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2D7B595E-08ED-4BA3-8E2B-F7C59CE5C249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externalReferences>
    <externalReference r:id="rId11"/>
  </externalReferences>
  <definedNames>
    <definedName name="_Fill" localSheetId="9" hidden="1">'Prior year'!$DR$921:$DR$966</definedName>
    <definedName name="_Fill" hidden="1">data!$DR$921:$DR$966</definedName>
    <definedName name="Costcenter" localSheetId="9">'Prior year'!$A$732:$W$813</definedName>
    <definedName name="Costcenter">data!$A$732:$W$813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data!$A$728:$CF$730</definedName>
    <definedName name="Hospital" localSheetId="9">'Prior year'!$A$724:$BR$726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data!$A$720:$CD$722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0" i="1" l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7" i="11" l="1"/>
  <c r="M817" i="11"/>
  <c r="L817" i="11"/>
  <c r="K817" i="11"/>
  <c r="J817" i="11"/>
  <c r="I817" i="11"/>
  <c r="H817" i="11"/>
  <c r="G817" i="11"/>
  <c r="F817" i="11"/>
  <c r="E817" i="11"/>
  <c r="D817" i="11"/>
  <c r="W815" i="11"/>
  <c r="V815" i="11"/>
  <c r="X813" i="11"/>
  <c r="X815" i="11" s="1"/>
  <c r="W813" i="11"/>
  <c r="V813" i="1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T815" i="11" s="1"/>
  <c r="S734" i="11"/>
  <c r="S815" i="11" s="1"/>
  <c r="R734" i="11"/>
  <c r="R815" i="11" s="1"/>
  <c r="Q734" i="11"/>
  <c r="Q815" i="11" s="1"/>
  <c r="P734" i="11"/>
  <c r="P815" i="11" s="1"/>
  <c r="O734" i="11"/>
  <c r="O815" i="11" s="1"/>
  <c r="M734" i="11"/>
  <c r="M815" i="11" s="1"/>
  <c r="L734" i="11"/>
  <c r="L815" i="11" s="1"/>
  <c r="K734" i="11"/>
  <c r="K815" i="11" s="1"/>
  <c r="I734" i="11"/>
  <c r="I815" i="11" s="1"/>
  <c r="H734" i="11"/>
  <c r="H815" i="11" s="1"/>
  <c r="G734" i="11"/>
  <c r="G815" i="11" s="1"/>
  <c r="F734" i="11"/>
  <c r="F815" i="11" s="1"/>
  <c r="D734" i="11"/>
  <c r="D815" i="11" s="1"/>
  <c r="C734" i="11"/>
  <c r="C815" i="11" s="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H550" i="11"/>
  <c r="E550" i="11"/>
  <c r="D550" i="11"/>
  <c r="B550" i="11"/>
  <c r="F550" i="11" s="1"/>
  <c r="B549" i="11"/>
  <c r="B548" i="11"/>
  <c r="B547" i="11"/>
  <c r="E546" i="11"/>
  <c r="D546" i="11"/>
  <c r="B546" i="11"/>
  <c r="H546" i="11" s="1"/>
  <c r="E545" i="11"/>
  <c r="D545" i="11"/>
  <c r="B545" i="11"/>
  <c r="H545" i="11" s="1"/>
  <c r="E544" i="11"/>
  <c r="D544" i="11"/>
  <c r="B544" i="11"/>
  <c r="H544" i="11" s="1"/>
  <c r="B543" i="11"/>
  <c r="B542" i="11"/>
  <c r="B541" i="11"/>
  <c r="E540" i="11"/>
  <c r="D540" i="11"/>
  <c r="B540" i="11"/>
  <c r="F540" i="11" s="1"/>
  <c r="E539" i="11"/>
  <c r="D539" i="11"/>
  <c r="B539" i="11"/>
  <c r="H539" i="11" s="1"/>
  <c r="E538" i="11"/>
  <c r="D538" i="11"/>
  <c r="B538" i="11"/>
  <c r="H538" i="11" s="1"/>
  <c r="E537" i="11"/>
  <c r="D537" i="11"/>
  <c r="B537" i="11"/>
  <c r="H537" i="11" s="1"/>
  <c r="E536" i="11"/>
  <c r="D536" i="11"/>
  <c r="B536" i="11"/>
  <c r="F536" i="11" s="1"/>
  <c r="E535" i="11"/>
  <c r="D535" i="11"/>
  <c r="B535" i="11"/>
  <c r="H535" i="11" s="1"/>
  <c r="E534" i="11"/>
  <c r="D534" i="11"/>
  <c r="B534" i="11"/>
  <c r="H534" i="11" s="1"/>
  <c r="H533" i="11"/>
  <c r="E533" i="11"/>
  <c r="D533" i="11"/>
  <c r="B533" i="11"/>
  <c r="F533" i="11" s="1"/>
  <c r="E532" i="11"/>
  <c r="D532" i="11"/>
  <c r="B532" i="11"/>
  <c r="F532" i="11" s="1"/>
  <c r="E531" i="11"/>
  <c r="D531" i="11"/>
  <c r="B531" i="11"/>
  <c r="H531" i="11" s="1"/>
  <c r="E530" i="11"/>
  <c r="D530" i="11"/>
  <c r="B530" i="11"/>
  <c r="H530" i="11" s="1"/>
  <c r="E529" i="11"/>
  <c r="D529" i="11"/>
  <c r="B529" i="11"/>
  <c r="F529" i="11" s="1"/>
  <c r="E528" i="11"/>
  <c r="D528" i="11"/>
  <c r="B528" i="11"/>
  <c r="F528" i="11" s="1"/>
  <c r="E527" i="11"/>
  <c r="D527" i="11"/>
  <c r="B527" i="11"/>
  <c r="H527" i="11" s="1"/>
  <c r="F526" i="11"/>
  <c r="E526" i="11"/>
  <c r="D526" i="11"/>
  <c r="B526" i="11"/>
  <c r="H526" i="11" s="1"/>
  <c r="E525" i="11"/>
  <c r="D525" i="11"/>
  <c r="B525" i="11"/>
  <c r="H525" i="11" s="1"/>
  <c r="E524" i="11"/>
  <c r="D524" i="11"/>
  <c r="B524" i="11"/>
  <c r="H524" i="11" s="1"/>
  <c r="E523" i="11"/>
  <c r="D523" i="11"/>
  <c r="B523" i="11"/>
  <c r="H523" i="11" s="1"/>
  <c r="E522" i="11"/>
  <c r="D522" i="11"/>
  <c r="B522" i="11"/>
  <c r="F522" i="11" s="1"/>
  <c r="B521" i="11"/>
  <c r="F521" i="11" s="1"/>
  <c r="E520" i="11"/>
  <c r="D520" i="11"/>
  <c r="B520" i="11"/>
  <c r="H520" i="11" s="1"/>
  <c r="E519" i="11"/>
  <c r="D519" i="11"/>
  <c r="B519" i="11"/>
  <c r="F519" i="11" s="1"/>
  <c r="E518" i="11"/>
  <c r="D518" i="11"/>
  <c r="B518" i="11"/>
  <c r="F518" i="11" s="1"/>
  <c r="E517" i="11"/>
  <c r="D517" i="11"/>
  <c r="B517" i="11"/>
  <c r="H517" i="11" s="1"/>
  <c r="E516" i="11"/>
  <c r="D516" i="11"/>
  <c r="B516" i="11"/>
  <c r="H516" i="11" s="1"/>
  <c r="E515" i="11"/>
  <c r="D515" i="11"/>
  <c r="B515" i="11"/>
  <c r="F515" i="11" s="1"/>
  <c r="E514" i="11"/>
  <c r="D514" i="11"/>
  <c r="B514" i="11"/>
  <c r="F514" i="11" s="1"/>
  <c r="B513" i="11"/>
  <c r="H513" i="11" s="1"/>
  <c r="B512" i="11"/>
  <c r="F512" i="11" s="1"/>
  <c r="E511" i="11"/>
  <c r="D511" i="11"/>
  <c r="B511" i="11"/>
  <c r="F511" i="11" s="1"/>
  <c r="E510" i="11"/>
  <c r="D510" i="11"/>
  <c r="B510" i="11"/>
  <c r="F510" i="11" s="1"/>
  <c r="E509" i="11"/>
  <c r="D509" i="11"/>
  <c r="B509" i="11"/>
  <c r="H509" i="11" s="1"/>
  <c r="F508" i="11"/>
  <c r="E508" i="11"/>
  <c r="D508" i="11"/>
  <c r="B508" i="11"/>
  <c r="H508" i="11" s="1"/>
  <c r="E507" i="11"/>
  <c r="D507" i="11"/>
  <c r="B507" i="11"/>
  <c r="F507" i="11" s="1"/>
  <c r="E506" i="11"/>
  <c r="D506" i="11"/>
  <c r="B506" i="11"/>
  <c r="H506" i="11" s="1"/>
  <c r="E505" i="11"/>
  <c r="D505" i="11"/>
  <c r="B505" i="11"/>
  <c r="H505" i="11" s="1"/>
  <c r="E504" i="11"/>
  <c r="D504" i="11"/>
  <c r="B504" i="11"/>
  <c r="F504" i="11" s="1"/>
  <c r="F503" i="11"/>
  <c r="E503" i="11"/>
  <c r="D503" i="11"/>
  <c r="B503" i="11"/>
  <c r="H503" i="11" s="1"/>
  <c r="E502" i="11"/>
  <c r="D502" i="11"/>
  <c r="B502" i="11"/>
  <c r="F502" i="11" s="1"/>
  <c r="E501" i="11"/>
  <c r="D501" i="11"/>
  <c r="B501" i="11"/>
  <c r="F501" i="11" s="1"/>
  <c r="E500" i="11"/>
  <c r="D500" i="11"/>
  <c r="B500" i="11"/>
  <c r="H500" i="11" s="1"/>
  <c r="E499" i="11"/>
  <c r="D499" i="11"/>
  <c r="B499" i="11"/>
  <c r="F499" i="11" s="1"/>
  <c r="E498" i="11"/>
  <c r="D498" i="11"/>
  <c r="B498" i="11"/>
  <c r="F498" i="11" s="1"/>
  <c r="E497" i="11"/>
  <c r="D497" i="11"/>
  <c r="B497" i="11"/>
  <c r="F497" i="11" s="1"/>
  <c r="E496" i="11"/>
  <c r="D496" i="11"/>
  <c r="B496" i="11"/>
  <c r="H496" i="11" s="1"/>
  <c r="G493" i="11"/>
  <c r="F493" i="11"/>
  <c r="E493" i="11"/>
  <c r="D493" i="11"/>
  <c r="C493" i="11"/>
  <c r="B493" i="11"/>
  <c r="A493" i="11"/>
  <c r="B478" i="11"/>
  <c r="C475" i="11"/>
  <c r="B475" i="11"/>
  <c r="B474" i="11"/>
  <c r="B473" i="11"/>
  <c r="C472" i="11"/>
  <c r="B472" i="11"/>
  <c r="B471" i="11"/>
  <c r="B470" i="11"/>
  <c r="B469" i="11"/>
  <c r="C468" i="11"/>
  <c r="B468" i="11"/>
  <c r="B465" i="11"/>
  <c r="B464" i="11"/>
  <c r="B463" i="11"/>
  <c r="C459" i="11"/>
  <c r="B459" i="11"/>
  <c r="B458" i="11"/>
  <c r="B455" i="11"/>
  <c r="B454" i="11"/>
  <c r="B453" i="11"/>
  <c r="C447" i="11"/>
  <c r="C446" i="11"/>
  <c r="C445" i="11"/>
  <c r="C444" i="11"/>
  <c r="B440" i="11"/>
  <c r="C439" i="11"/>
  <c r="B439" i="11"/>
  <c r="C438" i="11"/>
  <c r="B438" i="11"/>
  <c r="B437" i="11"/>
  <c r="B436" i="11"/>
  <c r="B435" i="11"/>
  <c r="D434" i="11"/>
  <c r="B434" i="11"/>
  <c r="B433" i="11"/>
  <c r="B432" i="11"/>
  <c r="C431" i="11"/>
  <c r="B431" i="11"/>
  <c r="B430" i="11"/>
  <c r="B429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C414" i="11"/>
  <c r="B414" i="11"/>
  <c r="A412" i="11"/>
  <c r="D390" i="11"/>
  <c r="B441" i="11" s="1"/>
  <c r="D372" i="11"/>
  <c r="D367" i="11"/>
  <c r="C448" i="11" s="1"/>
  <c r="D361" i="11"/>
  <c r="N817" i="11" s="1"/>
  <c r="D329" i="11"/>
  <c r="D328" i="11"/>
  <c r="D330" i="11" s="1"/>
  <c r="D319" i="11"/>
  <c r="D314" i="11"/>
  <c r="D290" i="11"/>
  <c r="D283" i="11"/>
  <c r="D277" i="11"/>
  <c r="D275" i="11"/>
  <c r="B476" i="11" s="1"/>
  <c r="D265" i="11"/>
  <c r="D260" i="11"/>
  <c r="D292" i="11" s="1"/>
  <c r="D341" i="11" s="1"/>
  <c r="C481" i="11" s="1"/>
  <c r="D242" i="11"/>
  <c r="B448" i="11" s="1"/>
  <c r="D240" i="11"/>
  <c r="B447" i="11" s="1"/>
  <c r="D236" i="11"/>
  <c r="B446" i="11" s="1"/>
  <c r="D229" i="11"/>
  <c r="B445" i="11" s="1"/>
  <c r="D221" i="11"/>
  <c r="CD722" i="11" s="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E217" i="11" s="1"/>
  <c r="C478" i="11" s="1"/>
  <c r="D204" i="11"/>
  <c r="C204" i="11"/>
  <c r="B204" i="11"/>
  <c r="E203" i="11"/>
  <c r="E202" i="11"/>
  <c r="C474" i="11" s="1"/>
  <c r="E201" i="11"/>
  <c r="E200" i="11"/>
  <c r="C473" i="11" s="1"/>
  <c r="E199" i="11"/>
  <c r="E198" i="11"/>
  <c r="C471" i="11" s="1"/>
  <c r="E197" i="11"/>
  <c r="C470" i="11" s="1"/>
  <c r="E196" i="11"/>
  <c r="C469" i="11" s="1"/>
  <c r="E195" i="11"/>
  <c r="E204" i="11" s="1"/>
  <c r="C476" i="11" s="1"/>
  <c r="D190" i="11"/>
  <c r="D437" i="11" s="1"/>
  <c r="D186" i="11"/>
  <c r="D436" i="11" s="1"/>
  <c r="D181" i="11"/>
  <c r="D177" i="1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E142" i="11"/>
  <c r="E141" i="11"/>
  <c r="D463" i="11" s="1"/>
  <c r="E140" i="11"/>
  <c r="E139" i="11"/>
  <c r="C415" i="11" s="1"/>
  <c r="E138" i="11"/>
  <c r="E127" i="11"/>
  <c r="CE80" i="11"/>
  <c r="T816" i="11" s="1"/>
  <c r="CF79" i="11"/>
  <c r="CE79" i="11"/>
  <c r="CE78" i="11"/>
  <c r="R816" i="11" s="1"/>
  <c r="CE77" i="11"/>
  <c r="CE76" i="11"/>
  <c r="P816" i="11" s="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C75" i="11"/>
  <c r="N734" i="11" s="1"/>
  <c r="CE74" i="11"/>
  <c r="C464" i="11" s="1"/>
  <c r="CE73" i="11"/>
  <c r="CD71" i="11"/>
  <c r="C575" i="11" s="1"/>
  <c r="CE70" i="11"/>
  <c r="M816" i="11" s="1"/>
  <c r="CE69" i="11"/>
  <c r="L816" i="11" s="1"/>
  <c r="CE68" i="11"/>
  <c r="CE66" i="11"/>
  <c r="CE65" i="11"/>
  <c r="H816" i="11" s="1"/>
  <c r="CE64" i="11"/>
  <c r="CE63" i="11"/>
  <c r="CE61" i="11"/>
  <c r="CC48" i="11" s="1"/>
  <c r="CC62" i="11" s="1"/>
  <c r="CE60" i="11"/>
  <c r="B53" i="11"/>
  <c r="CE51" i="11"/>
  <c r="B49" i="11"/>
  <c r="CE47" i="11"/>
  <c r="F535" i="11" l="1"/>
  <c r="H512" i="11"/>
  <c r="H519" i="11"/>
  <c r="H522" i="11"/>
  <c r="H529" i="11"/>
  <c r="F531" i="11"/>
  <c r="F525" i="11"/>
  <c r="H497" i="11"/>
  <c r="F513" i="11"/>
  <c r="H515" i="11"/>
  <c r="F530" i="11"/>
  <c r="F537" i="11"/>
  <c r="H507" i="11"/>
  <c r="F509" i="11"/>
  <c r="H514" i="11"/>
  <c r="F534" i="11"/>
  <c r="F538" i="11"/>
  <c r="H501" i="11"/>
  <c r="F546" i="11"/>
  <c r="F500" i="11"/>
  <c r="H502" i="11"/>
  <c r="H504" i="11"/>
  <c r="F496" i="11"/>
  <c r="H518" i="11"/>
  <c r="F527" i="11"/>
  <c r="H511" i="11"/>
  <c r="H540" i="11"/>
  <c r="E812" i="11"/>
  <c r="BI48" i="11"/>
  <c r="BI62" i="11" s="1"/>
  <c r="X48" i="11"/>
  <c r="X62" i="11" s="1"/>
  <c r="BD48" i="11"/>
  <c r="BD62" i="11" s="1"/>
  <c r="D48" i="11"/>
  <c r="D62" i="11" s="1"/>
  <c r="AJ48" i="11"/>
  <c r="AJ62" i="11" s="1"/>
  <c r="BP48" i="11"/>
  <c r="BP62" i="11" s="1"/>
  <c r="E48" i="11"/>
  <c r="E62" i="11" s="1"/>
  <c r="AA48" i="11"/>
  <c r="AA62" i="11" s="1"/>
  <c r="AV48" i="11"/>
  <c r="AV62" i="11" s="1"/>
  <c r="BQ48" i="11"/>
  <c r="BQ62" i="11" s="1"/>
  <c r="G816" i="11"/>
  <c r="F612" i="11"/>
  <c r="C430" i="11"/>
  <c r="Q816" i="11"/>
  <c r="G612" i="11"/>
  <c r="CF77" i="11"/>
  <c r="G48" i="11"/>
  <c r="G62" i="11" s="1"/>
  <c r="Q48" i="11"/>
  <c r="Q62" i="11" s="1"/>
  <c r="AB48" i="11"/>
  <c r="AB62" i="11" s="1"/>
  <c r="AM48" i="11"/>
  <c r="AM62" i="11" s="1"/>
  <c r="AW48" i="11"/>
  <c r="AW62" i="11" s="1"/>
  <c r="BH48" i="11"/>
  <c r="BH62" i="11" s="1"/>
  <c r="BS48" i="11"/>
  <c r="BS62" i="11" s="1"/>
  <c r="D816" i="11"/>
  <c r="C427" i="11"/>
  <c r="BZ48" i="11"/>
  <c r="BZ62" i="11" s="1"/>
  <c r="BR48" i="11"/>
  <c r="BR62" i="11" s="1"/>
  <c r="BJ48" i="11"/>
  <c r="BJ62" i="11" s="1"/>
  <c r="BB48" i="11"/>
  <c r="BB62" i="11" s="1"/>
  <c r="AT48" i="11"/>
  <c r="AT62" i="11" s="1"/>
  <c r="AL48" i="11"/>
  <c r="AL62" i="11" s="1"/>
  <c r="AD48" i="11"/>
  <c r="AD62" i="11" s="1"/>
  <c r="V48" i="11"/>
  <c r="V62" i="11" s="1"/>
  <c r="N48" i="11"/>
  <c r="N62" i="11" s="1"/>
  <c r="F48" i="11"/>
  <c r="F62" i="11" s="1"/>
  <c r="BV48" i="11"/>
  <c r="BV62" i="11" s="1"/>
  <c r="BN48" i="11"/>
  <c r="BN62" i="11" s="1"/>
  <c r="BF48" i="11"/>
  <c r="BF62" i="11" s="1"/>
  <c r="AX48" i="11"/>
  <c r="AX62" i="11" s="1"/>
  <c r="AP48" i="11"/>
  <c r="AP62" i="11" s="1"/>
  <c r="AH48" i="11"/>
  <c r="AH62" i="11" s="1"/>
  <c r="Z48" i="11"/>
  <c r="Z62" i="11" s="1"/>
  <c r="R48" i="11"/>
  <c r="R62" i="11" s="1"/>
  <c r="J48" i="11"/>
  <c r="J62" i="11" s="1"/>
  <c r="N735" i="11"/>
  <c r="CE75" i="11"/>
  <c r="D464" i="11"/>
  <c r="D465" i="11" s="1"/>
  <c r="AC48" i="11"/>
  <c r="AC62" i="11" s="1"/>
  <c r="I48" i="11"/>
  <c r="I62" i="11" s="1"/>
  <c r="AY48" i="11"/>
  <c r="AY62" i="11" s="1"/>
  <c r="BT48" i="11"/>
  <c r="BT62" i="11" s="1"/>
  <c r="T48" i="11"/>
  <c r="T62" i="11" s="1"/>
  <c r="AZ48" i="11"/>
  <c r="AZ62" i="11" s="1"/>
  <c r="BU48" i="11"/>
  <c r="BU62" i="11" s="1"/>
  <c r="K48" i="11"/>
  <c r="K62" i="11" s="1"/>
  <c r="AF48" i="11"/>
  <c r="AF62" i="11" s="1"/>
  <c r="BA48" i="11"/>
  <c r="BA62" i="11" s="1"/>
  <c r="BW48" i="11"/>
  <c r="BW62" i="11" s="1"/>
  <c r="AN48" i="11"/>
  <c r="AN62" i="11" s="1"/>
  <c r="I816" i="11"/>
  <c r="C432" i="11"/>
  <c r="AE48" i="11"/>
  <c r="AE62" i="11" s="1"/>
  <c r="AO48" i="11"/>
  <c r="AO62" i="11" s="1"/>
  <c r="BK48" i="11"/>
  <c r="BK62" i="11" s="1"/>
  <c r="U48" i="11"/>
  <c r="U62" i="11" s="1"/>
  <c r="AQ48" i="11"/>
  <c r="AQ62" i="11" s="1"/>
  <c r="BL48" i="11"/>
  <c r="BL62" i="11" s="1"/>
  <c r="D339" i="11"/>
  <c r="C482" i="11" s="1"/>
  <c r="L48" i="11"/>
  <c r="L62" i="11" s="1"/>
  <c r="W48" i="11"/>
  <c r="W62" i="11" s="1"/>
  <c r="AG48" i="11"/>
  <c r="AG62" i="11" s="1"/>
  <c r="AR48" i="11"/>
  <c r="AR62" i="11" s="1"/>
  <c r="BC48" i="11"/>
  <c r="BC62" i="11" s="1"/>
  <c r="BM48" i="11"/>
  <c r="BM62" i="11" s="1"/>
  <c r="BX48" i="11"/>
  <c r="BX62" i="11" s="1"/>
  <c r="K816" i="11"/>
  <c r="C434" i="11"/>
  <c r="H48" i="11"/>
  <c r="H62" i="11" s="1"/>
  <c r="AS48" i="11"/>
  <c r="AS62" i="11" s="1"/>
  <c r="S48" i="11"/>
  <c r="S62" i="11" s="1"/>
  <c r="M48" i="11"/>
  <c r="M62" i="11" s="1"/>
  <c r="BO48" i="11"/>
  <c r="BO62" i="11" s="1"/>
  <c r="Y48" i="11"/>
  <c r="Y62" i="11" s="1"/>
  <c r="BE48" i="11"/>
  <c r="BE62" i="11" s="1"/>
  <c r="F816" i="11"/>
  <c r="C429" i="11"/>
  <c r="O816" i="11"/>
  <c r="C463" i="11"/>
  <c r="D438" i="11"/>
  <c r="D435" i="11"/>
  <c r="C48" i="11"/>
  <c r="AI48" i="11"/>
  <c r="AI62" i="11" s="1"/>
  <c r="BY48" i="11"/>
  <c r="BY62" i="11" s="1"/>
  <c r="O48" i="11"/>
  <c r="O62" i="11" s="1"/>
  <c r="AU48" i="11"/>
  <c r="AU62" i="11" s="1"/>
  <c r="CA48" i="11"/>
  <c r="CA62" i="11" s="1"/>
  <c r="P48" i="11"/>
  <c r="P62" i="11" s="1"/>
  <c r="AK48" i="11"/>
  <c r="AK62" i="11" s="1"/>
  <c r="BG48" i="11"/>
  <c r="BG62" i="11" s="1"/>
  <c r="CB48" i="11"/>
  <c r="CB62" i="11" s="1"/>
  <c r="CB52" i="11"/>
  <c r="CB67" i="11" s="1"/>
  <c r="J811" i="11" s="1"/>
  <c r="N815" i="11"/>
  <c r="CF76" i="11"/>
  <c r="AN52" i="11" s="1"/>
  <c r="AN67" i="11" s="1"/>
  <c r="J771" i="11" s="1"/>
  <c r="H499" i="11"/>
  <c r="H510" i="11"/>
  <c r="F516" i="11"/>
  <c r="F520" i="11"/>
  <c r="H528" i="11"/>
  <c r="H532" i="11"/>
  <c r="H536" i="11"/>
  <c r="H498" i="11"/>
  <c r="F539" i="11"/>
  <c r="D612" i="11"/>
  <c r="D368" i="11"/>
  <c r="D373" i="11" s="1"/>
  <c r="D391" i="11" s="1"/>
  <c r="D393" i="11" s="1"/>
  <c r="D396" i="11" s="1"/>
  <c r="F545" i="11"/>
  <c r="C440" i="11"/>
  <c r="D52" i="11"/>
  <c r="D67" i="11" s="1"/>
  <c r="J735" i="11" s="1"/>
  <c r="T52" i="11"/>
  <c r="T67" i="11" s="1"/>
  <c r="J751" i="11" s="1"/>
  <c r="AB52" i="11"/>
  <c r="AB67" i="11" s="1"/>
  <c r="J759" i="11" s="1"/>
  <c r="BI730" i="11"/>
  <c r="C816" i="11"/>
  <c r="S816" i="11"/>
  <c r="J612" i="11"/>
  <c r="C458" i="11"/>
  <c r="F544" i="11"/>
  <c r="H612" i="11"/>
  <c r="F506" i="11"/>
  <c r="H521" i="11"/>
  <c r="F524" i="11"/>
  <c r="I612" i="11"/>
  <c r="B444" i="11"/>
  <c r="F517" i="11"/>
  <c r="F505" i="11"/>
  <c r="F523" i="11"/>
  <c r="L612" i="11"/>
  <c r="BD52" i="11" l="1"/>
  <c r="BD67" i="11" s="1"/>
  <c r="J787" i="11" s="1"/>
  <c r="BX52" i="11"/>
  <c r="BX67" i="11" s="1"/>
  <c r="J807" i="11" s="1"/>
  <c r="P52" i="11"/>
  <c r="P67" i="11" s="1"/>
  <c r="J747" i="11" s="1"/>
  <c r="BP52" i="11"/>
  <c r="BP67" i="11" s="1"/>
  <c r="J799" i="11" s="1"/>
  <c r="AZ52" i="11"/>
  <c r="AZ67" i="11" s="1"/>
  <c r="J783" i="11" s="1"/>
  <c r="AR52" i="11"/>
  <c r="AR67" i="11" s="1"/>
  <c r="J775" i="11" s="1"/>
  <c r="BL52" i="11"/>
  <c r="BL67" i="11" s="1"/>
  <c r="J795" i="11" s="1"/>
  <c r="E811" i="11"/>
  <c r="CB71" i="11"/>
  <c r="E766" i="11"/>
  <c r="E788" i="11"/>
  <c r="E751" i="11"/>
  <c r="T71" i="11"/>
  <c r="E741" i="11"/>
  <c r="E805" i="11"/>
  <c r="E793" i="11"/>
  <c r="E791" i="11"/>
  <c r="E799" i="11"/>
  <c r="BP71" i="11"/>
  <c r="E790" i="11"/>
  <c r="CE48" i="11"/>
  <c r="C62" i="11"/>
  <c r="E756" i="11"/>
  <c r="E807" i="11"/>
  <c r="BX71" i="11"/>
  <c r="E795" i="11"/>
  <c r="BL71" i="11"/>
  <c r="E771" i="11"/>
  <c r="AN71" i="11"/>
  <c r="E803" i="11"/>
  <c r="E749" i="11"/>
  <c r="E737" i="11"/>
  <c r="E801" i="11"/>
  <c r="E780" i="11"/>
  <c r="E767" i="11"/>
  <c r="AJ52" i="11"/>
  <c r="AJ67" i="11" s="1"/>
  <c r="J767" i="11" s="1"/>
  <c r="AV52" i="11"/>
  <c r="AV67" i="11" s="1"/>
  <c r="J779" i="11" s="1"/>
  <c r="E768" i="11"/>
  <c r="E798" i="11"/>
  <c r="E796" i="11"/>
  <c r="E774" i="11"/>
  <c r="E806" i="11"/>
  <c r="E782" i="11"/>
  <c r="E757" i="11"/>
  <c r="E745" i="11"/>
  <c r="E809" i="11"/>
  <c r="E770" i="11"/>
  <c r="E735" i="11"/>
  <c r="D71" i="11"/>
  <c r="E747" i="11"/>
  <c r="P71" i="11"/>
  <c r="E744" i="11"/>
  <c r="E786" i="11"/>
  <c r="E752" i="11"/>
  <c r="E784" i="11"/>
  <c r="E740" i="11"/>
  <c r="E765" i="11"/>
  <c r="E753" i="11"/>
  <c r="E759" i="11"/>
  <c r="AB71" i="11"/>
  <c r="E787" i="11"/>
  <c r="BD71" i="11"/>
  <c r="BU52" i="11"/>
  <c r="BU67" i="11" s="1"/>
  <c r="J804" i="11" s="1"/>
  <c r="AY52" i="11"/>
  <c r="AY67" i="11" s="1"/>
  <c r="J782" i="11" s="1"/>
  <c r="AD52" i="11"/>
  <c r="AD67" i="11" s="1"/>
  <c r="J761" i="11" s="1"/>
  <c r="BS52" i="11"/>
  <c r="BS67" i="11" s="1"/>
  <c r="J802" i="11" s="1"/>
  <c r="AX52" i="11"/>
  <c r="AX67" i="11" s="1"/>
  <c r="J781" i="11" s="1"/>
  <c r="R52" i="11"/>
  <c r="R67" i="11" s="1"/>
  <c r="J749" i="11" s="1"/>
  <c r="CC52" i="11"/>
  <c r="CC67" i="11" s="1"/>
  <c r="AL52" i="11"/>
  <c r="AL67" i="11" s="1"/>
  <c r="J769" i="11" s="1"/>
  <c r="AM52" i="11"/>
  <c r="AM67" i="11" s="1"/>
  <c r="J770" i="11" s="1"/>
  <c r="BR52" i="11"/>
  <c r="BR67" i="11" s="1"/>
  <c r="J801" i="11" s="1"/>
  <c r="AA52" i="11"/>
  <c r="AA67" i="11" s="1"/>
  <c r="J758" i="11" s="1"/>
  <c r="AW52" i="11"/>
  <c r="AW67" i="11" s="1"/>
  <c r="J780" i="11" s="1"/>
  <c r="F52" i="11"/>
  <c r="F67" i="11" s="1"/>
  <c r="J737" i="11" s="1"/>
  <c r="CA52" i="11"/>
  <c r="CA67" i="11" s="1"/>
  <c r="J810" i="11" s="1"/>
  <c r="BQ52" i="11"/>
  <c r="BQ67" i="11" s="1"/>
  <c r="J800" i="11" s="1"/>
  <c r="BF52" i="11"/>
  <c r="BF67" i="11" s="1"/>
  <c r="J789" i="11" s="1"/>
  <c r="AU52" i="11"/>
  <c r="AU67" i="11" s="1"/>
  <c r="J778" i="11" s="1"/>
  <c r="AK52" i="11"/>
  <c r="AK67" i="11" s="1"/>
  <c r="J768" i="11" s="1"/>
  <c r="Z52" i="11"/>
  <c r="Z67" i="11" s="1"/>
  <c r="J757" i="11" s="1"/>
  <c r="O52" i="11"/>
  <c r="O67" i="11" s="1"/>
  <c r="J746" i="11" s="1"/>
  <c r="E52" i="11"/>
  <c r="E67" i="11" s="1"/>
  <c r="J736" i="11" s="1"/>
  <c r="BZ52" i="11"/>
  <c r="BZ67" i="11" s="1"/>
  <c r="J809" i="11" s="1"/>
  <c r="BE52" i="11"/>
  <c r="BE67" i="11" s="1"/>
  <c r="J788" i="11" s="1"/>
  <c r="AT52" i="11"/>
  <c r="AT67" i="11" s="1"/>
  <c r="J777" i="11" s="1"/>
  <c r="Y52" i="11"/>
  <c r="Y67" i="11" s="1"/>
  <c r="J756" i="11" s="1"/>
  <c r="C52" i="11"/>
  <c r="BN52" i="11"/>
  <c r="BN67" i="11" s="1"/>
  <c r="J797" i="11" s="1"/>
  <c r="AH52" i="11"/>
  <c r="AH67" i="11" s="1"/>
  <c r="J765" i="11" s="1"/>
  <c r="M52" i="11"/>
  <c r="M67" i="11" s="1"/>
  <c r="J744" i="11" s="1"/>
  <c r="K52" i="11"/>
  <c r="K67" i="11" s="1"/>
  <c r="J742" i="11" s="1"/>
  <c r="BO52" i="11"/>
  <c r="BO67" i="11" s="1"/>
  <c r="J798" i="11" s="1"/>
  <c r="AI52" i="11"/>
  <c r="AI67" i="11" s="1"/>
  <c r="J766" i="11" s="1"/>
  <c r="N52" i="11"/>
  <c r="N67" i="11" s="1"/>
  <c r="J745" i="11" s="1"/>
  <c r="BY52" i="11"/>
  <c r="BY67" i="11" s="1"/>
  <c r="J808" i="11" s="1"/>
  <c r="AS52" i="11"/>
  <c r="AS67" i="11" s="1"/>
  <c r="J776" i="11" s="1"/>
  <c r="W52" i="11"/>
  <c r="W67" i="11" s="1"/>
  <c r="J754" i="11" s="1"/>
  <c r="BW52" i="11"/>
  <c r="BW67" i="11" s="1"/>
  <c r="J806" i="11" s="1"/>
  <c r="BB52" i="11"/>
  <c r="BB67" i="11" s="1"/>
  <c r="J785" i="11" s="1"/>
  <c r="AG52" i="11"/>
  <c r="AG67" i="11" s="1"/>
  <c r="J764" i="11" s="1"/>
  <c r="BC52" i="11"/>
  <c r="BC67" i="11" s="1"/>
  <c r="J786" i="11" s="1"/>
  <c r="BM52" i="11"/>
  <c r="BM67" i="11" s="1"/>
  <c r="J796" i="11" s="1"/>
  <c r="AQ52" i="11"/>
  <c r="AQ67" i="11" s="1"/>
  <c r="J774" i="11" s="1"/>
  <c r="V52" i="11"/>
  <c r="V67" i="11" s="1"/>
  <c r="J753" i="11" s="1"/>
  <c r="BV52" i="11"/>
  <c r="BV67" i="11" s="1"/>
  <c r="J805" i="11" s="1"/>
  <c r="BK52" i="11"/>
  <c r="BK67" i="11" s="1"/>
  <c r="J794" i="11" s="1"/>
  <c r="BA52" i="11"/>
  <c r="BA67" i="11" s="1"/>
  <c r="J784" i="11" s="1"/>
  <c r="AP52" i="11"/>
  <c r="AP67" i="11" s="1"/>
  <c r="J773" i="11" s="1"/>
  <c r="AE52" i="11"/>
  <c r="AE67" i="11" s="1"/>
  <c r="J762" i="11" s="1"/>
  <c r="U52" i="11"/>
  <c r="U67" i="11" s="1"/>
  <c r="J752" i="11" s="1"/>
  <c r="J52" i="11"/>
  <c r="J67" i="11" s="1"/>
  <c r="J741" i="11" s="1"/>
  <c r="BJ52" i="11"/>
  <c r="BJ67" i="11" s="1"/>
  <c r="J793" i="11" s="1"/>
  <c r="AO52" i="11"/>
  <c r="AO67" i="11" s="1"/>
  <c r="J772" i="11" s="1"/>
  <c r="S52" i="11"/>
  <c r="S67" i="11" s="1"/>
  <c r="J750" i="11" s="1"/>
  <c r="I52" i="11"/>
  <c r="I67" i="11" s="1"/>
  <c r="J740" i="11" s="1"/>
  <c r="BI52" i="11"/>
  <c r="BI67" i="11" s="1"/>
  <c r="J792" i="11" s="1"/>
  <c r="AC52" i="11"/>
  <c r="AC67" i="11" s="1"/>
  <c r="J760" i="11" s="1"/>
  <c r="G52" i="11"/>
  <c r="G67" i="11" s="1"/>
  <c r="J738" i="11" s="1"/>
  <c r="BG52" i="11"/>
  <c r="BG67" i="11" s="1"/>
  <c r="J790" i="11" s="1"/>
  <c r="Q52" i="11"/>
  <c r="Q67" i="11" s="1"/>
  <c r="J748" i="11" s="1"/>
  <c r="AF52" i="11"/>
  <c r="AF67" i="11" s="1"/>
  <c r="J763" i="11" s="1"/>
  <c r="E810" i="11"/>
  <c r="CA71" i="11"/>
  <c r="E750" i="11"/>
  <c r="S71" i="11"/>
  <c r="E775" i="11"/>
  <c r="AR71" i="11"/>
  <c r="E794" i="11"/>
  <c r="BK71" i="11"/>
  <c r="E763" i="11"/>
  <c r="E760" i="11"/>
  <c r="E773" i="11"/>
  <c r="AP71" i="11"/>
  <c r="E761" i="11"/>
  <c r="AD71" i="11"/>
  <c r="E748" i="11"/>
  <c r="Q71" i="11"/>
  <c r="E800" i="11"/>
  <c r="BQ71" i="11"/>
  <c r="E755" i="11"/>
  <c r="L52" i="11"/>
  <c r="L67" i="11" s="1"/>
  <c r="J743" i="11" s="1"/>
  <c r="X52" i="11"/>
  <c r="X67" i="11" s="1"/>
  <c r="J755" i="11" s="1"/>
  <c r="E778" i="11"/>
  <c r="AU71" i="11"/>
  <c r="E776" i="11"/>
  <c r="AS71" i="11"/>
  <c r="E764" i="11"/>
  <c r="AG71" i="11"/>
  <c r="E772" i="11"/>
  <c r="AO71" i="11"/>
  <c r="E742" i="11"/>
  <c r="K71" i="11"/>
  <c r="E781" i="11"/>
  <c r="AX71" i="11"/>
  <c r="E769" i="11"/>
  <c r="E738" i="11"/>
  <c r="G71" i="11"/>
  <c r="E779" i="11"/>
  <c r="AV71" i="11"/>
  <c r="E792" i="11"/>
  <c r="BI71" i="11"/>
  <c r="E746" i="11"/>
  <c r="E739" i="11"/>
  <c r="H71" i="11"/>
  <c r="E754" i="11"/>
  <c r="E762" i="11"/>
  <c r="E804" i="11"/>
  <c r="BU71" i="11"/>
  <c r="N816" i="11"/>
  <c r="K612" i="11"/>
  <c r="C465" i="11"/>
  <c r="E789" i="11"/>
  <c r="E777" i="11"/>
  <c r="E758" i="11"/>
  <c r="AA71" i="11"/>
  <c r="BH52" i="11"/>
  <c r="BH67" i="11" s="1"/>
  <c r="J791" i="11" s="1"/>
  <c r="BT52" i="11"/>
  <c r="BT67" i="11" s="1"/>
  <c r="J803" i="11" s="1"/>
  <c r="H52" i="11"/>
  <c r="H67" i="11" s="1"/>
  <c r="J739" i="11" s="1"/>
  <c r="E808" i="11"/>
  <c r="E743" i="11"/>
  <c r="L71" i="11"/>
  <c r="E783" i="11"/>
  <c r="AZ71" i="11"/>
  <c r="E797" i="11"/>
  <c r="BN71" i="11"/>
  <c r="E785" i="11"/>
  <c r="E802" i="11"/>
  <c r="E736" i="11"/>
  <c r="E71" i="11"/>
  <c r="AC71" i="11" l="1"/>
  <c r="Z71" i="11"/>
  <c r="BR71" i="11"/>
  <c r="U71" i="11"/>
  <c r="AK71" i="11"/>
  <c r="AM71" i="11"/>
  <c r="F71" i="11"/>
  <c r="V71" i="11"/>
  <c r="C687" i="11" s="1"/>
  <c r="BW71" i="11"/>
  <c r="BE71" i="11"/>
  <c r="AE71" i="11"/>
  <c r="C524" i="11" s="1"/>
  <c r="G524" i="11" s="1"/>
  <c r="M71" i="11"/>
  <c r="C678" i="11" s="1"/>
  <c r="BZ71" i="11"/>
  <c r="R71" i="11"/>
  <c r="AJ71" i="11"/>
  <c r="Y71" i="11"/>
  <c r="C690" i="11" s="1"/>
  <c r="BJ71" i="11"/>
  <c r="I71" i="11"/>
  <c r="N71" i="11"/>
  <c r="BM71" i="11"/>
  <c r="BB71" i="11"/>
  <c r="BY71" i="11"/>
  <c r="AT71" i="11"/>
  <c r="C696" i="11"/>
  <c r="C554" i="11"/>
  <c r="C634" i="11"/>
  <c r="C543" i="11"/>
  <c r="C616" i="11"/>
  <c r="C710" i="11"/>
  <c r="C538" i="11"/>
  <c r="G538" i="11" s="1"/>
  <c r="C623" i="11"/>
  <c r="C562" i="11"/>
  <c r="C694" i="11"/>
  <c r="C522" i="11"/>
  <c r="G522" i="11" s="1"/>
  <c r="C684" i="11"/>
  <c r="C512" i="11"/>
  <c r="G512" i="11" s="1"/>
  <c r="C549" i="11"/>
  <c r="C624" i="11"/>
  <c r="C674" i="11"/>
  <c r="C502" i="11"/>
  <c r="G502" i="11" s="1"/>
  <c r="C506" i="11"/>
  <c r="G506" i="11" s="1"/>
  <c r="C646" i="11"/>
  <c r="C571" i="11"/>
  <c r="C643" i="11"/>
  <c r="C568" i="11"/>
  <c r="C702" i="11"/>
  <c r="C530" i="11"/>
  <c r="G530" i="11" s="1"/>
  <c r="C626" i="11"/>
  <c r="C563" i="11"/>
  <c r="C705" i="11"/>
  <c r="C533" i="11"/>
  <c r="G533" i="11" s="1"/>
  <c r="E734" i="11"/>
  <c r="E815" i="11" s="1"/>
  <c r="CE62" i="11"/>
  <c r="C617" i="11"/>
  <c r="C555" i="11"/>
  <c r="C550" i="11"/>
  <c r="G550" i="11" s="1"/>
  <c r="C614" i="11"/>
  <c r="C619" i="11"/>
  <c r="C559" i="11"/>
  <c r="BF71" i="11"/>
  <c r="J812" i="11"/>
  <c r="CC71" i="11"/>
  <c r="W71" i="11"/>
  <c r="C713" i="11"/>
  <c r="C541" i="11"/>
  <c r="C504" i="11"/>
  <c r="G504" i="11" s="1"/>
  <c r="C676" i="11"/>
  <c r="C712" i="11"/>
  <c r="C540" i="11"/>
  <c r="G540" i="11" s="1"/>
  <c r="C682" i="11"/>
  <c r="C510" i="11"/>
  <c r="G510" i="11" s="1"/>
  <c r="AF71" i="11"/>
  <c r="C647" i="11"/>
  <c r="C572" i="11"/>
  <c r="C693" i="11"/>
  <c r="C521" i="11"/>
  <c r="G521" i="11" s="1"/>
  <c r="BA71" i="11"/>
  <c r="C509" i="11"/>
  <c r="G509" i="11" s="1"/>
  <c r="C681" i="11"/>
  <c r="C679" i="11"/>
  <c r="C507" i="11"/>
  <c r="G507" i="11" s="1"/>
  <c r="AQ71" i="11"/>
  <c r="C671" i="11"/>
  <c r="C499" i="11"/>
  <c r="G499" i="11" s="1"/>
  <c r="C557" i="11"/>
  <c r="C637" i="11"/>
  <c r="BG71" i="11"/>
  <c r="BV71" i="11"/>
  <c r="AI71" i="11"/>
  <c r="C670" i="11"/>
  <c r="C498" i="11"/>
  <c r="G498" i="11" s="1"/>
  <c r="C545" i="11"/>
  <c r="G545" i="11" s="1"/>
  <c r="C628" i="11"/>
  <c r="C673" i="11"/>
  <c r="C501" i="11"/>
  <c r="G501" i="11" s="1"/>
  <c r="C672" i="11"/>
  <c r="C500" i="11"/>
  <c r="G500" i="11" s="1"/>
  <c r="C706" i="11"/>
  <c r="C534" i="11"/>
  <c r="G534" i="11" s="1"/>
  <c r="C695" i="11"/>
  <c r="C523" i="11"/>
  <c r="G523" i="11" s="1"/>
  <c r="C635" i="11"/>
  <c r="C556" i="11"/>
  <c r="C686" i="11"/>
  <c r="C514" i="11"/>
  <c r="G514" i="11" s="1"/>
  <c r="C669" i="11"/>
  <c r="C497" i="11"/>
  <c r="G497" i="11" s="1"/>
  <c r="C691" i="11"/>
  <c r="C519" i="11"/>
  <c r="G519" i="11" s="1"/>
  <c r="C558" i="11"/>
  <c r="C638" i="11"/>
  <c r="C701" i="11"/>
  <c r="C529" i="11"/>
  <c r="G529" i="11" s="1"/>
  <c r="C683" i="11"/>
  <c r="C511" i="11"/>
  <c r="G511" i="11" s="1"/>
  <c r="C644" i="11"/>
  <c r="C569" i="11"/>
  <c r="C621" i="11"/>
  <c r="C561" i="11"/>
  <c r="J71" i="11"/>
  <c r="C622" i="11"/>
  <c r="C573" i="11"/>
  <c r="BS71" i="11"/>
  <c r="C505" i="11"/>
  <c r="G505" i="11" s="1"/>
  <c r="C677" i="11"/>
  <c r="C692" i="11"/>
  <c r="C520" i="11"/>
  <c r="G520" i="11" s="1"/>
  <c r="C566" i="11"/>
  <c r="C641" i="11"/>
  <c r="O71" i="11"/>
  <c r="AL71" i="11"/>
  <c r="C698" i="11"/>
  <c r="C526" i="11"/>
  <c r="G526" i="11" s="1"/>
  <c r="X71" i="11"/>
  <c r="C535" i="11"/>
  <c r="G535" i="11" s="1"/>
  <c r="C707" i="11"/>
  <c r="C709" i="11"/>
  <c r="C537" i="11"/>
  <c r="G537" i="11" s="1"/>
  <c r="C67" i="11"/>
  <c r="C71" i="11" s="1"/>
  <c r="CE52" i="11"/>
  <c r="AH71" i="11"/>
  <c r="BC71" i="11"/>
  <c r="C704" i="11"/>
  <c r="C532" i="11"/>
  <c r="G532" i="11" s="1"/>
  <c r="AY71" i="11"/>
  <c r="BO71" i="11"/>
  <c r="AW71" i="11"/>
  <c r="BT71" i="11"/>
  <c r="BH71" i="11"/>
  <c r="C685" i="11"/>
  <c r="C513" i="11"/>
  <c r="G513" i="11" s="1"/>
  <c r="C515" i="11" l="1"/>
  <c r="G515" i="11" s="1"/>
  <c r="C518" i="11"/>
  <c r="G518" i="11" s="1"/>
  <c r="C508" i="11"/>
  <c r="G508" i="11" s="1"/>
  <c r="C680" i="11"/>
  <c r="C636" i="11"/>
  <c r="C553" i="11"/>
  <c r="C700" i="11"/>
  <c r="C528" i="11"/>
  <c r="G528" i="11" s="1"/>
  <c r="D615" i="11"/>
  <c r="C548" i="11"/>
  <c r="C633" i="11"/>
  <c r="C699" i="11"/>
  <c r="C527" i="11"/>
  <c r="G527" i="11" s="1"/>
  <c r="C618" i="11"/>
  <c r="C552" i="11"/>
  <c r="C516" i="11"/>
  <c r="G516" i="11" s="1"/>
  <c r="C688" i="11"/>
  <c r="C689" i="11"/>
  <c r="C517" i="11"/>
  <c r="G517" i="11" s="1"/>
  <c r="C642" i="11"/>
  <c r="C567" i="11"/>
  <c r="C640" i="11"/>
  <c r="C565" i="11"/>
  <c r="C574" i="11"/>
  <c r="C620" i="11"/>
  <c r="C697" i="11"/>
  <c r="C525" i="11"/>
  <c r="G525" i="11" s="1"/>
  <c r="C631" i="11"/>
  <c r="C542" i="11"/>
  <c r="J734" i="11"/>
  <c r="J815" i="11" s="1"/>
  <c r="CE67" i="11"/>
  <c r="C703" i="11"/>
  <c r="C531" i="11"/>
  <c r="G531" i="11" s="1"/>
  <c r="C639" i="11"/>
  <c r="C564" i="11"/>
  <c r="C546" i="11"/>
  <c r="G546" i="11" s="1"/>
  <c r="C630" i="11"/>
  <c r="E816" i="11"/>
  <c r="C428" i="11"/>
  <c r="CE71" i="11"/>
  <c r="C716" i="11" s="1"/>
  <c r="C668" i="11"/>
  <c r="C496" i="11"/>
  <c r="G496" i="11" s="1"/>
  <c r="C625" i="11"/>
  <c r="C544" i="11"/>
  <c r="G544" i="11" s="1"/>
  <c r="C645" i="11"/>
  <c r="C570" i="11"/>
  <c r="C627" i="11"/>
  <c r="C560" i="11"/>
  <c r="C629" i="11"/>
  <c r="C551" i="11"/>
  <c r="C711" i="11"/>
  <c r="C539" i="11"/>
  <c r="G539" i="11" s="1"/>
  <c r="C503" i="11"/>
  <c r="G503" i="11" s="1"/>
  <c r="C675" i="11"/>
  <c r="C708" i="11"/>
  <c r="C536" i="11"/>
  <c r="G536" i="11" s="1"/>
  <c r="C547" i="11"/>
  <c r="C632" i="11"/>
  <c r="C715" i="11" l="1"/>
  <c r="J816" i="11"/>
  <c r="C433" i="11"/>
  <c r="D709" i="11"/>
  <c r="D701" i="11"/>
  <c r="D706" i="11"/>
  <c r="D711" i="11"/>
  <c r="D703" i="11"/>
  <c r="D695" i="11"/>
  <c r="D687" i="11"/>
  <c r="D708" i="11"/>
  <c r="D700" i="11"/>
  <c r="D692" i="11"/>
  <c r="D710" i="11"/>
  <c r="D702" i="11"/>
  <c r="D716" i="11"/>
  <c r="D707" i="11"/>
  <c r="D699" i="11"/>
  <c r="D691" i="11"/>
  <c r="D683" i="11"/>
  <c r="D712" i="11"/>
  <c r="D705" i="11"/>
  <c r="D682" i="11"/>
  <c r="D679" i="11"/>
  <c r="D671" i="11"/>
  <c r="D625" i="11"/>
  <c r="D698" i="11"/>
  <c r="D693" i="11"/>
  <c r="D696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704" i="11"/>
  <c r="D670" i="11"/>
  <c r="D669" i="11"/>
  <c r="D668" i="11"/>
  <c r="D647" i="11"/>
  <c r="D628" i="11"/>
  <c r="D626" i="11"/>
  <c r="D618" i="11"/>
  <c r="D689" i="11"/>
  <c r="D684" i="11"/>
  <c r="D623" i="11"/>
  <c r="D622" i="11"/>
  <c r="D617" i="11"/>
  <c r="D713" i="11"/>
  <c r="D616" i="11"/>
  <c r="D685" i="11"/>
  <c r="D645" i="11"/>
  <c r="D629" i="11"/>
  <c r="D627" i="11"/>
  <c r="D621" i="11"/>
  <c r="D697" i="11"/>
  <c r="D690" i="11"/>
  <c r="D688" i="11"/>
  <c r="D681" i="11"/>
  <c r="D680" i="11"/>
  <c r="D620" i="11"/>
  <c r="D678" i="11"/>
  <c r="D677" i="11"/>
  <c r="D676" i="11"/>
  <c r="D646" i="11"/>
  <c r="D694" i="11"/>
  <c r="D686" i="11"/>
  <c r="D674" i="11"/>
  <c r="D673" i="11"/>
  <c r="D672" i="11"/>
  <c r="D619" i="11"/>
  <c r="C441" i="11"/>
  <c r="C648" i="11"/>
  <c r="M716" i="11" s="1"/>
  <c r="Y816" i="11" s="1"/>
  <c r="E612" i="11" l="1"/>
  <c r="D715" i="11"/>
  <c r="E623" i="11"/>
  <c r="E706" i="11" l="1"/>
  <c r="E698" i="11"/>
  <c r="E711" i="11"/>
  <c r="E703" i="11"/>
  <c r="E708" i="11"/>
  <c r="E700" i="11"/>
  <c r="E692" i="11"/>
  <c r="E684" i="11"/>
  <c r="E713" i="11"/>
  <c r="E705" i="11"/>
  <c r="E697" i="11"/>
  <c r="E716" i="11"/>
  <c r="E707" i="11"/>
  <c r="E699" i="11"/>
  <c r="E712" i="11"/>
  <c r="E704" i="11"/>
  <c r="E696" i="11"/>
  <c r="E688" i="11"/>
  <c r="E709" i="11"/>
  <c r="E690" i="11"/>
  <c r="E689" i="11"/>
  <c r="E702" i="11"/>
  <c r="E693" i="11"/>
  <c r="E676" i="11"/>
  <c r="E668" i="11"/>
  <c r="E628" i="11"/>
  <c r="E694" i="11"/>
  <c r="E701" i="11"/>
  <c r="E680" i="11"/>
  <c r="E672" i="11"/>
  <c r="E643" i="11"/>
  <c r="E639" i="11"/>
  <c r="E635" i="11"/>
  <c r="E631" i="11"/>
  <c r="E691" i="11"/>
  <c r="E687" i="11"/>
  <c r="E644" i="11"/>
  <c r="E640" i="11"/>
  <c r="E636" i="11"/>
  <c r="E632" i="11"/>
  <c r="E685" i="11"/>
  <c r="E645" i="11"/>
  <c r="E629" i="11"/>
  <c r="E627" i="11"/>
  <c r="E625" i="11"/>
  <c r="E695" i="11"/>
  <c r="E681" i="11"/>
  <c r="E641" i="11"/>
  <c r="E637" i="11"/>
  <c r="E633" i="11"/>
  <c r="E682" i="11"/>
  <c r="E679" i="11"/>
  <c r="E678" i="11"/>
  <c r="E677" i="11"/>
  <c r="E646" i="11"/>
  <c r="E686" i="11"/>
  <c r="E675" i="11"/>
  <c r="E674" i="11"/>
  <c r="E673" i="11"/>
  <c r="E642" i="11"/>
  <c r="E638" i="11"/>
  <c r="E634" i="11"/>
  <c r="E630" i="11"/>
  <c r="E624" i="11"/>
  <c r="E710" i="11"/>
  <c r="E683" i="11"/>
  <c r="E671" i="11"/>
  <c r="E670" i="11"/>
  <c r="E669" i="11"/>
  <c r="E647" i="11"/>
  <c r="E626" i="11"/>
  <c r="E715" i="11" l="1"/>
  <c r="F624" i="11"/>
  <c r="F711" i="11" l="1"/>
  <c r="F703" i="11"/>
  <c r="F708" i="11"/>
  <c r="F713" i="11"/>
  <c r="F705" i="11"/>
  <c r="F697" i="11"/>
  <c r="F689" i="11"/>
  <c r="F710" i="11"/>
  <c r="F702" i="11"/>
  <c r="F694" i="11"/>
  <c r="F712" i="11"/>
  <c r="F704" i="11"/>
  <c r="F709" i="11"/>
  <c r="F701" i="11"/>
  <c r="F693" i="11"/>
  <c r="F685" i="11"/>
  <c r="F706" i="11"/>
  <c r="F691" i="11"/>
  <c r="F688" i="11"/>
  <c r="F687" i="11"/>
  <c r="F686" i="11"/>
  <c r="F700" i="11"/>
  <c r="F698" i="11"/>
  <c r="F681" i="11"/>
  <c r="F673" i="11"/>
  <c r="F699" i="11"/>
  <c r="F690" i="11"/>
  <c r="F677" i="11"/>
  <c r="F669" i="11"/>
  <c r="F627" i="11"/>
  <c r="F696" i="11"/>
  <c r="F684" i="11"/>
  <c r="F716" i="11"/>
  <c r="F644" i="11"/>
  <c r="F640" i="11"/>
  <c r="F636" i="11"/>
  <c r="F632" i="11"/>
  <c r="F645" i="11"/>
  <c r="F629" i="11"/>
  <c r="F625" i="11"/>
  <c r="F707" i="11"/>
  <c r="F695" i="11"/>
  <c r="F641" i="11"/>
  <c r="F637" i="11"/>
  <c r="F633" i="11"/>
  <c r="F682" i="11"/>
  <c r="F680" i="11"/>
  <c r="F679" i="11"/>
  <c r="F678" i="11"/>
  <c r="F646" i="11"/>
  <c r="F676" i="11"/>
  <c r="F675" i="11"/>
  <c r="F674" i="11"/>
  <c r="F642" i="11"/>
  <c r="F638" i="11"/>
  <c r="F634" i="11"/>
  <c r="F630" i="11"/>
  <c r="F692" i="11"/>
  <c r="F683" i="11"/>
  <c r="F672" i="11"/>
  <c r="F671" i="11"/>
  <c r="F670" i="11"/>
  <c r="F647" i="11"/>
  <c r="F626" i="11"/>
  <c r="F668" i="11"/>
  <c r="F643" i="11"/>
  <c r="F639" i="11"/>
  <c r="F635" i="11"/>
  <c r="F631" i="11"/>
  <c r="F628" i="11"/>
  <c r="F715" i="11" l="1"/>
  <c r="G625" i="11"/>
  <c r="G708" i="11" l="1"/>
  <c r="G700" i="11"/>
  <c r="G713" i="11"/>
  <c r="G705" i="11"/>
  <c r="G710" i="11"/>
  <c r="G702" i="11"/>
  <c r="G694" i="11"/>
  <c r="G686" i="11"/>
  <c r="G716" i="11"/>
  <c r="G707" i="11"/>
  <c r="G699" i="11"/>
  <c r="G691" i="11"/>
  <c r="G709" i="11"/>
  <c r="G701" i="11"/>
  <c r="G706" i="11"/>
  <c r="G698" i="11"/>
  <c r="G690" i="11"/>
  <c r="G682" i="11"/>
  <c r="G703" i="11"/>
  <c r="G697" i="11"/>
  <c r="G685" i="11"/>
  <c r="G684" i="11"/>
  <c r="G678" i="11"/>
  <c r="G670" i="11"/>
  <c r="G647" i="11"/>
  <c r="G646" i="11"/>
  <c r="G645" i="11"/>
  <c r="G629" i="11"/>
  <c r="G626" i="11"/>
  <c r="G695" i="11"/>
  <c r="G712" i="11"/>
  <c r="G689" i="11"/>
  <c r="G688" i="11"/>
  <c r="G687" i="11"/>
  <c r="G674" i="11"/>
  <c r="G644" i="11"/>
  <c r="G640" i="11"/>
  <c r="G636" i="11"/>
  <c r="G632" i="11"/>
  <c r="G693" i="11"/>
  <c r="G641" i="11"/>
  <c r="G637" i="11"/>
  <c r="G633" i="11"/>
  <c r="G627" i="11"/>
  <c r="G681" i="11"/>
  <c r="G680" i="11"/>
  <c r="G679" i="11"/>
  <c r="G677" i="11"/>
  <c r="G676" i="11"/>
  <c r="G675" i="11"/>
  <c r="G642" i="11"/>
  <c r="G638" i="11"/>
  <c r="G634" i="11"/>
  <c r="G630" i="11"/>
  <c r="G692" i="11"/>
  <c r="G683" i="11"/>
  <c r="G673" i="11"/>
  <c r="G672" i="11"/>
  <c r="G671" i="11"/>
  <c r="G711" i="11"/>
  <c r="G669" i="11"/>
  <c r="G668" i="11"/>
  <c r="G643" i="11"/>
  <c r="G639" i="11"/>
  <c r="G635" i="11"/>
  <c r="G631" i="11"/>
  <c r="G628" i="11"/>
  <c r="G704" i="11"/>
  <c r="G696" i="11"/>
  <c r="H628" i="11" l="1"/>
  <c r="G715" i="11"/>
  <c r="H713" i="11"/>
  <c r="H705" i="11"/>
  <c r="H710" i="11"/>
  <c r="H702" i="11"/>
  <c r="H716" i="11"/>
  <c r="H707" i="11"/>
  <c r="H699" i="11"/>
  <c r="H691" i="11"/>
  <c r="H683" i="11"/>
  <c r="H712" i="11"/>
  <c r="H704" i="11"/>
  <c r="H696" i="11"/>
  <c r="H706" i="11"/>
  <c r="H698" i="11"/>
  <c r="H711" i="11"/>
  <c r="H703" i="11"/>
  <c r="H695" i="11"/>
  <c r="H687" i="11"/>
  <c r="H692" i="11"/>
  <c r="H694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709" i="11"/>
  <c r="H697" i="11"/>
  <c r="H686" i="11"/>
  <c r="H685" i="11"/>
  <c r="H684" i="11"/>
  <c r="H679" i="11"/>
  <c r="H671" i="11"/>
  <c r="H689" i="11"/>
  <c r="H693" i="11"/>
  <c r="H645" i="11"/>
  <c r="H629" i="11"/>
  <c r="H708" i="11"/>
  <c r="H681" i="11"/>
  <c r="H680" i="11"/>
  <c r="H682" i="11"/>
  <c r="H678" i="11"/>
  <c r="H677" i="11"/>
  <c r="H676" i="11"/>
  <c r="H646" i="11"/>
  <c r="H701" i="11"/>
  <c r="H690" i="11"/>
  <c r="H688" i="11"/>
  <c r="H674" i="11"/>
  <c r="H673" i="11"/>
  <c r="H672" i="11"/>
  <c r="H670" i="11"/>
  <c r="H669" i="11"/>
  <c r="H668" i="11"/>
  <c r="H647" i="11"/>
  <c r="H700" i="11"/>
  <c r="H715" i="11" l="1"/>
  <c r="I629" i="11"/>
  <c r="I710" i="11" l="1"/>
  <c r="I702" i="11"/>
  <c r="I716" i="11"/>
  <c r="I707" i="11"/>
  <c r="I712" i="11"/>
  <c r="I704" i="11"/>
  <c r="I696" i="11"/>
  <c r="I688" i="11"/>
  <c r="I709" i="11"/>
  <c r="I701" i="11"/>
  <c r="I693" i="11"/>
  <c r="I711" i="11"/>
  <c r="I703" i="11"/>
  <c r="I708" i="11"/>
  <c r="I700" i="11"/>
  <c r="I692" i="11"/>
  <c r="I684" i="11"/>
  <c r="I695" i="11"/>
  <c r="I680" i="11"/>
  <c r="I672" i="11"/>
  <c r="I713" i="11"/>
  <c r="I706" i="11"/>
  <c r="I691" i="11"/>
  <c r="I683" i="11"/>
  <c r="I682" i="11"/>
  <c r="I676" i="11"/>
  <c r="I668" i="11"/>
  <c r="I699" i="11"/>
  <c r="I687" i="11"/>
  <c r="I645" i="11"/>
  <c r="I681" i="11"/>
  <c r="I641" i="11"/>
  <c r="I637" i="11"/>
  <c r="I633" i="11"/>
  <c r="I698" i="11"/>
  <c r="I685" i="11"/>
  <c r="I679" i="11"/>
  <c r="I678" i="11"/>
  <c r="I677" i="11"/>
  <c r="I646" i="11"/>
  <c r="I690" i="11"/>
  <c r="I675" i="11"/>
  <c r="I674" i="11"/>
  <c r="I673" i="11"/>
  <c r="I642" i="11"/>
  <c r="I638" i="11"/>
  <c r="I634" i="11"/>
  <c r="I630" i="11"/>
  <c r="I697" i="11"/>
  <c r="I671" i="11"/>
  <c r="I670" i="11"/>
  <c r="I669" i="11"/>
  <c r="I647" i="11"/>
  <c r="I686" i="11"/>
  <c r="I643" i="11"/>
  <c r="I639" i="11"/>
  <c r="I635" i="11"/>
  <c r="I631" i="11"/>
  <c r="I705" i="11"/>
  <c r="I694" i="11"/>
  <c r="I689" i="11"/>
  <c r="I644" i="11"/>
  <c r="I640" i="11"/>
  <c r="I636" i="11"/>
  <c r="I632" i="11"/>
  <c r="I715" i="11" l="1"/>
  <c r="J630" i="11"/>
  <c r="J716" i="11" l="1"/>
  <c r="J707" i="11"/>
  <c r="J699" i="11"/>
  <c r="J712" i="11"/>
  <c r="J704" i="11"/>
  <c r="J709" i="11"/>
  <c r="J701" i="11"/>
  <c r="J693" i="11"/>
  <c r="J685" i="11"/>
  <c r="J706" i="11"/>
  <c r="J698" i="11"/>
  <c r="J690" i="11"/>
  <c r="J708" i="11"/>
  <c r="J700" i="11"/>
  <c r="J713" i="11"/>
  <c r="J705" i="11"/>
  <c r="J697" i="11"/>
  <c r="J689" i="11"/>
  <c r="J677" i="11"/>
  <c r="J669" i="11"/>
  <c r="J710" i="11"/>
  <c r="J696" i="11"/>
  <c r="J703" i="11"/>
  <c r="J692" i="11"/>
  <c r="J681" i="11"/>
  <c r="J673" i="11"/>
  <c r="J691" i="11"/>
  <c r="J641" i="11"/>
  <c r="J637" i="11"/>
  <c r="J633" i="11"/>
  <c r="J680" i="11"/>
  <c r="J679" i="11"/>
  <c r="J678" i="11"/>
  <c r="J646" i="11"/>
  <c r="J702" i="11"/>
  <c r="J695" i="11"/>
  <c r="J682" i="11"/>
  <c r="J676" i="11"/>
  <c r="J675" i="11"/>
  <c r="J674" i="11"/>
  <c r="J642" i="11"/>
  <c r="J638" i="11"/>
  <c r="J634" i="11"/>
  <c r="J688" i="11"/>
  <c r="J672" i="11"/>
  <c r="J671" i="11"/>
  <c r="J670" i="11"/>
  <c r="J647" i="11"/>
  <c r="J686" i="11"/>
  <c r="J683" i="11"/>
  <c r="J668" i="11"/>
  <c r="J643" i="11"/>
  <c r="J639" i="11"/>
  <c r="J635" i="11"/>
  <c r="J631" i="11"/>
  <c r="J711" i="11"/>
  <c r="J694" i="11"/>
  <c r="J644" i="11"/>
  <c r="J640" i="11"/>
  <c r="J636" i="11"/>
  <c r="J632" i="11"/>
  <c r="J687" i="11"/>
  <c r="J684" i="11"/>
  <c r="J645" i="11"/>
  <c r="L647" i="11" l="1"/>
  <c r="J715" i="11"/>
  <c r="K644" i="11"/>
  <c r="K716" i="11" l="1"/>
  <c r="K712" i="11"/>
  <c r="K704" i="11"/>
  <c r="K709" i="11"/>
  <c r="K706" i="11"/>
  <c r="K698" i="11"/>
  <c r="K690" i="11"/>
  <c r="K682" i="11"/>
  <c r="K711" i="11"/>
  <c r="K703" i="11"/>
  <c r="K695" i="11"/>
  <c r="K713" i="11"/>
  <c r="K705" i="11"/>
  <c r="K697" i="11"/>
  <c r="K710" i="11"/>
  <c r="K702" i="11"/>
  <c r="K694" i="11"/>
  <c r="K686" i="11"/>
  <c r="K693" i="11"/>
  <c r="K696" i="11"/>
  <c r="K674" i="11"/>
  <c r="K707" i="11"/>
  <c r="K689" i="11"/>
  <c r="K688" i="11"/>
  <c r="K687" i="11"/>
  <c r="K678" i="11"/>
  <c r="K670" i="11"/>
  <c r="K681" i="11"/>
  <c r="K680" i="11"/>
  <c r="K679" i="11"/>
  <c r="K708" i="11"/>
  <c r="K685" i="11"/>
  <c r="K677" i="11"/>
  <c r="K676" i="11"/>
  <c r="K675" i="11"/>
  <c r="K673" i="11"/>
  <c r="K672" i="11"/>
  <c r="K671" i="11"/>
  <c r="K701" i="11"/>
  <c r="K683" i="11"/>
  <c r="K669" i="11"/>
  <c r="K668" i="11"/>
  <c r="K692" i="11"/>
  <c r="K700" i="11"/>
  <c r="K684" i="11"/>
  <c r="K699" i="11"/>
  <c r="K691" i="11"/>
  <c r="L709" i="11"/>
  <c r="M709" i="11" s="1"/>
  <c r="Y775" i="11" s="1"/>
  <c r="L701" i="11"/>
  <c r="L706" i="11"/>
  <c r="M706" i="11" s="1"/>
  <c r="Y772" i="11" s="1"/>
  <c r="L711" i="11"/>
  <c r="M711" i="11" s="1"/>
  <c r="Y777" i="11" s="1"/>
  <c r="L703" i="11"/>
  <c r="L695" i="11"/>
  <c r="M695" i="11" s="1"/>
  <c r="Y761" i="11" s="1"/>
  <c r="L687" i="11"/>
  <c r="M687" i="11" s="1"/>
  <c r="Y753" i="11" s="1"/>
  <c r="L708" i="11"/>
  <c r="M708" i="11" s="1"/>
  <c r="Y774" i="11" s="1"/>
  <c r="L700" i="11"/>
  <c r="M700" i="11" s="1"/>
  <c r="Y766" i="11" s="1"/>
  <c r="L692" i="11"/>
  <c r="L710" i="11"/>
  <c r="M710" i="11" s="1"/>
  <c r="Y776" i="11" s="1"/>
  <c r="L702" i="11"/>
  <c r="L716" i="11"/>
  <c r="L707" i="11"/>
  <c r="M707" i="11" s="1"/>
  <c r="Y773" i="11" s="1"/>
  <c r="L699" i="11"/>
  <c r="M699" i="11" s="1"/>
  <c r="Y765" i="11" s="1"/>
  <c r="L691" i="11"/>
  <c r="M691" i="11" s="1"/>
  <c r="Y757" i="11" s="1"/>
  <c r="L683" i="11"/>
  <c r="M683" i="11" s="1"/>
  <c r="Y749" i="11" s="1"/>
  <c r="L694" i="11"/>
  <c r="M694" i="11" s="1"/>
  <c r="Y760" i="11" s="1"/>
  <c r="L713" i="11"/>
  <c r="M713" i="11" s="1"/>
  <c r="Y779" i="11" s="1"/>
  <c r="L689" i="11"/>
  <c r="M689" i="11" s="1"/>
  <c r="Y755" i="11" s="1"/>
  <c r="L688" i="11"/>
  <c r="L679" i="11"/>
  <c r="M679" i="11" s="1"/>
  <c r="Y745" i="11" s="1"/>
  <c r="L671" i="11"/>
  <c r="M671" i="11" s="1"/>
  <c r="Y737" i="11" s="1"/>
  <c r="L704" i="11"/>
  <c r="M704" i="11" s="1"/>
  <c r="Y770" i="11" s="1"/>
  <c r="L690" i="11"/>
  <c r="M690" i="11" s="1"/>
  <c r="Y756" i="11" s="1"/>
  <c r="L693" i="11"/>
  <c r="M693" i="11" s="1"/>
  <c r="Y759" i="11" s="1"/>
  <c r="L675" i="11"/>
  <c r="M675" i="11" s="1"/>
  <c r="Y741" i="11" s="1"/>
  <c r="L685" i="11"/>
  <c r="L678" i="11"/>
  <c r="M678" i="11" s="1"/>
  <c r="Y744" i="11" s="1"/>
  <c r="L677" i="11"/>
  <c r="M677" i="11" s="1"/>
  <c r="Y743" i="11" s="1"/>
  <c r="L676" i="11"/>
  <c r="M676" i="11" s="1"/>
  <c r="Y742" i="11" s="1"/>
  <c r="L698" i="11"/>
  <c r="M698" i="11" s="1"/>
  <c r="Y764" i="11" s="1"/>
  <c r="L682" i="11"/>
  <c r="M682" i="11" s="1"/>
  <c r="Y748" i="11" s="1"/>
  <c r="L674" i="11"/>
  <c r="M674" i="11" s="1"/>
  <c r="Y740" i="11" s="1"/>
  <c r="L673" i="11"/>
  <c r="M673" i="11" s="1"/>
  <c r="Y739" i="11" s="1"/>
  <c r="L672" i="11"/>
  <c r="M672" i="11" s="1"/>
  <c r="Y738" i="11" s="1"/>
  <c r="L670" i="11"/>
  <c r="M670" i="11" s="1"/>
  <c r="Y736" i="11" s="1"/>
  <c r="L669" i="11"/>
  <c r="M669" i="11" s="1"/>
  <c r="Y735" i="11" s="1"/>
  <c r="L668" i="11"/>
  <c r="L697" i="11"/>
  <c r="M697" i="11" s="1"/>
  <c r="Y763" i="11" s="1"/>
  <c r="L686" i="11"/>
  <c r="M686" i="11" s="1"/>
  <c r="Y752" i="11" s="1"/>
  <c r="L712" i="11"/>
  <c r="M712" i="11" s="1"/>
  <c r="Y778" i="11" s="1"/>
  <c r="L705" i="11"/>
  <c r="M705" i="11" s="1"/>
  <c r="Y771" i="11" s="1"/>
  <c r="L684" i="11"/>
  <c r="M684" i="11" s="1"/>
  <c r="Y750" i="11" s="1"/>
  <c r="L696" i="11"/>
  <c r="M696" i="11" s="1"/>
  <c r="Y762" i="11" s="1"/>
  <c r="L681" i="11"/>
  <c r="M681" i="11" s="1"/>
  <c r="Y747" i="11" s="1"/>
  <c r="L680" i="11"/>
  <c r="M680" i="11" s="1"/>
  <c r="Y746" i="11" s="1"/>
  <c r="M688" i="11" l="1"/>
  <c r="Y754" i="11" s="1"/>
  <c r="M685" i="11"/>
  <c r="Y751" i="11" s="1"/>
  <c r="M702" i="11"/>
  <c r="Y768" i="11" s="1"/>
  <c r="K715" i="11"/>
  <c r="M692" i="11"/>
  <c r="Y758" i="11" s="1"/>
  <c r="L715" i="11"/>
  <c r="M668" i="11"/>
  <c r="M703" i="11"/>
  <c r="Y769" i="11" s="1"/>
  <c r="M701" i="11"/>
  <c r="Y767" i="11" s="1"/>
  <c r="M715" i="11" l="1"/>
  <c r="Y734" i="11"/>
  <c r="Y815" i="11" s="1"/>
  <c r="A493" i="1" l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D32" i="6" s="1"/>
  <c r="E196" i="1"/>
  <c r="E197" i="1"/>
  <c r="E198" i="1"/>
  <c r="E199" i="1"/>
  <c r="E200" i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D181" i="1"/>
  <c r="C27" i="5" s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 s="1"/>
  <c r="E139" i="1"/>
  <c r="E127" i="1"/>
  <c r="CF79" i="1"/>
  <c r="B53" i="1"/>
  <c r="CE51" i="1"/>
  <c r="B49" i="1"/>
  <c r="W48" i="1"/>
  <c r="W62" i="1" s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2" i="1"/>
  <c r="N755" i="1"/>
  <c r="N761" i="1"/>
  <c r="N762" i="1"/>
  <c r="N764" i="1"/>
  <c r="N771" i="1"/>
  <c r="N739" i="1"/>
  <c r="N745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815" i="1" s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815" i="1" s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815" i="1" s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40" i="1"/>
  <c r="C429" i="1"/>
  <c r="C431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E747" i="1" s="1"/>
  <c r="L48" i="1"/>
  <c r="L62" i="1" s="1"/>
  <c r="E44" i="9" s="1"/>
  <c r="H48" i="1"/>
  <c r="H62" i="1" s="1"/>
  <c r="E739" i="1" s="1"/>
  <c r="D48" i="1"/>
  <c r="D62" i="1" s="1"/>
  <c r="D368" i="1"/>
  <c r="C120" i="8" s="1"/>
  <c r="N766" i="1"/>
  <c r="N760" i="1"/>
  <c r="N743" i="1"/>
  <c r="N775" i="1"/>
  <c r="N769" i="1"/>
  <c r="N758" i="1"/>
  <c r="N753" i="1"/>
  <c r="N774" i="1"/>
  <c r="N747" i="1"/>
  <c r="F816" i="1"/>
  <c r="D436" i="1"/>
  <c r="C34" i="5"/>
  <c r="C473" i="1"/>
  <c r="F12" i="6"/>
  <c r="C469" i="1"/>
  <c r="F8" i="6"/>
  <c r="G122" i="9"/>
  <c r="H58" i="9"/>
  <c r="N746" i="1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G612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22" i="1"/>
  <c r="CD71" i="1"/>
  <c r="E373" i="9" s="1"/>
  <c r="L816" i="1"/>
  <c r="BQ48" i="1"/>
  <c r="BQ62" i="1" s="1"/>
  <c r="F300" i="9" s="1"/>
  <c r="BA48" i="1"/>
  <c r="BA62" i="1" s="1"/>
  <c r="AK48" i="1"/>
  <c r="AK62" i="1" s="1"/>
  <c r="E768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E780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E782" i="1" s="1"/>
  <c r="AQ48" i="1"/>
  <c r="AQ62" i="1" s="1"/>
  <c r="E774" i="1" s="1"/>
  <c r="AI48" i="1"/>
  <c r="AI62" i="1" s="1"/>
  <c r="E766" i="1" s="1"/>
  <c r="AA48" i="1"/>
  <c r="AA62" i="1" s="1"/>
  <c r="F108" i="9" s="1"/>
  <c r="S48" i="1"/>
  <c r="S62" i="1" s="1"/>
  <c r="K48" i="1"/>
  <c r="K62" i="1" s="1"/>
  <c r="E742" i="1" s="1"/>
  <c r="N757" i="1"/>
  <c r="E794" i="1"/>
  <c r="C615" i="1"/>
  <c r="B440" i="1"/>
  <c r="C48" i="1"/>
  <c r="C62" i="1" s="1"/>
  <c r="E734" i="1" s="1"/>
  <c r="CB48" i="1"/>
  <c r="CB62" i="1" s="1"/>
  <c r="C364" i="9" s="1"/>
  <c r="V815" i="1"/>
  <c r="I816" i="1"/>
  <c r="O816" i="1"/>
  <c r="E372" i="9"/>
  <c r="I44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B10" i="4"/>
  <c r="R816" i="1" l="1"/>
  <c r="I612" i="1"/>
  <c r="N740" i="1"/>
  <c r="B19" i="4"/>
  <c r="G28" i="4"/>
  <c r="N768" i="1"/>
  <c r="E792" i="1"/>
  <c r="C218" i="9"/>
  <c r="C816" i="1"/>
  <c r="C815" i="1"/>
  <c r="C575" i="1"/>
  <c r="N765" i="1"/>
  <c r="N751" i="1"/>
  <c r="BI730" i="1"/>
  <c r="H12" i="9"/>
  <c r="I815" i="1"/>
  <c r="D463" i="1"/>
  <c r="F15" i="6"/>
  <c r="E790" i="1"/>
  <c r="D330" i="1"/>
  <c r="C86" i="8" s="1"/>
  <c r="D433" i="1"/>
  <c r="D435" i="1"/>
  <c r="D428" i="1"/>
  <c r="D13" i="7"/>
  <c r="I366" i="9"/>
  <c r="R815" i="1"/>
  <c r="S815" i="1"/>
  <c r="I90" i="9"/>
  <c r="H300" i="9"/>
  <c r="M816" i="1"/>
  <c r="I372" i="9"/>
  <c r="D186" i="9"/>
  <c r="E10" i="4"/>
  <c r="G10" i="4"/>
  <c r="C430" i="1"/>
  <c r="G816" i="1"/>
  <c r="F10" i="4"/>
  <c r="C141" i="8"/>
  <c r="N777" i="1"/>
  <c r="C464" i="1"/>
  <c r="I381" i="9"/>
  <c r="Q816" i="1"/>
  <c r="CF77" i="1"/>
  <c r="P815" i="1"/>
  <c r="Q815" i="1"/>
  <c r="AS48" i="1"/>
  <c r="AS62" i="1" s="1"/>
  <c r="E776" i="1" s="1"/>
  <c r="CF76" i="1"/>
  <c r="BZ52" i="1" s="1"/>
  <c r="BZ67" i="1" s="1"/>
  <c r="D612" i="1"/>
  <c r="P816" i="1"/>
  <c r="I380" i="9"/>
  <c r="E800" i="1"/>
  <c r="K816" i="1"/>
  <c r="C434" i="1"/>
  <c r="E757" i="1"/>
  <c r="E108" i="9"/>
  <c r="E737" i="1"/>
  <c r="G815" i="1"/>
  <c r="E787" i="1"/>
  <c r="G236" i="9"/>
  <c r="E804" i="1"/>
  <c r="E764" i="1"/>
  <c r="E140" i="9"/>
  <c r="E775" i="1"/>
  <c r="I172" i="9"/>
  <c r="H236" i="9"/>
  <c r="E788" i="1"/>
  <c r="E750" i="1"/>
  <c r="E76" i="9"/>
  <c r="I332" i="9"/>
  <c r="E810" i="1"/>
  <c r="E786" i="1"/>
  <c r="E743" i="1"/>
  <c r="E798" i="1"/>
  <c r="F332" i="9"/>
  <c r="E807" i="1"/>
  <c r="D236" i="9"/>
  <c r="E784" i="1"/>
  <c r="F204" i="9"/>
  <c r="E779" i="1"/>
  <c r="D268" i="9"/>
  <c r="E791" i="1"/>
  <c r="D76" i="9"/>
  <c r="E749" i="1"/>
  <c r="E772" i="1"/>
  <c r="F172" i="9"/>
  <c r="G76" i="9"/>
  <c r="E752" i="1"/>
  <c r="I362" i="9"/>
  <c r="D44" i="9"/>
  <c r="I268" i="9"/>
  <c r="E796" i="1"/>
  <c r="E795" i="1"/>
  <c r="H268" i="9"/>
  <c r="F76" i="9"/>
  <c r="E751" i="1"/>
  <c r="E300" i="9"/>
  <c r="E799" i="1"/>
  <c r="E759" i="1"/>
  <c r="G108" i="9"/>
  <c r="H332" i="9"/>
  <c r="E809" i="1"/>
  <c r="C44" i="9"/>
  <c r="E741" i="1"/>
  <c r="D140" i="9"/>
  <c r="E763" i="1"/>
  <c r="I300" i="9"/>
  <c r="E803" i="1"/>
  <c r="C236" i="9"/>
  <c r="E783" i="1"/>
  <c r="E748" i="1"/>
  <c r="C76" i="9"/>
  <c r="E762" i="1"/>
  <c r="C140" i="9"/>
  <c r="E771" i="1"/>
  <c r="E172" i="9"/>
  <c r="D172" i="9"/>
  <c r="E770" i="1"/>
  <c r="E767" i="1"/>
  <c r="H140" i="9"/>
  <c r="C12" i="9"/>
  <c r="I12" i="9"/>
  <c r="I140" i="9"/>
  <c r="E740" i="1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F12" i="9"/>
  <c r="E760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I204" i="9"/>
  <c r="H172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D465" i="1" s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D339" i="1" l="1"/>
  <c r="C102" i="8" s="1"/>
  <c r="AY52" i="1"/>
  <c r="AY67" i="1" s="1"/>
  <c r="AY71" i="1" s="1"/>
  <c r="I213" i="9" s="1"/>
  <c r="F52" i="1"/>
  <c r="F67" i="1" s="1"/>
  <c r="F71" i="1" s="1"/>
  <c r="F21" i="9" s="1"/>
  <c r="BD52" i="1"/>
  <c r="BD67" i="1" s="1"/>
  <c r="BD71" i="1" s="1"/>
  <c r="C624" i="1" s="1"/>
  <c r="BR52" i="1"/>
  <c r="BR67" i="1" s="1"/>
  <c r="BR71" i="1" s="1"/>
  <c r="G309" i="9" s="1"/>
  <c r="AX52" i="1"/>
  <c r="AX67" i="1" s="1"/>
  <c r="AX71" i="1" s="1"/>
  <c r="C543" i="1" s="1"/>
  <c r="BV52" i="1"/>
  <c r="BV67" i="1" s="1"/>
  <c r="BV71" i="1" s="1"/>
  <c r="C567" i="1" s="1"/>
  <c r="AA52" i="1"/>
  <c r="AA67" i="1" s="1"/>
  <c r="AA71" i="1" s="1"/>
  <c r="C520" i="1" s="1"/>
  <c r="G520" i="1" s="1"/>
  <c r="BF52" i="1"/>
  <c r="BF67" i="1" s="1"/>
  <c r="BF71" i="1" s="1"/>
  <c r="C629" i="1" s="1"/>
  <c r="M52" i="1"/>
  <c r="M67" i="1" s="1"/>
  <c r="M71" i="1" s="1"/>
  <c r="C506" i="1" s="1"/>
  <c r="G506" i="1" s="1"/>
  <c r="T52" i="1"/>
  <c r="T67" i="1" s="1"/>
  <c r="T71" i="1" s="1"/>
  <c r="C685" i="1" s="1"/>
  <c r="CB52" i="1"/>
  <c r="CB67" i="1" s="1"/>
  <c r="CB71" i="1" s="1"/>
  <c r="C373" i="9" s="1"/>
  <c r="CE62" i="1"/>
  <c r="E816" i="1" s="1"/>
  <c r="BL52" i="1"/>
  <c r="BL67" i="1" s="1"/>
  <c r="J795" i="1" s="1"/>
  <c r="AK52" i="1"/>
  <c r="AK67" i="1" s="1"/>
  <c r="AK71" i="1" s="1"/>
  <c r="I149" i="9" s="1"/>
  <c r="BY52" i="1"/>
  <c r="BY67" i="1" s="1"/>
  <c r="BY71" i="1" s="1"/>
  <c r="C645" i="1" s="1"/>
  <c r="Z52" i="1"/>
  <c r="Z67" i="1" s="1"/>
  <c r="J757" i="1" s="1"/>
  <c r="S52" i="1"/>
  <c r="S67" i="1" s="1"/>
  <c r="J750" i="1" s="1"/>
  <c r="P52" i="1"/>
  <c r="P67" i="1" s="1"/>
  <c r="J747" i="1" s="1"/>
  <c r="V52" i="1"/>
  <c r="V67" i="1" s="1"/>
  <c r="G52" i="1"/>
  <c r="G67" i="1" s="1"/>
  <c r="G71" i="1" s="1"/>
  <c r="C672" i="1" s="1"/>
  <c r="BN52" i="1"/>
  <c r="BN67" i="1" s="1"/>
  <c r="BN71" i="1" s="1"/>
  <c r="C559" i="1" s="1"/>
  <c r="BQ52" i="1"/>
  <c r="BQ67" i="1" s="1"/>
  <c r="BQ71" i="1" s="1"/>
  <c r="F309" i="9" s="1"/>
  <c r="AU52" i="1"/>
  <c r="AU67" i="1" s="1"/>
  <c r="AU71" i="1" s="1"/>
  <c r="C540" i="1" s="1"/>
  <c r="G540" i="1" s="1"/>
  <c r="BK52" i="1"/>
  <c r="BK67" i="1" s="1"/>
  <c r="BK71" i="1" s="1"/>
  <c r="G277" i="9" s="1"/>
  <c r="BE52" i="1"/>
  <c r="BE67" i="1" s="1"/>
  <c r="BE71" i="1" s="1"/>
  <c r="C614" i="1" s="1"/>
  <c r="AW52" i="1"/>
  <c r="AW67" i="1" s="1"/>
  <c r="AW71" i="1" s="1"/>
  <c r="C542" i="1" s="1"/>
  <c r="AM52" i="1"/>
  <c r="AM67" i="1" s="1"/>
  <c r="AM71" i="1" s="1"/>
  <c r="C532" i="1" s="1"/>
  <c r="G532" i="1" s="1"/>
  <c r="D52" i="1"/>
  <c r="D67" i="1" s="1"/>
  <c r="D71" i="1" s="1"/>
  <c r="C497" i="1" s="1"/>
  <c r="G497" i="1" s="1"/>
  <c r="BM52" i="1"/>
  <c r="BM67" i="1" s="1"/>
  <c r="BM71" i="1" s="1"/>
  <c r="C558" i="1" s="1"/>
  <c r="AT52" i="1"/>
  <c r="AT67" i="1" s="1"/>
  <c r="AT71" i="1" s="1"/>
  <c r="C539" i="1" s="1"/>
  <c r="G539" i="1" s="1"/>
  <c r="AD52" i="1"/>
  <c r="AD67" i="1" s="1"/>
  <c r="AD71" i="1" s="1"/>
  <c r="C523" i="1" s="1"/>
  <c r="G523" i="1" s="1"/>
  <c r="CE48" i="1"/>
  <c r="AG52" i="1"/>
  <c r="AG67" i="1" s="1"/>
  <c r="CC52" i="1"/>
  <c r="CC67" i="1" s="1"/>
  <c r="O52" i="1"/>
  <c r="O67" i="1" s="1"/>
  <c r="O71" i="1" s="1"/>
  <c r="H53" i="9" s="1"/>
  <c r="H52" i="1"/>
  <c r="H67" i="1" s="1"/>
  <c r="H71" i="1" s="1"/>
  <c r="C501" i="1" s="1"/>
  <c r="G501" i="1" s="1"/>
  <c r="AI52" i="1"/>
  <c r="AI67" i="1" s="1"/>
  <c r="AI71" i="1" s="1"/>
  <c r="G149" i="9" s="1"/>
  <c r="BX52" i="1"/>
  <c r="BX67" i="1" s="1"/>
  <c r="BX71" i="1" s="1"/>
  <c r="C644" i="1" s="1"/>
  <c r="BP52" i="1"/>
  <c r="BP67" i="1" s="1"/>
  <c r="N815" i="1"/>
  <c r="C204" i="9"/>
  <c r="H337" i="9"/>
  <c r="J809" i="1"/>
  <c r="BZ71" i="1"/>
  <c r="C646" i="1" s="1"/>
  <c r="W52" i="1"/>
  <c r="W67" i="1" s="1"/>
  <c r="R52" i="1"/>
  <c r="R67" i="1" s="1"/>
  <c r="AC52" i="1"/>
  <c r="AC67" i="1" s="1"/>
  <c r="BI52" i="1"/>
  <c r="BI67" i="1" s="1"/>
  <c r="L52" i="1"/>
  <c r="L67" i="1" s="1"/>
  <c r="AJ52" i="1"/>
  <c r="AJ67" i="1" s="1"/>
  <c r="BW52" i="1"/>
  <c r="BW67" i="1" s="1"/>
  <c r="BB52" i="1"/>
  <c r="BB67" i="1" s="1"/>
  <c r="BO52" i="1"/>
  <c r="BO67" i="1" s="1"/>
  <c r="BA52" i="1"/>
  <c r="BA67" i="1" s="1"/>
  <c r="AQ52" i="1"/>
  <c r="AQ67" i="1" s="1"/>
  <c r="AR52" i="1"/>
  <c r="AR67" i="1" s="1"/>
  <c r="AH52" i="1"/>
  <c r="AH67" i="1" s="1"/>
  <c r="AS52" i="1"/>
  <c r="AS67" i="1" s="1"/>
  <c r="BU52" i="1"/>
  <c r="BU67" i="1" s="1"/>
  <c r="E52" i="1"/>
  <c r="E67" i="1" s="1"/>
  <c r="C52" i="1"/>
  <c r="AN52" i="1"/>
  <c r="AN67" i="1" s="1"/>
  <c r="BG52" i="1"/>
  <c r="BG67" i="1" s="1"/>
  <c r="U52" i="1"/>
  <c r="U67" i="1" s="1"/>
  <c r="AF52" i="1"/>
  <c r="AF67" i="1" s="1"/>
  <c r="BC52" i="1"/>
  <c r="BC67" i="1" s="1"/>
  <c r="AV52" i="1"/>
  <c r="AV67" i="1" s="1"/>
  <c r="K52" i="1"/>
  <c r="K67" i="1" s="1"/>
  <c r="X52" i="1"/>
  <c r="X67" i="1" s="1"/>
  <c r="N52" i="1"/>
  <c r="N67" i="1" s="1"/>
  <c r="I52" i="1"/>
  <c r="I67" i="1" s="1"/>
  <c r="Y52" i="1"/>
  <c r="Y67" i="1" s="1"/>
  <c r="AZ52" i="1"/>
  <c r="AZ67" i="1" s="1"/>
  <c r="BH52" i="1"/>
  <c r="BH67" i="1" s="1"/>
  <c r="J52" i="1"/>
  <c r="J67" i="1" s="1"/>
  <c r="AP52" i="1"/>
  <c r="AP67" i="1" s="1"/>
  <c r="CA52" i="1"/>
  <c r="CA67" i="1" s="1"/>
  <c r="Q52" i="1"/>
  <c r="Q67" i="1" s="1"/>
  <c r="BS52" i="1"/>
  <c r="BS67" i="1" s="1"/>
  <c r="AL52" i="1"/>
  <c r="AL67" i="1" s="1"/>
  <c r="BJ52" i="1"/>
  <c r="BJ67" i="1" s="1"/>
  <c r="AO52" i="1"/>
  <c r="AO67" i="1" s="1"/>
  <c r="BT52" i="1"/>
  <c r="BT67" i="1" s="1"/>
  <c r="AE52" i="1"/>
  <c r="AE67" i="1" s="1"/>
  <c r="AB52" i="1"/>
  <c r="AB67" i="1" s="1"/>
  <c r="E815" i="1"/>
  <c r="J738" i="1"/>
  <c r="D27" i="7"/>
  <c r="B448" i="1"/>
  <c r="H536" i="1"/>
  <c r="F536" i="1"/>
  <c r="F528" i="1"/>
  <c r="H528" i="1" s="1"/>
  <c r="F520" i="1"/>
  <c r="H520" i="1"/>
  <c r="D341" i="1"/>
  <c r="C481" i="1" s="1"/>
  <c r="C50" i="8"/>
  <c r="I378" i="9"/>
  <c r="K612" i="1"/>
  <c r="C465" i="1"/>
  <c r="N816" i="1"/>
  <c r="C126" i="8"/>
  <c r="D391" i="1"/>
  <c r="F32" i="6"/>
  <c r="C478" i="1"/>
  <c r="F498" i="1"/>
  <c r="H498" i="1" s="1"/>
  <c r="C476" i="1"/>
  <c r="F16" i="6"/>
  <c r="F516" i="1"/>
  <c r="H516" i="1"/>
  <c r="F532" i="1"/>
  <c r="H532" i="1"/>
  <c r="J801" i="1"/>
  <c r="J744" i="1"/>
  <c r="C482" i="1" l="1"/>
  <c r="I209" i="9"/>
  <c r="H209" i="9"/>
  <c r="G305" i="9"/>
  <c r="C563" i="1"/>
  <c r="F517" i="1"/>
  <c r="H517" i="1"/>
  <c r="F515" i="1"/>
  <c r="H515" i="1" s="1"/>
  <c r="C616" i="1"/>
  <c r="F49" i="9"/>
  <c r="H213" i="9"/>
  <c r="C626" i="1"/>
  <c r="J788" i="1"/>
  <c r="J782" i="1"/>
  <c r="G241" i="9"/>
  <c r="J737" i="1"/>
  <c r="I49" i="9"/>
  <c r="F17" i="9"/>
  <c r="J811" i="1"/>
  <c r="J781" i="1"/>
  <c r="C544" i="1"/>
  <c r="G544" i="1" s="1"/>
  <c r="H241" i="9"/>
  <c r="C671" i="1"/>
  <c r="C499" i="1"/>
  <c r="G499" i="1" s="1"/>
  <c r="J787" i="1"/>
  <c r="C369" i="9"/>
  <c r="C625" i="1"/>
  <c r="G245" i="9"/>
  <c r="C549" i="1"/>
  <c r="F113" i="9"/>
  <c r="J805" i="1"/>
  <c r="J758" i="1"/>
  <c r="D17" i="9"/>
  <c r="C642" i="1"/>
  <c r="C428" i="1"/>
  <c r="C692" i="1"/>
  <c r="G17" i="9"/>
  <c r="D341" i="9"/>
  <c r="D337" i="9"/>
  <c r="C551" i="1"/>
  <c r="F117" i="9"/>
  <c r="C638" i="1"/>
  <c r="J796" i="1"/>
  <c r="G209" i="9"/>
  <c r="J766" i="1"/>
  <c r="F81" i="9"/>
  <c r="J751" i="1"/>
  <c r="I245" i="9"/>
  <c r="C678" i="1"/>
  <c r="I364" i="9"/>
  <c r="I277" i="9"/>
  <c r="C622" i="1"/>
  <c r="J789" i="1"/>
  <c r="J797" i="1"/>
  <c r="J780" i="1"/>
  <c r="I241" i="9"/>
  <c r="F53" i="9"/>
  <c r="F85" i="9"/>
  <c r="C513" i="1"/>
  <c r="G513" i="1" s="1"/>
  <c r="C573" i="1"/>
  <c r="E209" i="9"/>
  <c r="F305" i="9"/>
  <c r="C305" i="9"/>
  <c r="I273" i="9"/>
  <c r="J770" i="1"/>
  <c r="C619" i="1"/>
  <c r="C704" i="1"/>
  <c r="H273" i="9"/>
  <c r="BL71" i="1"/>
  <c r="C557" i="1" s="1"/>
  <c r="C528" i="1"/>
  <c r="G528" i="1" s="1"/>
  <c r="C550" i="1"/>
  <c r="G550" i="1" s="1"/>
  <c r="D213" i="9"/>
  <c r="C309" i="9"/>
  <c r="H245" i="9"/>
  <c r="C702" i="1"/>
  <c r="G213" i="9"/>
  <c r="C623" i="1"/>
  <c r="C711" i="1"/>
  <c r="C562" i="1"/>
  <c r="C700" i="1"/>
  <c r="C631" i="1"/>
  <c r="G145" i="9"/>
  <c r="D209" i="9"/>
  <c r="J777" i="1"/>
  <c r="D177" i="9"/>
  <c r="D181" i="9"/>
  <c r="P71" i="1"/>
  <c r="I53" i="9" s="1"/>
  <c r="F337" i="9"/>
  <c r="J808" i="1"/>
  <c r="C569" i="1"/>
  <c r="J800" i="1"/>
  <c r="J768" i="1"/>
  <c r="I117" i="9"/>
  <c r="C570" i="1"/>
  <c r="C571" i="1"/>
  <c r="C695" i="1"/>
  <c r="G341" i="9"/>
  <c r="F341" i="9"/>
  <c r="E213" i="9"/>
  <c r="C635" i="1"/>
  <c r="G21" i="9"/>
  <c r="D21" i="9"/>
  <c r="C556" i="1"/>
  <c r="C500" i="1"/>
  <c r="G500" i="1" s="1"/>
  <c r="C669" i="1"/>
  <c r="C530" i="1"/>
  <c r="G530" i="1" s="1"/>
  <c r="J735" i="1"/>
  <c r="C680" i="1"/>
  <c r="I145" i="9"/>
  <c r="J807" i="1"/>
  <c r="H17" i="9"/>
  <c r="C712" i="1"/>
  <c r="J794" i="1"/>
  <c r="J753" i="1"/>
  <c r="H81" i="9"/>
  <c r="V71" i="1"/>
  <c r="I113" i="9"/>
  <c r="G337" i="9"/>
  <c r="J778" i="1"/>
  <c r="J761" i="1"/>
  <c r="G273" i="9"/>
  <c r="E81" i="9"/>
  <c r="S71" i="1"/>
  <c r="Z71" i="1"/>
  <c r="E113" i="9"/>
  <c r="C673" i="1"/>
  <c r="H21" i="9"/>
  <c r="J799" i="1"/>
  <c r="E305" i="9"/>
  <c r="BP71" i="1"/>
  <c r="AG71" i="1"/>
  <c r="E145" i="9"/>
  <c r="J764" i="1"/>
  <c r="J739" i="1"/>
  <c r="J746" i="1"/>
  <c r="H49" i="9"/>
  <c r="CC71" i="1"/>
  <c r="J812" i="1"/>
  <c r="D369" i="9"/>
  <c r="C508" i="1"/>
  <c r="G508" i="1" s="1"/>
  <c r="BA71" i="1"/>
  <c r="J784" i="1"/>
  <c r="D241" i="9"/>
  <c r="H341" i="9"/>
  <c r="J793" i="1"/>
  <c r="BJ71" i="1"/>
  <c r="F273" i="9"/>
  <c r="J773" i="1"/>
  <c r="G177" i="9"/>
  <c r="AP71" i="1"/>
  <c r="J736" i="1"/>
  <c r="E17" i="9"/>
  <c r="E71" i="1"/>
  <c r="J741" i="1"/>
  <c r="J71" i="1"/>
  <c r="C49" i="9"/>
  <c r="J779" i="1"/>
  <c r="F209" i="9"/>
  <c r="AV71" i="1"/>
  <c r="BU71" i="1"/>
  <c r="C337" i="9"/>
  <c r="J804" i="1"/>
  <c r="J806" i="1"/>
  <c r="BW71" i="1"/>
  <c r="E337" i="9"/>
  <c r="H145" i="9"/>
  <c r="J767" i="1"/>
  <c r="AJ71" i="1"/>
  <c r="D273" i="9"/>
  <c r="BH71" i="1"/>
  <c r="J791" i="1"/>
  <c r="J769" i="1"/>
  <c r="C177" i="9"/>
  <c r="AL71" i="1"/>
  <c r="J783" i="1"/>
  <c r="C241" i="9"/>
  <c r="AZ71" i="1"/>
  <c r="J763" i="1"/>
  <c r="AF71" i="1"/>
  <c r="D145" i="9"/>
  <c r="F145" i="9"/>
  <c r="J765" i="1"/>
  <c r="AH71" i="1"/>
  <c r="L71" i="1"/>
  <c r="J743" i="1"/>
  <c r="E49" i="9"/>
  <c r="H113" i="9"/>
  <c r="J760" i="1"/>
  <c r="AC71" i="1"/>
  <c r="F241" i="9"/>
  <c r="J786" i="1"/>
  <c r="BC71" i="1"/>
  <c r="AB71" i="1"/>
  <c r="G113" i="9"/>
  <c r="J759" i="1"/>
  <c r="G81" i="9"/>
  <c r="J752" i="1"/>
  <c r="U71" i="1"/>
  <c r="BI71" i="1"/>
  <c r="J792" i="1"/>
  <c r="E273" i="9"/>
  <c r="C209" i="9"/>
  <c r="J776" i="1"/>
  <c r="AS71" i="1"/>
  <c r="BS71" i="1"/>
  <c r="J802" i="1"/>
  <c r="H305" i="9"/>
  <c r="D113" i="9"/>
  <c r="J756" i="1"/>
  <c r="Y71" i="1"/>
  <c r="J775" i="1"/>
  <c r="AR71" i="1"/>
  <c r="I177" i="9"/>
  <c r="J749" i="1"/>
  <c r="R71" i="1"/>
  <c r="D81" i="9"/>
  <c r="C145" i="9"/>
  <c r="AE71" i="1"/>
  <c r="J762" i="1"/>
  <c r="J748" i="1"/>
  <c r="C81" i="9"/>
  <c r="Q71" i="1"/>
  <c r="J740" i="1"/>
  <c r="I17" i="9"/>
  <c r="I71" i="1"/>
  <c r="J790" i="1"/>
  <c r="C273" i="9"/>
  <c r="BG71" i="1"/>
  <c r="AQ71" i="1"/>
  <c r="J774" i="1"/>
  <c r="H177" i="9"/>
  <c r="J754" i="1"/>
  <c r="I81" i="9"/>
  <c r="W71" i="1"/>
  <c r="J810" i="1"/>
  <c r="I337" i="9"/>
  <c r="CA71" i="1"/>
  <c r="J771" i="1"/>
  <c r="E177" i="9"/>
  <c r="AN71" i="1"/>
  <c r="J745" i="1"/>
  <c r="N71" i="1"/>
  <c r="G49" i="9"/>
  <c r="F177" i="9"/>
  <c r="AO71" i="1"/>
  <c r="J772" i="1"/>
  <c r="J755" i="1"/>
  <c r="C113" i="9"/>
  <c r="X71" i="1"/>
  <c r="C67" i="1"/>
  <c r="CE52" i="1"/>
  <c r="J798" i="1"/>
  <c r="D305" i="9"/>
  <c r="BO71" i="1"/>
  <c r="J803" i="1"/>
  <c r="I305" i="9"/>
  <c r="BT71" i="1"/>
  <c r="J742" i="1"/>
  <c r="D49" i="9"/>
  <c r="K71" i="1"/>
  <c r="E241" i="9"/>
  <c r="J785" i="1"/>
  <c r="BB71" i="1"/>
  <c r="D615" i="1"/>
  <c r="F522" i="1"/>
  <c r="H522" i="1"/>
  <c r="F510" i="1"/>
  <c r="H510" i="1" s="1"/>
  <c r="F513" i="1"/>
  <c r="H513" i="1"/>
  <c r="C142" i="8"/>
  <c r="D393" i="1"/>
  <c r="F538" i="1"/>
  <c r="H538" i="1"/>
  <c r="F496" i="1"/>
  <c r="H496" i="1" s="1"/>
  <c r="F534" i="1"/>
  <c r="H534" i="1"/>
  <c r="H502" i="1"/>
  <c r="F502" i="1"/>
  <c r="H504" i="1"/>
  <c r="F504" i="1"/>
  <c r="H530" i="1"/>
  <c r="F530" i="1"/>
  <c r="F512" i="1"/>
  <c r="H512" i="1"/>
  <c r="F526" i="1"/>
  <c r="H526" i="1" s="1"/>
  <c r="F503" i="1"/>
  <c r="H503" i="1"/>
  <c r="H508" i="1"/>
  <c r="F508" i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F540" i="1" l="1"/>
  <c r="H540" i="1"/>
  <c r="F497" i="1"/>
  <c r="H497" i="1"/>
  <c r="F550" i="1"/>
  <c r="H550" i="1"/>
  <c r="F499" i="1"/>
  <c r="H499" i="1"/>
  <c r="F501" i="1"/>
  <c r="H501" i="1"/>
  <c r="F524" i="1"/>
  <c r="H524" i="1" s="1"/>
  <c r="F505" i="1"/>
  <c r="H505" i="1"/>
  <c r="F544" i="1"/>
  <c r="H544" i="1"/>
  <c r="F511" i="1"/>
  <c r="H511" i="1" s="1"/>
  <c r="C509" i="1"/>
  <c r="G509" i="1" s="1"/>
  <c r="C637" i="1"/>
  <c r="C681" i="1"/>
  <c r="H277" i="9"/>
  <c r="C519" i="1"/>
  <c r="G519" i="1" s="1"/>
  <c r="C691" i="1"/>
  <c r="E117" i="9"/>
  <c r="C687" i="1"/>
  <c r="C515" i="1"/>
  <c r="G515" i="1" s="1"/>
  <c r="H85" i="9"/>
  <c r="C684" i="1"/>
  <c r="E85" i="9"/>
  <c r="C512" i="1"/>
  <c r="G512" i="1" s="1"/>
  <c r="C526" i="1"/>
  <c r="G526" i="1" s="1"/>
  <c r="C698" i="1"/>
  <c r="E149" i="9"/>
  <c r="E309" i="9"/>
  <c r="C621" i="1"/>
  <c r="C561" i="1"/>
  <c r="C574" i="1"/>
  <c r="D373" i="9"/>
  <c r="C620" i="1"/>
  <c r="I309" i="9"/>
  <c r="C640" i="1"/>
  <c r="C565" i="1"/>
  <c r="C117" i="9"/>
  <c r="C689" i="1"/>
  <c r="C517" i="1"/>
  <c r="G517" i="1" s="1"/>
  <c r="C618" i="1"/>
  <c r="C277" i="9"/>
  <c r="C552" i="1"/>
  <c r="I181" i="9"/>
  <c r="C709" i="1"/>
  <c r="C537" i="1"/>
  <c r="G537" i="1" s="1"/>
  <c r="C538" i="1"/>
  <c r="G538" i="1" s="1"/>
  <c r="C710" i="1"/>
  <c r="C213" i="9"/>
  <c r="C643" i="1"/>
  <c r="E341" i="9"/>
  <c r="C568" i="1"/>
  <c r="E181" i="9"/>
  <c r="C705" i="1"/>
  <c r="C533" i="1"/>
  <c r="G533" i="1" s="1"/>
  <c r="C697" i="1"/>
  <c r="D149" i="9"/>
  <c r="C525" i="1"/>
  <c r="G525" i="1" s="1"/>
  <c r="C503" i="1"/>
  <c r="G503" i="1" s="1"/>
  <c r="C53" i="9"/>
  <c r="C675" i="1"/>
  <c r="C632" i="1"/>
  <c r="C547" i="1"/>
  <c r="E245" i="9"/>
  <c r="C516" i="1"/>
  <c r="G516" i="1" s="1"/>
  <c r="I85" i="9"/>
  <c r="C688" i="1"/>
  <c r="C524" i="1"/>
  <c r="G524" i="1" s="1"/>
  <c r="C696" i="1"/>
  <c r="C149" i="9"/>
  <c r="C518" i="1"/>
  <c r="G518" i="1" s="1"/>
  <c r="C690" i="1"/>
  <c r="D117" i="9"/>
  <c r="C636" i="1"/>
  <c r="C553" i="1"/>
  <c r="D277" i="9"/>
  <c r="C555" i="1"/>
  <c r="C617" i="1"/>
  <c r="F277" i="9"/>
  <c r="C560" i="1"/>
  <c r="D309" i="9"/>
  <c r="C627" i="1"/>
  <c r="I21" i="9"/>
  <c r="C674" i="1"/>
  <c r="C502" i="1"/>
  <c r="G502" i="1" s="1"/>
  <c r="C693" i="1"/>
  <c r="C521" i="1"/>
  <c r="G521" i="1" s="1"/>
  <c r="G117" i="9"/>
  <c r="C545" i="1"/>
  <c r="G545" i="1" s="1"/>
  <c r="C245" i="9"/>
  <c r="C628" i="1"/>
  <c r="C498" i="1"/>
  <c r="G498" i="1" s="1"/>
  <c r="E21" i="9"/>
  <c r="C670" i="1"/>
  <c r="F181" i="9"/>
  <c r="C706" i="1"/>
  <c r="C534" i="1"/>
  <c r="G534" i="1" s="1"/>
  <c r="I341" i="9"/>
  <c r="C647" i="1"/>
  <c r="C572" i="1"/>
  <c r="C548" i="1"/>
  <c r="C633" i="1"/>
  <c r="F245" i="9"/>
  <c r="C677" i="1"/>
  <c r="C505" i="1"/>
  <c r="G505" i="1" s="1"/>
  <c r="E53" i="9"/>
  <c r="H149" i="9"/>
  <c r="C701" i="1"/>
  <c r="C529" i="1"/>
  <c r="G529" i="1" s="1"/>
  <c r="C641" i="1"/>
  <c r="C341" i="9"/>
  <c r="C566" i="1"/>
  <c r="C676" i="1"/>
  <c r="D53" i="9"/>
  <c r="C504" i="1"/>
  <c r="G504" i="1" s="1"/>
  <c r="D85" i="9"/>
  <c r="C511" i="1"/>
  <c r="G511" i="1" s="1"/>
  <c r="C683" i="1"/>
  <c r="E277" i="9"/>
  <c r="C554" i="1"/>
  <c r="C634" i="1"/>
  <c r="C699" i="1"/>
  <c r="C527" i="1"/>
  <c r="G527" i="1" s="1"/>
  <c r="F149" i="9"/>
  <c r="F213" i="9"/>
  <c r="C541" i="1"/>
  <c r="C713" i="1"/>
  <c r="C85" i="9"/>
  <c r="C682" i="1"/>
  <c r="C510" i="1"/>
  <c r="G510" i="1" s="1"/>
  <c r="G85" i="9"/>
  <c r="C686" i="1"/>
  <c r="C514" i="1"/>
  <c r="G514" i="1" s="1"/>
  <c r="C531" i="1"/>
  <c r="G531" i="1" s="1"/>
  <c r="C181" i="9"/>
  <c r="C703" i="1"/>
  <c r="C535" i="1"/>
  <c r="G535" i="1" s="1"/>
  <c r="C707" i="1"/>
  <c r="G181" i="9"/>
  <c r="C71" i="1"/>
  <c r="J734" i="1"/>
  <c r="J815" i="1" s="1"/>
  <c r="CE67" i="1"/>
  <c r="C17" i="9"/>
  <c r="G53" i="9"/>
  <c r="C507" i="1"/>
  <c r="G507" i="1" s="1"/>
  <c r="C679" i="1"/>
  <c r="C536" i="1"/>
  <c r="G536" i="1" s="1"/>
  <c r="H181" i="9"/>
  <c r="C708" i="1"/>
  <c r="C639" i="1"/>
  <c r="H309" i="9"/>
  <c r="C564" i="1"/>
  <c r="C522" i="1"/>
  <c r="G522" i="1" s="1"/>
  <c r="C694" i="1"/>
  <c r="H117" i="9"/>
  <c r="D245" i="9"/>
  <c r="C630" i="1"/>
  <c r="C546" i="1"/>
  <c r="G546" i="1" s="1"/>
  <c r="D710" i="1"/>
  <c r="D668" i="1"/>
  <c r="D680" i="1"/>
  <c r="D643" i="1"/>
  <c r="D619" i="1"/>
  <c r="D695" i="1"/>
  <c r="D683" i="1"/>
  <c r="D624" i="1"/>
  <c r="D625" i="1"/>
  <c r="D681" i="1"/>
  <c r="D622" i="1"/>
  <c r="D686" i="1"/>
  <c r="D644" i="1"/>
  <c r="D645" i="1"/>
  <c r="D704" i="1"/>
  <c r="D639" i="1"/>
  <c r="D628" i="1"/>
  <c r="D705" i="1"/>
  <c r="D711" i="1"/>
  <c r="D631" i="1"/>
  <c r="D706" i="1"/>
  <c r="D676" i="1"/>
  <c r="D692" i="1"/>
  <c r="D675" i="1"/>
  <c r="D632" i="1"/>
  <c r="D617" i="1"/>
  <c r="D697" i="1"/>
  <c r="D685" i="1"/>
  <c r="D690" i="1"/>
  <c r="D707" i="1"/>
  <c r="D637" i="1"/>
  <c r="D694" i="1"/>
  <c r="D647" i="1"/>
  <c r="D635" i="1"/>
  <c r="D687" i="1"/>
  <c r="D630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D693" i="1"/>
  <c r="D618" i="1"/>
  <c r="D699" i="1"/>
  <c r="D684" i="1"/>
  <c r="D642" i="1"/>
  <c r="D674" i="1"/>
  <c r="D716" i="1"/>
  <c r="D709" i="1"/>
  <c r="D636" i="1"/>
  <c r="D702" i="1"/>
  <c r="D713" i="1"/>
  <c r="D698" i="1"/>
  <c r="D616" i="1"/>
  <c r="D623" i="1"/>
  <c r="D629" i="1"/>
  <c r="D620" i="1"/>
  <c r="D669" i="1"/>
  <c r="D691" i="1"/>
  <c r="D673" i="1"/>
  <c r="D677" i="1"/>
  <c r="D640" i="1"/>
  <c r="D689" i="1"/>
  <c r="D701" i="1"/>
  <c r="D696" i="1"/>
  <c r="D700" i="1"/>
  <c r="D682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F527" i="1"/>
  <c r="H527" i="1" s="1"/>
  <c r="F539" i="1"/>
  <c r="H539" i="1"/>
  <c r="F519" i="1"/>
  <c r="H519" i="1"/>
  <c r="F523" i="1"/>
  <c r="H523" i="1"/>
  <c r="F537" i="1"/>
  <c r="H537" i="1"/>
  <c r="F531" i="1"/>
  <c r="H531" i="1" s="1"/>
  <c r="D715" i="1" l="1"/>
  <c r="E623" i="1"/>
  <c r="E716" i="1" s="1"/>
  <c r="C648" i="1"/>
  <c r="M716" i="1" s="1"/>
  <c r="Y816" i="1" s="1"/>
  <c r="I369" i="9"/>
  <c r="CE71" i="1"/>
  <c r="J816" i="1"/>
  <c r="C433" i="1"/>
  <c r="C441" i="1" s="1"/>
  <c r="C496" i="1"/>
  <c r="G496" i="1" s="1"/>
  <c r="C21" i="9"/>
  <c r="C668" i="1"/>
  <c r="E612" i="1" l="1"/>
  <c r="C715" i="1"/>
  <c r="C716" i="1"/>
  <c r="I373" i="9"/>
  <c r="E710" i="1" l="1"/>
  <c r="E672" i="1"/>
  <c r="E674" i="1"/>
  <c r="E707" i="1"/>
  <c r="E668" i="1"/>
  <c r="E691" i="1"/>
  <c r="E684" i="1"/>
  <c r="E697" i="1"/>
  <c r="E673" i="1"/>
  <c r="E713" i="1"/>
  <c r="E706" i="1"/>
  <c r="E625" i="1"/>
  <c r="E712" i="1"/>
  <c r="E636" i="1"/>
  <c r="E669" i="1"/>
  <c r="E635" i="1"/>
  <c r="E692" i="1"/>
  <c r="E693" i="1"/>
  <c r="E626" i="1"/>
  <c r="E644" i="1"/>
  <c r="E690" i="1"/>
  <c r="E624" i="1"/>
  <c r="F624" i="1" s="1"/>
  <c r="E709" i="1"/>
  <c r="E686" i="1"/>
  <c r="E640" i="1"/>
  <c r="E703" i="1"/>
  <c r="E687" i="1"/>
  <c r="E637" i="1"/>
  <c r="E700" i="1"/>
  <c r="E642" i="1"/>
  <c r="E633" i="1"/>
  <c r="E683" i="1"/>
  <c r="E627" i="1"/>
  <c r="E695" i="1"/>
  <c r="E698" i="1"/>
  <c r="E699" i="1"/>
  <c r="E639" i="1"/>
  <c r="E685" i="1"/>
  <c r="E701" i="1"/>
  <c r="E677" i="1"/>
  <c r="E681" i="1"/>
  <c r="E643" i="1"/>
  <c r="E694" i="1"/>
  <c r="E675" i="1"/>
  <c r="E689" i="1"/>
  <c r="E638" i="1"/>
  <c r="E708" i="1"/>
  <c r="E678" i="1"/>
  <c r="E632" i="1"/>
  <c r="E647" i="1"/>
  <c r="E711" i="1"/>
  <c r="E629" i="1"/>
  <c r="E688" i="1"/>
  <c r="E634" i="1"/>
  <c r="E676" i="1"/>
  <c r="E631" i="1"/>
  <c r="E680" i="1"/>
  <c r="E696" i="1"/>
  <c r="E630" i="1"/>
  <c r="E628" i="1"/>
  <c r="E671" i="1"/>
  <c r="E704" i="1"/>
  <c r="E682" i="1"/>
  <c r="E646" i="1"/>
  <c r="E670" i="1"/>
  <c r="E702" i="1"/>
  <c r="E641" i="1"/>
  <c r="E645" i="1"/>
  <c r="E679" i="1"/>
  <c r="E705" i="1"/>
  <c r="F696" i="1" l="1"/>
  <c r="F628" i="1"/>
  <c r="F670" i="1"/>
  <c r="F688" i="1"/>
  <c r="F695" i="1"/>
  <c r="F680" i="1"/>
  <c r="F690" i="1"/>
  <c r="F699" i="1"/>
  <c r="F697" i="1"/>
  <c r="F682" i="1"/>
  <c r="F679" i="1"/>
  <c r="F639" i="1"/>
  <c r="F675" i="1"/>
  <c r="F709" i="1"/>
  <c r="F669" i="1"/>
  <c r="F689" i="1"/>
  <c r="F716" i="1"/>
  <c r="F705" i="1"/>
  <c r="F701" i="1"/>
  <c r="F684" i="1"/>
  <c r="F629" i="1"/>
  <c r="F677" i="1"/>
  <c r="F646" i="1"/>
  <c r="F703" i="1"/>
  <c r="F638" i="1"/>
  <c r="F707" i="1"/>
  <c r="F683" i="1"/>
  <c r="F633" i="1"/>
  <c r="F687" i="1"/>
  <c r="F673" i="1"/>
  <c r="F644" i="1"/>
  <c r="F632" i="1"/>
  <c r="F700" i="1"/>
  <c r="F627" i="1"/>
  <c r="F681" i="1"/>
  <c r="F671" i="1"/>
  <c r="F706" i="1"/>
  <c r="F698" i="1"/>
  <c r="F640" i="1"/>
  <c r="F694" i="1"/>
  <c r="F634" i="1"/>
  <c r="F692" i="1"/>
  <c r="F711" i="1"/>
  <c r="F647" i="1"/>
  <c r="F693" i="1"/>
  <c r="F668" i="1"/>
  <c r="F710" i="1"/>
  <c r="F674" i="1"/>
  <c r="F672" i="1"/>
  <c r="F686" i="1"/>
  <c r="F643" i="1"/>
  <c r="F645" i="1"/>
  <c r="F704" i="1"/>
  <c r="F678" i="1"/>
  <c r="F685" i="1"/>
  <c r="F691" i="1"/>
  <c r="F636" i="1"/>
  <c r="F713" i="1"/>
  <c r="F712" i="1"/>
  <c r="F626" i="1"/>
  <c r="F625" i="1"/>
  <c r="F637" i="1"/>
  <c r="F641" i="1"/>
  <c r="F676" i="1"/>
  <c r="F635" i="1"/>
  <c r="F702" i="1"/>
  <c r="F708" i="1"/>
  <c r="F642" i="1"/>
  <c r="F631" i="1"/>
  <c r="F630" i="1"/>
  <c r="E715" i="1"/>
  <c r="F715" i="1" l="1"/>
  <c r="G625" i="1"/>
  <c r="G668" i="1" l="1"/>
  <c r="G674" i="1"/>
  <c r="G645" i="1"/>
  <c r="G642" i="1"/>
  <c r="G703" i="1"/>
  <c r="G680" i="1"/>
  <c r="G692" i="1"/>
  <c r="G636" i="1"/>
  <c r="G709" i="1"/>
  <c r="G702" i="1"/>
  <c r="G677" i="1"/>
  <c r="G639" i="1"/>
  <c r="G694" i="1"/>
  <c r="G669" i="1"/>
  <c r="G683" i="1"/>
  <c r="G712" i="1"/>
  <c r="G687" i="1"/>
  <c r="G710" i="1"/>
  <c r="G686" i="1"/>
  <c r="G681" i="1"/>
  <c r="G671" i="1"/>
  <c r="G716" i="1"/>
  <c r="G643" i="1"/>
  <c r="G629" i="1"/>
  <c r="G638" i="1"/>
  <c r="G630" i="1"/>
  <c r="G701" i="1"/>
  <c r="G631" i="1"/>
  <c r="G685" i="1"/>
  <c r="G713" i="1"/>
  <c r="G698" i="1"/>
  <c r="G689" i="1"/>
  <c r="G676" i="1"/>
  <c r="G646" i="1"/>
  <c r="G695" i="1"/>
  <c r="G678" i="1"/>
  <c r="G635" i="1"/>
  <c r="G688" i="1"/>
  <c r="G700" i="1"/>
  <c r="G627" i="1"/>
  <c r="G705" i="1"/>
  <c r="G696" i="1"/>
  <c r="G637" i="1"/>
  <c r="G704" i="1"/>
  <c r="G632" i="1"/>
  <c r="G706" i="1"/>
  <c r="G640" i="1"/>
  <c r="G670" i="1"/>
  <c r="G679" i="1"/>
  <c r="G684" i="1"/>
  <c r="G675" i="1"/>
  <c r="G673" i="1"/>
  <c r="G644" i="1"/>
  <c r="G691" i="1"/>
  <c r="G711" i="1"/>
  <c r="G699" i="1"/>
  <c r="G647" i="1"/>
  <c r="G693" i="1"/>
  <c r="G672" i="1"/>
  <c r="G690" i="1"/>
  <c r="G628" i="1"/>
  <c r="G697" i="1"/>
  <c r="G708" i="1"/>
  <c r="G682" i="1"/>
  <c r="G626" i="1"/>
  <c r="G707" i="1"/>
  <c r="G634" i="1"/>
  <c r="G633" i="1"/>
  <c r="G641" i="1"/>
  <c r="G715" i="1" l="1"/>
  <c r="H628" i="1"/>
  <c r="H686" i="1" l="1"/>
  <c r="H668" i="1"/>
  <c r="H646" i="1"/>
  <c r="H707" i="1"/>
  <c r="H685" i="1"/>
  <c r="H706" i="1"/>
  <c r="H636" i="1"/>
  <c r="H634" i="1"/>
  <c r="H672" i="1"/>
  <c r="H697" i="1"/>
  <c r="H694" i="1"/>
  <c r="H687" i="1"/>
  <c r="H674" i="1"/>
  <c r="H710" i="1"/>
  <c r="H691" i="1"/>
  <c r="H642" i="1"/>
  <c r="H696" i="1"/>
  <c r="H684" i="1"/>
  <c r="H705" i="1"/>
  <c r="H690" i="1"/>
  <c r="H637" i="1"/>
  <c r="H695" i="1"/>
  <c r="H644" i="1"/>
  <c r="H709" i="1"/>
  <c r="H645" i="1"/>
  <c r="H678" i="1"/>
  <c r="H681" i="1"/>
  <c r="H693" i="1"/>
  <c r="H716" i="1"/>
  <c r="H640" i="1"/>
  <c r="H677" i="1"/>
  <c r="H633" i="1"/>
  <c r="H675" i="1"/>
  <c r="H638" i="1"/>
  <c r="H708" i="1"/>
  <c r="H692" i="1"/>
  <c r="H700" i="1"/>
  <c r="H683" i="1"/>
  <c r="H680" i="1"/>
  <c r="H682" i="1"/>
  <c r="H703" i="1"/>
  <c r="H647" i="1"/>
  <c r="H639" i="1"/>
  <c r="H688" i="1"/>
  <c r="H702" i="1"/>
  <c r="H711" i="1"/>
  <c r="H631" i="1"/>
  <c r="H713" i="1"/>
  <c r="H641" i="1"/>
  <c r="H671" i="1"/>
  <c r="H699" i="1"/>
  <c r="H701" i="1"/>
  <c r="H670" i="1"/>
  <c r="H629" i="1"/>
  <c r="H704" i="1"/>
  <c r="H635" i="1"/>
  <c r="H673" i="1"/>
  <c r="H643" i="1"/>
  <c r="H679" i="1"/>
  <c r="H632" i="1"/>
  <c r="H676" i="1"/>
  <c r="H669" i="1"/>
  <c r="H630" i="1"/>
  <c r="H712" i="1"/>
  <c r="H698" i="1"/>
  <c r="H689" i="1"/>
  <c r="H715" i="1" l="1"/>
  <c r="I629" i="1"/>
  <c r="I698" i="1" l="1"/>
  <c r="I695" i="1"/>
  <c r="I633" i="1"/>
  <c r="I635" i="1"/>
  <c r="I680" i="1"/>
  <c r="I643" i="1"/>
  <c r="I645" i="1"/>
  <c r="I670" i="1"/>
  <c r="I642" i="1"/>
  <c r="I681" i="1"/>
  <c r="I684" i="1"/>
  <c r="I711" i="1"/>
  <c r="I693" i="1"/>
  <c r="I634" i="1"/>
  <c r="I636" i="1"/>
  <c r="I716" i="1"/>
  <c r="I677" i="1"/>
  <c r="I683" i="1"/>
  <c r="I697" i="1"/>
  <c r="I704" i="1"/>
  <c r="I712" i="1"/>
  <c r="I708" i="1"/>
  <c r="I646" i="1"/>
  <c r="I675" i="1"/>
  <c r="I690" i="1"/>
  <c r="I686" i="1"/>
  <c r="I639" i="1"/>
  <c r="I638" i="1"/>
  <c r="I703" i="1"/>
  <c r="I682" i="1"/>
  <c r="I687" i="1"/>
  <c r="I710" i="1"/>
  <c r="I707" i="1"/>
  <c r="I685" i="1"/>
  <c r="I631" i="1"/>
  <c r="I668" i="1"/>
  <c r="I671" i="1"/>
  <c r="I706" i="1"/>
  <c r="I637" i="1"/>
  <c r="I692" i="1"/>
  <c r="I647" i="1"/>
  <c r="I676" i="1"/>
  <c r="I672" i="1"/>
  <c r="I640" i="1"/>
  <c r="I709" i="1"/>
  <c r="I630" i="1"/>
  <c r="I669" i="1"/>
  <c r="I705" i="1"/>
  <c r="I674" i="1"/>
  <c r="I689" i="1"/>
  <c r="I641" i="1"/>
  <c r="I694" i="1"/>
  <c r="I702" i="1"/>
  <c r="I673" i="1"/>
  <c r="I700" i="1"/>
  <c r="I699" i="1"/>
  <c r="I691" i="1"/>
  <c r="I688" i="1"/>
  <c r="I701" i="1"/>
  <c r="I679" i="1"/>
  <c r="I632" i="1"/>
  <c r="I696" i="1"/>
  <c r="I644" i="1"/>
  <c r="I713" i="1"/>
  <c r="I678" i="1"/>
  <c r="I715" i="1" l="1"/>
  <c r="J630" i="1"/>
  <c r="J713" i="1" l="1"/>
  <c r="J679" i="1"/>
  <c r="J683" i="1"/>
  <c r="J688" i="1"/>
  <c r="J639" i="1"/>
  <c r="J642" i="1"/>
  <c r="J643" i="1"/>
  <c r="J676" i="1"/>
  <c r="J669" i="1"/>
  <c r="J694" i="1"/>
  <c r="J693" i="1"/>
  <c r="J708" i="1"/>
  <c r="J636" i="1"/>
  <c r="J668" i="1"/>
  <c r="J701" i="1"/>
  <c r="J638" i="1"/>
  <c r="J709" i="1"/>
  <c r="J698" i="1"/>
  <c r="J633" i="1"/>
  <c r="J697" i="1"/>
  <c r="J690" i="1"/>
  <c r="J675" i="1"/>
  <c r="J716" i="1"/>
  <c r="J682" i="1"/>
  <c r="J685" i="1"/>
  <c r="J705" i="1"/>
  <c r="J680" i="1"/>
  <c r="J684" i="1"/>
  <c r="J674" i="1"/>
  <c r="J689" i="1"/>
  <c r="J631" i="1"/>
  <c r="J691" i="1"/>
  <c r="J645" i="1"/>
  <c r="J695" i="1"/>
  <c r="J707" i="1"/>
  <c r="J647" i="1"/>
  <c r="J687" i="1"/>
  <c r="J632" i="1"/>
  <c r="J703" i="1"/>
  <c r="J641" i="1"/>
  <c r="J706" i="1"/>
  <c r="J670" i="1"/>
  <c r="J696" i="1"/>
  <c r="J678" i="1"/>
  <c r="J637" i="1"/>
  <c r="J640" i="1"/>
  <c r="J686" i="1"/>
  <c r="J699" i="1"/>
  <c r="J644" i="1"/>
  <c r="J712" i="1"/>
  <c r="J681" i="1"/>
  <c r="J673" i="1"/>
  <c r="J635" i="1"/>
  <c r="J646" i="1"/>
  <c r="J704" i="1"/>
  <c r="J692" i="1"/>
  <c r="J711" i="1"/>
  <c r="J634" i="1"/>
  <c r="J702" i="1"/>
  <c r="J710" i="1"/>
  <c r="J677" i="1"/>
  <c r="J671" i="1"/>
  <c r="J700" i="1"/>
  <c r="J672" i="1"/>
  <c r="L647" i="1" l="1"/>
  <c r="L702" i="1" s="1"/>
  <c r="K644" i="1"/>
  <c r="K676" i="1" s="1"/>
  <c r="J715" i="1"/>
  <c r="K691" i="1" l="1"/>
  <c r="K708" i="1"/>
  <c r="K688" i="1"/>
  <c r="K697" i="1"/>
  <c r="K672" i="1"/>
  <c r="K693" i="1"/>
  <c r="K689" i="1"/>
  <c r="K684" i="1"/>
  <c r="K686" i="1"/>
  <c r="K669" i="1"/>
  <c r="K692" i="1"/>
  <c r="K681" i="1"/>
  <c r="K683" i="1"/>
  <c r="K680" i="1"/>
  <c r="K674" i="1"/>
  <c r="K711" i="1"/>
  <c r="K678" i="1"/>
  <c r="K690" i="1"/>
  <c r="K706" i="1"/>
  <c r="K707" i="1"/>
  <c r="K682" i="1"/>
  <c r="K668" i="1"/>
  <c r="K698" i="1"/>
  <c r="K709" i="1"/>
  <c r="K677" i="1"/>
  <c r="K705" i="1"/>
  <c r="K696" i="1"/>
  <c r="K685" i="1"/>
  <c r="K701" i="1"/>
  <c r="K702" i="1"/>
  <c r="M702" i="1" s="1"/>
  <c r="Y768" i="1" s="1"/>
  <c r="K699" i="1"/>
  <c r="K710" i="1"/>
  <c r="K713" i="1"/>
  <c r="K695" i="1"/>
  <c r="K700" i="1"/>
  <c r="K679" i="1"/>
  <c r="K671" i="1"/>
  <c r="K673" i="1"/>
  <c r="K675" i="1"/>
  <c r="K670" i="1"/>
  <c r="K687" i="1"/>
  <c r="K703" i="1"/>
  <c r="K712" i="1"/>
  <c r="K694" i="1"/>
  <c r="K704" i="1"/>
  <c r="K716" i="1"/>
  <c r="L673" i="1"/>
  <c r="L680" i="1"/>
  <c r="L706" i="1"/>
  <c r="L682" i="1"/>
  <c r="L701" i="1"/>
  <c r="L695" i="1"/>
  <c r="L707" i="1"/>
  <c r="L686" i="1"/>
  <c r="L691" i="1"/>
  <c r="L699" i="1"/>
  <c r="L679" i="1"/>
  <c r="L668" i="1"/>
  <c r="L685" i="1"/>
  <c r="L713" i="1"/>
  <c r="L700" i="1"/>
  <c r="L672" i="1"/>
  <c r="L710" i="1"/>
  <c r="L681" i="1"/>
  <c r="M681" i="1" s="1"/>
  <c r="Y747" i="1" s="1"/>
  <c r="L716" i="1"/>
  <c r="L703" i="1"/>
  <c r="M703" i="1" s="1"/>
  <c r="C183" i="9" s="1"/>
  <c r="L698" i="1"/>
  <c r="L692" i="1"/>
  <c r="L693" i="1"/>
  <c r="L684" i="1"/>
  <c r="L689" i="1"/>
  <c r="M689" i="1" s="1"/>
  <c r="Y755" i="1" s="1"/>
  <c r="L683" i="1"/>
  <c r="L678" i="1"/>
  <c r="L697" i="1"/>
  <c r="M697" i="1" s="1"/>
  <c r="Y763" i="1" s="1"/>
  <c r="L696" i="1"/>
  <c r="M696" i="1" s="1"/>
  <c r="C151" i="9" s="1"/>
  <c r="L705" i="1"/>
  <c r="L712" i="1"/>
  <c r="L676" i="1"/>
  <c r="M676" i="1" s="1"/>
  <c r="L675" i="1"/>
  <c r="M675" i="1" s="1"/>
  <c r="Y741" i="1" s="1"/>
  <c r="L704" i="1"/>
  <c r="L709" i="1"/>
  <c r="L690" i="1"/>
  <c r="M690" i="1" s="1"/>
  <c r="Y756" i="1" s="1"/>
  <c r="L708" i="1"/>
  <c r="L674" i="1"/>
  <c r="L694" i="1"/>
  <c r="L677" i="1"/>
  <c r="L688" i="1"/>
  <c r="L669" i="1"/>
  <c r="L671" i="1"/>
  <c r="L711" i="1"/>
  <c r="L670" i="1"/>
  <c r="L687" i="1"/>
  <c r="M688" i="1" l="1"/>
  <c r="Y754" i="1" s="1"/>
  <c r="M701" i="1"/>
  <c r="H151" i="9" s="1"/>
  <c r="M712" i="1"/>
  <c r="Y778" i="1" s="1"/>
  <c r="M692" i="1"/>
  <c r="F119" i="9" s="1"/>
  <c r="M683" i="1"/>
  <c r="D87" i="9" s="1"/>
  <c r="M684" i="1"/>
  <c r="Y750" i="1" s="1"/>
  <c r="M706" i="1"/>
  <c r="F183" i="9" s="1"/>
  <c r="M710" i="1"/>
  <c r="Y776" i="1" s="1"/>
  <c r="M711" i="1"/>
  <c r="D215" i="9" s="1"/>
  <c r="M669" i="1"/>
  <c r="Y735" i="1" s="1"/>
  <c r="M709" i="1"/>
  <c r="Y775" i="1" s="1"/>
  <c r="M691" i="1"/>
  <c r="E119" i="9" s="1"/>
  <c r="M693" i="1"/>
  <c r="Y759" i="1" s="1"/>
  <c r="M686" i="1"/>
  <c r="G87" i="9" s="1"/>
  <c r="M708" i="1"/>
  <c r="H183" i="9" s="1"/>
  <c r="M682" i="1"/>
  <c r="Y748" i="1" s="1"/>
  <c r="M680" i="1"/>
  <c r="H55" i="9" s="1"/>
  <c r="M705" i="1"/>
  <c r="E183" i="9" s="1"/>
  <c r="M695" i="1"/>
  <c r="I119" i="9" s="1"/>
  <c r="M685" i="1"/>
  <c r="F87" i="9" s="1"/>
  <c r="M674" i="1"/>
  <c r="Y740" i="1" s="1"/>
  <c r="M673" i="1"/>
  <c r="H23" i="9" s="1"/>
  <c r="M694" i="1"/>
  <c r="H119" i="9" s="1"/>
  <c r="M700" i="1"/>
  <c r="G151" i="9" s="1"/>
  <c r="M707" i="1"/>
  <c r="Y773" i="1" s="1"/>
  <c r="M668" i="1"/>
  <c r="Y734" i="1" s="1"/>
  <c r="M698" i="1"/>
  <c r="E151" i="9" s="1"/>
  <c r="M699" i="1"/>
  <c r="Y765" i="1" s="1"/>
  <c r="M678" i="1"/>
  <c r="F55" i="9" s="1"/>
  <c r="M677" i="1"/>
  <c r="Y743" i="1" s="1"/>
  <c r="M704" i="1"/>
  <c r="D183" i="9" s="1"/>
  <c r="M713" i="1"/>
  <c r="F215" i="9" s="1"/>
  <c r="M687" i="1"/>
  <c r="Y753" i="1" s="1"/>
  <c r="I151" i="9"/>
  <c r="M671" i="1"/>
  <c r="Y737" i="1" s="1"/>
  <c r="K715" i="1"/>
  <c r="M679" i="1"/>
  <c r="M670" i="1"/>
  <c r="Y736" i="1" s="1"/>
  <c r="Y769" i="1"/>
  <c r="Y758" i="1"/>
  <c r="Y762" i="1"/>
  <c r="L715" i="1"/>
  <c r="Y742" i="1"/>
  <c r="D55" i="9"/>
  <c r="M672" i="1"/>
  <c r="D151" i="9"/>
  <c r="C119" i="9"/>
  <c r="D119" i="9"/>
  <c r="C55" i="9"/>
  <c r="I55" i="9"/>
  <c r="Y767" i="1" l="1"/>
  <c r="E215" i="9"/>
  <c r="D23" i="9"/>
  <c r="I87" i="9"/>
  <c r="Y774" i="1"/>
  <c r="Y772" i="1"/>
  <c r="E87" i="9"/>
  <c r="Y777" i="1"/>
  <c r="I183" i="9"/>
  <c r="Y749" i="1"/>
  <c r="C23" i="9"/>
  <c r="Y771" i="1"/>
  <c r="E55" i="9"/>
  <c r="F23" i="9"/>
  <c r="Y752" i="1"/>
  <c r="C87" i="9"/>
  <c r="Y761" i="1"/>
  <c r="C215" i="9"/>
  <c r="F151" i="9"/>
  <c r="G183" i="9"/>
  <c r="G119" i="9"/>
  <c r="Y746" i="1"/>
  <c r="Y757" i="1"/>
  <c r="Y751" i="1"/>
  <c r="I23" i="9"/>
  <c r="Y739" i="1"/>
  <c r="Y744" i="1"/>
  <c r="Y760" i="1"/>
  <c r="Y770" i="1"/>
  <c r="Y779" i="1"/>
  <c r="Y766" i="1"/>
  <c r="Y764" i="1"/>
  <c r="H87" i="9"/>
  <c r="E23" i="9"/>
  <c r="Y745" i="1"/>
  <c r="G55" i="9"/>
  <c r="Y738" i="1"/>
  <c r="G23" i="9"/>
  <c r="M715" i="1"/>
  <c r="Y815" i="1" l="1"/>
</calcChain>
</file>

<file path=xl/sharedStrings.xml><?xml version="1.0" encoding="utf-8"?>
<sst xmlns="http://schemas.openxmlformats.org/spreadsheetml/2006/main" count="4940" uniqueCount="1276">
  <si>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</si>
  <si>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</si>
  <si>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</si>
  <si>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</si>
  <si>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</si>
  <si>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</si>
  <si>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</si>
  <si>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</si>
  <si>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</si>
  <si>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</si>
  <si>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</si>
  <si>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</si>
  <si>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</si>
  <si>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</si>
  <si>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</si>
  <si>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</si>
  <si>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</si>
  <si>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</si>
  <si>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</si>
  <si>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</si>
  <si>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</si>
  <si>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</si>
  <si>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</si>
  <si>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</si>
  <si>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</si>
  <si>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</si>
  <si>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</si>
  <si>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</si>
  <si>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</si>
  <si>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</si>
  <si>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</si>
  <si>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</si>
  <si>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</si>
  <si>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</si>
  <si>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</si>
  <si>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</si>
  <si>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</si>
  <si>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</si>
  <si>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</si>
  <si>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</si>
  <si>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</si>
  <si>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</si>
  <si>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</si>
  <si>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</si>
  <si>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</si>
  <si>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</si>
  <si>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</si>
  <si>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</si>
  <si>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</si>
  <si>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</si>
  <si>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</si>
  <si>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</si>
  <si>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</si>
  <si>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</si>
  <si>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</si>
  <si>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</si>
  <si>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</si>
  <si>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</si>
  <si>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</si>
  <si>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</si>
  <si>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</si>
  <si>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</si>
  <si>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</si>
  <si>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</si>
  <si>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</si>
  <si>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</si>
  <si>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</si>
  <si>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</si>
  <si>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</si>
  <si>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</si>
  <si>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</si>
  <si>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</si>
  <si>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</si>
  <si>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</si>
  <si>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</si>
  <si>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</si>
  <si>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</si>
  <si>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</si>
  <si>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</si>
  <si>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</si>
  <si>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</si>
  <si>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</si>
  <si>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</si>
  <si>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</si>
  <si>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</si>
  <si>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</si>
  <si>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</si>
  <si>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</si>
  <si>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</si>
  <si>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</si>
  <si>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</si>
  <si>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</si>
  <si>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</si>
  <si>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</si>
  <si>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</si>
  <si>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</si>
  <si>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</si>
  <si>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</si>
  <si>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</si>
  <si>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</si>
  <si>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</si>
  <si>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</si>
  <si>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</si>
  <si>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</si>
  <si>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</si>
  <si>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</si>
  <si>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</si>
  <si>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</si>
  <si>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</si>
  <si>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</si>
  <si>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</si>
  <si>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</si>
  <si>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</si>
  <si>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</si>
  <si>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</si>
  <si>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</si>
  <si>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</si>
  <si>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</si>
  <si>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</si>
  <si>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</si>
  <si>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</si>
  <si>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</si>
  <si>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</si>
  <si>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</si>
  <si>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</si>
  <si>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</si>
  <si>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</si>
  <si>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</si>
  <si>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</si>
  <si>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</si>
  <si>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</si>
  <si>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</si>
  <si>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</si>
  <si>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</si>
  <si>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</si>
  <si>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</si>
  <si>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</si>
  <si>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</si>
  <si>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</si>
  <si>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</si>
  <si>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</si>
  <si>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</si>
  <si>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</si>
  <si>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</si>
  <si>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</si>
  <si>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</si>
  <si>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</si>
  <si>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</si>
  <si>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</si>
  <si>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</si>
  <si>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</si>
  <si>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</si>
  <si>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</si>
  <si>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</si>
  <si>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</si>
  <si>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</si>
  <si>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</si>
  <si>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</si>
  <si>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</si>
  <si>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</si>
  <si>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</si>
  <si>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</si>
  <si>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</si>
  <si>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</si>
  <si>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</si>
  <si>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</si>
  <si>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</si>
  <si>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</si>
  <si>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</si>
  <si>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</si>
  <si>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</si>
  <si>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</si>
  <si>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</si>
  <si>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</si>
  <si>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</si>
  <si>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</si>
  <si>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</si>
  <si>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</si>
  <si>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</si>
  <si>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</si>
  <si>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</si>
  <si>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</si>
  <si>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</si>
  <si>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</si>
  <si>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</si>
  <si>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</si>
  <si>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</si>
  <si>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</si>
  <si>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</si>
  <si>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</si>
  <si>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</si>
  <si>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</si>
  <si>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</si>
  <si>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</si>
  <si>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</si>
  <si>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</si>
  <si>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</si>
  <si>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</si>
  <si>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</si>
  <si>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</si>
  <si>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</si>
  <si>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</si>
  <si>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</si>
  <si>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</si>
  <si>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</si>
  <si>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</si>
  <si>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</si>
  <si>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</si>
  <si>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</si>
  <si>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</si>
  <si>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</si>
  <si>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</si>
  <si>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</si>
  <si>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</si>
  <si>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</si>
  <si>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</si>
  <si>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</si>
  <si>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</si>
  <si>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</si>
  <si>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</si>
  <si>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</si>
  <si>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</si>
  <si>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</si>
  <si>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</si>
  <si>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</si>
  <si>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</si>
  <si>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</si>
  <si>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</si>
  <si>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</si>
  <si>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</si>
  <si>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</si>
  <si>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</si>
  <si>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</si>
  <si>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</si>
  <si>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</si>
  <si>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</si>
  <si>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</si>
  <si>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</si>
  <si>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</si>
  <si>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</si>
  <si>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</si>
  <si>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</si>
  <si>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</si>
  <si>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</si>
  <si>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</si>
  <si>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</si>
  <si>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</si>
  <si>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</si>
  <si>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</si>
  <si>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</si>
  <si>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</si>
  <si>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</si>
  <si>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</si>
  <si>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</si>
  <si>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</si>
  <si>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</si>
  <si>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</si>
  <si>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</si>
  <si>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</si>
  <si>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</si>
  <si>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</si>
  <si>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</si>
  <si>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</si>
  <si>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</si>
  <si>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</si>
  <si>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</si>
  <si>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</si>
  <si>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</si>
  <si>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</si>
  <si>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</si>
  <si>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</si>
  <si>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</si>
  <si>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</si>
  <si>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</si>
  <si>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</si>
  <si>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</si>
  <si>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</si>
  <si>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</si>
  <si>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</si>
  <si>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</si>
  <si>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</si>
  <si>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</si>
  <si>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</si>
  <si>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</si>
  <si>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</si>
  <si>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</si>
  <si>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</si>
  <si>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</si>
  <si>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</si>
  <si>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</si>
  <si>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</si>
  <si>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</si>
  <si>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</si>
  <si>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</si>
  <si>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</si>
  <si>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</si>
  <si>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</si>
  <si>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</si>
  <si>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</si>
  <si>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</si>
  <si>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</si>
  <si>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</si>
  <si>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</si>
  <si>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</si>
  <si>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</si>
  <si>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</si>
  <si>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</si>
  <si>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</si>
  <si>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</si>
  <si>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</si>
  <si>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</si>
  <si>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</si>
  <si>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</si>
  <si>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</si>
  <si>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</si>
  <si>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</si>
  <si>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</si>
  <si>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</si>
  <si>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</si>
  <si>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</si>
  <si>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</si>
  <si>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</si>
  <si>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</si>
  <si>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</si>
  <si>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</si>
  <si>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</si>
  <si>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</si>
  <si>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</si>
  <si>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</si>
  <si>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</si>
  <si>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</si>
  <si>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</si>
  <si>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</si>
  <si>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</si>
  <si>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</si>
  <si>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</si>
  <si>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</si>
  <si>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</si>
  <si>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</si>
  <si>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</si>
  <si>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</si>
  <si>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</si>
  <si>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</si>
  <si>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</si>
  <si>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</si>
  <si>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</si>
  <si>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</si>
  <si>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</si>
  <si>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</si>
  <si>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</si>
  <si>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</si>
  <si>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</si>
  <si>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</si>
  <si>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</si>
  <si>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</si>
  <si>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</si>
  <si>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</si>
  <si>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</si>
  <si>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</si>
  <si>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</si>
  <si>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</si>
  <si>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</si>
  <si>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</si>
  <si>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</si>
  <si>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</si>
  <si>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</si>
  <si>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</si>
  <si>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</si>
  <si>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</si>
  <si>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</si>
  <si>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</si>
  <si>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</si>
  <si>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</si>
  <si>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</si>
  <si>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</si>
  <si>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</si>
  <si>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</si>
  <si>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</si>
  <si>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</si>
  <si>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</si>
  <si>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</si>
  <si>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</si>
  <si>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</si>
  <si>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</si>
  <si>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</si>
  <si>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</si>
  <si>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</si>
  <si>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</si>
  <si>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</si>
  <si>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</si>
  <si>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</si>
  <si>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</si>
  <si>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</si>
  <si>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</si>
  <si>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</si>
  <si>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</si>
  <si>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</si>
  <si>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</si>
  <si>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</si>
  <si>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</si>
  <si>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</si>
  <si>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</si>
  <si>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</si>
  <si>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</si>
  <si>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</si>
  <si>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</si>
  <si>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</si>
  <si>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</si>
  <si>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</si>
  <si>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</si>
  <si>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</si>
  <si>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</si>
  <si>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</si>
  <si>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</si>
  <si>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</si>
  <si>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</si>
  <si>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</si>
  <si>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</si>
  <si>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</si>
  <si>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</si>
  <si>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</si>
  <si>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</si>
  <si>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</si>
  <si>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</si>
  <si>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</si>
  <si>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</si>
  <si>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</si>
  <si>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</si>
  <si>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</si>
  <si>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</si>
  <si>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</si>
  <si>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</si>
  <si>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</si>
  <si>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</si>
  <si>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</si>
  <si>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</si>
  <si>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</si>
  <si>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</si>
  <si>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</si>
  <si>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</si>
  <si>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</si>
  <si>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</si>
  <si>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</si>
  <si>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</si>
  <si>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</si>
  <si>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</si>
  <si>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</si>
  <si>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</si>
  <si>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</si>
  <si>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</si>
  <si>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</si>
  <si>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</si>
  <si>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</si>
  <si>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</si>
  <si>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</si>
  <si>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</si>
  <si>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</si>
  <si>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</si>
  <si>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</si>
  <si>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</si>
  <si>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</si>
  <si>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</si>
  <si>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</si>
  <si>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</si>
  <si>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</si>
  <si>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</si>
  <si>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</si>
  <si>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</si>
  <si>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</si>
  <si>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</si>
  <si>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</si>
  <si>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</si>
  <si>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</si>
  <si>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</si>
  <si>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</si>
  <si>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</si>
  <si>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</si>
  <si>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</si>
  <si>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</si>
  <si>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</si>
  <si>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</si>
  <si>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</si>
  <si>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</si>
  <si>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</si>
  <si>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</si>
  <si>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</si>
  <si>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</si>
  <si>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</si>
  <si>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</si>
  <si>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</si>
  <si>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</si>
  <si>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</si>
  <si>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</si>
  <si>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</si>
  <si>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</si>
  <si>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</si>
  <si>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</si>
  <si>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</si>
  <si>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</si>
  <si>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</si>
  <si>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</si>
  <si>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</si>
  <si>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</si>
  <si>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</si>
  <si>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</si>
  <si>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</si>
  <si>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</si>
  <si>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</si>
  <si>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</si>
  <si>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</si>
  <si>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</si>
  <si>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</si>
  <si>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</si>
  <si>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</si>
  <si>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</si>
  <si>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</si>
  <si>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</si>
  <si>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</si>
  <si>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</si>
  <si>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</si>
  <si>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</si>
  <si>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</si>
  <si>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</si>
  <si>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</si>
  <si>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</si>
  <si>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</si>
  <si>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</si>
  <si>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</si>
  <si>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</si>
  <si>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</si>
  <si>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</si>
  <si>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</si>
  <si>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</si>
  <si>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</si>
  <si>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</si>
  <si>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</si>
  <si>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</si>
  <si>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</si>
  <si>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</si>
  <si>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</si>
  <si>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</si>
  <si>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</si>
  <si>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</si>
  <si>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</si>
  <si>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</si>
  <si>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</si>
  <si>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</si>
  <si>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</si>
  <si>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</si>
  <si>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</si>
  <si>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</si>
  <si>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</si>
  <si>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</si>
  <si>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</si>
  <si>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</si>
  <si>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</si>
  <si>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</si>
  <si>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</si>
  <si>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</si>
  <si>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</si>
  <si>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</si>
  <si>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</si>
  <si>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</si>
  <si>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</si>
  <si>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</si>
  <si>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</si>
  <si>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</si>
  <si>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</si>
  <si>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</si>
  <si>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</si>
  <si>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</si>
  <si>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</si>
  <si>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</si>
  <si>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</si>
  <si>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</si>
  <si>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</si>
  <si>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</si>
  <si>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</si>
  <si>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</si>
  <si>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</si>
  <si>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</si>
  <si>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</si>
  <si>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</si>
  <si>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</si>
  <si>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</si>
  <si>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</si>
  <si>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</si>
  <si>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</si>
  <si>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</si>
  <si>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</si>
  <si>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</si>
  <si>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</si>
  <si>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</si>
  <si>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</si>
  <si>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</si>
  <si>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</si>
  <si>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</si>
  <si>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</si>
  <si>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</si>
  <si>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</si>
  <si>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</si>
  <si>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</si>
  <si>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</si>
  <si>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</si>
  <si>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</si>
  <si>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</si>
  <si>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</si>
  <si>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</si>
  <si>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</si>
  <si>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</si>
  <si>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</si>
  <si>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</si>
  <si>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</si>
  <si>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</si>
  <si>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</si>
  <si>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</si>
  <si>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</si>
  <si>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</si>
  <si>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</si>
  <si>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</si>
  <si>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</si>
  <si>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</si>
  <si>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</si>
  <si>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</si>
  <si>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</si>
  <si>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</si>
  <si>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</si>
  <si>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</si>
  <si>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</si>
  <si>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</si>
  <si>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</si>
  <si>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</si>
  <si>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</si>
  <si>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</si>
  <si>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</si>
  <si>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</si>
  <si>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</si>
  <si>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</si>
  <si>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</si>
  <si>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</si>
  <si>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</si>
  <si>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</si>
  <si>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</si>
  <si>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</si>
  <si>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</si>
  <si>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</si>
  <si>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</si>
  <si>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</si>
  <si>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</si>
  <si>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</si>
  <si>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</si>
  <si>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</si>
  <si>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</si>
  <si>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</si>
  <si>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</si>
  <si>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</si>
  <si>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</si>
  <si>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</si>
  <si>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</si>
  <si>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</si>
  <si>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</si>
  <si>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</si>
  <si>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</si>
  <si>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</si>
  <si>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</si>
  <si>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</si>
  <si>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</si>
  <si>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</si>
  <si>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</si>
  <si>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</si>
  <si>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</si>
  <si>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</si>
  <si>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</si>
  <si>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</si>
  <si>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</si>
  <si>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</si>
  <si>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</si>
  <si>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</si>
  <si>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</si>
  <si>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</si>
  <si>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</si>
  <si>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</si>
  <si>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</si>
  <si>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</si>
  <si>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</si>
  <si>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</si>
  <si>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</si>
  <si>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</si>
  <si>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</si>
  <si>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</si>
  <si>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</si>
  <si>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</si>
  <si>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</si>
  <si>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</si>
  <si>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</si>
  <si>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</si>
  <si>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</si>
  <si>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</si>
  <si>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</si>
  <si>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</si>
  <si>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</si>
  <si>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</si>
  <si>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</si>
  <si>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</si>
  <si>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</si>
  <si>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</si>
  <si>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</si>
  <si>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</si>
  <si>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</si>
  <si>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</si>
  <si>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</si>
  <si>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</si>
  <si>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</si>
  <si>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</si>
  <si>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</si>
  <si>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</si>
  <si>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</si>
  <si>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</si>
  <si>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</si>
  <si>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</si>
  <si>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</si>
  <si>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</si>
  <si>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</si>
  <si>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</si>
  <si>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</si>
  <si>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</si>
  <si>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</si>
  <si>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</si>
  <si>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</si>
  <si>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</si>
  <si>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</si>
  <si>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</si>
  <si>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</si>
  <si>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</si>
  <si>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</si>
  <si>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</si>
  <si>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</si>
  <si>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</si>
  <si>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</si>
  <si>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</si>
  <si>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</si>
  <si>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</si>
  <si>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</si>
  <si>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</si>
  <si>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</si>
  <si>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</si>
  <si>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</si>
  <si>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</si>
  <si>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</si>
  <si>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</si>
  <si>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</si>
  <si>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</si>
  <si>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</si>
  <si>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</si>
  <si>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</si>
  <si>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</si>
  <si>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</si>
  <si>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</si>
  <si>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</si>
  <si>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</si>
  <si>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</si>
  <si>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</si>
  <si>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</si>
  <si>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</si>
  <si>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</si>
  <si>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</si>
  <si>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</si>
  <si>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</si>
  <si>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</si>
  <si>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</si>
  <si>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</si>
  <si>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</si>
  <si>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</si>
  <si>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</si>
  <si>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</si>
  <si>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</si>
  <si>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</si>
  <si>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</si>
  <si>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</si>
  <si>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</si>
  <si>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</si>
  <si>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</si>
  <si>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</si>
  <si>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</si>
  <si>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</si>
  <si>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</si>
  <si>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</si>
  <si>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</si>
  <si>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</si>
  <si>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</si>
  <si>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</si>
  <si>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</si>
  <si>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</si>
  <si>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</si>
  <si>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</si>
  <si>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</si>
  <si>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</si>
  <si>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</si>
  <si>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</si>
  <si>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</si>
  <si>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</si>
  <si>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</si>
  <si>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</si>
  <si>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</si>
  <si>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</si>
  <si>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</si>
  <si>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</si>
  <si>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</si>
  <si>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</si>
  <si>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</si>
  <si>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</si>
  <si>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</si>
  <si>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</si>
  <si>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</si>
  <si>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</si>
  <si>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</si>
  <si>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</si>
  <si>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</si>
  <si>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</si>
  <si>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</si>
  <si>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</si>
  <si>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</si>
  <si>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</si>
  <si>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</si>
  <si>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</si>
  <si>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</si>
  <si>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</si>
  <si>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</si>
  <si>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</si>
  <si>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</si>
  <si>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</si>
  <si>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</si>
  <si>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</si>
  <si>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</si>
  <si>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</si>
  <si>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</si>
  <si>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</si>
  <si>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</si>
  <si>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</si>
  <si>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</si>
  <si>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</si>
  <si>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</si>
  <si>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</si>
  <si>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</si>
  <si>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</si>
  <si>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</si>
  <si>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</si>
  <si>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</si>
  <si>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</si>
  <si>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</si>
  <si>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</si>
  <si>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</si>
  <si>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</si>
  <si>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</si>
  <si>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</si>
  <si>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</si>
  <si>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</si>
  <si>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</si>
  <si>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</si>
  <si>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</si>
  <si>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</si>
  <si>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</si>
  <si>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</si>
  <si>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</si>
  <si>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</si>
  <si>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</si>
  <si>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</si>
  <si>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</si>
  <si>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</si>
  <si>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</si>
  <si>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</si>
  <si>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</si>
  <si>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</si>
  <si>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</si>
  <si>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</si>
  <si>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</si>
  <si>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</si>
  <si>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</si>
  <si>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</si>
  <si>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</si>
  <si>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</si>
  <si>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</si>
  <si>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</si>
  <si>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</si>
  <si>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</si>
  <si>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</si>
  <si>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</si>
  <si>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</si>
  <si>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</si>
  <si>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</si>
  <si>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</si>
  <si>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</si>
  <si>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</si>
  <si>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</si>
  <si>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</si>
  <si>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</si>
  <si>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</si>
  <si>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</si>
  <si>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</si>
  <si>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</si>
  <si>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</si>
  <si>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</si>
  <si>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</si>
  <si>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</si>
  <si>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</si>
  <si>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</si>
  <si>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</si>
  <si>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</si>
  <si>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</si>
  <si>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</si>
  <si>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</si>
  <si>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</si>
  <si>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</si>
  <si>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</si>
  <si>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</si>
  <si>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</si>
  <si>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</si>
  <si>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</si>
  <si>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</si>
  <si>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</si>
  <si>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</si>
  <si>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</si>
  <si>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</si>
  <si>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</si>
  <si>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</si>
  <si>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</si>
  <si>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</si>
  <si>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</si>
  <si>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</si>
  <si>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</si>
  <si>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</si>
  <si>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</si>
  <si>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</si>
  <si>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</si>
  <si>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</si>
  <si>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</si>
  <si>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</si>
  <si>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</si>
  <si>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</si>
  <si>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</si>
  <si>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</si>
  <si>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</si>
  <si>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</si>
  <si>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</si>
  <si>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</si>
  <si>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</si>
  <si>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</si>
  <si>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</si>
  <si>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</si>
  <si>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</si>
  <si>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</si>
  <si>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</si>
  <si>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</si>
  <si>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</si>
  <si>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</si>
  <si>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</si>
  <si>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</si>
  <si>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</si>
  <si>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</si>
  <si>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</si>
  <si>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</si>
  <si>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</si>
  <si>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</si>
  <si>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</si>
  <si>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</si>
  <si>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</si>
  <si>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</si>
  <si>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</si>
  <si>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</si>
  <si>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</si>
  <si>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</si>
  <si>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</si>
  <si>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</si>
  <si>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</si>
  <si>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</si>
  <si>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</si>
  <si>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</si>
  <si>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</si>
  <si>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</si>
  <si>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</si>
  <si>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</si>
  <si>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</si>
  <si>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</si>
  <si>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</si>
  <si>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</si>
  <si>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</si>
  <si>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</si>
  <si>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</si>
  <si>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</si>
  <si>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</si>
  <si>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</si>
  <si>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</si>
  <si>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</si>
  <si>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</si>
  <si>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</si>
  <si>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</si>
  <si>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</si>
  <si>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</si>
  <si>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</si>
  <si>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</si>
  <si>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</si>
  <si>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</si>
  <si>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</si>
  <si>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</si>
  <si>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</si>
  <si>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</si>
  <si>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</si>
  <si>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</si>
  <si>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</si>
  <si>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</si>
  <si>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</si>
  <si>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</si>
  <si>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</si>
  <si>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</si>
  <si>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</si>
  <si>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</si>
  <si>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</si>
  <si>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</si>
  <si>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</si>
  <si>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</si>
  <si>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</si>
  <si>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</si>
  <si>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</si>
  <si>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</si>
  <si>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</si>
  <si>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</si>
  <si>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</si>
  <si>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</si>
  <si>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</si>
  <si>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</si>
  <si>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</si>
  <si>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</si>
  <si>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</si>
  <si>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</si>
  <si>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</si>
  <si>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</si>
  <si>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</si>
  <si>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</si>
  <si>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</si>
  <si>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</si>
  <si>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</si>
  <si>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</si>
  <si>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</si>
  <si>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</si>
  <si>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</si>
  <si>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</si>
  <si>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</si>
  <si>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</si>
  <si>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</si>
  <si>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</si>
  <si>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</si>
  <si>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</si>
  <si>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</si>
  <si>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</si>
  <si>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</si>
  <si>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</si>
  <si>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</si>
  <si>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</si>
  <si>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</si>
  <si>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</si>
  <si>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</si>
  <si>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</si>
  <si>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</si>
  <si>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</si>
  <si>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</si>
  <si>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</si>
  <si>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</si>
  <si>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</si>
  <si>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</si>
  <si>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</si>
  <si>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</si>
  <si>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</si>
  <si>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</si>
  <si>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</si>
  <si>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</si>
  <si>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</si>
  <si>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</si>
  <si>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</si>
  <si>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</si>
  <si>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</si>
  <si>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</si>
  <si>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</si>
  <si>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</si>
  <si>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</si>
  <si>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</si>
  <si>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</si>
  <si>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</si>
  <si>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</si>
  <si>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</si>
  <si>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</si>
  <si>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</si>
  <si>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</si>
  <si>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</si>
  <si>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</si>
  <si>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</si>
  <si>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</si>
  <si>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</si>
  <si>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</si>
  <si>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</si>
  <si>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</si>
  <si>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</si>
  <si>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</si>
  <si>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</si>
  <si>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</si>
  <si>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</si>
  <si>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</si>
  <si>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</si>
  <si>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</si>
  <si>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</si>
  <si>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</si>
  <si>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</si>
  <si>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</si>
  <si>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</si>
  <si>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</si>
  <si>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</si>
  <si>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</si>
  <si>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</si>
  <si>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</si>
  <si>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</si>
  <si>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</si>
  <si>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</si>
  <si>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</si>
  <si>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</si>
  <si>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</si>
  <si>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</si>
  <si>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</si>
  <si>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</si>
  <si>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</si>
  <si>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</si>
  <si>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</si>
  <si>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</si>
  <si>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</si>
  <si>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</si>
  <si>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</si>
  <si>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</si>
  <si>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</si>
  <si>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</si>
  <si>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</si>
  <si>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</si>
  <si>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</si>
  <si>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</si>
  <si>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</si>
  <si>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</si>
  <si>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</si>
  <si>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</si>
  <si>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</si>
  <si>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</si>
  <si>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</si>
  <si>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</si>
  <si>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</si>
  <si>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</si>
  <si>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</si>
  <si>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</si>
  <si>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</si>
  <si>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</si>
  <si>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</si>
  <si>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</si>
  <si>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</si>
  <si>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</si>
  <si>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</si>
  <si>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</si>
  <si>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</si>
  <si>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</si>
  <si>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</si>
  <si>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</si>
  <si>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</si>
  <si>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</si>
  <si>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</si>
  <si>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</si>
  <si>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</si>
  <si>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</si>
  <si>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</si>
  <si>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</si>
  <si>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</si>
  <si>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</si>
  <si>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</si>
  <si>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</si>
  <si>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</si>
  <si>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</si>
  <si>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</si>
  <si>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</si>
  <si>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</si>
  <si>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</si>
  <si>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</si>
  <si>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</si>
  <si>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</si>
  <si>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</si>
  <si>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</si>
  <si>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</si>
  <si>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</si>
  <si>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</si>
  <si>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</si>
  <si>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</si>
  <si>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</si>
  <si>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</si>
  <si>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</si>
  <si>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</si>
  <si>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</si>
  <si>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</si>
  <si>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</si>
  <si>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</si>
  <si>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</si>
  <si>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</si>
  <si>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</si>
  <si>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</si>
  <si>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</si>
  <si>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</si>
  <si>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</si>
  <si>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</si>
  <si>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</si>
  <si>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</si>
  <si>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</si>
  <si>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</si>
  <si>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</si>
  <si>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</si>
  <si>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</si>
  <si>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</si>
  <si>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</si>
  <si>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</si>
  <si>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</si>
  <si>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</si>
  <si>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</si>
  <si>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</si>
  <si>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</si>
  <si>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</si>
  <si>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</si>
  <si>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</si>
  <si>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</si>
  <si>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</si>
  <si>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</si>
  <si>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</si>
  <si>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</si>
  <si>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</si>
  <si>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</si>
  <si>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</si>
  <si>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</si>
  <si>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</si>
  <si>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</si>
  <si>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</si>
  <si>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</si>
  <si>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</si>
  <si>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</si>
  <si>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</si>
  <si>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</si>
  <si>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</si>
  <si>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</si>
  <si>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</si>
  <si>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</si>
  <si>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</si>
  <si>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</si>
  <si>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</si>
  <si>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</si>
  <si>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</si>
  <si>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</si>
  <si>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</si>
  <si>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</si>
  <si>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</si>
  <si>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</si>
  <si>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</si>
  <si>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</si>
  <si>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</si>
  <si>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</si>
  <si>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</si>
  <si>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</si>
  <si>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</si>
  <si>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12/31/2020</t>
  </si>
  <si>
    <t>Whidbey Island Public Hospital District</t>
  </si>
  <si>
    <t>101 North Main Street</t>
  </si>
  <si>
    <t>Coupeville, WA, 98239</t>
  </si>
  <si>
    <t>Island</t>
  </si>
  <si>
    <t>RONALD TELLES</t>
  </si>
  <si>
    <t>RON WALLIN</t>
  </si>
  <si>
    <t>12/31/2019</t>
  </si>
  <si>
    <t xml:space="preserve"> 360-678-5151</t>
  </si>
  <si>
    <t xml:space="preserve"> 360-678-0945</t>
  </si>
  <si>
    <t>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</si>
</sst>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4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Segoe U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58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36" applyNumberFormat="0" applyAlignment="0" applyProtection="0"/>
    <xf numFmtId="0" fontId="26" fillId="13" borderId="37" applyNumberFormat="0" applyAlignment="0" applyProtection="0"/>
    <xf numFmtId="0" fontId="27" fillId="13" borderId="36" applyNumberFormat="0" applyAlignment="0" applyProtection="0"/>
    <xf numFmtId="0" fontId="28" fillId="0" borderId="38" applyNumberFormat="0" applyFill="0" applyAlignment="0" applyProtection="0"/>
    <xf numFmtId="0" fontId="29" fillId="14" borderId="3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1" applyNumberFormat="0" applyFill="0" applyAlignment="0" applyProtection="0"/>
    <xf numFmtId="0" fontId="3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3" fillId="39" borderId="0" applyNumberFormat="0" applyBorder="0" applyAlignment="0" applyProtection="0"/>
    <xf numFmtId="0" fontId="4" fillId="0" borderId="0"/>
    <xf numFmtId="37" fontId="9" fillId="0" borderId="0"/>
    <xf numFmtId="0" fontId="8" fillId="0" borderId="0"/>
    <xf numFmtId="37" fontId="9" fillId="0" borderId="0"/>
    <xf numFmtId="0" fontId="3" fillId="0" borderId="0"/>
    <xf numFmtId="0" fontId="3" fillId="15" borderId="40" applyNumberFormat="0" applyFont="0" applyAlignment="0" applyProtection="0"/>
    <xf numFmtId="37" fontId="9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9" fillId="0" borderId="0"/>
    <xf numFmtId="43" fontId="3" fillId="0" borderId="0" applyFont="0" applyFill="0" applyBorder="0" applyAlignment="0" applyProtection="0"/>
    <xf numFmtId="0" fontId="3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15" borderId="40" applyNumberFormat="0" applyFont="0" applyAlignment="0" applyProtection="0"/>
    <xf numFmtId="0" fontId="36" fillId="0" borderId="0"/>
    <xf numFmtId="0" fontId="34" fillId="0" borderId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7" fillId="0" borderId="0">
      <alignment vertical="top"/>
    </xf>
    <xf numFmtId="43" fontId="3" fillId="0" borderId="0" applyFont="0" applyFill="0" applyBorder="0" applyAlignment="0" applyProtection="0"/>
    <xf numFmtId="37" fontId="9" fillId="0" borderId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37" fontId="9" fillId="0" borderId="0"/>
    <xf numFmtId="37" fontId="9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0" fontId="37" fillId="0" borderId="0">
      <alignment vertical="top"/>
    </xf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0" fontId="3" fillId="0" borderId="0"/>
    <xf numFmtId="0" fontId="37" fillId="0" borderId="0">
      <alignment vertical="top"/>
    </xf>
    <xf numFmtId="0" fontId="3" fillId="0" borderId="0"/>
    <xf numFmtId="0" fontId="3" fillId="0" borderId="0"/>
    <xf numFmtId="0" fontId="4" fillId="0" borderId="0"/>
    <xf numFmtId="0" fontId="37" fillId="0" borderId="0">
      <alignment vertical="top"/>
    </xf>
    <xf numFmtId="0" fontId="39" fillId="0" borderId="0"/>
    <xf numFmtId="0" fontId="39" fillId="0" borderId="0"/>
    <xf numFmtId="37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4" fillId="0" borderId="0">
      <protection locked="0"/>
    </xf>
    <xf numFmtId="40" fontId="4" fillId="0" borderId="0">
      <alignment horizontal="right"/>
    </xf>
    <xf numFmtId="0" fontId="4" fillId="0" borderId="0">
      <alignment horizontal="left"/>
    </xf>
    <xf numFmtId="0" fontId="4" fillId="0" borderId="0">
      <alignment horizontal="lef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</xf>
    <xf numFmtId="0" fontId="37" fillId="0" borderId="0">
      <alignment vertical="top"/>
    </xf>
    <xf numFmtId="0" fontId="3" fillId="0" borderId="0"/>
    <xf numFmtId="0" fontId="4" fillId="0" borderId="0"/>
    <xf numFmtId="0" fontId="4" fillId="0" borderId="0"/>
    <xf numFmtId="0" fontId="3" fillId="0" borderId="0"/>
    <xf numFmtId="0" fontId="37" fillId="0" borderId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0">
      <alignment vertical="top"/>
    </xf>
    <xf numFmtId="43" fontId="37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>
      <alignment vertical="top"/>
    </xf>
    <xf numFmtId="0" fontId="37" fillId="0" borderId="0">
      <alignment vertical="top"/>
    </xf>
    <xf numFmtId="0" fontId="4" fillId="0" borderId="0"/>
    <xf numFmtId="0" fontId="37" fillId="0" borderId="0">
      <alignment vertical="top"/>
    </xf>
    <xf numFmtId="0" fontId="4" fillId="0" borderId="0"/>
    <xf numFmtId="0" fontId="39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>
      <alignment vertical="top"/>
    </xf>
    <xf numFmtId="0" fontId="4" fillId="0" borderId="0"/>
    <xf numFmtId="9" fontId="4" fillId="0" borderId="0" applyFont="0" applyFill="0" applyBorder="0" applyAlignment="0" applyProtection="0"/>
    <xf numFmtId="37" fontId="9" fillId="0" borderId="0"/>
    <xf numFmtId="37" fontId="9" fillId="0" borderId="0"/>
    <xf numFmtId="0" fontId="4" fillId="0" borderId="0"/>
    <xf numFmtId="0" fontId="4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43" fontId="40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9" fillId="0" borderId="0"/>
    <xf numFmtId="0" fontId="41" fillId="0" borderId="0"/>
    <xf numFmtId="37" fontId="9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37" fontId="9" fillId="0" borderId="0"/>
    <xf numFmtId="37" fontId="9" fillId="0" borderId="0"/>
    <xf numFmtId="44" fontId="3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37" fontId="17" fillId="0" borderId="0"/>
    <xf numFmtId="0" fontId="2" fillId="0" borderId="0"/>
    <xf numFmtId="43" fontId="2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40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40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40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40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8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8" fontId="12" fillId="4" borderId="1" xfId="0" applyNumberFormat="1" applyFont="1" applyFill="1" applyBorder="1" applyAlignment="1" applyProtection="1">
      <alignment horizontal="center"/>
      <protection locked="0"/>
    </xf>
    <xf numFmtId="165" fontId="12" fillId="0" borderId="1" xfId="1" quotePrefix="1" applyNumberFormat="1" applyFont="1" applyBorder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6" fillId="0" borderId="0" xfId="0" applyFo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49" fontId="12" fillId="4" borderId="1" xfId="0" quotePrefix="1" applyNumberFormat="1" applyFont="1" applyFill="1" applyBorder="1" applyAlignment="1" applyProtection="1">
      <protection locked="0"/>
    </xf>
    <xf numFmtId="38" fontId="12" fillId="4" borderId="14" xfId="0" applyNumberFormat="1" applyFont="1" applyFill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4" fontId="1" fillId="0" borderId="0" xfId="9953" applyNumberFormat="1"/>
    <xf numFmtId="4" fontId="1" fillId="0" borderId="0" xfId="9739" applyNumberFormat="1"/>
    <xf numFmtId="43" fontId="1" fillId="0" borderId="0" xfId="9507" applyNumberFormat="1"/>
    <xf numFmtId="37" fontId="6" fillId="0" borderId="0" xfId="0" quotePrefix="1" applyFont="1"/>
    <xf numFmtId="37" fontId="6" fillId="0" borderId="0" xfId="0" applyFont="1" applyAlignment="1">
      <alignment horizontal="center"/>
    </xf>
    <xf numFmtId="37" fontId="12" fillId="3" borderId="0" xfId="0" applyFont="1" applyFill="1" applyAlignment="1" applyProtection="1">
      <alignment horizontal="center" vertical="center"/>
    </xf>
  </cellXfs>
  <cellStyles count="11458">
    <cellStyle name="20% - Accent1" xfId="21" builtinId="30" customBuiltin="1"/>
    <cellStyle name="20% - Accent1 10" xfId="1792" xr:uid="{00000000-0005-0000-0000-000001000000}"/>
    <cellStyle name="20% - Accent1 10 2" xfId="4637" xr:uid="{00000000-0005-0000-0000-000002000000}"/>
    <cellStyle name="20% - Accent1 10 2 2" xfId="10297" xr:uid="{00000000-0005-0000-0000-000003000000}"/>
    <cellStyle name="20% - Accent1 10 3" xfId="7467" xr:uid="{00000000-0005-0000-0000-000004000000}"/>
    <cellStyle name="20% - Accent1 11" xfId="2347" xr:uid="{00000000-0005-0000-0000-000005000000}"/>
    <cellStyle name="20% - Accent1 11 2" xfId="5190" xr:uid="{00000000-0005-0000-0000-000006000000}"/>
    <cellStyle name="20% - Accent1 11 2 2" xfId="10850" xr:uid="{00000000-0005-0000-0000-000007000000}"/>
    <cellStyle name="20% - Accent1 11 3" xfId="8020" xr:uid="{00000000-0005-0000-0000-000008000000}"/>
    <cellStyle name="20% - Accent1 12" xfId="2903" xr:uid="{00000000-0005-0000-0000-000009000000}"/>
    <cellStyle name="20% - Accent1 12 2" xfId="5746" xr:uid="{00000000-0005-0000-0000-00000A000000}"/>
    <cellStyle name="20% - Accent1 12 2 2" xfId="11406" xr:uid="{00000000-0005-0000-0000-00000B000000}"/>
    <cellStyle name="20% - Accent1 12 3" xfId="8576" xr:uid="{00000000-0005-0000-0000-00000C000000}"/>
    <cellStyle name="20% - Accent1 13" xfId="2975" xr:uid="{00000000-0005-0000-0000-00000D000000}"/>
    <cellStyle name="20% - Accent1 13 2" xfId="8635" xr:uid="{00000000-0005-0000-0000-00000E000000}"/>
    <cellStyle name="20% - Accent1 14" xfId="5805" xr:uid="{00000000-0005-0000-0000-00000F000000}"/>
    <cellStyle name="20% - Accent1 2" xfId="65" xr:uid="{00000000-0005-0000-0000-000010000000}"/>
    <cellStyle name="20% - Accent1 2 10" xfId="2369" xr:uid="{00000000-0005-0000-0000-000011000000}"/>
    <cellStyle name="20% - Accent1 2 10 2" xfId="5212" xr:uid="{00000000-0005-0000-0000-000012000000}"/>
    <cellStyle name="20% - Accent1 2 10 2 2" xfId="10872" xr:uid="{00000000-0005-0000-0000-000013000000}"/>
    <cellStyle name="20% - Accent1 2 10 3" xfId="8042" xr:uid="{00000000-0005-0000-0000-000014000000}"/>
    <cellStyle name="20% - Accent1 2 11" xfId="2923" xr:uid="{00000000-0005-0000-0000-000015000000}"/>
    <cellStyle name="20% - Accent1 2 11 2" xfId="5766" xr:uid="{00000000-0005-0000-0000-000016000000}"/>
    <cellStyle name="20% - Accent1 2 11 2 2" xfId="11426" xr:uid="{00000000-0005-0000-0000-000017000000}"/>
    <cellStyle name="20% - Accent1 2 11 3" xfId="8596" xr:uid="{00000000-0005-0000-0000-000018000000}"/>
    <cellStyle name="20% - Accent1 2 12" xfId="2995" xr:uid="{00000000-0005-0000-0000-000019000000}"/>
    <cellStyle name="20% - Accent1 2 12 2" xfId="8655" xr:uid="{00000000-0005-0000-0000-00001A000000}"/>
    <cellStyle name="20% - Accent1 2 13" xfId="5825" xr:uid="{00000000-0005-0000-0000-00001B000000}"/>
    <cellStyle name="20% - Accent1 2 2" xfId="185" xr:uid="{00000000-0005-0000-0000-00001C000000}"/>
    <cellStyle name="20% - Accent1 2 2 10" xfId="3051" xr:uid="{00000000-0005-0000-0000-00001D000000}"/>
    <cellStyle name="20% - Accent1 2 2 10 2" xfId="8711" xr:uid="{00000000-0005-0000-0000-00001E000000}"/>
    <cellStyle name="20% - Accent1 2 2 11" xfId="5881" xr:uid="{00000000-0005-0000-0000-00001F000000}"/>
    <cellStyle name="20% - Accent1 2 2 2" xfId="299" xr:uid="{00000000-0005-0000-0000-000020000000}"/>
    <cellStyle name="20% - Accent1 2 2 2 2" xfId="862" xr:uid="{00000000-0005-0000-0000-000021000000}"/>
    <cellStyle name="20% - Accent1 2 2 2 2 2" xfId="3716" xr:uid="{00000000-0005-0000-0000-000022000000}"/>
    <cellStyle name="20% - Accent1 2 2 2 2 2 2" xfId="9376" xr:uid="{00000000-0005-0000-0000-000023000000}"/>
    <cellStyle name="20% - Accent1 2 2 2 2 3" xfId="6546" xr:uid="{00000000-0005-0000-0000-000024000000}"/>
    <cellStyle name="20% - Accent1 2 2 2 3" xfId="1416" xr:uid="{00000000-0005-0000-0000-000025000000}"/>
    <cellStyle name="20% - Accent1 2 2 2 3 2" xfId="4270" xr:uid="{00000000-0005-0000-0000-000026000000}"/>
    <cellStyle name="20% - Accent1 2 2 2 3 2 2" xfId="9930" xr:uid="{00000000-0005-0000-0000-000027000000}"/>
    <cellStyle name="20% - Accent1 2 2 2 3 3" xfId="7100" xr:uid="{00000000-0005-0000-0000-000028000000}"/>
    <cellStyle name="20% - Accent1 2 2 2 4" xfId="1982" xr:uid="{00000000-0005-0000-0000-000029000000}"/>
    <cellStyle name="20% - Accent1 2 2 2 4 2" xfId="4825" xr:uid="{00000000-0005-0000-0000-00002A000000}"/>
    <cellStyle name="20% - Accent1 2 2 2 4 2 2" xfId="10485" xr:uid="{00000000-0005-0000-0000-00002B000000}"/>
    <cellStyle name="20% - Accent1 2 2 2 4 3" xfId="7655" xr:uid="{00000000-0005-0000-0000-00002C000000}"/>
    <cellStyle name="20% - Accent1 2 2 2 5" xfId="2537" xr:uid="{00000000-0005-0000-0000-00002D000000}"/>
    <cellStyle name="20% - Accent1 2 2 2 5 2" xfId="5380" xr:uid="{00000000-0005-0000-0000-00002E000000}"/>
    <cellStyle name="20% - Accent1 2 2 2 5 2 2" xfId="11040" xr:uid="{00000000-0005-0000-0000-00002F000000}"/>
    <cellStyle name="20% - Accent1 2 2 2 5 3" xfId="8210" xr:uid="{00000000-0005-0000-0000-000030000000}"/>
    <cellStyle name="20% - Accent1 2 2 2 6" xfId="3163" xr:uid="{00000000-0005-0000-0000-000031000000}"/>
    <cellStyle name="20% - Accent1 2 2 2 6 2" xfId="8823" xr:uid="{00000000-0005-0000-0000-000032000000}"/>
    <cellStyle name="20% - Accent1 2 2 2 7" xfId="5993" xr:uid="{00000000-0005-0000-0000-000033000000}"/>
    <cellStyle name="20% - Accent1 2 2 3" xfId="411" xr:uid="{00000000-0005-0000-0000-000034000000}"/>
    <cellStyle name="20% - Accent1 2 2 3 2" xfId="970" xr:uid="{00000000-0005-0000-0000-000035000000}"/>
    <cellStyle name="20% - Accent1 2 2 3 2 2" xfId="3824" xr:uid="{00000000-0005-0000-0000-000036000000}"/>
    <cellStyle name="20% - Accent1 2 2 3 2 2 2" xfId="9484" xr:uid="{00000000-0005-0000-0000-000037000000}"/>
    <cellStyle name="20% - Accent1 2 2 3 2 3" xfId="6654" xr:uid="{00000000-0005-0000-0000-000038000000}"/>
    <cellStyle name="20% - Accent1 2 2 3 3" xfId="1524" xr:uid="{00000000-0005-0000-0000-000039000000}"/>
    <cellStyle name="20% - Accent1 2 2 3 3 2" xfId="4378" xr:uid="{00000000-0005-0000-0000-00003A000000}"/>
    <cellStyle name="20% - Accent1 2 2 3 3 2 2" xfId="10038" xr:uid="{00000000-0005-0000-0000-00003B000000}"/>
    <cellStyle name="20% - Accent1 2 2 3 3 3" xfId="7208" xr:uid="{00000000-0005-0000-0000-00003C000000}"/>
    <cellStyle name="20% - Accent1 2 2 3 4" xfId="2090" xr:uid="{00000000-0005-0000-0000-00003D000000}"/>
    <cellStyle name="20% - Accent1 2 2 3 4 2" xfId="4933" xr:uid="{00000000-0005-0000-0000-00003E000000}"/>
    <cellStyle name="20% - Accent1 2 2 3 4 2 2" xfId="10593" xr:uid="{00000000-0005-0000-0000-00003F000000}"/>
    <cellStyle name="20% - Accent1 2 2 3 4 3" xfId="7763" xr:uid="{00000000-0005-0000-0000-000040000000}"/>
    <cellStyle name="20% - Accent1 2 2 3 5" xfId="2645" xr:uid="{00000000-0005-0000-0000-000041000000}"/>
    <cellStyle name="20% - Accent1 2 2 3 5 2" xfId="5488" xr:uid="{00000000-0005-0000-0000-000042000000}"/>
    <cellStyle name="20% - Accent1 2 2 3 5 2 2" xfId="11148" xr:uid="{00000000-0005-0000-0000-000043000000}"/>
    <cellStyle name="20% - Accent1 2 2 3 5 3" xfId="8318" xr:uid="{00000000-0005-0000-0000-000044000000}"/>
    <cellStyle name="20% - Accent1 2 2 3 6" xfId="3271" xr:uid="{00000000-0005-0000-0000-000045000000}"/>
    <cellStyle name="20% - Accent1 2 2 3 6 2" xfId="8931" xr:uid="{00000000-0005-0000-0000-000046000000}"/>
    <cellStyle name="20% - Accent1 2 2 3 7" xfId="6101" xr:uid="{00000000-0005-0000-0000-000047000000}"/>
    <cellStyle name="20% - Accent1 2 2 4" xfId="523" xr:uid="{00000000-0005-0000-0000-000048000000}"/>
    <cellStyle name="20% - Accent1 2 2 4 2" xfId="1082" xr:uid="{00000000-0005-0000-0000-000049000000}"/>
    <cellStyle name="20% - Accent1 2 2 4 2 2" xfId="3936" xr:uid="{00000000-0005-0000-0000-00004A000000}"/>
    <cellStyle name="20% - Accent1 2 2 4 2 2 2" xfId="9596" xr:uid="{00000000-0005-0000-0000-00004B000000}"/>
    <cellStyle name="20% - Accent1 2 2 4 2 3" xfId="6766" xr:uid="{00000000-0005-0000-0000-00004C000000}"/>
    <cellStyle name="20% - Accent1 2 2 4 3" xfId="1636" xr:uid="{00000000-0005-0000-0000-00004D000000}"/>
    <cellStyle name="20% - Accent1 2 2 4 3 2" xfId="4490" xr:uid="{00000000-0005-0000-0000-00004E000000}"/>
    <cellStyle name="20% - Accent1 2 2 4 3 2 2" xfId="10150" xr:uid="{00000000-0005-0000-0000-00004F000000}"/>
    <cellStyle name="20% - Accent1 2 2 4 3 3" xfId="7320" xr:uid="{00000000-0005-0000-0000-000050000000}"/>
    <cellStyle name="20% - Accent1 2 2 4 4" xfId="2202" xr:uid="{00000000-0005-0000-0000-000051000000}"/>
    <cellStyle name="20% - Accent1 2 2 4 4 2" xfId="5045" xr:uid="{00000000-0005-0000-0000-000052000000}"/>
    <cellStyle name="20% - Accent1 2 2 4 4 2 2" xfId="10705" xr:uid="{00000000-0005-0000-0000-000053000000}"/>
    <cellStyle name="20% - Accent1 2 2 4 4 3" xfId="7875" xr:uid="{00000000-0005-0000-0000-000054000000}"/>
    <cellStyle name="20% - Accent1 2 2 4 5" xfId="2757" xr:uid="{00000000-0005-0000-0000-000055000000}"/>
    <cellStyle name="20% - Accent1 2 2 4 5 2" xfId="5600" xr:uid="{00000000-0005-0000-0000-000056000000}"/>
    <cellStyle name="20% - Accent1 2 2 4 5 2 2" xfId="11260" xr:uid="{00000000-0005-0000-0000-000057000000}"/>
    <cellStyle name="20% - Accent1 2 2 4 5 3" xfId="8430" xr:uid="{00000000-0005-0000-0000-000058000000}"/>
    <cellStyle name="20% - Accent1 2 2 4 6" xfId="3383" xr:uid="{00000000-0005-0000-0000-000059000000}"/>
    <cellStyle name="20% - Accent1 2 2 4 6 2" xfId="9043" xr:uid="{00000000-0005-0000-0000-00005A000000}"/>
    <cellStyle name="20% - Accent1 2 2 4 7" xfId="6213" xr:uid="{00000000-0005-0000-0000-00005B000000}"/>
    <cellStyle name="20% - Accent1 2 2 5" xfId="634" xr:uid="{00000000-0005-0000-0000-00005C000000}"/>
    <cellStyle name="20% - Accent1 2 2 5 2" xfId="1193" xr:uid="{00000000-0005-0000-0000-00005D000000}"/>
    <cellStyle name="20% - Accent1 2 2 5 2 2" xfId="4047" xr:uid="{00000000-0005-0000-0000-00005E000000}"/>
    <cellStyle name="20% - Accent1 2 2 5 2 2 2" xfId="9707" xr:uid="{00000000-0005-0000-0000-00005F000000}"/>
    <cellStyle name="20% - Accent1 2 2 5 2 3" xfId="6877" xr:uid="{00000000-0005-0000-0000-000060000000}"/>
    <cellStyle name="20% - Accent1 2 2 5 3" xfId="1747" xr:uid="{00000000-0005-0000-0000-000061000000}"/>
    <cellStyle name="20% - Accent1 2 2 5 3 2" xfId="4601" xr:uid="{00000000-0005-0000-0000-000062000000}"/>
    <cellStyle name="20% - Accent1 2 2 5 3 2 2" xfId="10261" xr:uid="{00000000-0005-0000-0000-000063000000}"/>
    <cellStyle name="20% - Accent1 2 2 5 3 3" xfId="7431" xr:uid="{00000000-0005-0000-0000-000064000000}"/>
    <cellStyle name="20% - Accent1 2 2 5 4" xfId="2313" xr:uid="{00000000-0005-0000-0000-000065000000}"/>
    <cellStyle name="20% - Accent1 2 2 5 4 2" xfId="5156" xr:uid="{00000000-0005-0000-0000-000066000000}"/>
    <cellStyle name="20% - Accent1 2 2 5 4 2 2" xfId="10816" xr:uid="{00000000-0005-0000-0000-000067000000}"/>
    <cellStyle name="20% - Accent1 2 2 5 4 3" xfId="7986" xr:uid="{00000000-0005-0000-0000-000068000000}"/>
    <cellStyle name="20% - Accent1 2 2 5 5" xfId="2868" xr:uid="{00000000-0005-0000-0000-000069000000}"/>
    <cellStyle name="20% - Accent1 2 2 5 5 2" xfId="5711" xr:uid="{00000000-0005-0000-0000-00006A000000}"/>
    <cellStyle name="20% - Accent1 2 2 5 5 2 2" xfId="11371" xr:uid="{00000000-0005-0000-0000-00006B000000}"/>
    <cellStyle name="20% - Accent1 2 2 5 5 3" xfId="8541" xr:uid="{00000000-0005-0000-0000-00006C000000}"/>
    <cellStyle name="20% - Accent1 2 2 5 6" xfId="3494" xr:uid="{00000000-0005-0000-0000-00006D000000}"/>
    <cellStyle name="20% - Accent1 2 2 5 6 2" xfId="9154" xr:uid="{00000000-0005-0000-0000-00006E000000}"/>
    <cellStyle name="20% - Accent1 2 2 5 7" xfId="6324" xr:uid="{00000000-0005-0000-0000-00006F000000}"/>
    <cellStyle name="20% - Accent1 2 2 6" xfId="745" xr:uid="{00000000-0005-0000-0000-000070000000}"/>
    <cellStyle name="20% - Accent1 2 2 6 2" xfId="3605" xr:uid="{00000000-0005-0000-0000-000071000000}"/>
    <cellStyle name="20% - Accent1 2 2 6 2 2" xfId="9265" xr:uid="{00000000-0005-0000-0000-000072000000}"/>
    <cellStyle name="20% - Accent1 2 2 6 3" xfId="6435" xr:uid="{00000000-0005-0000-0000-000073000000}"/>
    <cellStyle name="20% - Accent1 2 2 7" xfId="1304" xr:uid="{00000000-0005-0000-0000-000074000000}"/>
    <cellStyle name="20% - Accent1 2 2 7 2" xfId="4158" xr:uid="{00000000-0005-0000-0000-000075000000}"/>
    <cellStyle name="20% - Accent1 2 2 7 2 2" xfId="9818" xr:uid="{00000000-0005-0000-0000-000076000000}"/>
    <cellStyle name="20% - Accent1 2 2 7 3" xfId="6988" xr:uid="{00000000-0005-0000-0000-000077000000}"/>
    <cellStyle name="20% - Accent1 2 2 8" xfId="1870" xr:uid="{00000000-0005-0000-0000-000078000000}"/>
    <cellStyle name="20% - Accent1 2 2 8 2" xfId="4713" xr:uid="{00000000-0005-0000-0000-000079000000}"/>
    <cellStyle name="20% - Accent1 2 2 8 2 2" xfId="10373" xr:uid="{00000000-0005-0000-0000-00007A000000}"/>
    <cellStyle name="20% - Accent1 2 2 8 3" xfId="7543" xr:uid="{00000000-0005-0000-0000-00007B000000}"/>
    <cellStyle name="20% - Accent1 2 2 9" xfId="2425" xr:uid="{00000000-0005-0000-0000-00007C000000}"/>
    <cellStyle name="20% - Accent1 2 2 9 2" xfId="5268" xr:uid="{00000000-0005-0000-0000-00007D000000}"/>
    <cellStyle name="20% - Accent1 2 2 9 2 2" xfId="10928" xr:uid="{00000000-0005-0000-0000-00007E000000}"/>
    <cellStyle name="20% - Accent1 2 2 9 3" xfId="8098" xr:uid="{00000000-0005-0000-0000-00007F000000}"/>
    <cellStyle name="20% - Accent1 2 3" xfId="243" xr:uid="{00000000-0005-0000-0000-000080000000}"/>
    <cellStyle name="20% - Accent1 2 3 2" xfId="806" xr:uid="{00000000-0005-0000-0000-000081000000}"/>
    <cellStyle name="20% - Accent1 2 3 2 2" xfId="3660" xr:uid="{00000000-0005-0000-0000-000082000000}"/>
    <cellStyle name="20% - Accent1 2 3 2 2 2" xfId="9320" xr:uid="{00000000-0005-0000-0000-000083000000}"/>
    <cellStyle name="20% - Accent1 2 3 2 3" xfId="6490" xr:uid="{00000000-0005-0000-0000-000084000000}"/>
    <cellStyle name="20% - Accent1 2 3 3" xfId="1360" xr:uid="{00000000-0005-0000-0000-000085000000}"/>
    <cellStyle name="20% - Accent1 2 3 3 2" xfId="4214" xr:uid="{00000000-0005-0000-0000-000086000000}"/>
    <cellStyle name="20% - Accent1 2 3 3 2 2" xfId="9874" xr:uid="{00000000-0005-0000-0000-000087000000}"/>
    <cellStyle name="20% - Accent1 2 3 3 3" xfId="7044" xr:uid="{00000000-0005-0000-0000-000088000000}"/>
    <cellStyle name="20% - Accent1 2 3 4" xfId="1926" xr:uid="{00000000-0005-0000-0000-000089000000}"/>
    <cellStyle name="20% - Accent1 2 3 4 2" xfId="4769" xr:uid="{00000000-0005-0000-0000-00008A000000}"/>
    <cellStyle name="20% - Accent1 2 3 4 2 2" xfId="10429" xr:uid="{00000000-0005-0000-0000-00008B000000}"/>
    <cellStyle name="20% - Accent1 2 3 4 3" xfId="7599" xr:uid="{00000000-0005-0000-0000-00008C000000}"/>
    <cellStyle name="20% - Accent1 2 3 5" xfId="2481" xr:uid="{00000000-0005-0000-0000-00008D000000}"/>
    <cellStyle name="20% - Accent1 2 3 5 2" xfId="5324" xr:uid="{00000000-0005-0000-0000-00008E000000}"/>
    <cellStyle name="20% - Accent1 2 3 5 2 2" xfId="10984" xr:uid="{00000000-0005-0000-0000-00008F000000}"/>
    <cellStyle name="20% - Accent1 2 3 5 3" xfId="8154" xr:uid="{00000000-0005-0000-0000-000090000000}"/>
    <cellStyle name="20% - Accent1 2 3 6" xfId="3107" xr:uid="{00000000-0005-0000-0000-000091000000}"/>
    <cellStyle name="20% - Accent1 2 3 6 2" xfId="8767" xr:uid="{00000000-0005-0000-0000-000092000000}"/>
    <cellStyle name="20% - Accent1 2 3 7" xfId="5937" xr:uid="{00000000-0005-0000-0000-000093000000}"/>
    <cellStyle name="20% - Accent1 2 4" xfId="355" xr:uid="{00000000-0005-0000-0000-000094000000}"/>
    <cellStyle name="20% - Accent1 2 4 2" xfId="914" xr:uid="{00000000-0005-0000-0000-000095000000}"/>
    <cellStyle name="20% - Accent1 2 4 2 2" xfId="3768" xr:uid="{00000000-0005-0000-0000-000096000000}"/>
    <cellStyle name="20% - Accent1 2 4 2 2 2" xfId="9428" xr:uid="{00000000-0005-0000-0000-000097000000}"/>
    <cellStyle name="20% - Accent1 2 4 2 3" xfId="6598" xr:uid="{00000000-0005-0000-0000-000098000000}"/>
    <cellStyle name="20% - Accent1 2 4 3" xfId="1468" xr:uid="{00000000-0005-0000-0000-000099000000}"/>
    <cellStyle name="20% - Accent1 2 4 3 2" xfId="4322" xr:uid="{00000000-0005-0000-0000-00009A000000}"/>
    <cellStyle name="20% - Accent1 2 4 3 2 2" xfId="9982" xr:uid="{00000000-0005-0000-0000-00009B000000}"/>
    <cellStyle name="20% - Accent1 2 4 3 3" xfId="7152" xr:uid="{00000000-0005-0000-0000-00009C000000}"/>
    <cellStyle name="20% - Accent1 2 4 4" xfId="2034" xr:uid="{00000000-0005-0000-0000-00009D000000}"/>
    <cellStyle name="20% - Accent1 2 4 4 2" xfId="4877" xr:uid="{00000000-0005-0000-0000-00009E000000}"/>
    <cellStyle name="20% - Accent1 2 4 4 2 2" xfId="10537" xr:uid="{00000000-0005-0000-0000-00009F000000}"/>
    <cellStyle name="20% - Accent1 2 4 4 3" xfId="7707" xr:uid="{00000000-0005-0000-0000-0000A0000000}"/>
    <cellStyle name="20% - Accent1 2 4 5" xfId="2589" xr:uid="{00000000-0005-0000-0000-0000A1000000}"/>
    <cellStyle name="20% - Accent1 2 4 5 2" xfId="5432" xr:uid="{00000000-0005-0000-0000-0000A2000000}"/>
    <cellStyle name="20% - Accent1 2 4 5 2 2" xfId="11092" xr:uid="{00000000-0005-0000-0000-0000A3000000}"/>
    <cellStyle name="20% - Accent1 2 4 5 3" xfId="8262" xr:uid="{00000000-0005-0000-0000-0000A4000000}"/>
    <cellStyle name="20% - Accent1 2 4 6" xfId="3215" xr:uid="{00000000-0005-0000-0000-0000A5000000}"/>
    <cellStyle name="20% - Accent1 2 4 6 2" xfId="8875" xr:uid="{00000000-0005-0000-0000-0000A6000000}"/>
    <cellStyle name="20% - Accent1 2 4 7" xfId="6045" xr:uid="{00000000-0005-0000-0000-0000A7000000}"/>
    <cellStyle name="20% - Accent1 2 5" xfId="467" xr:uid="{00000000-0005-0000-0000-0000A8000000}"/>
    <cellStyle name="20% - Accent1 2 5 2" xfId="1026" xr:uid="{00000000-0005-0000-0000-0000A9000000}"/>
    <cellStyle name="20% - Accent1 2 5 2 2" xfId="3880" xr:uid="{00000000-0005-0000-0000-0000AA000000}"/>
    <cellStyle name="20% - Accent1 2 5 2 2 2" xfId="9540" xr:uid="{00000000-0005-0000-0000-0000AB000000}"/>
    <cellStyle name="20% - Accent1 2 5 2 3" xfId="6710" xr:uid="{00000000-0005-0000-0000-0000AC000000}"/>
    <cellStyle name="20% - Accent1 2 5 3" xfId="1580" xr:uid="{00000000-0005-0000-0000-0000AD000000}"/>
    <cellStyle name="20% - Accent1 2 5 3 2" xfId="4434" xr:uid="{00000000-0005-0000-0000-0000AE000000}"/>
    <cellStyle name="20% - Accent1 2 5 3 2 2" xfId="10094" xr:uid="{00000000-0005-0000-0000-0000AF000000}"/>
    <cellStyle name="20% - Accent1 2 5 3 3" xfId="7264" xr:uid="{00000000-0005-0000-0000-0000B0000000}"/>
    <cellStyle name="20% - Accent1 2 5 4" xfId="2146" xr:uid="{00000000-0005-0000-0000-0000B1000000}"/>
    <cellStyle name="20% - Accent1 2 5 4 2" xfId="4989" xr:uid="{00000000-0005-0000-0000-0000B2000000}"/>
    <cellStyle name="20% - Accent1 2 5 4 2 2" xfId="10649" xr:uid="{00000000-0005-0000-0000-0000B3000000}"/>
    <cellStyle name="20% - Accent1 2 5 4 3" xfId="7819" xr:uid="{00000000-0005-0000-0000-0000B4000000}"/>
    <cellStyle name="20% - Accent1 2 5 5" xfId="2701" xr:uid="{00000000-0005-0000-0000-0000B5000000}"/>
    <cellStyle name="20% - Accent1 2 5 5 2" xfId="5544" xr:uid="{00000000-0005-0000-0000-0000B6000000}"/>
    <cellStyle name="20% - Accent1 2 5 5 2 2" xfId="11204" xr:uid="{00000000-0005-0000-0000-0000B7000000}"/>
    <cellStyle name="20% - Accent1 2 5 5 3" xfId="8374" xr:uid="{00000000-0005-0000-0000-0000B8000000}"/>
    <cellStyle name="20% - Accent1 2 5 6" xfId="3327" xr:uid="{00000000-0005-0000-0000-0000B9000000}"/>
    <cellStyle name="20% - Accent1 2 5 6 2" xfId="8987" xr:uid="{00000000-0005-0000-0000-0000BA000000}"/>
    <cellStyle name="20% - Accent1 2 5 7" xfId="6157" xr:uid="{00000000-0005-0000-0000-0000BB000000}"/>
    <cellStyle name="20% - Accent1 2 6" xfId="578" xr:uid="{00000000-0005-0000-0000-0000BC000000}"/>
    <cellStyle name="20% - Accent1 2 6 2" xfId="1137" xr:uid="{00000000-0005-0000-0000-0000BD000000}"/>
    <cellStyle name="20% - Accent1 2 6 2 2" xfId="3991" xr:uid="{00000000-0005-0000-0000-0000BE000000}"/>
    <cellStyle name="20% - Accent1 2 6 2 2 2" xfId="9651" xr:uid="{00000000-0005-0000-0000-0000BF000000}"/>
    <cellStyle name="20% - Accent1 2 6 2 3" xfId="6821" xr:uid="{00000000-0005-0000-0000-0000C0000000}"/>
    <cellStyle name="20% - Accent1 2 6 3" xfId="1691" xr:uid="{00000000-0005-0000-0000-0000C1000000}"/>
    <cellStyle name="20% - Accent1 2 6 3 2" xfId="4545" xr:uid="{00000000-0005-0000-0000-0000C2000000}"/>
    <cellStyle name="20% - Accent1 2 6 3 2 2" xfId="10205" xr:uid="{00000000-0005-0000-0000-0000C3000000}"/>
    <cellStyle name="20% - Accent1 2 6 3 3" xfId="7375" xr:uid="{00000000-0005-0000-0000-0000C4000000}"/>
    <cellStyle name="20% - Accent1 2 6 4" xfId="2257" xr:uid="{00000000-0005-0000-0000-0000C5000000}"/>
    <cellStyle name="20% - Accent1 2 6 4 2" xfId="5100" xr:uid="{00000000-0005-0000-0000-0000C6000000}"/>
    <cellStyle name="20% - Accent1 2 6 4 2 2" xfId="10760" xr:uid="{00000000-0005-0000-0000-0000C7000000}"/>
    <cellStyle name="20% - Accent1 2 6 4 3" xfId="7930" xr:uid="{00000000-0005-0000-0000-0000C8000000}"/>
    <cellStyle name="20% - Accent1 2 6 5" xfId="2812" xr:uid="{00000000-0005-0000-0000-0000C9000000}"/>
    <cellStyle name="20% - Accent1 2 6 5 2" xfId="5655" xr:uid="{00000000-0005-0000-0000-0000CA000000}"/>
    <cellStyle name="20% - Accent1 2 6 5 2 2" xfId="11315" xr:uid="{00000000-0005-0000-0000-0000CB000000}"/>
    <cellStyle name="20% - Accent1 2 6 5 3" xfId="8485" xr:uid="{00000000-0005-0000-0000-0000CC000000}"/>
    <cellStyle name="20% - Accent1 2 6 6" xfId="3438" xr:uid="{00000000-0005-0000-0000-0000CD000000}"/>
    <cellStyle name="20% - Accent1 2 6 6 2" xfId="9098" xr:uid="{00000000-0005-0000-0000-0000CE000000}"/>
    <cellStyle name="20% - Accent1 2 6 7" xfId="6268" xr:uid="{00000000-0005-0000-0000-0000CF000000}"/>
    <cellStyle name="20% - Accent1 2 7" xfId="689" xr:uid="{00000000-0005-0000-0000-0000D0000000}"/>
    <cellStyle name="20% - Accent1 2 7 2" xfId="3549" xr:uid="{00000000-0005-0000-0000-0000D1000000}"/>
    <cellStyle name="20% - Accent1 2 7 2 2" xfId="9209" xr:uid="{00000000-0005-0000-0000-0000D2000000}"/>
    <cellStyle name="20% - Accent1 2 7 3" xfId="6379" xr:uid="{00000000-0005-0000-0000-0000D3000000}"/>
    <cellStyle name="20% - Accent1 2 8" xfId="1248" xr:uid="{00000000-0005-0000-0000-0000D4000000}"/>
    <cellStyle name="20% - Accent1 2 8 2" xfId="4102" xr:uid="{00000000-0005-0000-0000-0000D5000000}"/>
    <cellStyle name="20% - Accent1 2 8 2 2" xfId="9762" xr:uid="{00000000-0005-0000-0000-0000D6000000}"/>
    <cellStyle name="20% - Accent1 2 8 3" xfId="6932" xr:uid="{00000000-0005-0000-0000-0000D7000000}"/>
    <cellStyle name="20% - Accent1 2 9" xfId="1814" xr:uid="{00000000-0005-0000-0000-0000D8000000}"/>
    <cellStyle name="20% - Accent1 2 9 2" xfId="4658" xr:uid="{00000000-0005-0000-0000-0000D9000000}"/>
    <cellStyle name="20% - Accent1 2 9 2 2" xfId="10318" xr:uid="{00000000-0005-0000-0000-0000DA000000}"/>
    <cellStyle name="20% - Accent1 2 9 3" xfId="7488" xr:uid="{00000000-0005-0000-0000-0000DB000000}"/>
    <cellStyle name="20% - Accent1 3" xfId="163" xr:uid="{00000000-0005-0000-0000-0000DC000000}"/>
    <cellStyle name="20% - Accent1 3 10" xfId="3029" xr:uid="{00000000-0005-0000-0000-0000DD000000}"/>
    <cellStyle name="20% - Accent1 3 10 2" xfId="8689" xr:uid="{00000000-0005-0000-0000-0000DE000000}"/>
    <cellStyle name="20% - Accent1 3 11" xfId="5859" xr:uid="{00000000-0005-0000-0000-0000DF000000}"/>
    <cellStyle name="20% - Accent1 3 2" xfId="277" xr:uid="{00000000-0005-0000-0000-0000E0000000}"/>
    <cellStyle name="20% - Accent1 3 2 2" xfId="840" xr:uid="{00000000-0005-0000-0000-0000E1000000}"/>
    <cellStyle name="20% - Accent1 3 2 2 2" xfId="3694" xr:uid="{00000000-0005-0000-0000-0000E2000000}"/>
    <cellStyle name="20% - Accent1 3 2 2 2 2" xfId="9354" xr:uid="{00000000-0005-0000-0000-0000E3000000}"/>
    <cellStyle name="20% - Accent1 3 2 2 3" xfId="6524" xr:uid="{00000000-0005-0000-0000-0000E4000000}"/>
    <cellStyle name="20% - Accent1 3 2 3" xfId="1394" xr:uid="{00000000-0005-0000-0000-0000E5000000}"/>
    <cellStyle name="20% - Accent1 3 2 3 2" xfId="4248" xr:uid="{00000000-0005-0000-0000-0000E6000000}"/>
    <cellStyle name="20% - Accent1 3 2 3 2 2" xfId="9908" xr:uid="{00000000-0005-0000-0000-0000E7000000}"/>
    <cellStyle name="20% - Accent1 3 2 3 3" xfId="7078" xr:uid="{00000000-0005-0000-0000-0000E8000000}"/>
    <cellStyle name="20% - Accent1 3 2 4" xfId="1960" xr:uid="{00000000-0005-0000-0000-0000E9000000}"/>
    <cellStyle name="20% - Accent1 3 2 4 2" xfId="4803" xr:uid="{00000000-0005-0000-0000-0000EA000000}"/>
    <cellStyle name="20% - Accent1 3 2 4 2 2" xfId="10463" xr:uid="{00000000-0005-0000-0000-0000EB000000}"/>
    <cellStyle name="20% - Accent1 3 2 4 3" xfId="7633" xr:uid="{00000000-0005-0000-0000-0000EC000000}"/>
    <cellStyle name="20% - Accent1 3 2 5" xfId="2515" xr:uid="{00000000-0005-0000-0000-0000ED000000}"/>
    <cellStyle name="20% - Accent1 3 2 5 2" xfId="5358" xr:uid="{00000000-0005-0000-0000-0000EE000000}"/>
    <cellStyle name="20% - Accent1 3 2 5 2 2" xfId="11018" xr:uid="{00000000-0005-0000-0000-0000EF000000}"/>
    <cellStyle name="20% - Accent1 3 2 5 3" xfId="8188" xr:uid="{00000000-0005-0000-0000-0000F0000000}"/>
    <cellStyle name="20% - Accent1 3 2 6" xfId="3141" xr:uid="{00000000-0005-0000-0000-0000F1000000}"/>
    <cellStyle name="20% - Accent1 3 2 6 2" xfId="8801" xr:uid="{00000000-0005-0000-0000-0000F2000000}"/>
    <cellStyle name="20% - Accent1 3 2 7" xfId="5971" xr:uid="{00000000-0005-0000-0000-0000F3000000}"/>
    <cellStyle name="20% - Accent1 3 3" xfId="389" xr:uid="{00000000-0005-0000-0000-0000F4000000}"/>
    <cellStyle name="20% - Accent1 3 3 2" xfId="948" xr:uid="{00000000-0005-0000-0000-0000F5000000}"/>
    <cellStyle name="20% - Accent1 3 3 2 2" xfId="3802" xr:uid="{00000000-0005-0000-0000-0000F6000000}"/>
    <cellStyle name="20% - Accent1 3 3 2 2 2" xfId="9462" xr:uid="{00000000-0005-0000-0000-0000F7000000}"/>
    <cellStyle name="20% - Accent1 3 3 2 3" xfId="6632" xr:uid="{00000000-0005-0000-0000-0000F8000000}"/>
    <cellStyle name="20% - Accent1 3 3 3" xfId="1502" xr:uid="{00000000-0005-0000-0000-0000F9000000}"/>
    <cellStyle name="20% - Accent1 3 3 3 2" xfId="4356" xr:uid="{00000000-0005-0000-0000-0000FA000000}"/>
    <cellStyle name="20% - Accent1 3 3 3 2 2" xfId="10016" xr:uid="{00000000-0005-0000-0000-0000FB000000}"/>
    <cellStyle name="20% - Accent1 3 3 3 3" xfId="7186" xr:uid="{00000000-0005-0000-0000-0000FC000000}"/>
    <cellStyle name="20% - Accent1 3 3 4" xfId="2068" xr:uid="{00000000-0005-0000-0000-0000FD000000}"/>
    <cellStyle name="20% - Accent1 3 3 4 2" xfId="4911" xr:uid="{00000000-0005-0000-0000-0000FE000000}"/>
    <cellStyle name="20% - Accent1 3 3 4 2 2" xfId="10571" xr:uid="{00000000-0005-0000-0000-0000FF000000}"/>
    <cellStyle name="20% - Accent1 3 3 4 3" xfId="7741" xr:uid="{00000000-0005-0000-0000-000000010000}"/>
    <cellStyle name="20% - Accent1 3 3 5" xfId="2623" xr:uid="{00000000-0005-0000-0000-000001010000}"/>
    <cellStyle name="20% - Accent1 3 3 5 2" xfId="5466" xr:uid="{00000000-0005-0000-0000-000002010000}"/>
    <cellStyle name="20% - Accent1 3 3 5 2 2" xfId="11126" xr:uid="{00000000-0005-0000-0000-000003010000}"/>
    <cellStyle name="20% - Accent1 3 3 5 3" xfId="8296" xr:uid="{00000000-0005-0000-0000-000004010000}"/>
    <cellStyle name="20% - Accent1 3 3 6" xfId="3249" xr:uid="{00000000-0005-0000-0000-000005010000}"/>
    <cellStyle name="20% - Accent1 3 3 6 2" xfId="8909" xr:uid="{00000000-0005-0000-0000-000006010000}"/>
    <cellStyle name="20% - Accent1 3 3 7" xfId="6079" xr:uid="{00000000-0005-0000-0000-000007010000}"/>
    <cellStyle name="20% - Accent1 3 4" xfId="501" xr:uid="{00000000-0005-0000-0000-000008010000}"/>
    <cellStyle name="20% - Accent1 3 4 2" xfId="1060" xr:uid="{00000000-0005-0000-0000-000009010000}"/>
    <cellStyle name="20% - Accent1 3 4 2 2" xfId="3914" xr:uid="{00000000-0005-0000-0000-00000A010000}"/>
    <cellStyle name="20% - Accent1 3 4 2 2 2" xfId="9574" xr:uid="{00000000-0005-0000-0000-00000B010000}"/>
    <cellStyle name="20% - Accent1 3 4 2 3" xfId="6744" xr:uid="{00000000-0005-0000-0000-00000C010000}"/>
    <cellStyle name="20% - Accent1 3 4 3" xfId="1614" xr:uid="{00000000-0005-0000-0000-00000D010000}"/>
    <cellStyle name="20% - Accent1 3 4 3 2" xfId="4468" xr:uid="{00000000-0005-0000-0000-00000E010000}"/>
    <cellStyle name="20% - Accent1 3 4 3 2 2" xfId="10128" xr:uid="{00000000-0005-0000-0000-00000F010000}"/>
    <cellStyle name="20% - Accent1 3 4 3 3" xfId="7298" xr:uid="{00000000-0005-0000-0000-000010010000}"/>
    <cellStyle name="20% - Accent1 3 4 4" xfId="2180" xr:uid="{00000000-0005-0000-0000-000011010000}"/>
    <cellStyle name="20% - Accent1 3 4 4 2" xfId="5023" xr:uid="{00000000-0005-0000-0000-000012010000}"/>
    <cellStyle name="20% - Accent1 3 4 4 2 2" xfId="10683" xr:uid="{00000000-0005-0000-0000-000013010000}"/>
    <cellStyle name="20% - Accent1 3 4 4 3" xfId="7853" xr:uid="{00000000-0005-0000-0000-000014010000}"/>
    <cellStyle name="20% - Accent1 3 4 5" xfId="2735" xr:uid="{00000000-0005-0000-0000-000015010000}"/>
    <cellStyle name="20% - Accent1 3 4 5 2" xfId="5578" xr:uid="{00000000-0005-0000-0000-000016010000}"/>
    <cellStyle name="20% - Accent1 3 4 5 2 2" xfId="11238" xr:uid="{00000000-0005-0000-0000-000017010000}"/>
    <cellStyle name="20% - Accent1 3 4 5 3" xfId="8408" xr:uid="{00000000-0005-0000-0000-000018010000}"/>
    <cellStyle name="20% - Accent1 3 4 6" xfId="3361" xr:uid="{00000000-0005-0000-0000-000019010000}"/>
    <cellStyle name="20% - Accent1 3 4 6 2" xfId="9021" xr:uid="{00000000-0005-0000-0000-00001A010000}"/>
    <cellStyle name="20% - Accent1 3 4 7" xfId="6191" xr:uid="{00000000-0005-0000-0000-00001B010000}"/>
    <cellStyle name="20% - Accent1 3 5" xfId="612" xr:uid="{00000000-0005-0000-0000-00001C010000}"/>
    <cellStyle name="20% - Accent1 3 5 2" xfId="1171" xr:uid="{00000000-0005-0000-0000-00001D010000}"/>
    <cellStyle name="20% - Accent1 3 5 2 2" xfId="4025" xr:uid="{00000000-0005-0000-0000-00001E010000}"/>
    <cellStyle name="20% - Accent1 3 5 2 2 2" xfId="9685" xr:uid="{00000000-0005-0000-0000-00001F010000}"/>
    <cellStyle name="20% - Accent1 3 5 2 3" xfId="6855" xr:uid="{00000000-0005-0000-0000-000020010000}"/>
    <cellStyle name="20% - Accent1 3 5 3" xfId="1725" xr:uid="{00000000-0005-0000-0000-000021010000}"/>
    <cellStyle name="20% - Accent1 3 5 3 2" xfId="4579" xr:uid="{00000000-0005-0000-0000-000022010000}"/>
    <cellStyle name="20% - Accent1 3 5 3 2 2" xfId="10239" xr:uid="{00000000-0005-0000-0000-000023010000}"/>
    <cellStyle name="20% - Accent1 3 5 3 3" xfId="7409" xr:uid="{00000000-0005-0000-0000-000024010000}"/>
    <cellStyle name="20% - Accent1 3 5 4" xfId="2291" xr:uid="{00000000-0005-0000-0000-000025010000}"/>
    <cellStyle name="20% - Accent1 3 5 4 2" xfId="5134" xr:uid="{00000000-0005-0000-0000-000026010000}"/>
    <cellStyle name="20% - Accent1 3 5 4 2 2" xfId="10794" xr:uid="{00000000-0005-0000-0000-000027010000}"/>
    <cellStyle name="20% - Accent1 3 5 4 3" xfId="7964" xr:uid="{00000000-0005-0000-0000-000028010000}"/>
    <cellStyle name="20% - Accent1 3 5 5" xfId="2846" xr:uid="{00000000-0005-0000-0000-000029010000}"/>
    <cellStyle name="20% - Accent1 3 5 5 2" xfId="5689" xr:uid="{00000000-0005-0000-0000-00002A010000}"/>
    <cellStyle name="20% - Accent1 3 5 5 2 2" xfId="11349" xr:uid="{00000000-0005-0000-0000-00002B010000}"/>
    <cellStyle name="20% - Accent1 3 5 5 3" xfId="8519" xr:uid="{00000000-0005-0000-0000-00002C010000}"/>
    <cellStyle name="20% - Accent1 3 5 6" xfId="3472" xr:uid="{00000000-0005-0000-0000-00002D010000}"/>
    <cellStyle name="20% - Accent1 3 5 6 2" xfId="9132" xr:uid="{00000000-0005-0000-0000-00002E010000}"/>
    <cellStyle name="20% - Accent1 3 5 7" xfId="6302" xr:uid="{00000000-0005-0000-0000-00002F010000}"/>
    <cellStyle name="20% - Accent1 3 6" xfId="723" xr:uid="{00000000-0005-0000-0000-000030010000}"/>
    <cellStyle name="20% - Accent1 3 6 2" xfId="3583" xr:uid="{00000000-0005-0000-0000-000031010000}"/>
    <cellStyle name="20% - Accent1 3 6 2 2" xfId="9243" xr:uid="{00000000-0005-0000-0000-000032010000}"/>
    <cellStyle name="20% - Accent1 3 6 3" xfId="6413" xr:uid="{00000000-0005-0000-0000-000033010000}"/>
    <cellStyle name="20% - Accent1 3 7" xfId="1282" xr:uid="{00000000-0005-0000-0000-000034010000}"/>
    <cellStyle name="20% - Accent1 3 7 2" xfId="4136" xr:uid="{00000000-0005-0000-0000-000035010000}"/>
    <cellStyle name="20% - Accent1 3 7 2 2" xfId="9796" xr:uid="{00000000-0005-0000-0000-000036010000}"/>
    <cellStyle name="20% - Accent1 3 7 3" xfId="6966" xr:uid="{00000000-0005-0000-0000-000037010000}"/>
    <cellStyle name="20% - Accent1 3 8" xfId="1848" xr:uid="{00000000-0005-0000-0000-000038010000}"/>
    <cellStyle name="20% - Accent1 3 8 2" xfId="4691" xr:uid="{00000000-0005-0000-0000-000039010000}"/>
    <cellStyle name="20% - Accent1 3 8 2 2" xfId="10351" xr:uid="{00000000-0005-0000-0000-00003A010000}"/>
    <cellStyle name="20% - Accent1 3 8 3" xfId="7521" xr:uid="{00000000-0005-0000-0000-00003B010000}"/>
    <cellStyle name="20% - Accent1 3 9" xfId="2403" xr:uid="{00000000-0005-0000-0000-00003C010000}"/>
    <cellStyle name="20% - Accent1 3 9 2" xfId="5246" xr:uid="{00000000-0005-0000-0000-00003D010000}"/>
    <cellStyle name="20% - Accent1 3 9 2 2" xfId="10906" xr:uid="{00000000-0005-0000-0000-00003E010000}"/>
    <cellStyle name="20% - Accent1 3 9 3" xfId="8076" xr:uid="{00000000-0005-0000-0000-00003F010000}"/>
    <cellStyle name="20% - Accent1 4" xfId="221" xr:uid="{00000000-0005-0000-0000-000040010000}"/>
    <cellStyle name="20% - Accent1 4 2" xfId="784" xr:uid="{00000000-0005-0000-0000-000041010000}"/>
    <cellStyle name="20% - Accent1 4 2 2" xfId="3638" xr:uid="{00000000-0005-0000-0000-000042010000}"/>
    <cellStyle name="20% - Accent1 4 2 2 2" xfId="9298" xr:uid="{00000000-0005-0000-0000-000043010000}"/>
    <cellStyle name="20% - Accent1 4 2 3" xfId="6468" xr:uid="{00000000-0005-0000-0000-000044010000}"/>
    <cellStyle name="20% - Accent1 4 3" xfId="1338" xr:uid="{00000000-0005-0000-0000-000045010000}"/>
    <cellStyle name="20% - Accent1 4 3 2" xfId="4192" xr:uid="{00000000-0005-0000-0000-000046010000}"/>
    <cellStyle name="20% - Accent1 4 3 2 2" xfId="9852" xr:uid="{00000000-0005-0000-0000-000047010000}"/>
    <cellStyle name="20% - Accent1 4 3 3" xfId="7022" xr:uid="{00000000-0005-0000-0000-000048010000}"/>
    <cellStyle name="20% - Accent1 4 4" xfId="1904" xr:uid="{00000000-0005-0000-0000-000049010000}"/>
    <cellStyle name="20% - Accent1 4 4 2" xfId="4747" xr:uid="{00000000-0005-0000-0000-00004A010000}"/>
    <cellStyle name="20% - Accent1 4 4 2 2" xfId="10407" xr:uid="{00000000-0005-0000-0000-00004B010000}"/>
    <cellStyle name="20% - Accent1 4 4 3" xfId="7577" xr:uid="{00000000-0005-0000-0000-00004C010000}"/>
    <cellStyle name="20% - Accent1 4 5" xfId="2459" xr:uid="{00000000-0005-0000-0000-00004D010000}"/>
    <cellStyle name="20% - Accent1 4 5 2" xfId="5302" xr:uid="{00000000-0005-0000-0000-00004E010000}"/>
    <cellStyle name="20% - Accent1 4 5 2 2" xfId="10962" xr:uid="{00000000-0005-0000-0000-00004F010000}"/>
    <cellStyle name="20% - Accent1 4 5 3" xfId="8132" xr:uid="{00000000-0005-0000-0000-000050010000}"/>
    <cellStyle name="20% - Accent1 4 6" xfId="3085" xr:uid="{00000000-0005-0000-0000-000051010000}"/>
    <cellStyle name="20% - Accent1 4 6 2" xfId="8745" xr:uid="{00000000-0005-0000-0000-000052010000}"/>
    <cellStyle name="20% - Accent1 4 7" xfId="5915" xr:uid="{00000000-0005-0000-0000-000053010000}"/>
    <cellStyle name="20% - Accent1 5" xfId="333" xr:uid="{00000000-0005-0000-0000-000054010000}"/>
    <cellStyle name="20% - Accent1 5 2" xfId="892" xr:uid="{00000000-0005-0000-0000-000055010000}"/>
    <cellStyle name="20% - Accent1 5 2 2" xfId="3746" xr:uid="{00000000-0005-0000-0000-000056010000}"/>
    <cellStyle name="20% - Accent1 5 2 2 2" xfId="9406" xr:uid="{00000000-0005-0000-0000-000057010000}"/>
    <cellStyle name="20% - Accent1 5 2 3" xfId="6576" xr:uid="{00000000-0005-0000-0000-000058010000}"/>
    <cellStyle name="20% - Accent1 5 3" xfId="1446" xr:uid="{00000000-0005-0000-0000-000059010000}"/>
    <cellStyle name="20% - Accent1 5 3 2" xfId="4300" xr:uid="{00000000-0005-0000-0000-00005A010000}"/>
    <cellStyle name="20% - Accent1 5 3 2 2" xfId="9960" xr:uid="{00000000-0005-0000-0000-00005B010000}"/>
    <cellStyle name="20% - Accent1 5 3 3" xfId="7130" xr:uid="{00000000-0005-0000-0000-00005C010000}"/>
    <cellStyle name="20% - Accent1 5 4" xfId="2012" xr:uid="{00000000-0005-0000-0000-00005D010000}"/>
    <cellStyle name="20% - Accent1 5 4 2" xfId="4855" xr:uid="{00000000-0005-0000-0000-00005E010000}"/>
    <cellStyle name="20% - Accent1 5 4 2 2" xfId="10515" xr:uid="{00000000-0005-0000-0000-00005F010000}"/>
    <cellStyle name="20% - Accent1 5 4 3" xfId="7685" xr:uid="{00000000-0005-0000-0000-000060010000}"/>
    <cellStyle name="20% - Accent1 5 5" xfId="2567" xr:uid="{00000000-0005-0000-0000-000061010000}"/>
    <cellStyle name="20% - Accent1 5 5 2" xfId="5410" xr:uid="{00000000-0005-0000-0000-000062010000}"/>
    <cellStyle name="20% - Accent1 5 5 2 2" xfId="11070" xr:uid="{00000000-0005-0000-0000-000063010000}"/>
    <cellStyle name="20% - Accent1 5 5 3" xfId="8240" xr:uid="{00000000-0005-0000-0000-000064010000}"/>
    <cellStyle name="20% - Accent1 5 6" xfId="3193" xr:uid="{00000000-0005-0000-0000-000065010000}"/>
    <cellStyle name="20% - Accent1 5 6 2" xfId="8853" xr:uid="{00000000-0005-0000-0000-000066010000}"/>
    <cellStyle name="20% - Accent1 5 7" xfId="6023" xr:uid="{00000000-0005-0000-0000-000067010000}"/>
    <cellStyle name="20% - Accent1 6" xfId="445" xr:uid="{00000000-0005-0000-0000-000068010000}"/>
    <cellStyle name="20% - Accent1 6 2" xfId="1004" xr:uid="{00000000-0005-0000-0000-000069010000}"/>
    <cellStyle name="20% - Accent1 6 2 2" xfId="3858" xr:uid="{00000000-0005-0000-0000-00006A010000}"/>
    <cellStyle name="20% - Accent1 6 2 2 2" xfId="9518" xr:uid="{00000000-0005-0000-0000-00006B010000}"/>
    <cellStyle name="20% - Accent1 6 2 3" xfId="6688" xr:uid="{00000000-0005-0000-0000-00006C010000}"/>
    <cellStyle name="20% - Accent1 6 3" xfId="1558" xr:uid="{00000000-0005-0000-0000-00006D010000}"/>
    <cellStyle name="20% - Accent1 6 3 2" xfId="4412" xr:uid="{00000000-0005-0000-0000-00006E010000}"/>
    <cellStyle name="20% - Accent1 6 3 2 2" xfId="10072" xr:uid="{00000000-0005-0000-0000-00006F010000}"/>
    <cellStyle name="20% - Accent1 6 3 3" xfId="7242" xr:uid="{00000000-0005-0000-0000-000070010000}"/>
    <cellStyle name="20% - Accent1 6 4" xfId="2124" xr:uid="{00000000-0005-0000-0000-000071010000}"/>
    <cellStyle name="20% - Accent1 6 4 2" xfId="4967" xr:uid="{00000000-0005-0000-0000-000072010000}"/>
    <cellStyle name="20% - Accent1 6 4 2 2" xfId="10627" xr:uid="{00000000-0005-0000-0000-000073010000}"/>
    <cellStyle name="20% - Accent1 6 4 3" xfId="7797" xr:uid="{00000000-0005-0000-0000-000074010000}"/>
    <cellStyle name="20% - Accent1 6 5" xfId="2679" xr:uid="{00000000-0005-0000-0000-000075010000}"/>
    <cellStyle name="20% - Accent1 6 5 2" xfId="5522" xr:uid="{00000000-0005-0000-0000-000076010000}"/>
    <cellStyle name="20% - Accent1 6 5 2 2" xfId="11182" xr:uid="{00000000-0005-0000-0000-000077010000}"/>
    <cellStyle name="20% - Accent1 6 5 3" xfId="8352" xr:uid="{00000000-0005-0000-0000-000078010000}"/>
    <cellStyle name="20% - Accent1 6 6" xfId="3305" xr:uid="{00000000-0005-0000-0000-000079010000}"/>
    <cellStyle name="20% - Accent1 6 6 2" xfId="8965" xr:uid="{00000000-0005-0000-0000-00007A010000}"/>
    <cellStyle name="20% - Accent1 6 7" xfId="6135" xr:uid="{00000000-0005-0000-0000-00007B010000}"/>
    <cellStyle name="20% - Accent1 7" xfId="557" xr:uid="{00000000-0005-0000-0000-00007C010000}"/>
    <cellStyle name="20% - Accent1 7 2" xfId="1116" xr:uid="{00000000-0005-0000-0000-00007D010000}"/>
    <cellStyle name="20% - Accent1 7 2 2" xfId="3970" xr:uid="{00000000-0005-0000-0000-00007E010000}"/>
    <cellStyle name="20% - Accent1 7 2 2 2" xfId="9630" xr:uid="{00000000-0005-0000-0000-00007F010000}"/>
    <cellStyle name="20% - Accent1 7 2 3" xfId="6800" xr:uid="{00000000-0005-0000-0000-000080010000}"/>
    <cellStyle name="20% - Accent1 7 3" xfId="1670" xr:uid="{00000000-0005-0000-0000-000081010000}"/>
    <cellStyle name="20% - Accent1 7 3 2" xfId="4524" xr:uid="{00000000-0005-0000-0000-000082010000}"/>
    <cellStyle name="20% - Accent1 7 3 2 2" xfId="10184" xr:uid="{00000000-0005-0000-0000-000083010000}"/>
    <cellStyle name="20% - Accent1 7 3 3" xfId="7354" xr:uid="{00000000-0005-0000-0000-000084010000}"/>
    <cellStyle name="20% - Accent1 7 4" xfId="2236" xr:uid="{00000000-0005-0000-0000-000085010000}"/>
    <cellStyle name="20% - Accent1 7 4 2" xfId="5079" xr:uid="{00000000-0005-0000-0000-000086010000}"/>
    <cellStyle name="20% - Accent1 7 4 2 2" xfId="10739" xr:uid="{00000000-0005-0000-0000-000087010000}"/>
    <cellStyle name="20% - Accent1 7 4 3" xfId="7909" xr:uid="{00000000-0005-0000-0000-000088010000}"/>
    <cellStyle name="20% - Accent1 7 5" xfId="2791" xr:uid="{00000000-0005-0000-0000-000089010000}"/>
    <cellStyle name="20% - Accent1 7 5 2" xfId="5634" xr:uid="{00000000-0005-0000-0000-00008A010000}"/>
    <cellStyle name="20% - Accent1 7 5 2 2" xfId="11294" xr:uid="{00000000-0005-0000-0000-00008B010000}"/>
    <cellStyle name="20% - Accent1 7 5 3" xfId="8464" xr:uid="{00000000-0005-0000-0000-00008C010000}"/>
    <cellStyle name="20% - Accent1 7 6" xfId="3417" xr:uid="{00000000-0005-0000-0000-00008D010000}"/>
    <cellStyle name="20% - Accent1 7 6 2" xfId="9077" xr:uid="{00000000-0005-0000-0000-00008E010000}"/>
    <cellStyle name="20% - Accent1 7 7" xfId="6247" xr:uid="{00000000-0005-0000-0000-00008F010000}"/>
    <cellStyle name="20% - Accent1 8" xfId="668" xr:uid="{00000000-0005-0000-0000-000090010000}"/>
    <cellStyle name="20% - Accent1 8 2" xfId="3532" xr:uid="{00000000-0005-0000-0000-000091010000}"/>
    <cellStyle name="20% - Accent1 8 2 2" xfId="9192" xr:uid="{00000000-0005-0000-0000-000092010000}"/>
    <cellStyle name="20% - Accent1 8 3" xfId="6362" xr:uid="{00000000-0005-0000-0000-000093010000}"/>
    <cellStyle name="20% - Accent1 9" xfId="1227" xr:uid="{00000000-0005-0000-0000-000094010000}"/>
    <cellStyle name="20% - Accent1 9 2" xfId="4081" xr:uid="{00000000-0005-0000-0000-000095010000}"/>
    <cellStyle name="20% - Accent1 9 2 2" xfId="9741" xr:uid="{00000000-0005-0000-0000-000096010000}"/>
    <cellStyle name="20% - Accent1 9 3" xfId="6911" xr:uid="{00000000-0005-0000-0000-000097010000}"/>
    <cellStyle name="20% - Accent2" xfId="25" builtinId="34" customBuiltin="1"/>
    <cellStyle name="20% - Accent2 10" xfId="1794" xr:uid="{00000000-0005-0000-0000-000099010000}"/>
    <cellStyle name="20% - Accent2 10 2" xfId="4639" xr:uid="{00000000-0005-0000-0000-00009A010000}"/>
    <cellStyle name="20% - Accent2 10 2 2" xfId="10299" xr:uid="{00000000-0005-0000-0000-00009B010000}"/>
    <cellStyle name="20% - Accent2 10 3" xfId="7469" xr:uid="{00000000-0005-0000-0000-00009C010000}"/>
    <cellStyle name="20% - Accent2 11" xfId="2349" xr:uid="{00000000-0005-0000-0000-00009D010000}"/>
    <cellStyle name="20% - Accent2 11 2" xfId="5192" xr:uid="{00000000-0005-0000-0000-00009E010000}"/>
    <cellStyle name="20% - Accent2 11 2 2" xfId="10852" xr:uid="{00000000-0005-0000-0000-00009F010000}"/>
    <cellStyle name="20% - Accent2 11 3" xfId="8022" xr:uid="{00000000-0005-0000-0000-0000A0010000}"/>
    <cellStyle name="20% - Accent2 12" xfId="2905" xr:uid="{00000000-0005-0000-0000-0000A1010000}"/>
    <cellStyle name="20% - Accent2 12 2" xfId="5748" xr:uid="{00000000-0005-0000-0000-0000A2010000}"/>
    <cellStyle name="20% - Accent2 12 2 2" xfId="11408" xr:uid="{00000000-0005-0000-0000-0000A3010000}"/>
    <cellStyle name="20% - Accent2 12 3" xfId="8578" xr:uid="{00000000-0005-0000-0000-0000A4010000}"/>
    <cellStyle name="20% - Accent2 13" xfId="2977" xr:uid="{00000000-0005-0000-0000-0000A5010000}"/>
    <cellStyle name="20% - Accent2 13 2" xfId="8637" xr:uid="{00000000-0005-0000-0000-0000A6010000}"/>
    <cellStyle name="20% - Accent2 14" xfId="5807" xr:uid="{00000000-0005-0000-0000-0000A7010000}"/>
    <cellStyle name="20% - Accent2 2" xfId="67" xr:uid="{00000000-0005-0000-0000-0000A8010000}"/>
    <cellStyle name="20% - Accent2 2 10" xfId="2371" xr:uid="{00000000-0005-0000-0000-0000A9010000}"/>
    <cellStyle name="20% - Accent2 2 10 2" xfId="5214" xr:uid="{00000000-0005-0000-0000-0000AA010000}"/>
    <cellStyle name="20% - Accent2 2 10 2 2" xfId="10874" xr:uid="{00000000-0005-0000-0000-0000AB010000}"/>
    <cellStyle name="20% - Accent2 2 10 3" xfId="8044" xr:uid="{00000000-0005-0000-0000-0000AC010000}"/>
    <cellStyle name="20% - Accent2 2 11" xfId="2925" xr:uid="{00000000-0005-0000-0000-0000AD010000}"/>
    <cellStyle name="20% - Accent2 2 11 2" xfId="5768" xr:uid="{00000000-0005-0000-0000-0000AE010000}"/>
    <cellStyle name="20% - Accent2 2 11 2 2" xfId="11428" xr:uid="{00000000-0005-0000-0000-0000AF010000}"/>
    <cellStyle name="20% - Accent2 2 11 3" xfId="8598" xr:uid="{00000000-0005-0000-0000-0000B0010000}"/>
    <cellStyle name="20% - Accent2 2 12" xfId="2997" xr:uid="{00000000-0005-0000-0000-0000B1010000}"/>
    <cellStyle name="20% - Accent2 2 12 2" xfId="8657" xr:uid="{00000000-0005-0000-0000-0000B2010000}"/>
    <cellStyle name="20% - Accent2 2 13" xfId="5827" xr:uid="{00000000-0005-0000-0000-0000B3010000}"/>
    <cellStyle name="20% - Accent2 2 2" xfId="187" xr:uid="{00000000-0005-0000-0000-0000B4010000}"/>
    <cellStyle name="20% - Accent2 2 2 10" xfId="3053" xr:uid="{00000000-0005-0000-0000-0000B5010000}"/>
    <cellStyle name="20% - Accent2 2 2 10 2" xfId="8713" xr:uid="{00000000-0005-0000-0000-0000B6010000}"/>
    <cellStyle name="20% - Accent2 2 2 11" xfId="5883" xr:uid="{00000000-0005-0000-0000-0000B7010000}"/>
    <cellStyle name="20% - Accent2 2 2 2" xfId="301" xr:uid="{00000000-0005-0000-0000-0000B8010000}"/>
    <cellStyle name="20% - Accent2 2 2 2 2" xfId="864" xr:uid="{00000000-0005-0000-0000-0000B9010000}"/>
    <cellStyle name="20% - Accent2 2 2 2 2 2" xfId="3718" xr:uid="{00000000-0005-0000-0000-0000BA010000}"/>
    <cellStyle name="20% - Accent2 2 2 2 2 2 2" xfId="9378" xr:uid="{00000000-0005-0000-0000-0000BB010000}"/>
    <cellStyle name="20% - Accent2 2 2 2 2 3" xfId="6548" xr:uid="{00000000-0005-0000-0000-0000BC010000}"/>
    <cellStyle name="20% - Accent2 2 2 2 3" xfId="1418" xr:uid="{00000000-0005-0000-0000-0000BD010000}"/>
    <cellStyle name="20% - Accent2 2 2 2 3 2" xfId="4272" xr:uid="{00000000-0005-0000-0000-0000BE010000}"/>
    <cellStyle name="20% - Accent2 2 2 2 3 2 2" xfId="9932" xr:uid="{00000000-0005-0000-0000-0000BF010000}"/>
    <cellStyle name="20% - Accent2 2 2 2 3 3" xfId="7102" xr:uid="{00000000-0005-0000-0000-0000C0010000}"/>
    <cellStyle name="20% - Accent2 2 2 2 4" xfId="1984" xr:uid="{00000000-0005-0000-0000-0000C1010000}"/>
    <cellStyle name="20% - Accent2 2 2 2 4 2" xfId="4827" xr:uid="{00000000-0005-0000-0000-0000C2010000}"/>
    <cellStyle name="20% - Accent2 2 2 2 4 2 2" xfId="10487" xr:uid="{00000000-0005-0000-0000-0000C3010000}"/>
    <cellStyle name="20% - Accent2 2 2 2 4 3" xfId="7657" xr:uid="{00000000-0005-0000-0000-0000C4010000}"/>
    <cellStyle name="20% - Accent2 2 2 2 5" xfId="2539" xr:uid="{00000000-0005-0000-0000-0000C5010000}"/>
    <cellStyle name="20% - Accent2 2 2 2 5 2" xfId="5382" xr:uid="{00000000-0005-0000-0000-0000C6010000}"/>
    <cellStyle name="20% - Accent2 2 2 2 5 2 2" xfId="11042" xr:uid="{00000000-0005-0000-0000-0000C7010000}"/>
    <cellStyle name="20% - Accent2 2 2 2 5 3" xfId="8212" xr:uid="{00000000-0005-0000-0000-0000C8010000}"/>
    <cellStyle name="20% - Accent2 2 2 2 6" xfId="3165" xr:uid="{00000000-0005-0000-0000-0000C9010000}"/>
    <cellStyle name="20% - Accent2 2 2 2 6 2" xfId="8825" xr:uid="{00000000-0005-0000-0000-0000CA010000}"/>
    <cellStyle name="20% - Accent2 2 2 2 7" xfId="5995" xr:uid="{00000000-0005-0000-0000-0000CB010000}"/>
    <cellStyle name="20% - Accent2 2 2 3" xfId="413" xr:uid="{00000000-0005-0000-0000-0000CC010000}"/>
    <cellStyle name="20% - Accent2 2 2 3 2" xfId="972" xr:uid="{00000000-0005-0000-0000-0000CD010000}"/>
    <cellStyle name="20% - Accent2 2 2 3 2 2" xfId="3826" xr:uid="{00000000-0005-0000-0000-0000CE010000}"/>
    <cellStyle name="20% - Accent2 2 2 3 2 2 2" xfId="9486" xr:uid="{00000000-0005-0000-0000-0000CF010000}"/>
    <cellStyle name="20% - Accent2 2 2 3 2 3" xfId="6656" xr:uid="{00000000-0005-0000-0000-0000D0010000}"/>
    <cellStyle name="20% - Accent2 2 2 3 3" xfId="1526" xr:uid="{00000000-0005-0000-0000-0000D1010000}"/>
    <cellStyle name="20% - Accent2 2 2 3 3 2" xfId="4380" xr:uid="{00000000-0005-0000-0000-0000D2010000}"/>
    <cellStyle name="20% - Accent2 2 2 3 3 2 2" xfId="10040" xr:uid="{00000000-0005-0000-0000-0000D3010000}"/>
    <cellStyle name="20% - Accent2 2 2 3 3 3" xfId="7210" xr:uid="{00000000-0005-0000-0000-0000D4010000}"/>
    <cellStyle name="20% - Accent2 2 2 3 4" xfId="2092" xr:uid="{00000000-0005-0000-0000-0000D5010000}"/>
    <cellStyle name="20% - Accent2 2 2 3 4 2" xfId="4935" xr:uid="{00000000-0005-0000-0000-0000D6010000}"/>
    <cellStyle name="20% - Accent2 2 2 3 4 2 2" xfId="10595" xr:uid="{00000000-0005-0000-0000-0000D7010000}"/>
    <cellStyle name="20% - Accent2 2 2 3 4 3" xfId="7765" xr:uid="{00000000-0005-0000-0000-0000D8010000}"/>
    <cellStyle name="20% - Accent2 2 2 3 5" xfId="2647" xr:uid="{00000000-0005-0000-0000-0000D9010000}"/>
    <cellStyle name="20% - Accent2 2 2 3 5 2" xfId="5490" xr:uid="{00000000-0005-0000-0000-0000DA010000}"/>
    <cellStyle name="20% - Accent2 2 2 3 5 2 2" xfId="11150" xr:uid="{00000000-0005-0000-0000-0000DB010000}"/>
    <cellStyle name="20% - Accent2 2 2 3 5 3" xfId="8320" xr:uid="{00000000-0005-0000-0000-0000DC010000}"/>
    <cellStyle name="20% - Accent2 2 2 3 6" xfId="3273" xr:uid="{00000000-0005-0000-0000-0000DD010000}"/>
    <cellStyle name="20% - Accent2 2 2 3 6 2" xfId="8933" xr:uid="{00000000-0005-0000-0000-0000DE010000}"/>
    <cellStyle name="20% - Accent2 2 2 3 7" xfId="6103" xr:uid="{00000000-0005-0000-0000-0000DF010000}"/>
    <cellStyle name="20% - Accent2 2 2 4" xfId="525" xr:uid="{00000000-0005-0000-0000-0000E0010000}"/>
    <cellStyle name="20% - Accent2 2 2 4 2" xfId="1084" xr:uid="{00000000-0005-0000-0000-0000E1010000}"/>
    <cellStyle name="20% - Accent2 2 2 4 2 2" xfId="3938" xr:uid="{00000000-0005-0000-0000-0000E2010000}"/>
    <cellStyle name="20% - Accent2 2 2 4 2 2 2" xfId="9598" xr:uid="{00000000-0005-0000-0000-0000E3010000}"/>
    <cellStyle name="20% - Accent2 2 2 4 2 3" xfId="6768" xr:uid="{00000000-0005-0000-0000-0000E4010000}"/>
    <cellStyle name="20% - Accent2 2 2 4 3" xfId="1638" xr:uid="{00000000-0005-0000-0000-0000E5010000}"/>
    <cellStyle name="20% - Accent2 2 2 4 3 2" xfId="4492" xr:uid="{00000000-0005-0000-0000-0000E6010000}"/>
    <cellStyle name="20% - Accent2 2 2 4 3 2 2" xfId="10152" xr:uid="{00000000-0005-0000-0000-0000E7010000}"/>
    <cellStyle name="20% - Accent2 2 2 4 3 3" xfId="7322" xr:uid="{00000000-0005-0000-0000-0000E8010000}"/>
    <cellStyle name="20% - Accent2 2 2 4 4" xfId="2204" xr:uid="{00000000-0005-0000-0000-0000E9010000}"/>
    <cellStyle name="20% - Accent2 2 2 4 4 2" xfId="5047" xr:uid="{00000000-0005-0000-0000-0000EA010000}"/>
    <cellStyle name="20% - Accent2 2 2 4 4 2 2" xfId="10707" xr:uid="{00000000-0005-0000-0000-0000EB010000}"/>
    <cellStyle name="20% - Accent2 2 2 4 4 3" xfId="7877" xr:uid="{00000000-0005-0000-0000-0000EC010000}"/>
    <cellStyle name="20% - Accent2 2 2 4 5" xfId="2759" xr:uid="{00000000-0005-0000-0000-0000ED010000}"/>
    <cellStyle name="20% - Accent2 2 2 4 5 2" xfId="5602" xr:uid="{00000000-0005-0000-0000-0000EE010000}"/>
    <cellStyle name="20% - Accent2 2 2 4 5 2 2" xfId="11262" xr:uid="{00000000-0005-0000-0000-0000EF010000}"/>
    <cellStyle name="20% - Accent2 2 2 4 5 3" xfId="8432" xr:uid="{00000000-0005-0000-0000-0000F0010000}"/>
    <cellStyle name="20% - Accent2 2 2 4 6" xfId="3385" xr:uid="{00000000-0005-0000-0000-0000F1010000}"/>
    <cellStyle name="20% - Accent2 2 2 4 6 2" xfId="9045" xr:uid="{00000000-0005-0000-0000-0000F2010000}"/>
    <cellStyle name="20% - Accent2 2 2 4 7" xfId="6215" xr:uid="{00000000-0005-0000-0000-0000F3010000}"/>
    <cellStyle name="20% - Accent2 2 2 5" xfId="636" xr:uid="{00000000-0005-0000-0000-0000F4010000}"/>
    <cellStyle name="20% - Accent2 2 2 5 2" xfId="1195" xr:uid="{00000000-0005-0000-0000-0000F5010000}"/>
    <cellStyle name="20% - Accent2 2 2 5 2 2" xfId="4049" xr:uid="{00000000-0005-0000-0000-0000F6010000}"/>
    <cellStyle name="20% - Accent2 2 2 5 2 2 2" xfId="9709" xr:uid="{00000000-0005-0000-0000-0000F7010000}"/>
    <cellStyle name="20% - Accent2 2 2 5 2 3" xfId="6879" xr:uid="{00000000-0005-0000-0000-0000F8010000}"/>
    <cellStyle name="20% - Accent2 2 2 5 3" xfId="1749" xr:uid="{00000000-0005-0000-0000-0000F9010000}"/>
    <cellStyle name="20% - Accent2 2 2 5 3 2" xfId="4603" xr:uid="{00000000-0005-0000-0000-0000FA010000}"/>
    <cellStyle name="20% - Accent2 2 2 5 3 2 2" xfId="10263" xr:uid="{00000000-0005-0000-0000-0000FB010000}"/>
    <cellStyle name="20% - Accent2 2 2 5 3 3" xfId="7433" xr:uid="{00000000-0005-0000-0000-0000FC010000}"/>
    <cellStyle name="20% - Accent2 2 2 5 4" xfId="2315" xr:uid="{00000000-0005-0000-0000-0000FD010000}"/>
    <cellStyle name="20% - Accent2 2 2 5 4 2" xfId="5158" xr:uid="{00000000-0005-0000-0000-0000FE010000}"/>
    <cellStyle name="20% - Accent2 2 2 5 4 2 2" xfId="10818" xr:uid="{00000000-0005-0000-0000-0000FF010000}"/>
    <cellStyle name="20% - Accent2 2 2 5 4 3" xfId="7988" xr:uid="{00000000-0005-0000-0000-000000020000}"/>
    <cellStyle name="20% - Accent2 2 2 5 5" xfId="2870" xr:uid="{00000000-0005-0000-0000-000001020000}"/>
    <cellStyle name="20% - Accent2 2 2 5 5 2" xfId="5713" xr:uid="{00000000-0005-0000-0000-000002020000}"/>
    <cellStyle name="20% - Accent2 2 2 5 5 2 2" xfId="11373" xr:uid="{00000000-0005-0000-0000-000003020000}"/>
    <cellStyle name="20% - Accent2 2 2 5 5 3" xfId="8543" xr:uid="{00000000-0005-0000-0000-000004020000}"/>
    <cellStyle name="20% - Accent2 2 2 5 6" xfId="3496" xr:uid="{00000000-0005-0000-0000-000005020000}"/>
    <cellStyle name="20% - Accent2 2 2 5 6 2" xfId="9156" xr:uid="{00000000-0005-0000-0000-000006020000}"/>
    <cellStyle name="20% - Accent2 2 2 5 7" xfId="6326" xr:uid="{00000000-0005-0000-0000-000007020000}"/>
    <cellStyle name="20% - Accent2 2 2 6" xfId="747" xr:uid="{00000000-0005-0000-0000-000008020000}"/>
    <cellStyle name="20% - Accent2 2 2 6 2" xfId="3607" xr:uid="{00000000-0005-0000-0000-000009020000}"/>
    <cellStyle name="20% - Accent2 2 2 6 2 2" xfId="9267" xr:uid="{00000000-0005-0000-0000-00000A020000}"/>
    <cellStyle name="20% - Accent2 2 2 6 3" xfId="6437" xr:uid="{00000000-0005-0000-0000-00000B020000}"/>
    <cellStyle name="20% - Accent2 2 2 7" xfId="1306" xr:uid="{00000000-0005-0000-0000-00000C020000}"/>
    <cellStyle name="20% - Accent2 2 2 7 2" xfId="4160" xr:uid="{00000000-0005-0000-0000-00000D020000}"/>
    <cellStyle name="20% - Accent2 2 2 7 2 2" xfId="9820" xr:uid="{00000000-0005-0000-0000-00000E020000}"/>
    <cellStyle name="20% - Accent2 2 2 7 3" xfId="6990" xr:uid="{00000000-0005-0000-0000-00000F020000}"/>
    <cellStyle name="20% - Accent2 2 2 8" xfId="1872" xr:uid="{00000000-0005-0000-0000-000010020000}"/>
    <cellStyle name="20% - Accent2 2 2 8 2" xfId="4715" xr:uid="{00000000-0005-0000-0000-000011020000}"/>
    <cellStyle name="20% - Accent2 2 2 8 2 2" xfId="10375" xr:uid="{00000000-0005-0000-0000-000012020000}"/>
    <cellStyle name="20% - Accent2 2 2 8 3" xfId="7545" xr:uid="{00000000-0005-0000-0000-000013020000}"/>
    <cellStyle name="20% - Accent2 2 2 9" xfId="2427" xr:uid="{00000000-0005-0000-0000-000014020000}"/>
    <cellStyle name="20% - Accent2 2 2 9 2" xfId="5270" xr:uid="{00000000-0005-0000-0000-000015020000}"/>
    <cellStyle name="20% - Accent2 2 2 9 2 2" xfId="10930" xr:uid="{00000000-0005-0000-0000-000016020000}"/>
    <cellStyle name="20% - Accent2 2 2 9 3" xfId="8100" xr:uid="{00000000-0005-0000-0000-000017020000}"/>
    <cellStyle name="20% - Accent2 2 3" xfId="245" xr:uid="{00000000-0005-0000-0000-000018020000}"/>
    <cellStyle name="20% - Accent2 2 3 2" xfId="808" xr:uid="{00000000-0005-0000-0000-000019020000}"/>
    <cellStyle name="20% - Accent2 2 3 2 2" xfId="3662" xr:uid="{00000000-0005-0000-0000-00001A020000}"/>
    <cellStyle name="20% - Accent2 2 3 2 2 2" xfId="9322" xr:uid="{00000000-0005-0000-0000-00001B020000}"/>
    <cellStyle name="20% - Accent2 2 3 2 3" xfId="6492" xr:uid="{00000000-0005-0000-0000-00001C020000}"/>
    <cellStyle name="20% - Accent2 2 3 3" xfId="1362" xr:uid="{00000000-0005-0000-0000-00001D020000}"/>
    <cellStyle name="20% - Accent2 2 3 3 2" xfId="4216" xr:uid="{00000000-0005-0000-0000-00001E020000}"/>
    <cellStyle name="20% - Accent2 2 3 3 2 2" xfId="9876" xr:uid="{00000000-0005-0000-0000-00001F020000}"/>
    <cellStyle name="20% - Accent2 2 3 3 3" xfId="7046" xr:uid="{00000000-0005-0000-0000-000020020000}"/>
    <cellStyle name="20% - Accent2 2 3 4" xfId="1928" xr:uid="{00000000-0005-0000-0000-000021020000}"/>
    <cellStyle name="20% - Accent2 2 3 4 2" xfId="4771" xr:uid="{00000000-0005-0000-0000-000022020000}"/>
    <cellStyle name="20% - Accent2 2 3 4 2 2" xfId="10431" xr:uid="{00000000-0005-0000-0000-000023020000}"/>
    <cellStyle name="20% - Accent2 2 3 4 3" xfId="7601" xr:uid="{00000000-0005-0000-0000-000024020000}"/>
    <cellStyle name="20% - Accent2 2 3 5" xfId="2483" xr:uid="{00000000-0005-0000-0000-000025020000}"/>
    <cellStyle name="20% - Accent2 2 3 5 2" xfId="5326" xr:uid="{00000000-0005-0000-0000-000026020000}"/>
    <cellStyle name="20% - Accent2 2 3 5 2 2" xfId="10986" xr:uid="{00000000-0005-0000-0000-000027020000}"/>
    <cellStyle name="20% - Accent2 2 3 5 3" xfId="8156" xr:uid="{00000000-0005-0000-0000-000028020000}"/>
    <cellStyle name="20% - Accent2 2 3 6" xfId="3109" xr:uid="{00000000-0005-0000-0000-000029020000}"/>
    <cellStyle name="20% - Accent2 2 3 6 2" xfId="8769" xr:uid="{00000000-0005-0000-0000-00002A020000}"/>
    <cellStyle name="20% - Accent2 2 3 7" xfId="5939" xr:uid="{00000000-0005-0000-0000-00002B020000}"/>
    <cellStyle name="20% - Accent2 2 4" xfId="357" xr:uid="{00000000-0005-0000-0000-00002C020000}"/>
    <cellStyle name="20% - Accent2 2 4 2" xfId="916" xr:uid="{00000000-0005-0000-0000-00002D020000}"/>
    <cellStyle name="20% - Accent2 2 4 2 2" xfId="3770" xr:uid="{00000000-0005-0000-0000-00002E020000}"/>
    <cellStyle name="20% - Accent2 2 4 2 2 2" xfId="9430" xr:uid="{00000000-0005-0000-0000-00002F020000}"/>
    <cellStyle name="20% - Accent2 2 4 2 3" xfId="6600" xr:uid="{00000000-0005-0000-0000-000030020000}"/>
    <cellStyle name="20% - Accent2 2 4 3" xfId="1470" xr:uid="{00000000-0005-0000-0000-000031020000}"/>
    <cellStyle name="20% - Accent2 2 4 3 2" xfId="4324" xr:uid="{00000000-0005-0000-0000-000032020000}"/>
    <cellStyle name="20% - Accent2 2 4 3 2 2" xfId="9984" xr:uid="{00000000-0005-0000-0000-000033020000}"/>
    <cellStyle name="20% - Accent2 2 4 3 3" xfId="7154" xr:uid="{00000000-0005-0000-0000-000034020000}"/>
    <cellStyle name="20% - Accent2 2 4 4" xfId="2036" xr:uid="{00000000-0005-0000-0000-000035020000}"/>
    <cellStyle name="20% - Accent2 2 4 4 2" xfId="4879" xr:uid="{00000000-0005-0000-0000-000036020000}"/>
    <cellStyle name="20% - Accent2 2 4 4 2 2" xfId="10539" xr:uid="{00000000-0005-0000-0000-000037020000}"/>
    <cellStyle name="20% - Accent2 2 4 4 3" xfId="7709" xr:uid="{00000000-0005-0000-0000-000038020000}"/>
    <cellStyle name="20% - Accent2 2 4 5" xfId="2591" xr:uid="{00000000-0005-0000-0000-000039020000}"/>
    <cellStyle name="20% - Accent2 2 4 5 2" xfId="5434" xr:uid="{00000000-0005-0000-0000-00003A020000}"/>
    <cellStyle name="20% - Accent2 2 4 5 2 2" xfId="11094" xr:uid="{00000000-0005-0000-0000-00003B020000}"/>
    <cellStyle name="20% - Accent2 2 4 5 3" xfId="8264" xr:uid="{00000000-0005-0000-0000-00003C020000}"/>
    <cellStyle name="20% - Accent2 2 4 6" xfId="3217" xr:uid="{00000000-0005-0000-0000-00003D020000}"/>
    <cellStyle name="20% - Accent2 2 4 6 2" xfId="8877" xr:uid="{00000000-0005-0000-0000-00003E020000}"/>
    <cellStyle name="20% - Accent2 2 4 7" xfId="6047" xr:uid="{00000000-0005-0000-0000-00003F020000}"/>
    <cellStyle name="20% - Accent2 2 5" xfId="469" xr:uid="{00000000-0005-0000-0000-000040020000}"/>
    <cellStyle name="20% - Accent2 2 5 2" xfId="1028" xr:uid="{00000000-0005-0000-0000-000041020000}"/>
    <cellStyle name="20% - Accent2 2 5 2 2" xfId="3882" xr:uid="{00000000-0005-0000-0000-000042020000}"/>
    <cellStyle name="20% - Accent2 2 5 2 2 2" xfId="9542" xr:uid="{00000000-0005-0000-0000-000043020000}"/>
    <cellStyle name="20% - Accent2 2 5 2 3" xfId="6712" xr:uid="{00000000-0005-0000-0000-000044020000}"/>
    <cellStyle name="20% - Accent2 2 5 3" xfId="1582" xr:uid="{00000000-0005-0000-0000-000045020000}"/>
    <cellStyle name="20% - Accent2 2 5 3 2" xfId="4436" xr:uid="{00000000-0005-0000-0000-000046020000}"/>
    <cellStyle name="20% - Accent2 2 5 3 2 2" xfId="10096" xr:uid="{00000000-0005-0000-0000-000047020000}"/>
    <cellStyle name="20% - Accent2 2 5 3 3" xfId="7266" xr:uid="{00000000-0005-0000-0000-000048020000}"/>
    <cellStyle name="20% - Accent2 2 5 4" xfId="2148" xr:uid="{00000000-0005-0000-0000-000049020000}"/>
    <cellStyle name="20% - Accent2 2 5 4 2" xfId="4991" xr:uid="{00000000-0005-0000-0000-00004A020000}"/>
    <cellStyle name="20% - Accent2 2 5 4 2 2" xfId="10651" xr:uid="{00000000-0005-0000-0000-00004B020000}"/>
    <cellStyle name="20% - Accent2 2 5 4 3" xfId="7821" xr:uid="{00000000-0005-0000-0000-00004C020000}"/>
    <cellStyle name="20% - Accent2 2 5 5" xfId="2703" xr:uid="{00000000-0005-0000-0000-00004D020000}"/>
    <cellStyle name="20% - Accent2 2 5 5 2" xfId="5546" xr:uid="{00000000-0005-0000-0000-00004E020000}"/>
    <cellStyle name="20% - Accent2 2 5 5 2 2" xfId="11206" xr:uid="{00000000-0005-0000-0000-00004F020000}"/>
    <cellStyle name="20% - Accent2 2 5 5 3" xfId="8376" xr:uid="{00000000-0005-0000-0000-000050020000}"/>
    <cellStyle name="20% - Accent2 2 5 6" xfId="3329" xr:uid="{00000000-0005-0000-0000-000051020000}"/>
    <cellStyle name="20% - Accent2 2 5 6 2" xfId="8989" xr:uid="{00000000-0005-0000-0000-000052020000}"/>
    <cellStyle name="20% - Accent2 2 5 7" xfId="6159" xr:uid="{00000000-0005-0000-0000-000053020000}"/>
    <cellStyle name="20% - Accent2 2 6" xfId="580" xr:uid="{00000000-0005-0000-0000-000054020000}"/>
    <cellStyle name="20% - Accent2 2 6 2" xfId="1139" xr:uid="{00000000-0005-0000-0000-000055020000}"/>
    <cellStyle name="20% - Accent2 2 6 2 2" xfId="3993" xr:uid="{00000000-0005-0000-0000-000056020000}"/>
    <cellStyle name="20% - Accent2 2 6 2 2 2" xfId="9653" xr:uid="{00000000-0005-0000-0000-000057020000}"/>
    <cellStyle name="20% - Accent2 2 6 2 3" xfId="6823" xr:uid="{00000000-0005-0000-0000-000058020000}"/>
    <cellStyle name="20% - Accent2 2 6 3" xfId="1693" xr:uid="{00000000-0005-0000-0000-000059020000}"/>
    <cellStyle name="20% - Accent2 2 6 3 2" xfId="4547" xr:uid="{00000000-0005-0000-0000-00005A020000}"/>
    <cellStyle name="20% - Accent2 2 6 3 2 2" xfId="10207" xr:uid="{00000000-0005-0000-0000-00005B020000}"/>
    <cellStyle name="20% - Accent2 2 6 3 3" xfId="7377" xr:uid="{00000000-0005-0000-0000-00005C020000}"/>
    <cellStyle name="20% - Accent2 2 6 4" xfId="2259" xr:uid="{00000000-0005-0000-0000-00005D020000}"/>
    <cellStyle name="20% - Accent2 2 6 4 2" xfId="5102" xr:uid="{00000000-0005-0000-0000-00005E020000}"/>
    <cellStyle name="20% - Accent2 2 6 4 2 2" xfId="10762" xr:uid="{00000000-0005-0000-0000-00005F020000}"/>
    <cellStyle name="20% - Accent2 2 6 4 3" xfId="7932" xr:uid="{00000000-0005-0000-0000-000060020000}"/>
    <cellStyle name="20% - Accent2 2 6 5" xfId="2814" xr:uid="{00000000-0005-0000-0000-000061020000}"/>
    <cellStyle name="20% - Accent2 2 6 5 2" xfId="5657" xr:uid="{00000000-0005-0000-0000-000062020000}"/>
    <cellStyle name="20% - Accent2 2 6 5 2 2" xfId="11317" xr:uid="{00000000-0005-0000-0000-000063020000}"/>
    <cellStyle name="20% - Accent2 2 6 5 3" xfId="8487" xr:uid="{00000000-0005-0000-0000-000064020000}"/>
    <cellStyle name="20% - Accent2 2 6 6" xfId="3440" xr:uid="{00000000-0005-0000-0000-000065020000}"/>
    <cellStyle name="20% - Accent2 2 6 6 2" xfId="9100" xr:uid="{00000000-0005-0000-0000-000066020000}"/>
    <cellStyle name="20% - Accent2 2 6 7" xfId="6270" xr:uid="{00000000-0005-0000-0000-000067020000}"/>
    <cellStyle name="20% - Accent2 2 7" xfId="691" xr:uid="{00000000-0005-0000-0000-000068020000}"/>
    <cellStyle name="20% - Accent2 2 7 2" xfId="3551" xr:uid="{00000000-0005-0000-0000-000069020000}"/>
    <cellStyle name="20% - Accent2 2 7 2 2" xfId="9211" xr:uid="{00000000-0005-0000-0000-00006A020000}"/>
    <cellStyle name="20% - Accent2 2 7 3" xfId="6381" xr:uid="{00000000-0005-0000-0000-00006B020000}"/>
    <cellStyle name="20% - Accent2 2 8" xfId="1250" xr:uid="{00000000-0005-0000-0000-00006C020000}"/>
    <cellStyle name="20% - Accent2 2 8 2" xfId="4104" xr:uid="{00000000-0005-0000-0000-00006D020000}"/>
    <cellStyle name="20% - Accent2 2 8 2 2" xfId="9764" xr:uid="{00000000-0005-0000-0000-00006E020000}"/>
    <cellStyle name="20% - Accent2 2 8 3" xfId="6934" xr:uid="{00000000-0005-0000-0000-00006F020000}"/>
    <cellStyle name="20% - Accent2 2 9" xfId="1816" xr:uid="{00000000-0005-0000-0000-000070020000}"/>
    <cellStyle name="20% - Accent2 2 9 2" xfId="4660" xr:uid="{00000000-0005-0000-0000-000071020000}"/>
    <cellStyle name="20% - Accent2 2 9 2 2" xfId="10320" xr:uid="{00000000-0005-0000-0000-000072020000}"/>
    <cellStyle name="20% - Accent2 2 9 3" xfId="7490" xr:uid="{00000000-0005-0000-0000-000073020000}"/>
    <cellStyle name="20% - Accent2 3" xfId="165" xr:uid="{00000000-0005-0000-0000-000074020000}"/>
    <cellStyle name="20% - Accent2 3 10" xfId="3031" xr:uid="{00000000-0005-0000-0000-000075020000}"/>
    <cellStyle name="20% - Accent2 3 10 2" xfId="8691" xr:uid="{00000000-0005-0000-0000-000076020000}"/>
    <cellStyle name="20% - Accent2 3 11" xfId="5861" xr:uid="{00000000-0005-0000-0000-000077020000}"/>
    <cellStyle name="20% - Accent2 3 2" xfId="279" xr:uid="{00000000-0005-0000-0000-000078020000}"/>
    <cellStyle name="20% - Accent2 3 2 2" xfId="842" xr:uid="{00000000-0005-0000-0000-000079020000}"/>
    <cellStyle name="20% - Accent2 3 2 2 2" xfId="3696" xr:uid="{00000000-0005-0000-0000-00007A020000}"/>
    <cellStyle name="20% - Accent2 3 2 2 2 2" xfId="9356" xr:uid="{00000000-0005-0000-0000-00007B020000}"/>
    <cellStyle name="20% - Accent2 3 2 2 3" xfId="6526" xr:uid="{00000000-0005-0000-0000-00007C020000}"/>
    <cellStyle name="20% - Accent2 3 2 3" xfId="1396" xr:uid="{00000000-0005-0000-0000-00007D020000}"/>
    <cellStyle name="20% - Accent2 3 2 3 2" xfId="4250" xr:uid="{00000000-0005-0000-0000-00007E020000}"/>
    <cellStyle name="20% - Accent2 3 2 3 2 2" xfId="9910" xr:uid="{00000000-0005-0000-0000-00007F020000}"/>
    <cellStyle name="20% - Accent2 3 2 3 3" xfId="7080" xr:uid="{00000000-0005-0000-0000-000080020000}"/>
    <cellStyle name="20% - Accent2 3 2 4" xfId="1962" xr:uid="{00000000-0005-0000-0000-000081020000}"/>
    <cellStyle name="20% - Accent2 3 2 4 2" xfId="4805" xr:uid="{00000000-0005-0000-0000-000082020000}"/>
    <cellStyle name="20% - Accent2 3 2 4 2 2" xfId="10465" xr:uid="{00000000-0005-0000-0000-000083020000}"/>
    <cellStyle name="20% - Accent2 3 2 4 3" xfId="7635" xr:uid="{00000000-0005-0000-0000-000084020000}"/>
    <cellStyle name="20% - Accent2 3 2 5" xfId="2517" xr:uid="{00000000-0005-0000-0000-000085020000}"/>
    <cellStyle name="20% - Accent2 3 2 5 2" xfId="5360" xr:uid="{00000000-0005-0000-0000-000086020000}"/>
    <cellStyle name="20% - Accent2 3 2 5 2 2" xfId="11020" xr:uid="{00000000-0005-0000-0000-000087020000}"/>
    <cellStyle name="20% - Accent2 3 2 5 3" xfId="8190" xr:uid="{00000000-0005-0000-0000-000088020000}"/>
    <cellStyle name="20% - Accent2 3 2 6" xfId="3143" xr:uid="{00000000-0005-0000-0000-000089020000}"/>
    <cellStyle name="20% - Accent2 3 2 6 2" xfId="8803" xr:uid="{00000000-0005-0000-0000-00008A020000}"/>
    <cellStyle name="20% - Accent2 3 2 7" xfId="5973" xr:uid="{00000000-0005-0000-0000-00008B020000}"/>
    <cellStyle name="20% - Accent2 3 3" xfId="391" xr:uid="{00000000-0005-0000-0000-00008C020000}"/>
    <cellStyle name="20% - Accent2 3 3 2" xfId="950" xr:uid="{00000000-0005-0000-0000-00008D020000}"/>
    <cellStyle name="20% - Accent2 3 3 2 2" xfId="3804" xr:uid="{00000000-0005-0000-0000-00008E020000}"/>
    <cellStyle name="20% - Accent2 3 3 2 2 2" xfId="9464" xr:uid="{00000000-0005-0000-0000-00008F020000}"/>
    <cellStyle name="20% - Accent2 3 3 2 3" xfId="6634" xr:uid="{00000000-0005-0000-0000-000090020000}"/>
    <cellStyle name="20% - Accent2 3 3 3" xfId="1504" xr:uid="{00000000-0005-0000-0000-000091020000}"/>
    <cellStyle name="20% - Accent2 3 3 3 2" xfId="4358" xr:uid="{00000000-0005-0000-0000-000092020000}"/>
    <cellStyle name="20% - Accent2 3 3 3 2 2" xfId="10018" xr:uid="{00000000-0005-0000-0000-000093020000}"/>
    <cellStyle name="20% - Accent2 3 3 3 3" xfId="7188" xr:uid="{00000000-0005-0000-0000-000094020000}"/>
    <cellStyle name="20% - Accent2 3 3 4" xfId="2070" xr:uid="{00000000-0005-0000-0000-000095020000}"/>
    <cellStyle name="20% - Accent2 3 3 4 2" xfId="4913" xr:uid="{00000000-0005-0000-0000-000096020000}"/>
    <cellStyle name="20% - Accent2 3 3 4 2 2" xfId="10573" xr:uid="{00000000-0005-0000-0000-000097020000}"/>
    <cellStyle name="20% - Accent2 3 3 4 3" xfId="7743" xr:uid="{00000000-0005-0000-0000-000098020000}"/>
    <cellStyle name="20% - Accent2 3 3 5" xfId="2625" xr:uid="{00000000-0005-0000-0000-000099020000}"/>
    <cellStyle name="20% - Accent2 3 3 5 2" xfId="5468" xr:uid="{00000000-0005-0000-0000-00009A020000}"/>
    <cellStyle name="20% - Accent2 3 3 5 2 2" xfId="11128" xr:uid="{00000000-0005-0000-0000-00009B020000}"/>
    <cellStyle name="20% - Accent2 3 3 5 3" xfId="8298" xr:uid="{00000000-0005-0000-0000-00009C020000}"/>
    <cellStyle name="20% - Accent2 3 3 6" xfId="3251" xr:uid="{00000000-0005-0000-0000-00009D020000}"/>
    <cellStyle name="20% - Accent2 3 3 6 2" xfId="8911" xr:uid="{00000000-0005-0000-0000-00009E020000}"/>
    <cellStyle name="20% - Accent2 3 3 7" xfId="6081" xr:uid="{00000000-0005-0000-0000-00009F020000}"/>
    <cellStyle name="20% - Accent2 3 4" xfId="503" xr:uid="{00000000-0005-0000-0000-0000A0020000}"/>
    <cellStyle name="20% - Accent2 3 4 2" xfId="1062" xr:uid="{00000000-0005-0000-0000-0000A1020000}"/>
    <cellStyle name="20% - Accent2 3 4 2 2" xfId="3916" xr:uid="{00000000-0005-0000-0000-0000A2020000}"/>
    <cellStyle name="20% - Accent2 3 4 2 2 2" xfId="9576" xr:uid="{00000000-0005-0000-0000-0000A3020000}"/>
    <cellStyle name="20% - Accent2 3 4 2 3" xfId="6746" xr:uid="{00000000-0005-0000-0000-0000A4020000}"/>
    <cellStyle name="20% - Accent2 3 4 3" xfId="1616" xr:uid="{00000000-0005-0000-0000-0000A5020000}"/>
    <cellStyle name="20% - Accent2 3 4 3 2" xfId="4470" xr:uid="{00000000-0005-0000-0000-0000A6020000}"/>
    <cellStyle name="20% - Accent2 3 4 3 2 2" xfId="10130" xr:uid="{00000000-0005-0000-0000-0000A7020000}"/>
    <cellStyle name="20% - Accent2 3 4 3 3" xfId="7300" xr:uid="{00000000-0005-0000-0000-0000A8020000}"/>
    <cellStyle name="20% - Accent2 3 4 4" xfId="2182" xr:uid="{00000000-0005-0000-0000-0000A9020000}"/>
    <cellStyle name="20% - Accent2 3 4 4 2" xfId="5025" xr:uid="{00000000-0005-0000-0000-0000AA020000}"/>
    <cellStyle name="20% - Accent2 3 4 4 2 2" xfId="10685" xr:uid="{00000000-0005-0000-0000-0000AB020000}"/>
    <cellStyle name="20% - Accent2 3 4 4 3" xfId="7855" xr:uid="{00000000-0005-0000-0000-0000AC020000}"/>
    <cellStyle name="20% - Accent2 3 4 5" xfId="2737" xr:uid="{00000000-0005-0000-0000-0000AD020000}"/>
    <cellStyle name="20% - Accent2 3 4 5 2" xfId="5580" xr:uid="{00000000-0005-0000-0000-0000AE020000}"/>
    <cellStyle name="20% - Accent2 3 4 5 2 2" xfId="11240" xr:uid="{00000000-0005-0000-0000-0000AF020000}"/>
    <cellStyle name="20% - Accent2 3 4 5 3" xfId="8410" xr:uid="{00000000-0005-0000-0000-0000B0020000}"/>
    <cellStyle name="20% - Accent2 3 4 6" xfId="3363" xr:uid="{00000000-0005-0000-0000-0000B1020000}"/>
    <cellStyle name="20% - Accent2 3 4 6 2" xfId="9023" xr:uid="{00000000-0005-0000-0000-0000B2020000}"/>
    <cellStyle name="20% - Accent2 3 4 7" xfId="6193" xr:uid="{00000000-0005-0000-0000-0000B3020000}"/>
    <cellStyle name="20% - Accent2 3 5" xfId="614" xr:uid="{00000000-0005-0000-0000-0000B4020000}"/>
    <cellStyle name="20% - Accent2 3 5 2" xfId="1173" xr:uid="{00000000-0005-0000-0000-0000B5020000}"/>
    <cellStyle name="20% - Accent2 3 5 2 2" xfId="4027" xr:uid="{00000000-0005-0000-0000-0000B6020000}"/>
    <cellStyle name="20% - Accent2 3 5 2 2 2" xfId="9687" xr:uid="{00000000-0005-0000-0000-0000B7020000}"/>
    <cellStyle name="20% - Accent2 3 5 2 3" xfId="6857" xr:uid="{00000000-0005-0000-0000-0000B8020000}"/>
    <cellStyle name="20% - Accent2 3 5 3" xfId="1727" xr:uid="{00000000-0005-0000-0000-0000B9020000}"/>
    <cellStyle name="20% - Accent2 3 5 3 2" xfId="4581" xr:uid="{00000000-0005-0000-0000-0000BA020000}"/>
    <cellStyle name="20% - Accent2 3 5 3 2 2" xfId="10241" xr:uid="{00000000-0005-0000-0000-0000BB020000}"/>
    <cellStyle name="20% - Accent2 3 5 3 3" xfId="7411" xr:uid="{00000000-0005-0000-0000-0000BC020000}"/>
    <cellStyle name="20% - Accent2 3 5 4" xfId="2293" xr:uid="{00000000-0005-0000-0000-0000BD020000}"/>
    <cellStyle name="20% - Accent2 3 5 4 2" xfId="5136" xr:uid="{00000000-0005-0000-0000-0000BE020000}"/>
    <cellStyle name="20% - Accent2 3 5 4 2 2" xfId="10796" xr:uid="{00000000-0005-0000-0000-0000BF020000}"/>
    <cellStyle name="20% - Accent2 3 5 4 3" xfId="7966" xr:uid="{00000000-0005-0000-0000-0000C0020000}"/>
    <cellStyle name="20% - Accent2 3 5 5" xfId="2848" xr:uid="{00000000-0005-0000-0000-0000C1020000}"/>
    <cellStyle name="20% - Accent2 3 5 5 2" xfId="5691" xr:uid="{00000000-0005-0000-0000-0000C2020000}"/>
    <cellStyle name="20% - Accent2 3 5 5 2 2" xfId="11351" xr:uid="{00000000-0005-0000-0000-0000C3020000}"/>
    <cellStyle name="20% - Accent2 3 5 5 3" xfId="8521" xr:uid="{00000000-0005-0000-0000-0000C4020000}"/>
    <cellStyle name="20% - Accent2 3 5 6" xfId="3474" xr:uid="{00000000-0005-0000-0000-0000C5020000}"/>
    <cellStyle name="20% - Accent2 3 5 6 2" xfId="9134" xr:uid="{00000000-0005-0000-0000-0000C6020000}"/>
    <cellStyle name="20% - Accent2 3 5 7" xfId="6304" xr:uid="{00000000-0005-0000-0000-0000C7020000}"/>
    <cellStyle name="20% - Accent2 3 6" xfId="725" xr:uid="{00000000-0005-0000-0000-0000C8020000}"/>
    <cellStyle name="20% - Accent2 3 6 2" xfId="3585" xr:uid="{00000000-0005-0000-0000-0000C9020000}"/>
    <cellStyle name="20% - Accent2 3 6 2 2" xfId="9245" xr:uid="{00000000-0005-0000-0000-0000CA020000}"/>
    <cellStyle name="20% - Accent2 3 6 3" xfId="6415" xr:uid="{00000000-0005-0000-0000-0000CB020000}"/>
    <cellStyle name="20% - Accent2 3 7" xfId="1284" xr:uid="{00000000-0005-0000-0000-0000CC020000}"/>
    <cellStyle name="20% - Accent2 3 7 2" xfId="4138" xr:uid="{00000000-0005-0000-0000-0000CD020000}"/>
    <cellStyle name="20% - Accent2 3 7 2 2" xfId="9798" xr:uid="{00000000-0005-0000-0000-0000CE020000}"/>
    <cellStyle name="20% - Accent2 3 7 3" xfId="6968" xr:uid="{00000000-0005-0000-0000-0000CF020000}"/>
    <cellStyle name="20% - Accent2 3 8" xfId="1850" xr:uid="{00000000-0005-0000-0000-0000D0020000}"/>
    <cellStyle name="20% - Accent2 3 8 2" xfId="4693" xr:uid="{00000000-0005-0000-0000-0000D1020000}"/>
    <cellStyle name="20% - Accent2 3 8 2 2" xfId="10353" xr:uid="{00000000-0005-0000-0000-0000D2020000}"/>
    <cellStyle name="20% - Accent2 3 8 3" xfId="7523" xr:uid="{00000000-0005-0000-0000-0000D3020000}"/>
    <cellStyle name="20% - Accent2 3 9" xfId="2405" xr:uid="{00000000-0005-0000-0000-0000D4020000}"/>
    <cellStyle name="20% - Accent2 3 9 2" xfId="5248" xr:uid="{00000000-0005-0000-0000-0000D5020000}"/>
    <cellStyle name="20% - Accent2 3 9 2 2" xfId="10908" xr:uid="{00000000-0005-0000-0000-0000D6020000}"/>
    <cellStyle name="20% - Accent2 3 9 3" xfId="8078" xr:uid="{00000000-0005-0000-0000-0000D7020000}"/>
    <cellStyle name="20% - Accent2 4" xfId="223" xr:uid="{00000000-0005-0000-0000-0000D8020000}"/>
    <cellStyle name="20% - Accent2 4 2" xfId="786" xr:uid="{00000000-0005-0000-0000-0000D9020000}"/>
    <cellStyle name="20% - Accent2 4 2 2" xfId="3640" xr:uid="{00000000-0005-0000-0000-0000DA020000}"/>
    <cellStyle name="20% - Accent2 4 2 2 2" xfId="9300" xr:uid="{00000000-0005-0000-0000-0000DB020000}"/>
    <cellStyle name="20% - Accent2 4 2 3" xfId="6470" xr:uid="{00000000-0005-0000-0000-0000DC020000}"/>
    <cellStyle name="20% - Accent2 4 3" xfId="1340" xr:uid="{00000000-0005-0000-0000-0000DD020000}"/>
    <cellStyle name="20% - Accent2 4 3 2" xfId="4194" xr:uid="{00000000-0005-0000-0000-0000DE020000}"/>
    <cellStyle name="20% - Accent2 4 3 2 2" xfId="9854" xr:uid="{00000000-0005-0000-0000-0000DF020000}"/>
    <cellStyle name="20% - Accent2 4 3 3" xfId="7024" xr:uid="{00000000-0005-0000-0000-0000E0020000}"/>
    <cellStyle name="20% - Accent2 4 4" xfId="1906" xr:uid="{00000000-0005-0000-0000-0000E1020000}"/>
    <cellStyle name="20% - Accent2 4 4 2" xfId="4749" xr:uid="{00000000-0005-0000-0000-0000E2020000}"/>
    <cellStyle name="20% - Accent2 4 4 2 2" xfId="10409" xr:uid="{00000000-0005-0000-0000-0000E3020000}"/>
    <cellStyle name="20% - Accent2 4 4 3" xfId="7579" xr:uid="{00000000-0005-0000-0000-0000E4020000}"/>
    <cellStyle name="20% - Accent2 4 5" xfId="2461" xr:uid="{00000000-0005-0000-0000-0000E5020000}"/>
    <cellStyle name="20% - Accent2 4 5 2" xfId="5304" xr:uid="{00000000-0005-0000-0000-0000E6020000}"/>
    <cellStyle name="20% - Accent2 4 5 2 2" xfId="10964" xr:uid="{00000000-0005-0000-0000-0000E7020000}"/>
    <cellStyle name="20% - Accent2 4 5 3" xfId="8134" xr:uid="{00000000-0005-0000-0000-0000E8020000}"/>
    <cellStyle name="20% - Accent2 4 6" xfId="3087" xr:uid="{00000000-0005-0000-0000-0000E9020000}"/>
    <cellStyle name="20% - Accent2 4 6 2" xfId="8747" xr:uid="{00000000-0005-0000-0000-0000EA020000}"/>
    <cellStyle name="20% - Accent2 4 7" xfId="5917" xr:uid="{00000000-0005-0000-0000-0000EB020000}"/>
    <cellStyle name="20% - Accent2 5" xfId="335" xr:uid="{00000000-0005-0000-0000-0000EC020000}"/>
    <cellStyle name="20% - Accent2 5 2" xfId="894" xr:uid="{00000000-0005-0000-0000-0000ED020000}"/>
    <cellStyle name="20% - Accent2 5 2 2" xfId="3748" xr:uid="{00000000-0005-0000-0000-0000EE020000}"/>
    <cellStyle name="20% - Accent2 5 2 2 2" xfId="9408" xr:uid="{00000000-0005-0000-0000-0000EF020000}"/>
    <cellStyle name="20% - Accent2 5 2 3" xfId="6578" xr:uid="{00000000-0005-0000-0000-0000F0020000}"/>
    <cellStyle name="20% - Accent2 5 3" xfId="1448" xr:uid="{00000000-0005-0000-0000-0000F1020000}"/>
    <cellStyle name="20% - Accent2 5 3 2" xfId="4302" xr:uid="{00000000-0005-0000-0000-0000F2020000}"/>
    <cellStyle name="20% - Accent2 5 3 2 2" xfId="9962" xr:uid="{00000000-0005-0000-0000-0000F3020000}"/>
    <cellStyle name="20% - Accent2 5 3 3" xfId="7132" xr:uid="{00000000-0005-0000-0000-0000F4020000}"/>
    <cellStyle name="20% - Accent2 5 4" xfId="2014" xr:uid="{00000000-0005-0000-0000-0000F5020000}"/>
    <cellStyle name="20% - Accent2 5 4 2" xfId="4857" xr:uid="{00000000-0005-0000-0000-0000F6020000}"/>
    <cellStyle name="20% - Accent2 5 4 2 2" xfId="10517" xr:uid="{00000000-0005-0000-0000-0000F7020000}"/>
    <cellStyle name="20% - Accent2 5 4 3" xfId="7687" xr:uid="{00000000-0005-0000-0000-0000F8020000}"/>
    <cellStyle name="20% - Accent2 5 5" xfId="2569" xr:uid="{00000000-0005-0000-0000-0000F9020000}"/>
    <cellStyle name="20% - Accent2 5 5 2" xfId="5412" xr:uid="{00000000-0005-0000-0000-0000FA020000}"/>
    <cellStyle name="20% - Accent2 5 5 2 2" xfId="11072" xr:uid="{00000000-0005-0000-0000-0000FB020000}"/>
    <cellStyle name="20% - Accent2 5 5 3" xfId="8242" xr:uid="{00000000-0005-0000-0000-0000FC020000}"/>
    <cellStyle name="20% - Accent2 5 6" xfId="3195" xr:uid="{00000000-0005-0000-0000-0000FD020000}"/>
    <cellStyle name="20% - Accent2 5 6 2" xfId="8855" xr:uid="{00000000-0005-0000-0000-0000FE020000}"/>
    <cellStyle name="20% - Accent2 5 7" xfId="6025" xr:uid="{00000000-0005-0000-0000-0000FF020000}"/>
    <cellStyle name="20% - Accent2 6" xfId="447" xr:uid="{00000000-0005-0000-0000-000000030000}"/>
    <cellStyle name="20% - Accent2 6 2" xfId="1006" xr:uid="{00000000-0005-0000-0000-000001030000}"/>
    <cellStyle name="20% - Accent2 6 2 2" xfId="3860" xr:uid="{00000000-0005-0000-0000-000002030000}"/>
    <cellStyle name="20% - Accent2 6 2 2 2" xfId="9520" xr:uid="{00000000-0005-0000-0000-000003030000}"/>
    <cellStyle name="20% - Accent2 6 2 3" xfId="6690" xr:uid="{00000000-0005-0000-0000-000004030000}"/>
    <cellStyle name="20% - Accent2 6 3" xfId="1560" xr:uid="{00000000-0005-0000-0000-000005030000}"/>
    <cellStyle name="20% - Accent2 6 3 2" xfId="4414" xr:uid="{00000000-0005-0000-0000-000006030000}"/>
    <cellStyle name="20% - Accent2 6 3 2 2" xfId="10074" xr:uid="{00000000-0005-0000-0000-000007030000}"/>
    <cellStyle name="20% - Accent2 6 3 3" xfId="7244" xr:uid="{00000000-0005-0000-0000-000008030000}"/>
    <cellStyle name="20% - Accent2 6 4" xfId="2126" xr:uid="{00000000-0005-0000-0000-000009030000}"/>
    <cellStyle name="20% - Accent2 6 4 2" xfId="4969" xr:uid="{00000000-0005-0000-0000-00000A030000}"/>
    <cellStyle name="20% - Accent2 6 4 2 2" xfId="10629" xr:uid="{00000000-0005-0000-0000-00000B030000}"/>
    <cellStyle name="20% - Accent2 6 4 3" xfId="7799" xr:uid="{00000000-0005-0000-0000-00000C030000}"/>
    <cellStyle name="20% - Accent2 6 5" xfId="2681" xr:uid="{00000000-0005-0000-0000-00000D030000}"/>
    <cellStyle name="20% - Accent2 6 5 2" xfId="5524" xr:uid="{00000000-0005-0000-0000-00000E030000}"/>
    <cellStyle name="20% - Accent2 6 5 2 2" xfId="11184" xr:uid="{00000000-0005-0000-0000-00000F030000}"/>
    <cellStyle name="20% - Accent2 6 5 3" xfId="8354" xr:uid="{00000000-0005-0000-0000-000010030000}"/>
    <cellStyle name="20% - Accent2 6 6" xfId="3307" xr:uid="{00000000-0005-0000-0000-000011030000}"/>
    <cellStyle name="20% - Accent2 6 6 2" xfId="8967" xr:uid="{00000000-0005-0000-0000-000012030000}"/>
    <cellStyle name="20% - Accent2 6 7" xfId="6137" xr:uid="{00000000-0005-0000-0000-000013030000}"/>
    <cellStyle name="20% - Accent2 7" xfId="559" xr:uid="{00000000-0005-0000-0000-000014030000}"/>
    <cellStyle name="20% - Accent2 7 2" xfId="1118" xr:uid="{00000000-0005-0000-0000-000015030000}"/>
    <cellStyle name="20% - Accent2 7 2 2" xfId="3972" xr:uid="{00000000-0005-0000-0000-000016030000}"/>
    <cellStyle name="20% - Accent2 7 2 2 2" xfId="9632" xr:uid="{00000000-0005-0000-0000-000017030000}"/>
    <cellStyle name="20% - Accent2 7 2 3" xfId="6802" xr:uid="{00000000-0005-0000-0000-000018030000}"/>
    <cellStyle name="20% - Accent2 7 3" xfId="1672" xr:uid="{00000000-0005-0000-0000-000019030000}"/>
    <cellStyle name="20% - Accent2 7 3 2" xfId="4526" xr:uid="{00000000-0005-0000-0000-00001A030000}"/>
    <cellStyle name="20% - Accent2 7 3 2 2" xfId="10186" xr:uid="{00000000-0005-0000-0000-00001B030000}"/>
    <cellStyle name="20% - Accent2 7 3 3" xfId="7356" xr:uid="{00000000-0005-0000-0000-00001C030000}"/>
    <cellStyle name="20% - Accent2 7 4" xfId="2238" xr:uid="{00000000-0005-0000-0000-00001D030000}"/>
    <cellStyle name="20% - Accent2 7 4 2" xfId="5081" xr:uid="{00000000-0005-0000-0000-00001E030000}"/>
    <cellStyle name="20% - Accent2 7 4 2 2" xfId="10741" xr:uid="{00000000-0005-0000-0000-00001F030000}"/>
    <cellStyle name="20% - Accent2 7 4 3" xfId="7911" xr:uid="{00000000-0005-0000-0000-000020030000}"/>
    <cellStyle name="20% - Accent2 7 5" xfId="2793" xr:uid="{00000000-0005-0000-0000-000021030000}"/>
    <cellStyle name="20% - Accent2 7 5 2" xfId="5636" xr:uid="{00000000-0005-0000-0000-000022030000}"/>
    <cellStyle name="20% - Accent2 7 5 2 2" xfId="11296" xr:uid="{00000000-0005-0000-0000-000023030000}"/>
    <cellStyle name="20% - Accent2 7 5 3" xfId="8466" xr:uid="{00000000-0005-0000-0000-000024030000}"/>
    <cellStyle name="20% - Accent2 7 6" xfId="3419" xr:uid="{00000000-0005-0000-0000-000025030000}"/>
    <cellStyle name="20% - Accent2 7 6 2" xfId="9079" xr:uid="{00000000-0005-0000-0000-000026030000}"/>
    <cellStyle name="20% - Accent2 7 7" xfId="6249" xr:uid="{00000000-0005-0000-0000-000027030000}"/>
    <cellStyle name="20% - Accent2 8" xfId="670" xr:uid="{00000000-0005-0000-0000-000028030000}"/>
    <cellStyle name="20% - Accent2 8 2" xfId="3528" xr:uid="{00000000-0005-0000-0000-000029030000}"/>
    <cellStyle name="20% - Accent2 8 2 2" xfId="9188" xr:uid="{00000000-0005-0000-0000-00002A030000}"/>
    <cellStyle name="20% - Accent2 8 3" xfId="6358" xr:uid="{00000000-0005-0000-0000-00002B030000}"/>
    <cellStyle name="20% - Accent2 9" xfId="1229" xr:uid="{00000000-0005-0000-0000-00002C030000}"/>
    <cellStyle name="20% - Accent2 9 2" xfId="4083" xr:uid="{00000000-0005-0000-0000-00002D030000}"/>
    <cellStyle name="20% - Accent2 9 2 2" xfId="9743" xr:uid="{00000000-0005-0000-0000-00002E030000}"/>
    <cellStyle name="20% - Accent2 9 3" xfId="6913" xr:uid="{00000000-0005-0000-0000-00002F030000}"/>
    <cellStyle name="20% - Accent3" xfId="29" builtinId="38" customBuiltin="1"/>
    <cellStyle name="20% - Accent3 10" xfId="1796" xr:uid="{00000000-0005-0000-0000-000031030000}"/>
    <cellStyle name="20% - Accent3 10 2" xfId="4641" xr:uid="{00000000-0005-0000-0000-000032030000}"/>
    <cellStyle name="20% - Accent3 10 2 2" xfId="10301" xr:uid="{00000000-0005-0000-0000-000033030000}"/>
    <cellStyle name="20% - Accent3 10 3" xfId="7471" xr:uid="{00000000-0005-0000-0000-000034030000}"/>
    <cellStyle name="20% - Accent3 11" xfId="2351" xr:uid="{00000000-0005-0000-0000-000035030000}"/>
    <cellStyle name="20% - Accent3 11 2" xfId="5194" xr:uid="{00000000-0005-0000-0000-000036030000}"/>
    <cellStyle name="20% - Accent3 11 2 2" xfId="10854" xr:uid="{00000000-0005-0000-0000-000037030000}"/>
    <cellStyle name="20% - Accent3 11 3" xfId="8024" xr:uid="{00000000-0005-0000-0000-000038030000}"/>
    <cellStyle name="20% - Accent3 12" xfId="2907" xr:uid="{00000000-0005-0000-0000-000039030000}"/>
    <cellStyle name="20% - Accent3 12 2" xfId="5750" xr:uid="{00000000-0005-0000-0000-00003A030000}"/>
    <cellStyle name="20% - Accent3 12 2 2" xfId="11410" xr:uid="{00000000-0005-0000-0000-00003B030000}"/>
    <cellStyle name="20% - Accent3 12 3" xfId="8580" xr:uid="{00000000-0005-0000-0000-00003C030000}"/>
    <cellStyle name="20% - Accent3 13" xfId="2979" xr:uid="{00000000-0005-0000-0000-00003D030000}"/>
    <cellStyle name="20% - Accent3 13 2" xfId="8639" xr:uid="{00000000-0005-0000-0000-00003E030000}"/>
    <cellStyle name="20% - Accent3 14" xfId="5809" xr:uid="{00000000-0005-0000-0000-00003F030000}"/>
    <cellStyle name="20% - Accent3 2" xfId="69" xr:uid="{00000000-0005-0000-0000-000040030000}"/>
    <cellStyle name="20% - Accent3 2 10" xfId="2373" xr:uid="{00000000-0005-0000-0000-000041030000}"/>
    <cellStyle name="20% - Accent3 2 10 2" xfId="5216" xr:uid="{00000000-0005-0000-0000-000042030000}"/>
    <cellStyle name="20% - Accent3 2 10 2 2" xfId="10876" xr:uid="{00000000-0005-0000-0000-000043030000}"/>
    <cellStyle name="20% - Accent3 2 10 3" xfId="8046" xr:uid="{00000000-0005-0000-0000-000044030000}"/>
    <cellStyle name="20% - Accent3 2 11" xfId="2927" xr:uid="{00000000-0005-0000-0000-000045030000}"/>
    <cellStyle name="20% - Accent3 2 11 2" xfId="5770" xr:uid="{00000000-0005-0000-0000-000046030000}"/>
    <cellStyle name="20% - Accent3 2 11 2 2" xfId="11430" xr:uid="{00000000-0005-0000-0000-000047030000}"/>
    <cellStyle name="20% - Accent3 2 11 3" xfId="8600" xr:uid="{00000000-0005-0000-0000-000048030000}"/>
    <cellStyle name="20% - Accent3 2 12" xfId="2999" xr:uid="{00000000-0005-0000-0000-000049030000}"/>
    <cellStyle name="20% - Accent3 2 12 2" xfId="8659" xr:uid="{00000000-0005-0000-0000-00004A030000}"/>
    <cellStyle name="20% - Accent3 2 13" xfId="5829" xr:uid="{00000000-0005-0000-0000-00004B030000}"/>
    <cellStyle name="20% - Accent3 2 2" xfId="189" xr:uid="{00000000-0005-0000-0000-00004C030000}"/>
    <cellStyle name="20% - Accent3 2 2 10" xfId="3055" xr:uid="{00000000-0005-0000-0000-00004D030000}"/>
    <cellStyle name="20% - Accent3 2 2 10 2" xfId="8715" xr:uid="{00000000-0005-0000-0000-00004E030000}"/>
    <cellStyle name="20% - Accent3 2 2 11" xfId="5885" xr:uid="{00000000-0005-0000-0000-00004F030000}"/>
    <cellStyle name="20% - Accent3 2 2 2" xfId="303" xr:uid="{00000000-0005-0000-0000-000050030000}"/>
    <cellStyle name="20% - Accent3 2 2 2 2" xfId="866" xr:uid="{00000000-0005-0000-0000-000051030000}"/>
    <cellStyle name="20% - Accent3 2 2 2 2 2" xfId="3720" xr:uid="{00000000-0005-0000-0000-000052030000}"/>
    <cellStyle name="20% - Accent3 2 2 2 2 2 2" xfId="9380" xr:uid="{00000000-0005-0000-0000-000053030000}"/>
    <cellStyle name="20% - Accent3 2 2 2 2 3" xfId="6550" xr:uid="{00000000-0005-0000-0000-000054030000}"/>
    <cellStyle name="20% - Accent3 2 2 2 3" xfId="1420" xr:uid="{00000000-0005-0000-0000-000055030000}"/>
    <cellStyle name="20% - Accent3 2 2 2 3 2" xfId="4274" xr:uid="{00000000-0005-0000-0000-000056030000}"/>
    <cellStyle name="20% - Accent3 2 2 2 3 2 2" xfId="9934" xr:uid="{00000000-0005-0000-0000-000057030000}"/>
    <cellStyle name="20% - Accent3 2 2 2 3 3" xfId="7104" xr:uid="{00000000-0005-0000-0000-000058030000}"/>
    <cellStyle name="20% - Accent3 2 2 2 4" xfId="1986" xr:uid="{00000000-0005-0000-0000-000059030000}"/>
    <cellStyle name="20% - Accent3 2 2 2 4 2" xfId="4829" xr:uid="{00000000-0005-0000-0000-00005A030000}"/>
    <cellStyle name="20% - Accent3 2 2 2 4 2 2" xfId="10489" xr:uid="{00000000-0005-0000-0000-00005B030000}"/>
    <cellStyle name="20% - Accent3 2 2 2 4 3" xfId="7659" xr:uid="{00000000-0005-0000-0000-00005C030000}"/>
    <cellStyle name="20% - Accent3 2 2 2 5" xfId="2541" xr:uid="{00000000-0005-0000-0000-00005D030000}"/>
    <cellStyle name="20% - Accent3 2 2 2 5 2" xfId="5384" xr:uid="{00000000-0005-0000-0000-00005E030000}"/>
    <cellStyle name="20% - Accent3 2 2 2 5 2 2" xfId="11044" xr:uid="{00000000-0005-0000-0000-00005F030000}"/>
    <cellStyle name="20% - Accent3 2 2 2 5 3" xfId="8214" xr:uid="{00000000-0005-0000-0000-000060030000}"/>
    <cellStyle name="20% - Accent3 2 2 2 6" xfId="3167" xr:uid="{00000000-0005-0000-0000-000061030000}"/>
    <cellStyle name="20% - Accent3 2 2 2 6 2" xfId="8827" xr:uid="{00000000-0005-0000-0000-000062030000}"/>
    <cellStyle name="20% - Accent3 2 2 2 7" xfId="5997" xr:uid="{00000000-0005-0000-0000-000063030000}"/>
    <cellStyle name="20% - Accent3 2 2 3" xfId="415" xr:uid="{00000000-0005-0000-0000-000064030000}"/>
    <cellStyle name="20% - Accent3 2 2 3 2" xfId="974" xr:uid="{00000000-0005-0000-0000-000065030000}"/>
    <cellStyle name="20% - Accent3 2 2 3 2 2" xfId="3828" xr:uid="{00000000-0005-0000-0000-000066030000}"/>
    <cellStyle name="20% - Accent3 2 2 3 2 2 2" xfId="9488" xr:uid="{00000000-0005-0000-0000-000067030000}"/>
    <cellStyle name="20% - Accent3 2 2 3 2 3" xfId="6658" xr:uid="{00000000-0005-0000-0000-000068030000}"/>
    <cellStyle name="20% - Accent3 2 2 3 3" xfId="1528" xr:uid="{00000000-0005-0000-0000-000069030000}"/>
    <cellStyle name="20% - Accent3 2 2 3 3 2" xfId="4382" xr:uid="{00000000-0005-0000-0000-00006A030000}"/>
    <cellStyle name="20% - Accent3 2 2 3 3 2 2" xfId="10042" xr:uid="{00000000-0005-0000-0000-00006B030000}"/>
    <cellStyle name="20% - Accent3 2 2 3 3 3" xfId="7212" xr:uid="{00000000-0005-0000-0000-00006C030000}"/>
    <cellStyle name="20% - Accent3 2 2 3 4" xfId="2094" xr:uid="{00000000-0005-0000-0000-00006D030000}"/>
    <cellStyle name="20% - Accent3 2 2 3 4 2" xfId="4937" xr:uid="{00000000-0005-0000-0000-00006E030000}"/>
    <cellStyle name="20% - Accent3 2 2 3 4 2 2" xfId="10597" xr:uid="{00000000-0005-0000-0000-00006F030000}"/>
    <cellStyle name="20% - Accent3 2 2 3 4 3" xfId="7767" xr:uid="{00000000-0005-0000-0000-000070030000}"/>
    <cellStyle name="20% - Accent3 2 2 3 5" xfId="2649" xr:uid="{00000000-0005-0000-0000-000071030000}"/>
    <cellStyle name="20% - Accent3 2 2 3 5 2" xfId="5492" xr:uid="{00000000-0005-0000-0000-000072030000}"/>
    <cellStyle name="20% - Accent3 2 2 3 5 2 2" xfId="11152" xr:uid="{00000000-0005-0000-0000-000073030000}"/>
    <cellStyle name="20% - Accent3 2 2 3 5 3" xfId="8322" xr:uid="{00000000-0005-0000-0000-000074030000}"/>
    <cellStyle name="20% - Accent3 2 2 3 6" xfId="3275" xr:uid="{00000000-0005-0000-0000-000075030000}"/>
    <cellStyle name="20% - Accent3 2 2 3 6 2" xfId="8935" xr:uid="{00000000-0005-0000-0000-000076030000}"/>
    <cellStyle name="20% - Accent3 2 2 3 7" xfId="6105" xr:uid="{00000000-0005-0000-0000-000077030000}"/>
    <cellStyle name="20% - Accent3 2 2 4" xfId="527" xr:uid="{00000000-0005-0000-0000-000078030000}"/>
    <cellStyle name="20% - Accent3 2 2 4 2" xfId="1086" xr:uid="{00000000-0005-0000-0000-000079030000}"/>
    <cellStyle name="20% - Accent3 2 2 4 2 2" xfId="3940" xr:uid="{00000000-0005-0000-0000-00007A030000}"/>
    <cellStyle name="20% - Accent3 2 2 4 2 2 2" xfId="9600" xr:uid="{00000000-0005-0000-0000-00007B030000}"/>
    <cellStyle name="20% - Accent3 2 2 4 2 3" xfId="6770" xr:uid="{00000000-0005-0000-0000-00007C030000}"/>
    <cellStyle name="20% - Accent3 2 2 4 3" xfId="1640" xr:uid="{00000000-0005-0000-0000-00007D030000}"/>
    <cellStyle name="20% - Accent3 2 2 4 3 2" xfId="4494" xr:uid="{00000000-0005-0000-0000-00007E030000}"/>
    <cellStyle name="20% - Accent3 2 2 4 3 2 2" xfId="10154" xr:uid="{00000000-0005-0000-0000-00007F030000}"/>
    <cellStyle name="20% - Accent3 2 2 4 3 3" xfId="7324" xr:uid="{00000000-0005-0000-0000-000080030000}"/>
    <cellStyle name="20% - Accent3 2 2 4 4" xfId="2206" xr:uid="{00000000-0005-0000-0000-000081030000}"/>
    <cellStyle name="20% - Accent3 2 2 4 4 2" xfId="5049" xr:uid="{00000000-0005-0000-0000-000082030000}"/>
    <cellStyle name="20% - Accent3 2 2 4 4 2 2" xfId="10709" xr:uid="{00000000-0005-0000-0000-000083030000}"/>
    <cellStyle name="20% - Accent3 2 2 4 4 3" xfId="7879" xr:uid="{00000000-0005-0000-0000-000084030000}"/>
    <cellStyle name="20% - Accent3 2 2 4 5" xfId="2761" xr:uid="{00000000-0005-0000-0000-000085030000}"/>
    <cellStyle name="20% - Accent3 2 2 4 5 2" xfId="5604" xr:uid="{00000000-0005-0000-0000-000086030000}"/>
    <cellStyle name="20% - Accent3 2 2 4 5 2 2" xfId="11264" xr:uid="{00000000-0005-0000-0000-000087030000}"/>
    <cellStyle name="20% - Accent3 2 2 4 5 3" xfId="8434" xr:uid="{00000000-0005-0000-0000-000088030000}"/>
    <cellStyle name="20% - Accent3 2 2 4 6" xfId="3387" xr:uid="{00000000-0005-0000-0000-000089030000}"/>
    <cellStyle name="20% - Accent3 2 2 4 6 2" xfId="9047" xr:uid="{00000000-0005-0000-0000-00008A030000}"/>
    <cellStyle name="20% - Accent3 2 2 4 7" xfId="6217" xr:uid="{00000000-0005-0000-0000-00008B030000}"/>
    <cellStyle name="20% - Accent3 2 2 5" xfId="638" xr:uid="{00000000-0005-0000-0000-00008C030000}"/>
    <cellStyle name="20% - Accent3 2 2 5 2" xfId="1197" xr:uid="{00000000-0005-0000-0000-00008D030000}"/>
    <cellStyle name="20% - Accent3 2 2 5 2 2" xfId="4051" xr:uid="{00000000-0005-0000-0000-00008E030000}"/>
    <cellStyle name="20% - Accent3 2 2 5 2 2 2" xfId="9711" xr:uid="{00000000-0005-0000-0000-00008F030000}"/>
    <cellStyle name="20% - Accent3 2 2 5 2 3" xfId="6881" xr:uid="{00000000-0005-0000-0000-000090030000}"/>
    <cellStyle name="20% - Accent3 2 2 5 3" xfId="1751" xr:uid="{00000000-0005-0000-0000-000091030000}"/>
    <cellStyle name="20% - Accent3 2 2 5 3 2" xfId="4605" xr:uid="{00000000-0005-0000-0000-000092030000}"/>
    <cellStyle name="20% - Accent3 2 2 5 3 2 2" xfId="10265" xr:uid="{00000000-0005-0000-0000-000093030000}"/>
    <cellStyle name="20% - Accent3 2 2 5 3 3" xfId="7435" xr:uid="{00000000-0005-0000-0000-000094030000}"/>
    <cellStyle name="20% - Accent3 2 2 5 4" xfId="2317" xr:uid="{00000000-0005-0000-0000-000095030000}"/>
    <cellStyle name="20% - Accent3 2 2 5 4 2" xfId="5160" xr:uid="{00000000-0005-0000-0000-000096030000}"/>
    <cellStyle name="20% - Accent3 2 2 5 4 2 2" xfId="10820" xr:uid="{00000000-0005-0000-0000-000097030000}"/>
    <cellStyle name="20% - Accent3 2 2 5 4 3" xfId="7990" xr:uid="{00000000-0005-0000-0000-000098030000}"/>
    <cellStyle name="20% - Accent3 2 2 5 5" xfId="2872" xr:uid="{00000000-0005-0000-0000-000099030000}"/>
    <cellStyle name="20% - Accent3 2 2 5 5 2" xfId="5715" xr:uid="{00000000-0005-0000-0000-00009A030000}"/>
    <cellStyle name="20% - Accent3 2 2 5 5 2 2" xfId="11375" xr:uid="{00000000-0005-0000-0000-00009B030000}"/>
    <cellStyle name="20% - Accent3 2 2 5 5 3" xfId="8545" xr:uid="{00000000-0005-0000-0000-00009C030000}"/>
    <cellStyle name="20% - Accent3 2 2 5 6" xfId="3498" xr:uid="{00000000-0005-0000-0000-00009D030000}"/>
    <cellStyle name="20% - Accent3 2 2 5 6 2" xfId="9158" xr:uid="{00000000-0005-0000-0000-00009E030000}"/>
    <cellStyle name="20% - Accent3 2 2 5 7" xfId="6328" xr:uid="{00000000-0005-0000-0000-00009F030000}"/>
    <cellStyle name="20% - Accent3 2 2 6" xfId="749" xr:uid="{00000000-0005-0000-0000-0000A0030000}"/>
    <cellStyle name="20% - Accent3 2 2 6 2" xfId="3609" xr:uid="{00000000-0005-0000-0000-0000A1030000}"/>
    <cellStyle name="20% - Accent3 2 2 6 2 2" xfId="9269" xr:uid="{00000000-0005-0000-0000-0000A2030000}"/>
    <cellStyle name="20% - Accent3 2 2 6 3" xfId="6439" xr:uid="{00000000-0005-0000-0000-0000A3030000}"/>
    <cellStyle name="20% - Accent3 2 2 7" xfId="1308" xr:uid="{00000000-0005-0000-0000-0000A4030000}"/>
    <cellStyle name="20% - Accent3 2 2 7 2" xfId="4162" xr:uid="{00000000-0005-0000-0000-0000A5030000}"/>
    <cellStyle name="20% - Accent3 2 2 7 2 2" xfId="9822" xr:uid="{00000000-0005-0000-0000-0000A6030000}"/>
    <cellStyle name="20% - Accent3 2 2 7 3" xfId="6992" xr:uid="{00000000-0005-0000-0000-0000A7030000}"/>
    <cellStyle name="20% - Accent3 2 2 8" xfId="1874" xr:uid="{00000000-0005-0000-0000-0000A8030000}"/>
    <cellStyle name="20% - Accent3 2 2 8 2" xfId="4717" xr:uid="{00000000-0005-0000-0000-0000A9030000}"/>
    <cellStyle name="20% - Accent3 2 2 8 2 2" xfId="10377" xr:uid="{00000000-0005-0000-0000-0000AA030000}"/>
    <cellStyle name="20% - Accent3 2 2 8 3" xfId="7547" xr:uid="{00000000-0005-0000-0000-0000AB030000}"/>
    <cellStyle name="20% - Accent3 2 2 9" xfId="2429" xr:uid="{00000000-0005-0000-0000-0000AC030000}"/>
    <cellStyle name="20% - Accent3 2 2 9 2" xfId="5272" xr:uid="{00000000-0005-0000-0000-0000AD030000}"/>
    <cellStyle name="20% - Accent3 2 2 9 2 2" xfId="10932" xr:uid="{00000000-0005-0000-0000-0000AE030000}"/>
    <cellStyle name="20% - Accent3 2 2 9 3" xfId="8102" xr:uid="{00000000-0005-0000-0000-0000AF030000}"/>
    <cellStyle name="20% - Accent3 2 3" xfId="247" xr:uid="{00000000-0005-0000-0000-0000B0030000}"/>
    <cellStyle name="20% - Accent3 2 3 2" xfId="810" xr:uid="{00000000-0005-0000-0000-0000B1030000}"/>
    <cellStyle name="20% - Accent3 2 3 2 2" xfId="3664" xr:uid="{00000000-0005-0000-0000-0000B2030000}"/>
    <cellStyle name="20% - Accent3 2 3 2 2 2" xfId="9324" xr:uid="{00000000-0005-0000-0000-0000B3030000}"/>
    <cellStyle name="20% - Accent3 2 3 2 3" xfId="6494" xr:uid="{00000000-0005-0000-0000-0000B4030000}"/>
    <cellStyle name="20% - Accent3 2 3 3" xfId="1364" xr:uid="{00000000-0005-0000-0000-0000B5030000}"/>
    <cellStyle name="20% - Accent3 2 3 3 2" xfId="4218" xr:uid="{00000000-0005-0000-0000-0000B6030000}"/>
    <cellStyle name="20% - Accent3 2 3 3 2 2" xfId="9878" xr:uid="{00000000-0005-0000-0000-0000B7030000}"/>
    <cellStyle name="20% - Accent3 2 3 3 3" xfId="7048" xr:uid="{00000000-0005-0000-0000-0000B8030000}"/>
    <cellStyle name="20% - Accent3 2 3 4" xfId="1930" xr:uid="{00000000-0005-0000-0000-0000B9030000}"/>
    <cellStyle name="20% - Accent3 2 3 4 2" xfId="4773" xr:uid="{00000000-0005-0000-0000-0000BA030000}"/>
    <cellStyle name="20% - Accent3 2 3 4 2 2" xfId="10433" xr:uid="{00000000-0005-0000-0000-0000BB030000}"/>
    <cellStyle name="20% - Accent3 2 3 4 3" xfId="7603" xr:uid="{00000000-0005-0000-0000-0000BC030000}"/>
    <cellStyle name="20% - Accent3 2 3 5" xfId="2485" xr:uid="{00000000-0005-0000-0000-0000BD030000}"/>
    <cellStyle name="20% - Accent3 2 3 5 2" xfId="5328" xr:uid="{00000000-0005-0000-0000-0000BE030000}"/>
    <cellStyle name="20% - Accent3 2 3 5 2 2" xfId="10988" xr:uid="{00000000-0005-0000-0000-0000BF030000}"/>
    <cellStyle name="20% - Accent3 2 3 5 3" xfId="8158" xr:uid="{00000000-0005-0000-0000-0000C0030000}"/>
    <cellStyle name="20% - Accent3 2 3 6" xfId="3111" xr:uid="{00000000-0005-0000-0000-0000C1030000}"/>
    <cellStyle name="20% - Accent3 2 3 6 2" xfId="8771" xr:uid="{00000000-0005-0000-0000-0000C2030000}"/>
    <cellStyle name="20% - Accent3 2 3 7" xfId="5941" xr:uid="{00000000-0005-0000-0000-0000C3030000}"/>
    <cellStyle name="20% - Accent3 2 4" xfId="359" xr:uid="{00000000-0005-0000-0000-0000C4030000}"/>
    <cellStyle name="20% - Accent3 2 4 2" xfId="918" xr:uid="{00000000-0005-0000-0000-0000C5030000}"/>
    <cellStyle name="20% - Accent3 2 4 2 2" xfId="3772" xr:uid="{00000000-0005-0000-0000-0000C6030000}"/>
    <cellStyle name="20% - Accent3 2 4 2 2 2" xfId="9432" xr:uid="{00000000-0005-0000-0000-0000C7030000}"/>
    <cellStyle name="20% - Accent3 2 4 2 3" xfId="6602" xr:uid="{00000000-0005-0000-0000-0000C8030000}"/>
    <cellStyle name="20% - Accent3 2 4 3" xfId="1472" xr:uid="{00000000-0005-0000-0000-0000C9030000}"/>
    <cellStyle name="20% - Accent3 2 4 3 2" xfId="4326" xr:uid="{00000000-0005-0000-0000-0000CA030000}"/>
    <cellStyle name="20% - Accent3 2 4 3 2 2" xfId="9986" xr:uid="{00000000-0005-0000-0000-0000CB030000}"/>
    <cellStyle name="20% - Accent3 2 4 3 3" xfId="7156" xr:uid="{00000000-0005-0000-0000-0000CC030000}"/>
    <cellStyle name="20% - Accent3 2 4 4" xfId="2038" xr:uid="{00000000-0005-0000-0000-0000CD030000}"/>
    <cellStyle name="20% - Accent3 2 4 4 2" xfId="4881" xr:uid="{00000000-0005-0000-0000-0000CE030000}"/>
    <cellStyle name="20% - Accent3 2 4 4 2 2" xfId="10541" xr:uid="{00000000-0005-0000-0000-0000CF030000}"/>
    <cellStyle name="20% - Accent3 2 4 4 3" xfId="7711" xr:uid="{00000000-0005-0000-0000-0000D0030000}"/>
    <cellStyle name="20% - Accent3 2 4 5" xfId="2593" xr:uid="{00000000-0005-0000-0000-0000D1030000}"/>
    <cellStyle name="20% - Accent3 2 4 5 2" xfId="5436" xr:uid="{00000000-0005-0000-0000-0000D2030000}"/>
    <cellStyle name="20% - Accent3 2 4 5 2 2" xfId="11096" xr:uid="{00000000-0005-0000-0000-0000D3030000}"/>
    <cellStyle name="20% - Accent3 2 4 5 3" xfId="8266" xr:uid="{00000000-0005-0000-0000-0000D4030000}"/>
    <cellStyle name="20% - Accent3 2 4 6" xfId="3219" xr:uid="{00000000-0005-0000-0000-0000D5030000}"/>
    <cellStyle name="20% - Accent3 2 4 6 2" xfId="8879" xr:uid="{00000000-0005-0000-0000-0000D6030000}"/>
    <cellStyle name="20% - Accent3 2 4 7" xfId="6049" xr:uid="{00000000-0005-0000-0000-0000D7030000}"/>
    <cellStyle name="20% - Accent3 2 5" xfId="471" xr:uid="{00000000-0005-0000-0000-0000D8030000}"/>
    <cellStyle name="20% - Accent3 2 5 2" xfId="1030" xr:uid="{00000000-0005-0000-0000-0000D9030000}"/>
    <cellStyle name="20% - Accent3 2 5 2 2" xfId="3884" xr:uid="{00000000-0005-0000-0000-0000DA030000}"/>
    <cellStyle name="20% - Accent3 2 5 2 2 2" xfId="9544" xr:uid="{00000000-0005-0000-0000-0000DB030000}"/>
    <cellStyle name="20% - Accent3 2 5 2 3" xfId="6714" xr:uid="{00000000-0005-0000-0000-0000DC030000}"/>
    <cellStyle name="20% - Accent3 2 5 3" xfId="1584" xr:uid="{00000000-0005-0000-0000-0000DD030000}"/>
    <cellStyle name="20% - Accent3 2 5 3 2" xfId="4438" xr:uid="{00000000-0005-0000-0000-0000DE030000}"/>
    <cellStyle name="20% - Accent3 2 5 3 2 2" xfId="10098" xr:uid="{00000000-0005-0000-0000-0000DF030000}"/>
    <cellStyle name="20% - Accent3 2 5 3 3" xfId="7268" xr:uid="{00000000-0005-0000-0000-0000E0030000}"/>
    <cellStyle name="20% - Accent3 2 5 4" xfId="2150" xr:uid="{00000000-0005-0000-0000-0000E1030000}"/>
    <cellStyle name="20% - Accent3 2 5 4 2" xfId="4993" xr:uid="{00000000-0005-0000-0000-0000E2030000}"/>
    <cellStyle name="20% - Accent3 2 5 4 2 2" xfId="10653" xr:uid="{00000000-0005-0000-0000-0000E3030000}"/>
    <cellStyle name="20% - Accent3 2 5 4 3" xfId="7823" xr:uid="{00000000-0005-0000-0000-0000E4030000}"/>
    <cellStyle name="20% - Accent3 2 5 5" xfId="2705" xr:uid="{00000000-0005-0000-0000-0000E5030000}"/>
    <cellStyle name="20% - Accent3 2 5 5 2" xfId="5548" xr:uid="{00000000-0005-0000-0000-0000E6030000}"/>
    <cellStyle name="20% - Accent3 2 5 5 2 2" xfId="11208" xr:uid="{00000000-0005-0000-0000-0000E7030000}"/>
    <cellStyle name="20% - Accent3 2 5 5 3" xfId="8378" xr:uid="{00000000-0005-0000-0000-0000E8030000}"/>
    <cellStyle name="20% - Accent3 2 5 6" xfId="3331" xr:uid="{00000000-0005-0000-0000-0000E9030000}"/>
    <cellStyle name="20% - Accent3 2 5 6 2" xfId="8991" xr:uid="{00000000-0005-0000-0000-0000EA030000}"/>
    <cellStyle name="20% - Accent3 2 5 7" xfId="6161" xr:uid="{00000000-0005-0000-0000-0000EB030000}"/>
    <cellStyle name="20% - Accent3 2 6" xfId="582" xr:uid="{00000000-0005-0000-0000-0000EC030000}"/>
    <cellStyle name="20% - Accent3 2 6 2" xfId="1141" xr:uid="{00000000-0005-0000-0000-0000ED030000}"/>
    <cellStyle name="20% - Accent3 2 6 2 2" xfId="3995" xr:uid="{00000000-0005-0000-0000-0000EE030000}"/>
    <cellStyle name="20% - Accent3 2 6 2 2 2" xfId="9655" xr:uid="{00000000-0005-0000-0000-0000EF030000}"/>
    <cellStyle name="20% - Accent3 2 6 2 3" xfId="6825" xr:uid="{00000000-0005-0000-0000-0000F0030000}"/>
    <cellStyle name="20% - Accent3 2 6 3" xfId="1695" xr:uid="{00000000-0005-0000-0000-0000F1030000}"/>
    <cellStyle name="20% - Accent3 2 6 3 2" xfId="4549" xr:uid="{00000000-0005-0000-0000-0000F2030000}"/>
    <cellStyle name="20% - Accent3 2 6 3 2 2" xfId="10209" xr:uid="{00000000-0005-0000-0000-0000F3030000}"/>
    <cellStyle name="20% - Accent3 2 6 3 3" xfId="7379" xr:uid="{00000000-0005-0000-0000-0000F4030000}"/>
    <cellStyle name="20% - Accent3 2 6 4" xfId="2261" xr:uid="{00000000-0005-0000-0000-0000F5030000}"/>
    <cellStyle name="20% - Accent3 2 6 4 2" xfId="5104" xr:uid="{00000000-0005-0000-0000-0000F6030000}"/>
    <cellStyle name="20% - Accent3 2 6 4 2 2" xfId="10764" xr:uid="{00000000-0005-0000-0000-0000F7030000}"/>
    <cellStyle name="20% - Accent3 2 6 4 3" xfId="7934" xr:uid="{00000000-0005-0000-0000-0000F8030000}"/>
    <cellStyle name="20% - Accent3 2 6 5" xfId="2816" xr:uid="{00000000-0005-0000-0000-0000F9030000}"/>
    <cellStyle name="20% - Accent3 2 6 5 2" xfId="5659" xr:uid="{00000000-0005-0000-0000-0000FA030000}"/>
    <cellStyle name="20% - Accent3 2 6 5 2 2" xfId="11319" xr:uid="{00000000-0005-0000-0000-0000FB030000}"/>
    <cellStyle name="20% - Accent3 2 6 5 3" xfId="8489" xr:uid="{00000000-0005-0000-0000-0000FC030000}"/>
    <cellStyle name="20% - Accent3 2 6 6" xfId="3442" xr:uid="{00000000-0005-0000-0000-0000FD030000}"/>
    <cellStyle name="20% - Accent3 2 6 6 2" xfId="9102" xr:uid="{00000000-0005-0000-0000-0000FE030000}"/>
    <cellStyle name="20% - Accent3 2 6 7" xfId="6272" xr:uid="{00000000-0005-0000-0000-0000FF030000}"/>
    <cellStyle name="20% - Accent3 2 7" xfId="693" xr:uid="{00000000-0005-0000-0000-000000040000}"/>
    <cellStyle name="20% - Accent3 2 7 2" xfId="3553" xr:uid="{00000000-0005-0000-0000-000001040000}"/>
    <cellStyle name="20% - Accent3 2 7 2 2" xfId="9213" xr:uid="{00000000-0005-0000-0000-000002040000}"/>
    <cellStyle name="20% - Accent3 2 7 3" xfId="6383" xr:uid="{00000000-0005-0000-0000-000003040000}"/>
    <cellStyle name="20% - Accent3 2 8" xfId="1252" xr:uid="{00000000-0005-0000-0000-000004040000}"/>
    <cellStyle name="20% - Accent3 2 8 2" xfId="4106" xr:uid="{00000000-0005-0000-0000-000005040000}"/>
    <cellStyle name="20% - Accent3 2 8 2 2" xfId="9766" xr:uid="{00000000-0005-0000-0000-000006040000}"/>
    <cellStyle name="20% - Accent3 2 8 3" xfId="6936" xr:uid="{00000000-0005-0000-0000-000007040000}"/>
    <cellStyle name="20% - Accent3 2 9" xfId="1818" xr:uid="{00000000-0005-0000-0000-000008040000}"/>
    <cellStyle name="20% - Accent3 2 9 2" xfId="4662" xr:uid="{00000000-0005-0000-0000-000009040000}"/>
    <cellStyle name="20% - Accent3 2 9 2 2" xfId="10322" xr:uid="{00000000-0005-0000-0000-00000A040000}"/>
    <cellStyle name="20% - Accent3 2 9 3" xfId="7492" xr:uid="{00000000-0005-0000-0000-00000B040000}"/>
    <cellStyle name="20% - Accent3 3" xfId="167" xr:uid="{00000000-0005-0000-0000-00000C040000}"/>
    <cellStyle name="20% - Accent3 3 10" xfId="3033" xr:uid="{00000000-0005-0000-0000-00000D040000}"/>
    <cellStyle name="20% - Accent3 3 10 2" xfId="8693" xr:uid="{00000000-0005-0000-0000-00000E040000}"/>
    <cellStyle name="20% - Accent3 3 11" xfId="5863" xr:uid="{00000000-0005-0000-0000-00000F040000}"/>
    <cellStyle name="20% - Accent3 3 2" xfId="281" xr:uid="{00000000-0005-0000-0000-000010040000}"/>
    <cellStyle name="20% - Accent3 3 2 2" xfId="844" xr:uid="{00000000-0005-0000-0000-000011040000}"/>
    <cellStyle name="20% - Accent3 3 2 2 2" xfId="3698" xr:uid="{00000000-0005-0000-0000-000012040000}"/>
    <cellStyle name="20% - Accent3 3 2 2 2 2" xfId="9358" xr:uid="{00000000-0005-0000-0000-000013040000}"/>
    <cellStyle name="20% - Accent3 3 2 2 3" xfId="6528" xr:uid="{00000000-0005-0000-0000-000014040000}"/>
    <cellStyle name="20% - Accent3 3 2 3" xfId="1398" xr:uid="{00000000-0005-0000-0000-000015040000}"/>
    <cellStyle name="20% - Accent3 3 2 3 2" xfId="4252" xr:uid="{00000000-0005-0000-0000-000016040000}"/>
    <cellStyle name="20% - Accent3 3 2 3 2 2" xfId="9912" xr:uid="{00000000-0005-0000-0000-000017040000}"/>
    <cellStyle name="20% - Accent3 3 2 3 3" xfId="7082" xr:uid="{00000000-0005-0000-0000-000018040000}"/>
    <cellStyle name="20% - Accent3 3 2 4" xfId="1964" xr:uid="{00000000-0005-0000-0000-000019040000}"/>
    <cellStyle name="20% - Accent3 3 2 4 2" xfId="4807" xr:uid="{00000000-0005-0000-0000-00001A040000}"/>
    <cellStyle name="20% - Accent3 3 2 4 2 2" xfId="10467" xr:uid="{00000000-0005-0000-0000-00001B040000}"/>
    <cellStyle name="20% - Accent3 3 2 4 3" xfId="7637" xr:uid="{00000000-0005-0000-0000-00001C040000}"/>
    <cellStyle name="20% - Accent3 3 2 5" xfId="2519" xr:uid="{00000000-0005-0000-0000-00001D040000}"/>
    <cellStyle name="20% - Accent3 3 2 5 2" xfId="5362" xr:uid="{00000000-0005-0000-0000-00001E040000}"/>
    <cellStyle name="20% - Accent3 3 2 5 2 2" xfId="11022" xr:uid="{00000000-0005-0000-0000-00001F040000}"/>
    <cellStyle name="20% - Accent3 3 2 5 3" xfId="8192" xr:uid="{00000000-0005-0000-0000-000020040000}"/>
    <cellStyle name="20% - Accent3 3 2 6" xfId="3145" xr:uid="{00000000-0005-0000-0000-000021040000}"/>
    <cellStyle name="20% - Accent3 3 2 6 2" xfId="8805" xr:uid="{00000000-0005-0000-0000-000022040000}"/>
    <cellStyle name="20% - Accent3 3 2 7" xfId="5975" xr:uid="{00000000-0005-0000-0000-000023040000}"/>
    <cellStyle name="20% - Accent3 3 3" xfId="393" xr:uid="{00000000-0005-0000-0000-000024040000}"/>
    <cellStyle name="20% - Accent3 3 3 2" xfId="952" xr:uid="{00000000-0005-0000-0000-000025040000}"/>
    <cellStyle name="20% - Accent3 3 3 2 2" xfId="3806" xr:uid="{00000000-0005-0000-0000-000026040000}"/>
    <cellStyle name="20% - Accent3 3 3 2 2 2" xfId="9466" xr:uid="{00000000-0005-0000-0000-000027040000}"/>
    <cellStyle name="20% - Accent3 3 3 2 3" xfId="6636" xr:uid="{00000000-0005-0000-0000-000028040000}"/>
    <cellStyle name="20% - Accent3 3 3 3" xfId="1506" xr:uid="{00000000-0005-0000-0000-000029040000}"/>
    <cellStyle name="20% - Accent3 3 3 3 2" xfId="4360" xr:uid="{00000000-0005-0000-0000-00002A040000}"/>
    <cellStyle name="20% - Accent3 3 3 3 2 2" xfId="10020" xr:uid="{00000000-0005-0000-0000-00002B040000}"/>
    <cellStyle name="20% - Accent3 3 3 3 3" xfId="7190" xr:uid="{00000000-0005-0000-0000-00002C040000}"/>
    <cellStyle name="20% - Accent3 3 3 4" xfId="2072" xr:uid="{00000000-0005-0000-0000-00002D040000}"/>
    <cellStyle name="20% - Accent3 3 3 4 2" xfId="4915" xr:uid="{00000000-0005-0000-0000-00002E040000}"/>
    <cellStyle name="20% - Accent3 3 3 4 2 2" xfId="10575" xr:uid="{00000000-0005-0000-0000-00002F040000}"/>
    <cellStyle name="20% - Accent3 3 3 4 3" xfId="7745" xr:uid="{00000000-0005-0000-0000-000030040000}"/>
    <cellStyle name="20% - Accent3 3 3 5" xfId="2627" xr:uid="{00000000-0005-0000-0000-000031040000}"/>
    <cellStyle name="20% - Accent3 3 3 5 2" xfId="5470" xr:uid="{00000000-0005-0000-0000-000032040000}"/>
    <cellStyle name="20% - Accent3 3 3 5 2 2" xfId="11130" xr:uid="{00000000-0005-0000-0000-000033040000}"/>
    <cellStyle name="20% - Accent3 3 3 5 3" xfId="8300" xr:uid="{00000000-0005-0000-0000-000034040000}"/>
    <cellStyle name="20% - Accent3 3 3 6" xfId="3253" xr:uid="{00000000-0005-0000-0000-000035040000}"/>
    <cellStyle name="20% - Accent3 3 3 6 2" xfId="8913" xr:uid="{00000000-0005-0000-0000-000036040000}"/>
    <cellStyle name="20% - Accent3 3 3 7" xfId="6083" xr:uid="{00000000-0005-0000-0000-000037040000}"/>
    <cellStyle name="20% - Accent3 3 4" xfId="505" xr:uid="{00000000-0005-0000-0000-000038040000}"/>
    <cellStyle name="20% - Accent3 3 4 2" xfId="1064" xr:uid="{00000000-0005-0000-0000-000039040000}"/>
    <cellStyle name="20% - Accent3 3 4 2 2" xfId="3918" xr:uid="{00000000-0005-0000-0000-00003A040000}"/>
    <cellStyle name="20% - Accent3 3 4 2 2 2" xfId="9578" xr:uid="{00000000-0005-0000-0000-00003B040000}"/>
    <cellStyle name="20% - Accent3 3 4 2 3" xfId="6748" xr:uid="{00000000-0005-0000-0000-00003C040000}"/>
    <cellStyle name="20% - Accent3 3 4 3" xfId="1618" xr:uid="{00000000-0005-0000-0000-00003D040000}"/>
    <cellStyle name="20% - Accent3 3 4 3 2" xfId="4472" xr:uid="{00000000-0005-0000-0000-00003E040000}"/>
    <cellStyle name="20% - Accent3 3 4 3 2 2" xfId="10132" xr:uid="{00000000-0005-0000-0000-00003F040000}"/>
    <cellStyle name="20% - Accent3 3 4 3 3" xfId="7302" xr:uid="{00000000-0005-0000-0000-000040040000}"/>
    <cellStyle name="20% - Accent3 3 4 4" xfId="2184" xr:uid="{00000000-0005-0000-0000-000041040000}"/>
    <cellStyle name="20% - Accent3 3 4 4 2" xfId="5027" xr:uid="{00000000-0005-0000-0000-000042040000}"/>
    <cellStyle name="20% - Accent3 3 4 4 2 2" xfId="10687" xr:uid="{00000000-0005-0000-0000-000043040000}"/>
    <cellStyle name="20% - Accent3 3 4 4 3" xfId="7857" xr:uid="{00000000-0005-0000-0000-000044040000}"/>
    <cellStyle name="20% - Accent3 3 4 5" xfId="2739" xr:uid="{00000000-0005-0000-0000-000045040000}"/>
    <cellStyle name="20% - Accent3 3 4 5 2" xfId="5582" xr:uid="{00000000-0005-0000-0000-000046040000}"/>
    <cellStyle name="20% - Accent3 3 4 5 2 2" xfId="11242" xr:uid="{00000000-0005-0000-0000-000047040000}"/>
    <cellStyle name="20% - Accent3 3 4 5 3" xfId="8412" xr:uid="{00000000-0005-0000-0000-000048040000}"/>
    <cellStyle name="20% - Accent3 3 4 6" xfId="3365" xr:uid="{00000000-0005-0000-0000-000049040000}"/>
    <cellStyle name="20% - Accent3 3 4 6 2" xfId="9025" xr:uid="{00000000-0005-0000-0000-00004A040000}"/>
    <cellStyle name="20% - Accent3 3 4 7" xfId="6195" xr:uid="{00000000-0005-0000-0000-00004B040000}"/>
    <cellStyle name="20% - Accent3 3 5" xfId="616" xr:uid="{00000000-0005-0000-0000-00004C040000}"/>
    <cellStyle name="20% - Accent3 3 5 2" xfId="1175" xr:uid="{00000000-0005-0000-0000-00004D040000}"/>
    <cellStyle name="20% - Accent3 3 5 2 2" xfId="4029" xr:uid="{00000000-0005-0000-0000-00004E040000}"/>
    <cellStyle name="20% - Accent3 3 5 2 2 2" xfId="9689" xr:uid="{00000000-0005-0000-0000-00004F040000}"/>
    <cellStyle name="20% - Accent3 3 5 2 3" xfId="6859" xr:uid="{00000000-0005-0000-0000-000050040000}"/>
    <cellStyle name="20% - Accent3 3 5 3" xfId="1729" xr:uid="{00000000-0005-0000-0000-000051040000}"/>
    <cellStyle name="20% - Accent3 3 5 3 2" xfId="4583" xr:uid="{00000000-0005-0000-0000-000052040000}"/>
    <cellStyle name="20% - Accent3 3 5 3 2 2" xfId="10243" xr:uid="{00000000-0005-0000-0000-000053040000}"/>
    <cellStyle name="20% - Accent3 3 5 3 3" xfId="7413" xr:uid="{00000000-0005-0000-0000-000054040000}"/>
    <cellStyle name="20% - Accent3 3 5 4" xfId="2295" xr:uid="{00000000-0005-0000-0000-000055040000}"/>
    <cellStyle name="20% - Accent3 3 5 4 2" xfId="5138" xr:uid="{00000000-0005-0000-0000-000056040000}"/>
    <cellStyle name="20% - Accent3 3 5 4 2 2" xfId="10798" xr:uid="{00000000-0005-0000-0000-000057040000}"/>
    <cellStyle name="20% - Accent3 3 5 4 3" xfId="7968" xr:uid="{00000000-0005-0000-0000-000058040000}"/>
    <cellStyle name="20% - Accent3 3 5 5" xfId="2850" xr:uid="{00000000-0005-0000-0000-000059040000}"/>
    <cellStyle name="20% - Accent3 3 5 5 2" xfId="5693" xr:uid="{00000000-0005-0000-0000-00005A040000}"/>
    <cellStyle name="20% - Accent3 3 5 5 2 2" xfId="11353" xr:uid="{00000000-0005-0000-0000-00005B040000}"/>
    <cellStyle name="20% - Accent3 3 5 5 3" xfId="8523" xr:uid="{00000000-0005-0000-0000-00005C040000}"/>
    <cellStyle name="20% - Accent3 3 5 6" xfId="3476" xr:uid="{00000000-0005-0000-0000-00005D040000}"/>
    <cellStyle name="20% - Accent3 3 5 6 2" xfId="9136" xr:uid="{00000000-0005-0000-0000-00005E040000}"/>
    <cellStyle name="20% - Accent3 3 5 7" xfId="6306" xr:uid="{00000000-0005-0000-0000-00005F040000}"/>
    <cellStyle name="20% - Accent3 3 6" xfId="727" xr:uid="{00000000-0005-0000-0000-000060040000}"/>
    <cellStyle name="20% - Accent3 3 6 2" xfId="3587" xr:uid="{00000000-0005-0000-0000-000061040000}"/>
    <cellStyle name="20% - Accent3 3 6 2 2" xfId="9247" xr:uid="{00000000-0005-0000-0000-000062040000}"/>
    <cellStyle name="20% - Accent3 3 6 3" xfId="6417" xr:uid="{00000000-0005-0000-0000-000063040000}"/>
    <cellStyle name="20% - Accent3 3 7" xfId="1286" xr:uid="{00000000-0005-0000-0000-000064040000}"/>
    <cellStyle name="20% - Accent3 3 7 2" xfId="4140" xr:uid="{00000000-0005-0000-0000-000065040000}"/>
    <cellStyle name="20% - Accent3 3 7 2 2" xfId="9800" xr:uid="{00000000-0005-0000-0000-000066040000}"/>
    <cellStyle name="20% - Accent3 3 7 3" xfId="6970" xr:uid="{00000000-0005-0000-0000-000067040000}"/>
    <cellStyle name="20% - Accent3 3 8" xfId="1852" xr:uid="{00000000-0005-0000-0000-000068040000}"/>
    <cellStyle name="20% - Accent3 3 8 2" xfId="4695" xr:uid="{00000000-0005-0000-0000-000069040000}"/>
    <cellStyle name="20% - Accent3 3 8 2 2" xfId="10355" xr:uid="{00000000-0005-0000-0000-00006A040000}"/>
    <cellStyle name="20% - Accent3 3 8 3" xfId="7525" xr:uid="{00000000-0005-0000-0000-00006B040000}"/>
    <cellStyle name="20% - Accent3 3 9" xfId="2407" xr:uid="{00000000-0005-0000-0000-00006C040000}"/>
    <cellStyle name="20% - Accent3 3 9 2" xfId="5250" xr:uid="{00000000-0005-0000-0000-00006D040000}"/>
    <cellStyle name="20% - Accent3 3 9 2 2" xfId="10910" xr:uid="{00000000-0005-0000-0000-00006E040000}"/>
    <cellStyle name="20% - Accent3 3 9 3" xfId="8080" xr:uid="{00000000-0005-0000-0000-00006F040000}"/>
    <cellStyle name="20% - Accent3 4" xfId="225" xr:uid="{00000000-0005-0000-0000-000070040000}"/>
    <cellStyle name="20% - Accent3 4 2" xfId="788" xr:uid="{00000000-0005-0000-0000-000071040000}"/>
    <cellStyle name="20% - Accent3 4 2 2" xfId="3642" xr:uid="{00000000-0005-0000-0000-000072040000}"/>
    <cellStyle name="20% - Accent3 4 2 2 2" xfId="9302" xr:uid="{00000000-0005-0000-0000-000073040000}"/>
    <cellStyle name="20% - Accent3 4 2 3" xfId="6472" xr:uid="{00000000-0005-0000-0000-000074040000}"/>
    <cellStyle name="20% - Accent3 4 3" xfId="1342" xr:uid="{00000000-0005-0000-0000-000075040000}"/>
    <cellStyle name="20% - Accent3 4 3 2" xfId="4196" xr:uid="{00000000-0005-0000-0000-000076040000}"/>
    <cellStyle name="20% - Accent3 4 3 2 2" xfId="9856" xr:uid="{00000000-0005-0000-0000-000077040000}"/>
    <cellStyle name="20% - Accent3 4 3 3" xfId="7026" xr:uid="{00000000-0005-0000-0000-000078040000}"/>
    <cellStyle name="20% - Accent3 4 4" xfId="1908" xr:uid="{00000000-0005-0000-0000-000079040000}"/>
    <cellStyle name="20% - Accent3 4 4 2" xfId="4751" xr:uid="{00000000-0005-0000-0000-00007A040000}"/>
    <cellStyle name="20% - Accent3 4 4 2 2" xfId="10411" xr:uid="{00000000-0005-0000-0000-00007B040000}"/>
    <cellStyle name="20% - Accent3 4 4 3" xfId="7581" xr:uid="{00000000-0005-0000-0000-00007C040000}"/>
    <cellStyle name="20% - Accent3 4 5" xfId="2463" xr:uid="{00000000-0005-0000-0000-00007D040000}"/>
    <cellStyle name="20% - Accent3 4 5 2" xfId="5306" xr:uid="{00000000-0005-0000-0000-00007E040000}"/>
    <cellStyle name="20% - Accent3 4 5 2 2" xfId="10966" xr:uid="{00000000-0005-0000-0000-00007F040000}"/>
    <cellStyle name="20% - Accent3 4 5 3" xfId="8136" xr:uid="{00000000-0005-0000-0000-000080040000}"/>
    <cellStyle name="20% - Accent3 4 6" xfId="3089" xr:uid="{00000000-0005-0000-0000-000081040000}"/>
    <cellStyle name="20% - Accent3 4 6 2" xfId="8749" xr:uid="{00000000-0005-0000-0000-000082040000}"/>
    <cellStyle name="20% - Accent3 4 7" xfId="5919" xr:uid="{00000000-0005-0000-0000-000083040000}"/>
    <cellStyle name="20% - Accent3 5" xfId="337" xr:uid="{00000000-0005-0000-0000-000084040000}"/>
    <cellStyle name="20% - Accent3 5 2" xfId="896" xr:uid="{00000000-0005-0000-0000-000085040000}"/>
    <cellStyle name="20% - Accent3 5 2 2" xfId="3750" xr:uid="{00000000-0005-0000-0000-000086040000}"/>
    <cellStyle name="20% - Accent3 5 2 2 2" xfId="9410" xr:uid="{00000000-0005-0000-0000-000087040000}"/>
    <cellStyle name="20% - Accent3 5 2 3" xfId="6580" xr:uid="{00000000-0005-0000-0000-000088040000}"/>
    <cellStyle name="20% - Accent3 5 3" xfId="1450" xr:uid="{00000000-0005-0000-0000-000089040000}"/>
    <cellStyle name="20% - Accent3 5 3 2" xfId="4304" xr:uid="{00000000-0005-0000-0000-00008A040000}"/>
    <cellStyle name="20% - Accent3 5 3 2 2" xfId="9964" xr:uid="{00000000-0005-0000-0000-00008B040000}"/>
    <cellStyle name="20% - Accent3 5 3 3" xfId="7134" xr:uid="{00000000-0005-0000-0000-00008C040000}"/>
    <cellStyle name="20% - Accent3 5 4" xfId="2016" xr:uid="{00000000-0005-0000-0000-00008D040000}"/>
    <cellStyle name="20% - Accent3 5 4 2" xfId="4859" xr:uid="{00000000-0005-0000-0000-00008E040000}"/>
    <cellStyle name="20% - Accent3 5 4 2 2" xfId="10519" xr:uid="{00000000-0005-0000-0000-00008F040000}"/>
    <cellStyle name="20% - Accent3 5 4 3" xfId="7689" xr:uid="{00000000-0005-0000-0000-000090040000}"/>
    <cellStyle name="20% - Accent3 5 5" xfId="2571" xr:uid="{00000000-0005-0000-0000-000091040000}"/>
    <cellStyle name="20% - Accent3 5 5 2" xfId="5414" xr:uid="{00000000-0005-0000-0000-000092040000}"/>
    <cellStyle name="20% - Accent3 5 5 2 2" xfId="11074" xr:uid="{00000000-0005-0000-0000-000093040000}"/>
    <cellStyle name="20% - Accent3 5 5 3" xfId="8244" xr:uid="{00000000-0005-0000-0000-000094040000}"/>
    <cellStyle name="20% - Accent3 5 6" xfId="3197" xr:uid="{00000000-0005-0000-0000-000095040000}"/>
    <cellStyle name="20% - Accent3 5 6 2" xfId="8857" xr:uid="{00000000-0005-0000-0000-000096040000}"/>
    <cellStyle name="20% - Accent3 5 7" xfId="6027" xr:uid="{00000000-0005-0000-0000-000097040000}"/>
    <cellStyle name="20% - Accent3 6" xfId="449" xr:uid="{00000000-0005-0000-0000-000098040000}"/>
    <cellStyle name="20% - Accent3 6 2" xfId="1008" xr:uid="{00000000-0005-0000-0000-000099040000}"/>
    <cellStyle name="20% - Accent3 6 2 2" xfId="3862" xr:uid="{00000000-0005-0000-0000-00009A040000}"/>
    <cellStyle name="20% - Accent3 6 2 2 2" xfId="9522" xr:uid="{00000000-0005-0000-0000-00009B040000}"/>
    <cellStyle name="20% - Accent3 6 2 3" xfId="6692" xr:uid="{00000000-0005-0000-0000-00009C040000}"/>
    <cellStyle name="20% - Accent3 6 3" xfId="1562" xr:uid="{00000000-0005-0000-0000-00009D040000}"/>
    <cellStyle name="20% - Accent3 6 3 2" xfId="4416" xr:uid="{00000000-0005-0000-0000-00009E040000}"/>
    <cellStyle name="20% - Accent3 6 3 2 2" xfId="10076" xr:uid="{00000000-0005-0000-0000-00009F040000}"/>
    <cellStyle name="20% - Accent3 6 3 3" xfId="7246" xr:uid="{00000000-0005-0000-0000-0000A0040000}"/>
    <cellStyle name="20% - Accent3 6 4" xfId="2128" xr:uid="{00000000-0005-0000-0000-0000A1040000}"/>
    <cellStyle name="20% - Accent3 6 4 2" xfId="4971" xr:uid="{00000000-0005-0000-0000-0000A2040000}"/>
    <cellStyle name="20% - Accent3 6 4 2 2" xfId="10631" xr:uid="{00000000-0005-0000-0000-0000A3040000}"/>
    <cellStyle name="20% - Accent3 6 4 3" xfId="7801" xr:uid="{00000000-0005-0000-0000-0000A4040000}"/>
    <cellStyle name="20% - Accent3 6 5" xfId="2683" xr:uid="{00000000-0005-0000-0000-0000A5040000}"/>
    <cellStyle name="20% - Accent3 6 5 2" xfId="5526" xr:uid="{00000000-0005-0000-0000-0000A6040000}"/>
    <cellStyle name="20% - Accent3 6 5 2 2" xfId="11186" xr:uid="{00000000-0005-0000-0000-0000A7040000}"/>
    <cellStyle name="20% - Accent3 6 5 3" xfId="8356" xr:uid="{00000000-0005-0000-0000-0000A8040000}"/>
    <cellStyle name="20% - Accent3 6 6" xfId="3309" xr:uid="{00000000-0005-0000-0000-0000A9040000}"/>
    <cellStyle name="20% - Accent3 6 6 2" xfId="8969" xr:uid="{00000000-0005-0000-0000-0000AA040000}"/>
    <cellStyle name="20% - Accent3 6 7" xfId="6139" xr:uid="{00000000-0005-0000-0000-0000AB040000}"/>
    <cellStyle name="20% - Accent3 7" xfId="561" xr:uid="{00000000-0005-0000-0000-0000AC040000}"/>
    <cellStyle name="20% - Accent3 7 2" xfId="1120" xr:uid="{00000000-0005-0000-0000-0000AD040000}"/>
    <cellStyle name="20% - Accent3 7 2 2" xfId="3974" xr:uid="{00000000-0005-0000-0000-0000AE040000}"/>
    <cellStyle name="20% - Accent3 7 2 2 2" xfId="9634" xr:uid="{00000000-0005-0000-0000-0000AF040000}"/>
    <cellStyle name="20% - Accent3 7 2 3" xfId="6804" xr:uid="{00000000-0005-0000-0000-0000B0040000}"/>
    <cellStyle name="20% - Accent3 7 3" xfId="1674" xr:uid="{00000000-0005-0000-0000-0000B1040000}"/>
    <cellStyle name="20% - Accent3 7 3 2" xfId="4528" xr:uid="{00000000-0005-0000-0000-0000B2040000}"/>
    <cellStyle name="20% - Accent3 7 3 2 2" xfId="10188" xr:uid="{00000000-0005-0000-0000-0000B3040000}"/>
    <cellStyle name="20% - Accent3 7 3 3" xfId="7358" xr:uid="{00000000-0005-0000-0000-0000B4040000}"/>
    <cellStyle name="20% - Accent3 7 4" xfId="2240" xr:uid="{00000000-0005-0000-0000-0000B5040000}"/>
    <cellStyle name="20% - Accent3 7 4 2" xfId="5083" xr:uid="{00000000-0005-0000-0000-0000B6040000}"/>
    <cellStyle name="20% - Accent3 7 4 2 2" xfId="10743" xr:uid="{00000000-0005-0000-0000-0000B7040000}"/>
    <cellStyle name="20% - Accent3 7 4 3" xfId="7913" xr:uid="{00000000-0005-0000-0000-0000B8040000}"/>
    <cellStyle name="20% - Accent3 7 5" xfId="2795" xr:uid="{00000000-0005-0000-0000-0000B9040000}"/>
    <cellStyle name="20% - Accent3 7 5 2" xfId="5638" xr:uid="{00000000-0005-0000-0000-0000BA040000}"/>
    <cellStyle name="20% - Accent3 7 5 2 2" xfId="11298" xr:uid="{00000000-0005-0000-0000-0000BB040000}"/>
    <cellStyle name="20% - Accent3 7 5 3" xfId="8468" xr:uid="{00000000-0005-0000-0000-0000BC040000}"/>
    <cellStyle name="20% - Accent3 7 6" xfId="3421" xr:uid="{00000000-0005-0000-0000-0000BD040000}"/>
    <cellStyle name="20% - Accent3 7 6 2" xfId="9081" xr:uid="{00000000-0005-0000-0000-0000BE040000}"/>
    <cellStyle name="20% - Accent3 7 7" xfId="6251" xr:uid="{00000000-0005-0000-0000-0000BF040000}"/>
    <cellStyle name="20% - Accent3 8" xfId="672" xr:uid="{00000000-0005-0000-0000-0000C0040000}"/>
    <cellStyle name="20% - Accent3 8 2" xfId="3527" xr:uid="{00000000-0005-0000-0000-0000C1040000}"/>
    <cellStyle name="20% - Accent3 8 2 2" xfId="9187" xr:uid="{00000000-0005-0000-0000-0000C2040000}"/>
    <cellStyle name="20% - Accent3 8 3" xfId="6357" xr:uid="{00000000-0005-0000-0000-0000C3040000}"/>
    <cellStyle name="20% - Accent3 9" xfId="1231" xr:uid="{00000000-0005-0000-0000-0000C4040000}"/>
    <cellStyle name="20% - Accent3 9 2" xfId="4085" xr:uid="{00000000-0005-0000-0000-0000C5040000}"/>
    <cellStyle name="20% - Accent3 9 2 2" xfId="9745" xr:uid="{00000000-0005-0000-0000-0000C6040000}"/>
    <cellStyle name="20% - Accent3 9 3" xfId="6915" xr:uid="{00000000-0005-0000-0000-0000C7040000}"/>
    <cellStyle name="20% - Accent4" xfId="33" builtinId="42" customBuiltin="1"/>
    <cellStyle name="20% - Accent4 10" xfId="1798" xr:uid="{00000000-0005-0000-0000-0000C9040000}"/>
    <cellStyle name="20% - Accent4 10 2" xfId="4643" xr:uid="{00000000-0005-0000-0000-0000CA040000}"/>
    <cellStyle name="20% - Accent4 10 2 2" xfId="10303" xr:uid="{00000000-0005-0000-0000-0000CB040000}"/>
    <cellStyle name="20% - Accent4 10 3" xfId="7473" xr:uid="{00000000-0005-0000-0000-0000CC040000}"/>
    <cellStyle name="20% - Accent4 11" xfId="2353" xr:uid="{00000000-0005-0000-0000-0000CD040000}"/>
    <cellStyle name="20% - Accent4 11 2" xfId="5196" xr:uid="{00000000-0005-0000-0000-0000CE040000}"/>
    <cellStyle name="20% - Accent4 11 2 2" xfId="10856" xr:uid="{00000000-0005-0000-0000-0000CF040000}"/>
    <cellStyle name="20% - Accent4 11 3" xfId="8026" xr:uid="{00000000-0005-0000-0000-0000D0040000}"/>
    <cellStyle name="20% - Accent4 12" xfId="2909" xr:uid="{00000000-0005-0000-0000-0000D1040000}"/>
    <cellStyle name="20% - Accent4 12 2" xfId="5752" xr:uid="{00000000-0005-0000-0000-0000D2040000}"/>
    <cellStyle name="20% - Accent4 12 2 2" xfId="11412" xr:uid="{00000000-0005-0000-0000-0000D3040000}"/>
    <cellStyle name="20% - Accent4 12 3" xfId="8582" xr:uid="{00000000-0005-0000-0000-0000D4040000}"/>
    <cellStyle name="20% - Accent4 13" xfId="2981" xr:uid="{00000000-0005-0000-0000-0000D5040000}"/>
    <cellStyle name="20% - Accent4 13 2" xfId="8641" xr:uid="{00000000-0005-0000-0000-0000D6040000}"/>
    <cellStyle name="20% - Accent4 14" xfId="5811" xr:uid="{00000000-0005-0000-0000-0000D7040000}"/>
    <cellStyle name="20% - Accent4 2" xfId="71" xr:uid="{00000000-0005-0000-0000-0000D8040000}"/>
    <cellStyle name="20% - Accent4 2 10" xfId="2375" xr:uid="{00000000-0005-0000-0000-0000D9040000}"/>
    <cellStyle name="20% - Accent4 2 10 2" xfId="5218" xr:uid="{00000000-0005-0000-0000-0000DA040000}"/>
    <cellStyle name="20% - Accent4 2 10 2 2" xfId="10878" xr:uid="{00000000-0005-0000-0000-0000DB040000}"/>
    <cellStyle name="20% - Accent4 2 10 3" xfId="8048" xr:uid="{00000000-0005-0000-0000-0000DC040000}"/>
    <cellStyle name="20% - Accent4 2 11" xfId="2929" xr:uid="{00000000-0005-0000-0000-0000DD040000}"/>
    <cellStyle name="20% - Accent4 2 11 2" xfId="5772" xr:uid="{00000000-0005-0000-0000-0000DE040000}"/>
    <cellStyle name="20% - Accent4 2 11 2 2" xfId="11432" xr:uid="{00000000-0005-0000-0000-0000DF040000}"/>
    <cellStyle name="20% - Accent4 2 11 3" xfId="8602" xr:uid="{00000000-0005-0000-0000-0000E0040000}"/>
    <cellStyle name="20% - Accent4 2 12" xfId="3001" xr:uid="{00000000-0005-0000-0000-0000E1040000}"/>
    <cellStyle name="20% - Accent4 2 12 2" xfId="8661" xr:uid="{00000000-0005-0000-0000-0000E2040000}"/>
    <cellStyle name="20% - Accent4 2 13" xfId="5831" xr:uid="{00000000-0005-0000-0000-0000E3040000}"/>
    <cellStyle name="20% - Accent4 2 2" xfId="191" xr:uid="{00000000-0005-0000-0000-0000E4040000}"/>
    <cellStyle name="20% - Accent4 2 2 10" xfId="3057" xr:uid="{00000000-0005-0000-0000-0000E5040000}"/>
    <cellStyle name="20% - Accent4 2 2 10 2" xfId="8717" xr:uid="{00000000-0005-0000-0000-0000E6040000}"/>
    <cellStyle name="20% - Accent4 2 2 11" xfId="5887" xr:uid="{00000000-0005-0000-0000-0000E7040000}"/>
    <cellStyle name="20% - Accent4 2 2 2" xfId="305" xr:uid="{00000000-0005-0000-0000-0000E8040000}"/>
    <cellStyle name="20% - Accent4 2 2 2 2" xfId="868" xr:uid="{00000000-0005-0000-0000-0000E9040000}"/>
    <cellStyle name="20% - Accent4 2 2 2 2 2" xfId="3722" xr:uid="{00000000-0005-0000-0000-0000EA040000}"/>
    <cellStyle name="20% - Accent4 2 2 2 2 2 2" xfId="9382" xr:uid="{00000000-0005-0000-0000-0000EB040000}"/>
    <cellStyle name="20% - Accent4 2 2 2 2 3" xfId="6552" xr:uid="{00000000-0005-0000-0000-0000EC040000}"/>
    <cellStyle name="20% - Accent4 2 2 2 3" xfId="1422" xr:uid="{00000000-0005-0000-0000-0000ED040000}"/>
    <cellStyle name="20% - Accent4 2 2 2 3 2" xfId="4276" xr:uid="{00000000-0005-0000-0000-0000EE040000}"/>
    <cellStyle name="20% - Accent4 2 2 2 3 2 2" xfId="9936" xr:uid="{00000000-0005-0000-0000-0000EF040000}"/>
    <cellStyle name="20% - Accent4 2 2 2 3 3" xfId="7106" xr:uid="{00000000-0005-0000-0000-0000F0040000}"/>
    <cellStyle name="20% - Accent4 2 2 2 4" xfId="1988" xr:uid="{00000000-0005-0000-0000-0000F1040000}"/>
    <cellStyle name="20% - Accent4 2 2 2 4 2" xfId="4831" xr:uid="{00000000-0005-0000-0000-0000F2040000}"/>
    <cellStyle name="20% - Accent4 2 2 2 4 2 2" xfId="10491" xr:uid="{00000000-0005-0000-0000-0000F3040000}"/>
    <cellStyle name="20% - Accent4 2 2 2 4 3" xfId="7661" xr:uid="{00000000-0005-0000-0000-0000F4040000}"/>
    <cellStyle name="20% - Accent4 2 2 2 5" xfId="2543" xr:uid="{00000000-0005-0000-0000-0000F5040000}"/>
    <cellStyle name="20% - Accent4 2 2 2 5 2" xfId="5386" xr:uid="{00000000-0005-0000-0000-0000F6040000}"/>
    <cellStyle name="20% - Accent4 2 2 2 5 2 2" xfId="11046" xr:uid="{00000000-0005-0000-0000-0000F7040000}"/>
    <cellStyle name="20% - Accent4 2 2 2 5 3" xfId="8216" xr:uid="{00000000-0005-0000-0000-0000F8040000}"/>
    <cellStyle name="20% - Accent4 2 2 2 6" xfId="3169" xr:uid="{00000000-0005-0000-0000-0000F9040000}"/>
    <cellStyle name="20% - Accent4 2 2 2 6 2" xfId="8829" xr:uid="{00000000-0005-0000-0000-0000FA040000}"/>
    <cellStyle name="20% - Accent4 2 2 2 7" xfId="5999" xr:uid="{00000000-0005-0000-0000-0000FB040000}"/>
    <cellStyle name="20% - Accent4 2 2 3" xfId="417" xr:uid="{00000000-0005-0000-0000-0000FC040000}"/>
    <cellStyle name="20% - Accent4 2 2 3 2" xfId="976" xr:uid="{00000000-0005-0000-0000-0000FD040000}"/>
    <cellStyle name="20% - Accent4 2 2 3 2 2" xfId="3830" xr:uid="{00000000-0005-0000-0000-0000FE040000}"/>
    <cellStyle name="20% - Accent4 2 2 3 2 2 2" xfId="9490" xr:uid="{00000000-0005-0000-0000-0000FF040000}"/>
    <cellStyle name="20% - Accent4 2 2 3 2 3" xfId="6660" xr:uid="{00000000-0005-0000-0000-000000050000}"/>
    <cellStyle name="20% - Accent4 2 2 3 3" xfId="1530" xr:uid="{00000000-0005-0000-0000-000001050000}"/>
    <cellStyle name="20% - Accent4 2 2 3 3 2" xfId="4384" xr:uid="{00000000-0005-0000-0000-000002050000}"/>
    <cellStyle name="20% - Accent4 2 2 3 3 2 2" xfId="10044" xr:uid="{00000000-0005-0000-0000-000003050000}"/>
    <cellStyle name="20% - Accent4 2 2 3 3 3" xfId="7214" xr:uid="{00000000-0005-0000-0000-000004050000}"/>
    <cellStyle name="20% - Accent4 2 2 3 4" xfId="2096" xr:uid="{00000000-0005-0000-0000-000005050000}"/>
    <cellStyle name="20% - Accent4 2 2 3 4 2" xfId="4939" xr:uid="{00000000-0005-0000-0000-000006050000}"/>
    <cellStyle name="20% - Accent4 2 2 3 4 2 2" xfId="10599" xr:uid="{00000000-0005-0000-0000-000007050000}"/>
    <cellStyle name="20% - Accent4 2 2 3 4 3" xfId="7769" xr:uid="{00000000-0005-0000-0000-000008050000}"/>
    <cellStyle name="20% - Accent4 2 2 3 5" xfId="2651" xr:uid="{00000000-0005-0000-0000-000009050000}"/>
    <cellStyle name="20% - Accent4 2 2 3 5 2" xfId="5494" xr:uid="{00000000-0005-0000-0000-00000A050000}"/>
    <cellStyle name="20% - Accent4 2 2 3 5 2 2" xfId="11154" xr:uid="{00000000-0005-0000-0000-00000B050000}"/>
    <cellStyle name="20% - Accent4 2 2 3 5 3" xfId="8324" xr:uid="{00000000-0005-0000-0000-00000C050000}"/>
    <cellStyle name="20% - Accent4 2 2 3 6" xfId="3277" xr:uid="{00000000-0005-0000-0000-00000D050000}"/>
    <cellStyle name="20% - Accent4 2 2 3 6 2" xfId="8937" xr:uid="{00000000-0005-0000-0000-00000E050000}"/>
    <cellStyle name="20% - Accent4 2 2 3 7" xfId="6107" xr:uid="{00000000-0005-0000-0000-00000F050000}"/>
    <cellStyle name="20% - Accent4 2 2 4" xfId="529" xr:uid="{00000000-0005-0000-0000-000010050000}"/>
    <cellStyle name="20% - Accent4 2 2 4 2" xfId="1088" xr:uid="{00000000-0005-0000-0000-000011050000}"/>
    <cellStyle name="20% - Accent4 2 2 4 2 2" xfId="3942" xr:uid="{00000000-0005-0000-0000-000012050000}"/>
    <cellStyle name="20% - Accent4 2 2 4 2 2 2" xfId="9602" xr:uid="{00000000-0005-0000-0000-000013050000}"/>
    <cellStyle name="20% - Accent4 2 2 4 2 3" xfId="6772" xr:uid="{00000000-0005-0000-0000-000014050000}"/>
    <cellStyle name="20% - Accent4 2 2 4 3" xfId="1642" xr:uid="{00000000-0005-0000-0000-000015050000}"/>
    <cellStyle name="20% - Accent4 2 2 4 3 2" xfId="4496" xr:uid="{00000000-0005-0000-0000-000016050000}"/>
    <cellStyle name="20% - Accent4 2 2 4 3 2 2" xfId="10156" xr:uid="{00000000-0005-0000-0000-000017050000}"/>
    <cellStyle name="20% - Accent4 2 2 4 3 3" xfId="7326" xr:uid="{00000000-0005-0000-0000-000018050000}"/>
    <cellStyle name="20% - Accent4 2 2 4 4" xfId="2208" xr:uid="{00000000-0005-0000-0000-000019050000}"/>
    <cellStyle name="20% - Accent4 2 2 4 4 2" xfId="5051" xr:uid="{00000000-0005-0000-0000-00001A050000}"/>
    <cellStyle name="20% - Accent4 2 2 4 4 2 2" xfId="10711" xr:uid="{00000000-0005-0000-0000-00001B050000}"/>
    <cellStyle name="20% - Accent4 2 2 4 4 3" xfId="7881" xr:uid="{00000000-0005-0000-0000-00001C050000}"/>
    <cellStyle name="20% - Accent4 2 2 4 5" xfId="2763" xr:uid="{00000000-0005-0000-0000-00001D050000}"/>
    <cellStyle name="20% - Accent4 2 2 4 5 2" xfId="5606" xr:uid="{00000000-0005-0000-0000-00001E050000}"/>
    <cellStyle name="20% - Accent4 2 2 4 5 2 2" xfId="11266" xr:uid="{00000000-0005-0000-0000-00001F050000}"/>
    <cellStyle name="20% - Accent4 2 2 4 5 3" xfId="8436" xr:uid="{00000000-0005-0000-0000-000020050000}"/>
    <cellStyle name="20% - Accent4 2 2 4 6" xfId="3389" xr:uid="{00000000-0005-0000-0000-000021050000}"/>
    <cellStyle name="20% - Accent4 2 2 4 6 2" xfId="9049" xr:uid="{00000000-0005-0000-0000-000022050000}"/>
    <cellStyle name="20% - Accent4 2 2 4 7" xfId="6219" xr:uid="{00000000-0005-0000-0000-000023050000}"/>
    <cellStyle name="20% - Accent4 2 2 5" xfId="640" xr:uid="{00000000-0005-0000-0000-000024050000}"/>
    <cellStyle name="20% - Accent4 2 2 5 2" xfId="1199" xr:uid="{00000000-0005-0000-0000-000025050000}"/>
    <cellStyle name="20% - Accent4 2 2 5 2 2" xfId="4053" xr:uid="{00000000-0005-0000-0000-000026050000}"/>
    <cellStyle name="20% - Accent4 2 2 5 2 2 2" xfId="9713" xr:uid="{00000000-0005-0000-0000-000027050000}"/>
    <cellStyle name="20% - Accent4 2 2 5 2 3" xfId="6883" xr:uid="{00000000-0005-0000-0000-000028050000}"/>
    <cellStyle name="20% - Accent4 2 2 5 3" xfId="1753" xr:uid="{00000000-0005-0000-0000-000029050000}"/>
    <cellStyle name="20% - Accent4 2 2 5 3 2" xfId="4607" xr:uid="{00000000-0005-0000-0000-00002A050000}"/>
    <cellStyle name="20% - Accent4 2 2 5 3 2 2" xfId="10267" xr:uid="{00000000-0005-0000-0000-00002B050000}"/>
    <cellStyle name="20% - Accent4 2 2 5 3 3" xfId="7437" xr:uid="{00000000-0005-0000-0000-00002C050000}"/>
    <cellStyle name="20% - Accent4 2 2 5 4" xfId="2319" xr:uid="{00000000-0005-0000-0000-00002D050000}"/>
    <cellStyle name="20% - Accent4 2 2 5 4 2" xfId="5162" xr:uid="{00000000-0005-0000-0000-00002E050000}"/>
    <cellStyle name="20% - Accent4 2 2 5 4 2 2" xfId="10822" xr:uid="{00000000-0005-0000-0000-00002F050000}"/>
    <cellStyle name="20% - Accent4 2 2 5 4 3" xfId="7992" xr:uid="{00000000-0005-0000-0000-000030050000}"/>
    <cellStyle name="20% - Accent4 2 2 5 5" xfId="2874" xr:uid="{00000000-0005-0000-0000-000031050000}"/>
    <cellStyle name="20% - Accent4 2 2 5 5 2" xfId="5717" xr:uid="{00000000-0005-0000-0000-000032050000}"/>
    <cellStyle name="20% - Accent4 2 2 5 5 2 2" xfId="11377" xr:uid="{00000000-0005-0000-0000-000033050000}"/>
    <cellStyle name="20% - Accent4 2 2 5 5 3" xfId="8547" xr:uid="{00000000-0005-0000-0000-000034050000}"/>
    <cellStyle name="20% - Accent4 2 2 5 6" xfId="3500" xr:uid="{00000000-0005-0000-0000-000035050000}"/>
    <cellStyle name="20% - Accent4 2 2 5 6 2" xfId="9160" xr:uid="{00000000-0005-0000-0000-000036050000}"/>
    <cellStyle name="20% - Accent4 2 2 5 7" xfId="6330" xr:uid="{00000000-0005-0000-0000-000037050000}"/>
    <cellStyle name="20% - Accent4 2 2 6" xfId="751" xr:uid="{00000000-0005-0000-0000-000038050000}"/>
    <cellStyle name="20% - Accent4 2 2 6 2" xfId="3611" xr:uid="{00000000-0005-0000-0000-000039050000}"/>
    <cellStyle name="20% - Accent4 2 2 6 2 2" xfId="9271" xr:uid="{00000000-0005-0000-0000-00003A050000}"/>
    <cellStyle name="20% - Accent4 2 2 6 3" xfId="6441" xr:uid="{00000000-0005-0000-0000-00003B050000}"/>
    <cellStyle name="20% - Accent4 2 2 7" xfId="1310" xr:uid="{00000000-0005-0000-0000-00003C050000}"/>
    <cellStyle name="20% - Accent4 2 2 7 2" xfId="4164" xr:uid="{00000000-0005-0000-0000-00003D050000}"/>
    <cellStyle name="20% - Accent4 2 2 7 2 2" xfId="9824" xr:uid="{00000000-0005-0000-0000-00003E050000}"/>
    <cellStyle name="20% - Accent4 2 2 7 3" xfId="6994" xr:uid="{00000000-0005-0000-0000-00003F050000}"/>
    <cellStyle name="20% - Accent4 2 2 8" xfId="1876" xr:uid="{00000000-0005-0000-0000-000040050000}"/>
    <cellStyle name="20% - Accent4 2 2 8 2" xfId="4719" xr:uid="{00000000-0005-0000-0000-000041050000}"/>
    <cellStyle name="20% - Accent4 2 2 8 2 2" xfId="10379" xr:uid="{00000000-0005-0000-0000-000042050000}"/>
    <cellStyle name="20% - Accent4 2 2 8 3" xfId="7549" xr:uid="{00000000-0005-0000-0000-000043050000}"/>
    <cellStyle name="20% - Accent4 2 2 9" xfId="2431" xr:uid="{00000000-0005-0000-0000-000044050000}"/>
    <cellStyle name="20% - Accent4 2 2 9 2" xfId="5274" xr:uid="{00000000-0005-0000-0000-000045050000}"/>
    <cellStyle name="20% - Accent4 2 2 9 2 2" xfId="10934" xr:uid="{00000000-0005-0000-0000-000046050000}"/>
    <cellStyle name="20% - Accent4 2 2 9 3" xfId="8104" xr:uid="{00000000-0005-0000-0000-000047050000}"/>
    <cellStyle name="20% - Accent4 2 3" xfId="249" xr:uid="{00000000-0005-0000-0000-000048050000}"/>
    <cellStyle name="20% - Accent4 2 3 2" xfId="812" xr:uid="{00000000-0005-0000-0000-000049050000}"/>
    <cellStyle name="20% - Accent4 2 3 2 2" xfId="3666" xr:uid="{00000000-0005-0000-0000-00004A050000}"/>
    <cellStyle name="20% - Accent4 2 3 2 2 2" xfId="9326" xr:uid="{00000000-0005-0000-0000-00004B050000}"/>
    <cellStyle name="20% - Accent4 2 3 2 3" xfId="6496" xr:uid="{00000000-0005-0000-0000-00004C050000}"/>
    <cellStyle name="20% - Accent4 2 3 3" xfId="1366" xr:uid="{00000000-0005-0000-0000-00004D050000}"/>
    <cellStyle name="20% - Accent4 2 3 3 2" xfId="4220" xr:uid="{00000000-0005-0000-0000-00004E050000}"/>
    <cellStyle name="20% - Accent4 2 3 3 2 2" xfId="9880" xr:uid="{00000000-0005-0000-0000-00004F050000}"/>
    <cellStyle name="20% - Accent4 2 3 3 3" xfId="7050" xr:uid="{00000000-0005-0000-0000-000050050000}"/>
    <cellStyle name="20% - Accent4 2 3 4" xfId="1932" xr:uid="{00000000-0005-0000-0000-000051050000}"/>
    <cellStyle name="20% - Accent4 2 3 4 2" xfId="4775" xr:uid="{00000000-0005-0000-0000-000052050000}"/>
    <cellStyle name="20% - Accent4 2 3 4 2 2" xfId="10435" xr:uid="{00000000-0005-0000-0000-000053050000}"/>
    <cellStyle name="20% - Accent4 2 3 4 3" xfId="7605" xr:uid="{00000000-0005-0000-0000-000054050000}"/>
    <cellStyle name="20% - Accent4 2 3 5" xfId="2487" xr:uid="{00000000-0005-0000-0000-000055050000}"/>
    <cellStyle name="20% - Accent4 2 3 5 2" xfId="5330" xr:uid="{00000000-0005-0000-0000-000056050000}"/>
    <cellStyle name="20% - Accent4 2 3 5 2 2" xfId="10990" xr:uid="{00000000-0005-0000-0000-000057050000}"/>
    <cellStyle name="20% - Accent4 2 3 5 3" xfId="8160" xr:uid="{00000000-0005-0000-0000-000058050000}"/>
    <cellStyle name="20% - Accent4 2 3 6" xfId="3113" xr:uid="{00000000-0005-0000-0000-000059050000}"/>
    <cellStyle name="20% - Accent4 2 3 6 2" xfId="8773" xr:uid="{00000000-0005-0000-0000-00005A050000}"/>
    <cellStyle name="20% - Accent4 2 3 7" xfId="5943" xr:uid="{00000000-0005-0000-0000-00005B050000}"/>
    <cellStyle name="20% - Accent4 2 4" xfId="361" xr:uid="{00000000-0005-0000-0000-00005C050000}"/>
    <cellStyle name="20% - Accent4 2 4 2" xfId="920" xr:uid="{00000000-0005-0000-0000-00005D050000}"/>
    <cellStyle name="20% - Accent4 2 4 2 2" xfId="3774" xr:uid="{00000000-0005-0000-0000-00005E050000}"/>
    <cellStyle name="20% - Accent4 2 4 2 2 2" xfId="9434" xr:uid="{00000000-0005-0000-0000-00005F050000}"/>
    <cellStyle name="20% - Accent4 2 4 2 3" xfId="6604" xr:uid="{00000000-0005-0000-0000-000060050000}"/>
    <cellStyle name="20% - Accent4 2 4 3" xfId="1474" xr:uid="{00000000-0005-0000-0000-000061050000}"/>
    <cellStyle name="20% - Accent4 2 4 3 2" xfId="4328" xr:uid="{00000000-0005-0000-0000-000062050000}"/>
    <cellStyle name="20% - Accent4 2 4 3 2 2" xfId="9988" xr:uid="{00000000-0005-0000-0000-000063050000}"/>
    <cellStyle name="20% - Accent4 2 4 3 3" xfId="7158" xr:uid="{00000000-0005-0000-0000-000064050000}"/>
    <cellStyle name="20% - Accent4 2 4 4" xfId="2040" xr:uid="{00000000-0005-0000-0000-000065050000}"/>
    <cellStyle name="20% - Accent4 2 4 4 2" xfId="4883" xr:uid="{00000000-0005-0000-0000-000066050000}"/>
    <cellStyle name="20% - Accent4 2 4 4 2 2" xfId="10543" xr:uid="{00000000-0005-0000-0000-000067050000}"/>
    <cellStyle name="20% - Accent4 2 4 4 3" xfId="7713" xr:uid="{00000000-0005-0000-0000-000068050000}"/>
    <cellStyle name="20% - Accent4 2 4 5" xfId="2595" xr:uid="{00000000-0005-0000-0000-000069050000}"/>
    <cellStyle name="20% - Accent4 2 4 5 2" xfId="5438" xr:uid="{00000000-0005-0000-0000-00006A050000}"/>
    <cellStyle name="20% - Accent4 2 4 5 2 2" xfId="11098" xr:uid="{00000000-0005-0000-0000-00006B050000}"/>
    <cellStyle name="20% - Accent4 2 4 5 3" xfId="8268" xr:uid="{00000000-0005-0000-0000-00006C050000}"/>
    <cellStyle name="20% - Accent4 2 4 6" xfId="3221" xr:uid="{00000000-0005-0000-0000-00006D050000}"/>
    <cellStyle name="20% - Accent4 2 4 6 2" xfId="8881" xr:uid="{00000000-0005-0000-0000-00006E050000}"/>
    <cellStyle name="20% - Accent4 2 4 7" xfId="6051" xr:uid="{00000000-0005-0000-0000-00006F050000}"/>
    <cellStyle name="20% - Accent4 2 5" xfId="473" xr:uid="{00000000-0005-0000-0000-000070050000}"/>
    <cellStyle name="20% - Accent4 2 5 2" xfId="1032" xr:uid="{00000000-0005-0000-0000-000071050000}"/>
    <cellStyle name="20% - Accent4 2 5 2 2" xfId="3886" xr:uid="{00000000-0005-0000-0000-000072050000}"/>
    <cellStyle name="20% - Accent4 2 5 2 2 2" xfId="9546" xr:uid="{00000000-0005-0000-0000-000073050000}"/>
    <cellStyle name="20% - Accent4 2 5 2 3" xfId="6716" xr:uid="{00000000-0005-0000-0000-000074050000}"/>
    <cellStyle name="20% - Accent4 2 5 3" xfId="1586" xr:uid="{00000000-0005-0000-0000-000075050000}"/>
    <cellStyle name="20% - Accent4 2 5 3 2" xfId="4440" xr:uid="{00000000-0005-0000-0000-000076050000}"/>
    <cellStyle name="20% - Accent4 2 5 3 2 2" xfId="10100" xr:uid="{00000000-0005-0000-0000-000077050000}"/>
    <cellStyle name="20% - Accent4 2 5 3 3" xfId="7270" xr:uid="{00000000-0005-0000-0000-000078050000}"/>
    <cellStyle name="20% - Accent4 2 5 4" xfId="2152" xr:uid="{00000000-0005-0000-0000-000079050000}"/>
    <cellStyle name="20% - Accent4 2 5 4 2" xfId="4995" xr:uid="{00000000-0005-0000-0000-00007A050000}"/>
    <cellStyle name="20% - Accent4 2 5 4 2 2" xfId="10655" xr:uid="{00000000-0005-0000-0000-00007B050000}"/>
    <cellStyle name="20% - Accent4 2 5 4 3" xfId="7825" xr:uid="{00000000-0005-0000-0000-00007C050000}"/>
    <cellStyle name="20% - Accent4 2 5 5" xfId="2707" xr:uid="{00000000-0005-0000-0000-00007D050000}"/>
    <cellStyle name="20% - Accent4 2 5 5 2" xfId="5550" xr:uid="{00000000-0005-0000-0000-00007E050000}"/>
    <cellStyle name="20% - Accent4 2 5 5 2 2" xfId="11210" xr:uid="{00000000-0005-0000-0000-00007F050000}"/>
    <cellStyle name="20% - Accent4 2 5 5 3" xfId="8380" xr:uid="{00000000-0005-0000-0000-000080050000}"/>
    <cellStyle name="20% - Accent4 2 5 6" xfId="3333" xr:uid="{00000000-0005-0000-0000-000081050000}"/>
    <cellStyle name="20% - Accent4 2 5 6 2" xfId="8993" xr:uid="{00000000-0005-0000-0000-000082050000}"/>
    <cellStyle name="20% - Accent4 2 5 7" xfId="6163" xr:uid="{00000000-0005-0000-0000-000083050000}"/>
    <cellStyle name="20% - Accent4 2 6" xfId="584" xr:uid="{00000000-0005-0000-0000-000084050000}"/>
    <cellStyle name="20% - Accent4 2 6 2" xfId="1143" xr:uid="{00000000-0005-0000-0000-000085050000}"/>
    <cellStyle name="20% - Accent4 2 6 2 2" xfId="3997" xr:uid="{00000000-0005-0000-0000-000086050000}"/>
    <cellStyle name="20% - Accent4 2 6 2 2 2" xfId="9657" xr:uid="{00000000-0005-0000-0000-000087050000}"/>
    <cellStyle name="20% - Accent4 2 6 2 3" xfId="6827" xr:uid="{00000000-0005-0000-0000-000088050000}"/>
    <cellStyle name="20% - Accent4 2 6 3" xfId="1697" xr:uid="{00000000-0005-0000-0000-000089050000}"/>
    <cellStyle name="20% - Accent4 2 6 3 2" xfId="4551" xr:uid="{00000000-0005-0000-0000-00008A050000}"/>
    <cellStyle name="20% - Accent4 2 6 3 2 2" xfId="10211" xr:uid="{00000000-0005-0000-0000-00008B050000}"/>
    <cellStyle name="20% - Accent4 2 6 3 3" xfId="7381" xr:uid="{00000000-0005-0000-0000-00008C050000}"/>
    <cellStyle name="20% - Accent4 2 6 4" xfId="2263" xr:uid="{00000000-0005-0000-0000-00008D050000}"/>
    <cellStyle name="20% - Accent4 2 6 4 2" xfId="5106" xr:uid="{00000000-0005-0000-0000-00008E050000}"/>
    <cellStyle name="20% - Accent4 2 6 4 2 2" xfId="10766" xr:uid="{00000000-0005-0000-0000-00008F050000}"/>
    <cellStyle name="20% - Accent4 2 6 4 3" xfId="7936" xr:uid="{00000000-0005-0000-0000-000090050000}"/>
    <cellStyle name="20% - Accent4 2 6 5" xfId="2818" xr:uid="{00000000-0005-0000-0000-000091050000}"/>
    <cellStyle name="20% - Accent4 2 6 5 2" xfId="5661" xr:uid="{00000000-0005-0000-0000-000092050000}"/>
    <cellStyle name="20% - Accent4 2 6 5 2 2" xfId="11321" xr:uid="{00000000-0005-0000-0000-000093050000}"/>
    <cellStyle name="20% - Accent4 2 6 5 3" xfId="8491" xr:uid="{00000000-0005-0000-0000-000094050000}"/>
    <cellStyle name="20% - Accent4 2 6 6" xfId="3444" xr:uid="{00000000-0005-0000-0000-000095050000}"/>
    <cellStyle name="20% - Accent4 2 6 6 2" xfId="9104" xr:uid="{00000000-0005-0000-0000-000096050000}"/>
    <cellStyle name="20% - Accent4 2 6 7" xfId="6274" xr:uid="{00000000-0005-0000-0000-000097050000}"/>
    <cellStyle name="20% - Accent4 2 7" xfId="695" xr:uid="{00000000-0005-0000-0000-000098050000}"/>
    <cellStyle name="20% - Accent4 2 7 2" xfId="3555" xr:uid="{00000000-0005-0000-0000-000099050000}"/>
    <cellStyle name="20% - Accent4 2 7 2 2" xfId="9215" xr:uid="{00000000-0005-0000-0000-00009A050000}"/>
    <cellStyle name="20% - Accent4 2 7 3" xfId="6385" xr:uid="{00000000-0005-0000-0000-00009B050000}"/>
    <cellStyle name="20% - Accent4 2 8" xfId="1254" xr:uid="{00000000-0005-0000-0000-00009C050000}"/>
    <cellStyle name="20% - Accent4 2 8 2" xfId="4108" xr:uid="{00000000-0005-0000-0000-00009D050000}"/>
    <cellStyle name="20% - Accent4 2 8 2 2" xfId="9768" xr:uid="{00000000-0005-0000-0000-00009E050000}"/>
    <cellStyle name="20% - Accent4 2 8 3" xfId="6938" xr:uid="{00000000-0005-0000-0000-00009F050000}"/>
    <cellStyle name="20% - Accent4 2 9" xfId="1820" xr:uid="{00000000-0005-0000-0000-0000A0050000}"/>
    <cellStyle name="20% - Accent4 2 9 2" xfId="4664" xr:uid="{00000000-0005-0000-0000-0000A1050000}"/>
    <cellStyle name="20% - Accent4 2 9 2 2" xfId="10324" xr:uid="{00000000-0005-0000-0000-0000A2050000}"/>
    <cellStyle name="20% - Accent4 2 9 3" xfId="7494" xr:uid="{00000000-0005-0000-0000-0000A3050000}"/>
    <cellStyle name="20% - Accent4 3" xfId="169" xr:uid="{00000000-0005-0000-0000-0000A4050000}"/>
    <cellStyle name="20% - Accent4 3 10" xfId="3035" xr:uid="{00000000-0005-0000-0000-0000A5050000}"/>
    <cellStyle name="20% - Accent4 3 10 2" xfId="8695" xr:uid="{00000000-0005-0000-0000-0000A6050000}"/>
    <cellStyle name="20% - Accent4 3 11" xfId="5865" xr:uid="{00000000-0005-0000-0000-0000A7050000}"/>
    <cellStyle name="20% - Accent4 3 2" xfId="283" xr:uid="{00000000-0005-0000-0000-0000A8050000}"/>
    <cellStyle name="20% - Accent4 3 2 2" xfId="846" xr:uid="{00000000-0005-0000-0000-0000A9050000}"/>
    <cellStyle name="20% - Accent4 3 2 2 2" xfId="3700" xr:uid="{00000000-0005-0000-0000-0000AA050000}"/>
    <cellStyle name="20% - Accent4 3 2 2 2 2" xfId="9360" xr:uid="{00000000-0005-0000-0000-0000AB050000}"/>
    <cellStyle name="20% - Accent4 3 2 2 3" xfId="6530" xr:uid="{00000000-0005-0000-0000-0000AC050000}"/>
    <cellStyle name="20% - Accent4 3 2 3" xfId="1400" xr:uid="{00000000-0005-0000-0000-0000AD050000}"/>
    <cellStyle name="20% - Accent4 3 2 3 2" xfId="4254" xr:uid="{00000000-0005-0000-0000-0000AE050000}"/>
    <cellStyle name="20% - Accent4 3 2 3 2 2" xfId="9914" xr:uid="{00000000-0005-0000-0000-0000AF050000}"/>
    <cellStyle name="20% - Accent4 3 2 3 3" xfId="7084" xr:uid="{00000000-0005-0000-0000-0000B0050000}"/>
    <cellStyle name="20% - Accent4 3 2 4" xfId="1966" xr:uid="{00000000-0005-0000-0000-0000B1050000}"/>
    <cellStyle name="20% - Accent4 3 2 4 2" xfId="4809" xr:uid="{00000000-0005-0000-0000-0000B2050000}"/>
    <cellStyle name="20% - Accent4 3 2 4 2 2" xfId="10469" xr:uid="{00000000-0005-0000-0000-0000B3050000}"/>
    <cellStyle name="20% - Accent4 3 2 4 3" xfId="7639" xr:uid="{00000000-0005-0000-0000-0000B4050000}"/>
    <cellStyle name="20% - Accent4 3 2 5" xfId="2521" xr:uid="{00000000-0005-0000-0000-0000B5050000}"/>
    <cellStyle name="20% - Accent4 3 2 5 2" xfId="5364" xr:uid="{00000000-0005-0000-0000-0000B6050000}"/>
    <cellStyle name="20% - Accent4 3 2 5 2 2" xfId="11024" xr:uid="{00000000-0005-0000-0000-0000B7050000}"/>
    <cellStyle name="20% - Accent4 3 2 5 3" xfId="8194" xr:uid="{00000000-0005-0000-0000-0000B8050000}"/>
    <cellStyle name="20% - Accent4 3 2 6" xfId="3147" xr:uid="{00000000-0005-0000-0000-0000B9050000}"/>
    <cellStyle name="20% - Accent4 3 2 6 2" xfId="8807" xr:uid="{00000000-0005-0000-0000-0000BA050000}"/>
    <cellStyle name="20% - Accent4 3 2 7" xfId="5977" xr:uid="{00000000-0005-0000-0000-0000BB050000}"/>
    <cellStyle name="20% - Accent4 3 3" xfId="395" xr:uid="{00000000-0005-0000-0000-0000BC050000}"/>
    <cellStyle name="20% - Accent4 3 3 2" xfId="954" xr:uid="{00000000-0005-0000-0000-0000BD050000}"/>
    <cellStyle name="20% - Accent4 3 3 2 2" xfId="3808" xr:uid="{00000000-0005-0000-0000-0000BE050000}"/>
    <cellStyle name="20% - Accent4 3 3 2 2 2" xfId="9468" xr:uid="{00000000-0005-0000-0000-0000BF050000}"/>
    <cellStyle name="20% - Accent4 3 3 2 3" xfId="6638" xr:uid="{00000000-0005-0000-0000-0000C0050000}"/>
    <cellStyle name="20% - Accent4 3 3 3" xfId="1508" xr:uid="{00000000-0005-0000-0000-0000C1050000}"/>
    <cellStyle name="20% - Accent4 3 3 3 2" xfId="4362" xr:uid="{00000000-0005-0000-0000-0000C2050000}"/>
    <cellStyle name="20% - Accent4 3 3 3 2 2" xfId="10022" xr:uid="{00000000-0005-0000-0000-0000C3050000}"/>
    <cellStyle name="20% - Accent4 3 3 3 3" xfId="7192" xr:uid="{00000000-0005-0000-0000-0000C4050000}"/>
    <cellStyle name="20% - Accent4 3 3 4" xfId="2074" xr:uid="{00000000-0005-0000-0000-0000C5050000}"/>
    <cellStyle name="20% - Accent4 3 3 4 2" xfId="4917" xr:uid="{00000000-0005-0000-0000-0000C6050000}"/>
    <cellStyle name="20% - Accent4 3 3 4 2 2" xfId="10577" xr:uid="{00000000-0005-0000-0000-0000C7050000}"/>
    <cellStyle name="20% - Accent4 3 3 4 3" xfId="7747" xr:uid="{00000000-0005-0000-0000-0000C8050000}"/>
    <cellStyle name="20% - Accent4 3 3 5" xfId="2629" xr:uid="{00000000-0005-0000-0000-0000C9050000}"/>
    <cellStyle name="20% - Accent4 3 3 5 2" xfId="5472" xr:uid="{00000000-0005-0000-0000-0000CA050000}"/>
    <cellStyle name="20% - Accent4 3 3 5 2 2" xfId="11132" xr:uid="{00000000-0005-0000-0000-0000CB050000}"/>
    <cellStyle name="20% - Accent4 3 3 5 3" xfId="8302" xr:uid="{00000000-0005-0000-0000-0000CC050000}"/>
    <cellStyle name="20% - Accent4 3 3 6" xfId="3255" xr:uid="{00000000-0005-0000-0000-0000CD050000}"/>
    <cellStyle name="20% - Accent4 3 3 6 2" xfId="8915" xr:uid="{00000000-0005-0000-0000-0000CE050000}"/>
    <cellStyle name="20% - Accent4 3 3 7" xfId="6085" xr:uid="{00000000-0005-0000-0000-0000CF050000}"/>
    <cellStyle name="20% - Accent4 3 4" xfId="507" xr:uid="{00000000-0005-0000-0000-0000D0050000}"/>
    <cellStyle name="20% - Accent4 3 4 2" xfId="1066" xr:uid="{00000000-0005-0000-0000-0000D1050000}"/>
    <cellStyle name="20% - Accent4 3 4 2 2" xfId="3920" xr:uid="{00000000-0005-0000-0000-0000D2050000}"/>
    <cellStyle name="20% - Accent4 3 4 2 2 2" xfId="9580" xr:uid="{00000000-0005-0000-0000-0000D3050000}"/>
    <cellStyle name="20% - Accent4 3 4 2 3" xfId="6750" xr:uid="{00000000-0005-0000-0000-0000D4050000}"/>
    <cellStyle name="20% - Accent4 3 4 3" xfId="1620" xr:uid="{00000000-0005-0000-0000-0000D5050000}"/>
    <cellStyle name="20% - Accent4 3 4 3 2" xfId="4474" xr:uid="{00000000-0005-0000-0000-0000D6050000}"/>
    <cellStyle name="20% - Accent4 3 4 3 2 2" xfId="10134" xr:uid="{00000000-0005-0000-0000-0000D7050000}"/>
    <cellStyle name="20% - Accent4 3 4 3 3" xfId="7304" xr:uid="{00000000-0005-0000-0000-0000D8050000}"/>
    <cellStyle name="20% - Accent4 3 4 4" xfId="2186" xr:uid="{00000000-0005-0000-0000-0000D9050000}"/>
    <cellStyle name="20% - Accent4 3 4 4 2" xfId="5029" xr:uid="{00000000-0005-0000-0000-0000DA050000}"/>
    <cellStyle name="20% - Accent4 3 4 4 2 2" xfId="10689" xr:uid="{00000000-0005-0000-0000-0000DB050000}"/>
    <cellStyle name="20% - Accent4 3 4 4 3" xfId="7859" xr:uid="{00000000-0005-0000-0000-0000DC050000}"/>
    <cellStyle name="20% - Accent4 3 4 5" xfId="2741" xr:uid="{00000000-0005-0000-0000-0000DD050000}"/>
    <cellStyle name="20% - Accent4 3 4 5 2" xfId="5584" xr:uid="{00000000-0005-0000-0000-0000DE050000}"/>
    <cellStyle name="20% - Accent4 3 4 5 2 2" xfId="11244" xr:uid="{00000000-0005-0000-0000-0000DF050000}"/>
    <cellStyle name="20% - Accent4 3 4 5 3" xfId="8414" xr:uid="{00000000-0005-0000-0000-0000E0050000}"/>
    <cellStyle name="20% - Accent4 3 4 6" xfId="3367" xr:uid="{00000000-0005-0000-0000-0000E1050000}"/>
    <cellStyle name="20% - Accent4 3 4 6 2" xfId="9027" xr:uid="{00000000-0005-0000-0000-0000E2050000}"/>
    <cellStyle name="20% - Accent4 3 4 7" xfId="6197" xr:uid="{00000000-0005-0000-0000-0000E3050000}"/>
    <cellStyle name="20% - Accent4 3 5" xfId="618" xr:uid="{00000000-0005-0000-0000-0000E4050000}"/>
    <cellStyle name="20% - Accent4 3 5 2" xfId="1177" xr:uid="{00000000-0005-0000-0000-0000E5050000}"/>
    <cellStyle name="20% - Accent4 3 5 2 2" xfId="4031" xr:uid="{00000000-0005-0000-0000-0000E6050000}"/>
    <cellStyle name="20% - Accent4 3 5 2 2 2" xfId="9691" xr:uid="{00000000-0005-0000-0000-0000E7050000}"/>
    <cellStyle name="20% - Accent4 3 5 2 3" xfId="6861" xr:uid="{00000000-0005-0000-0000-0000E8050000}"/>
    <cellStyle name="20% - Accent4 3 5 3" xfId="1731" xr:uid="{00000000-0005-0000-0000-0000E9050000}"/>
    <cellStyle name="20% - Accent4 3 5 3 2" xfId="4585" xr:uid="{00000000-0005-0000-0000-0000EA050000}"/>
    <cellStyle name="20% - Accent4 3 5 3 2 2" xfId="10245" xr:uid="{00000000-0005-0000-0000-0000EB050000}"/>
    <cellStyle name="20% - Accent4 3 5 3 3" xfId="7415" xr:uid="{00000000-0005-0000-0000-0000EC050000}"/>
    <cellStyle name="20% - Accent4 3 5 4" xfId="2297" xr:uid="{00000000-0005-0000-0000-0000ED050000}"/>
    <cellStyle name="20% - Accent4 3 5 4 2" xfId="5140" xr:uid="{00000000-0005-0000-0000-0000EE050000}"/>
    <cellStyle name="20% - Accent4 3 5 4 2 2" xfId="10800" xr:uid="{00000000-0005-0000-0000-0000EF050000}"/>
    <cellStyle name="20% - Accent4 3 5 4 3" xfId="7970" xr:uid="{00000000-0005-0000-0000-0000F0050000}"/>
    <cellStyle name="20% - Accent4 3 5 5" xfId="2852" xr:uid="{00000000-0005-0000-0000-0000F1050000}"/>
    <cellStyle name="20% - Accent4 3 5 5 2" xfId="5695" xr:uid="{00000000-0005-0000-0000-0000F2050000}"/>
    <cellStyle name="20% - Accent4 3 5 5 2 2" xfId="11355" xr:uid="{00000000-0005-0000-0000-0000F3050000}"/>
    <cellStyle name="20% - Accent4 3 5 5 3" xfId="8525" xr:uid="{00000000-0005-0000-0000-0000F4050000}"/>
    <cellStyle name="20% - Accent4 3 5 6" xfId="3478" xr:uid="{00000000-0005-0000-0000-0000F5050000}"/>
    <cellStyle name="20% - Accent4 3 5 6 2" xfId="9138" xr:uid="{00000000-0005-0000-0000-0000F6050000}"/>
    <cellStyle name="20% - Accent4 3 5 7" xfId="6308" xr:uid="{00000000-0005-0000-0000-0000F7050000}"/>
    <cellStyle name="20% - Accent4 3 6" xfId="729" xr:uid="{00000000-0005-0000-0000-0000F8050000}"/>
    <cellStyle name="20% - Accent4 3 6 2" xfId="3589" xr:uid="{00000000-0005-0000-0000-0000F9050000}"/>
    <cellStyle name="20% - Accent4 3 6 2 2" xfId="9249" xr:uid="{00000000-0005-0000-0000-0000FA050000}"/>
    <cellStyle name="20% - Accent4 3 6 3" xfId="6419" xr:uid="{00000000-0005-0000-0000-0000FB050000}"/>
    <cellStyle name="20% - Accent4 3 7" xfId="1288" xr:uid="{00000000-0005-0000-0000-0000FC050000}"/>
    <cellStyle name="20% - Accent4 3 7 2" xfId="4142" xr:uid="{00000000-0005-0000-0000-0000FD050000}"/>
    <cellStyle name="20% - Accent4 3 7 2 2" xfId="9802" xr:uid="{00000000-0005-0000-0000-0000FE050000}"/>
    <cellStyle name="20% - Accent4 3 7 3" xfId="6972" xr:uid="{00000000-0005-0000-0000-0000FF050000}"/>
    <cellStyle name="20% - Accent4 3 8" xfId="1854" xr:uid="{00000000-0005-0000-0000-000000060000}"/>
    <cellStyle name="20% - Accent4 3 8 2" xfId="4697" xr:uid="{00000000-0005-0000-0000-000001060000}"/>
    <cellStyle name="20% - Accent4 3 8 2 2" xfId="10357" xr:uid="{00000000-0005-0000-0000-000002060000}"/>
    <cellStyle name="20% - Accent4 3 8 3" xfId="7527" xr:uid="{00000000-0005-0000-0000-000003060000}"/>
    <cellStyle name="20% - Accent4 3 9" xfId="2409" xr:uid="{00000000-0005-0000-0000-000004060000}"/>
    <cellStyle name="20% - Accent4 3 9 2" xfId="5252" xr:uid="{00000000-0005-0000-0000-000005060000}"/>
    <cellStyle name="20% - Accent4 3 9 2 2" xfId="10912" xr:uid="{00000000-0005-0000-0000-000006060000}"/>
    <cellStyle name="20% - Accent4 3 9 3" xfId="8082" xr:uid="{00000000-0005-0000-0000-000007060000}"/>
    <cellStyle name="20% - Accent4 4" xfId="227" xr:uid="{00000000-0005-0000-0000-000008060000}"/>
    <cellStyle name="20% - Accent4 4 2" xfId="790" xr:uid="{00000000-0005-0000-0000-000009060000}"/>
    <cellStyle name="20% - Accent4 4 2 2" xfId="3644" xr:uid="{00000000-0005-0000-0000-00000A060000}"/>
    <cellStyle name="20% - Accent4 4 2 2 2" xfId="9304" xr:uid="{00000000-0005-0000-0000-00000B060000}"/>
    <cellStyle name="20% - Accent4 4 2 3" xfId="6474" xr:uid="{00000000-0005-0000-0000-00000C060000}"/>
    <cellStyle name="20% - Accent4 4 3" xfId="1344" xr:uid="{00000000-0005-0000-0000-00000D060000}"/>
    <cellStyle name="20% - Accent4 4 3 2" xfId="4198" xr:uid="{00000000-0005-0000-0000-00000E060000}"/>
    <cellStyle name="20% - Accent4 4 3 2 2" xfId="9858" xr:uid="{00000000-0005-0000-0000-00000F060000}"/>
    <cellStyle name="20% - Accent4 4 3 3" xfId="7028" xr:uid="{00000000-0005-0000-0000-000010060000}"/>
    <cellStyle name="20% - Accent4 4 4" xfId="1910" xr:uid="{00000000-0005-0000-0000-000011060000}"/>
    <cellStyle name="20% - Accent4 4 4 2" xfId="4753" xr:uid="{00000000-0005-0000-0000-000012060000}"/>
    <cellStyle name="20% - Accent4 4 4 2 2" xfId="10413" xr:uid="{00000000-0005-0000-0000-000013060000}"/>
    <cellStyle name="20% - Accent4 4 4 3" xfId="7583" xr:uid="{00000000-0005-0000-0000-000014060000}"/>
    <cellStyle name="20% - Accent4 4 5" xfId="2465" xr:uid="{00000000-0005-0000-0000-000015060000}"/>
    <cellStyle name="20% - Accent4 4 5 2" xfId="5308" xr:uid="{00000000-0005-0000-0000-000016060000}"/>
    <cellStyle name="20% - Accent4 4 5 2 2" xfId="10968" xr:uid="{00000000-0005-0000-0000-000017060000}"/>
    <cellStyle name="20% - Accent4 4 5 3" xfId="8138" xr:uid="{00000000-0005-0000-0000-000018060000}"/>
    <cellStyle name="20% - Accent4 4 6" xfId="3091" xr:uid="{00000000-0005-0000-0000-000019060000}"/>
    <cellStyle name="20% - Accent4 4 6 2" xfId="8751" xr:uid="{00000000-0005-0000-0000-00001A060000}"/>
    <cellStyle name="20% - Accent4 4 7" xfId="5921" xr:uid="{00000000-0005-0000-0000-00001B060000}"/>
    <cellStyle name="20% - Accent4 5" xfId="339" xr:uid="{00000000-0005-0000-0000-00001C060000}"/>
    <cellStyle name="20% - Accent4 5 2" xfId="898" xr:uid="{00000000-0005-0000-0000-00001D060000}"/>
    <cellStyle name="20% - Accent4 5 2 2" xfId="3752" xr:uid="{00000000-0005-0000-0000-00001E060000}"/>
    <cellStyle name="20% - Accent4 5 2 2 2" xfId="9412" xr:uid="{00000000-0005-0000-0000-00001F060000}"/>
    <cellStyle name="20% - Accent4 5 2 3" xfId="6582" xr:uid="{00000000-0005-0000-0000-000020060000}"/>
    <cellStyle name="20% - Accent4 5 3" xfId="1452" xr:uid="{00000000-0005-0000-0000-000021060000}"/>
    <cellStyle name="20% - Accent4 5 3 2" xfId="4306" xr:uid="{00000000-0005-0000-0000-000022060000}"/>
    <cellStyle name="20% - Accent4 5 3 2 2" xfId="9966" xr:uid="{00000000-0005-0000-0000-000023060000}"/>
    <cellStyle name="20% - Accent4 5 3 3" xfId="7136" xr:uid="{00000000-0005-0000-0000-000024060000}"/>
    <cellStyle name="20% - Accent4 5 4" xfId="2018" xr:uid="{00000000-0005-0000-0000-000025060000}"/>
    <cellStyle name="20% - Accent4 5 4 2" xfId="4861" xr:uid="{00000000-0005-0000-0000-000026060000}"/>
    <cellStyle name="20% - Accent4 5 4 2 2" xfId="10521" xr:uid="{00000000-0005-0000-0000-000027060000}"/>
    <cellStyle name="20% - Accent4 5 4 3" xfId="7691" xr:uid="{00000000-0005-0000-0000-000028060000}"/>
    <cellStyle name="20% - Accent4 5 5" xfId="2573" xr:uid="{00000000-0005-0000-0000-000029060000}"/>
    <cellStyle name="20% - Accent4 5 5 2" xfId="5416" xr:uid="{00000000-0005-0000-0000-00002A060000}"/>
    <cellStyle name="20% - Accent4 5 5 2 2" xfId="11076" xr:uid="{00000000-0005-0000-0000-00002B060000}"/>
    <cellStyle name="20% - Accent4 5 5 3" xfId="8246" xr:uid="{00000000-0005-0000-0000-00002C060000}"/>
    <cellStyle name="20% - Accent4 5 6" xfId="3199" xr:uid="{00000000-0005-0000-0000-00002D060000}"/>
    <cellStyle name="20% - Accent4 5 6 2" xfId="8859" xr:uid="{00000000-0005-0000-0000-00002E060000}"/>
    <cellStyle name="20% - Accent4 5 7" xfId="6029" xr:uid="{00000000-0005-0000-0000-00002F060000}"/>
    <cellStyle name="20% - Accent4 6" xfId="451" xr:uid="{00000000-0005-0000-0000-000030060000}"/>
    <cellStyle name="20% - Accent4 6 2" xfId="1010" xr:uid="{00000000-0005-0000-0000-000031060000}"/>
    <cellStyle name="20% - Accent4 6 2 2" xfId="3864" xr:uid="{00000000-0005-0000-0000-000032060000}"/>
    <cellStyle name="20% - Accent4 6 2 2 2" xfId="9524" xr:uid="{00000000-0005-0000-0000-000033060000}"/>
    <cellStyle name="20% - Accent4 6 2 3" xfId="6694" xr:uid="{00000000-0005-0000-0000-000034060000}"/>
    <cellStyle name="20% - Accent4 6 3" xfId="1564" xr:uid="{00000000-0005-0000-0000-000035060000}"/>
    <cellStyle name="20% - Accent4 6 3 2" xfId="4418" xr:uid="{00000000-0005-0000-0000-000036060000}"/>
    <cellStyle name="20% - Accent4 6 3 2 2" xfId="10078" xr:uid="{00000000-0005-0000-0000-000037060000}"/>
    <cellStyle name="20% - Accent4 6 3 3" xfId="7248" xr:uid="{00000000-0005-0000-0000-000038060000}"/>
    <cellStyle name="20% - Accent4 6 4" xfId="2130" xr:uid="{00000000-0005-0000-0000-000039060000}"/>
    <cellStyle name="20% - Accent4 6 4 2" xfId="4973" xr:uid="{00000000-0005-0000-0000-00003A060000}"/>
    <cellStyle name="20% - Accent4 6 4 2 2" xfId="10633" xr:uid="{00000000-0005-0000-0000-00003B060000}"/>
    <cellStyle name="20% - Accent4 6 4 3" xfId="7803" xr:uid="{00000000-0005-0000-0000-00003C060000}"/>
    <cellStyle name="20% - Accent4 6 5" xfId="2685" xr:uid="{00000000-0005-0000-0000-00003D060000}"/>
    <cellStyle name="20% - Accent4 6 5 2" xfId="5528" xr:uid="{00000000-0005-0000-0000-00003E060000}"/>
    <cellStyle name="20% - Accent4 6 5 2 2" xfId="11188" xr:uid="{00000000-0005-0000-0000-00003F060000}"/>
    <cellStyle name="20% - Accent4 6 5 3" xfId="8358" xr:uid="{00000000-0005-0000-0000-000040060000}"/>
    <cellStyle name="20% - Accent4 6 6" xfId="3311" xr:uid="{00000000-0005-0000-0000-000041060000}"/>
    <cellStyle name="20% - Accent4 6 6 2" xfId="8971" xr:uid="{00000000-0005-0000-0000-000042060000}"/>
    <cellStyle name="20% - Accent4 6 7" xfId="6141" xr:uid="{00000000-0005-0000-0000-000043060000}"/>
    <cellStyle name="20% - Accent4 7" xfId="563" xr:uid="{00000000-0005-0000-0000-000044060000}"/>
    <cellStyle name="20% - Accent4 7 2" xfId="1122" xr:uid="{00000000-0005-0000-0000-000045060000}"/>
    <cellStyle name="20% - Accent4 7 2 2" xfId="3976" xr:uid="{00000000-0005-0000-0000-000046060000}"/>
    <cellStyle name="20% - Accent4 7 2 2 2" xfId="9636" xr:uid="{00000000-0005-0000-0000-000047060000}"/>
    <cellStyle name="20% - Accent4 7 2 3" xfId="6806" xr:uid="{00000000-0005-0000-0000-000048060000}"/>
    <cellStyle name="20% - Accent4 7 3" xfId="1676" xr:uid="{00000000-0005-0000-0000-000049060000}"/>
    <cellStyle name="20% - Accent4 7 3 2" xfId="4530" xr:uid="{00000000-0005-0000-0000-00004A060000}"/>
    <cellStyle name="20% - Accent4 7 3 2 2" xfId="10190" xr:uid="{00000000-0005-0000-0000-00004B060000}"/>
    <cellStyle name="20% - Accent4 7 3 3" xfId="7360" xr:uid="{00000000-0005-0000-0000-00004C060000}"/>
    <cellStyle name="20% - Accent4 7 4" xfId="2242" xr:uid="{00000000-0005-0000-0000-00004D060000}"/>
    <cellStyle name="20% - Accent4 7 4 2" xfId="5085" xr:uid="{00000000-0005-0000-0000-00004E060000}"/>
    <cellStyle name="20% - Accent4 7 4 2 2" xfId="10745" xr:uid="{00000000-0005-0000-0000-00004F060000}"/>
    <cellStyle name="20% - Accent4 7 4 3" xfId="7915" xr:uid="{00000000-0005-0000-0000-000050060000}"/>
    <cellStyle name="20% - Accent4 7 5" xfId="2797" xr:uid="{00000000-0005-0000-0000-000051060000}"/>
    <cellStyle name="20% - Accent4 7 5 2" xfId="5640" xr:uid="{00000000-0005-0000-0000-000052060000}"/>
    <cellStyle name="20% - Accent4 7 5 2 2" xfId="11300" xr:uid="{00000000-0005-0000-0000-000053060000}"/>
    <cellStyle name="20% - Accent4 7 5 3" xfId="8470" xr:uid="{00000000-0005-0000-0000-000054060000}"/>
    <cellStyle name="20% - Accent4 7 6" xfId="3423" xr:uid="{00000000-0005-0000-0000-000055060000}"/>
    <cellStyle name="20% - Accent4 7 6 2" xfId="9083" xr:uid="{00000000-0005-0000-0000-000056060000}"/>
    <cellStyle name="20% - Accent4 7 7" xfId="6253" xr:uid="{00000000-0005-0000-0000-000057060000}"/>
    <cellStyle name="20% - Accent4 8" xfId="674" xr:uid="{00000000-0005-0000-0000-000058060000}"/>
    <cellStyle name="20% - Accent4 8 2" xfId="3530" xr:uid="{00000000-0005-0000-0000-000059060000}"/>
    <cellStyle name="20% - Accent4 8 2 2" xfId="9190" xr:uid="{00000000-0005-0000-0000-00005A060000}"/>
    <cellStyle name="20% - Accent4 8 3" xfId="6360" xr:uid="{00000000-0005-0000-0000-00005B060000}"/>
    <cellStyle name="20% - Accent4 9" xfId="1233" xr:uid="{00000000-0005-0000-0000-00005C060000}"/>
    <cellStyle name="20% - Accent4 9 2" xfId="4087" xr:uid="{00000000-0005-0000-0000-00005D060000}"/>
    <cellStyle name="20% - Accent4 9 2 2" xfId="9747" xr:uid="{00000000-0005-0000-0000-00005E060000}"/>
    <cellStyle name="20% - Accent4 9 3" xfId="6917" xr:uid="{00000000-0005-0000-0000-00005F060000}"/>
    <cellStyle name="20% - Accent5" xfId="37" builtinId="46" customBuiltin="1"/>
    <cellStyle name="20% - Accent5 10" xfId="1800" xr:uid="{00000000-0005-0000-0000-000061060000}"/>
    <cellStyle name="20% - Accent5 10 2" xfId="4645" xr:uid="{00000000-0005-0000-0000-000062060000}"/>
    <cellStyle name="20% - Accent5 10 2 2" xfId="10305" xr:uid="{00000000-0005-0000-0000-000063060000}"/>
    <cellStyle name="20% - Accent5 10 3" xfId="7475" xr:uid="{00000000-0005-0000-0000-000064060000}"/>
    <cellStyle name="20% - Accent5 11" xfId="2355" xr:uid="{00000000-0005-0000-0000-000065060000}"/>
    <cellStyle name="20% - Accent5 11 2" xfId="5198" xr:uid="{00000000-0005-0000-0000-000066060000}"/>
    <cellStyle name="20% - Accent5 11 2 2" xfId="10858" xr:uid="{00000000-0005-0000-0000-000067060000}"/>
    <cellStyle name="20% - Accent5 11 3" xfId="8028" xr:uid="{00000000-0005-0000-0000-000068060000}"/>
    <cellStyle name="20% - Accent5 12" xfId="2911" xr:uid="{00000000-0005-0000-0000-000069060000}"/>
    <cellStyle name="20% - Accent5 12 2" xfId="5754" xr:uid="{00000000-0005-0000-0000-00006A060000}"/>
    <cellStyle name="20% - Accent5 12 2 2" xfId="11414" xr:uid="{00000000-0005-0000-0000-00006B060000}"/>
    <cellStyle name="20% - Accent5 12 3" xfId="8584" xr:uid="{00000000-0005-0000-0000-00006C060000}"/>
    <cellStyle name="20% - Accent5 13" xfId="2983" xr:uid="{00000000-0005-0000-0000-00006D060000}"/>
    <cellStyle name="20% - Accent5 13 2" xfId="8643" xr:uid="{00000000-0005-0000-0000-00006E060000}"/>
    <cellStyle name="20% - Accent5 14" xfId="5813" xr:uid="{00000000-0005-0000-0000-00006F060000}"/>
    <cellStyle name="20% - Accent5 2" xfId="73" xr:uid="{00000000-0005-0000-0000-000070060000}"/>
    <cellStyle name="20% - Accent5 2 10" xfId="2377" xr:uid="{00000000-0005-0000-0000-000071060000}"/>
    <cellStyle name="20% - Accent5 2 10 2" xfId="5220" xr:uid="{00000000-0005-0000-0000-000072060000}"/>
    <cellStyle name="20% - Accent5 2 10 2 2" xfId="10880" xr:uid="{00000000-0005-0000-0000-000073060000}"/>
    <cellStyle name="20% - Accent5 2 10 3" xfId="8050" xr:uid="{00000000-0005-0000-0000-000074060000}"/>
    <cellStyle name="20% - Accent5 2 11" xfId="2931" xr:uid="{00000000-0005-0000-0000-000075060000}"/>
    <cellStyle name="20% - Accent5 2 11 2" xfId="5774" xr:uid="{00000000-0005-0000-0000-000076060000}"/>
    <cellStyle name="20% - Accent5 2 11 2 2" xfId="11434" xr:uid="{00000000-0005-0000-0000-000077060000}"/>
    <cellStyle name="20% - Accent5 2 11 3" xfId="8604" xr:uid="{00000000-0005-0000-0000-000078060000}"/>
    <cellStyle name="20% - Accent5 2 12" xfId="3003" xr:uid="{00000000-0005-0000-0000-000079060000}"/>
    <cellStyle name="20% - Accent5 2 12 2" xfId="8663" xr:uid="{00000000-0005-0000-0000-00007A060000}"/>
    <cellStyle name="20% - Accent5 2 13" xfId="5833" xr:uid="{00000000-0005-0000-0000-00007B060000}"/>
    <cellStyle name="20% - Accent5 2 2" xfId="193" xr:uid="{00000000-0005-0000-0000-00007C060000}"/>
    <cellStyle name="20% - Accent5 2 2 10" xfId="3059" xr:uid="{00000000-0005-0000-0000-00007D060000}"/>
    <cellStyle name="20% - Accent5 2 2 10 2" xfId="8719" xr:uid="{00000000-0005-0000-0000-00007E060000}"/>
    <cellStyle name="20% - Accent5 2 2 11" xfId="5889" xr:uid="{00000000-0005-0000-0000-00007F060000}"/>
    <cellStyle name="20% - Accent5 2 2 2" xfId="307" xr:uid="{00000000-0005-0000-0000-000080060000}"/>
    <cellStyle name="20% - Accent5 2 2 2 2" xfId="870" xr:uid="{00000000-0005-0000-0000-000081060000}"/>
    <cellStyle name="20% - Accent5 2 2 2 2 2" xfId="3724" xr:uid="{00000000-0005-0000-0000-000082060000}"/>
    <cellStyle name="20% - Accent5 2 2 2 2 2 2" xfId="9384" xr:uid="{00000000-0005-0000-0000-000083060000}"/>
    <cellStyle name="20% - Accent5 2 2 2 2 3" xfId="6554" xr:uid="{00000000-0005-0000-0000-000084060000}"/>
    <cellStyle name="20% - Accent5 2 2 2 3" xfId="1424" xr:uid="{00000000-0005-0000-0000-000085060000}"/>
    <cellStyle name="20% - Accent5 2 2 2 3 2" xfId="4278" xr:uid="{00000000-0005-0000-0000-000086060000}"/>
    <cellStyle name="20% - Accent5 2 2 2 3 2 2" xfId="9938" xr:uid="{00000000-0005-0000-0000-000087060000}"/>
    <cellStyle name="20% - Accent5 2 2 2 3 3" xfId="7108" xr:uid="{00000000-0005-0000-0000-000088060000}"/>
    <cellStyle name="20% - Accent5 2 2 2 4" xfId="1990" xr:uid="{00000000-0005-0000-0000-000089060000}"/>
    <cellStyle name="20% - Accent5 2 2 2 4 2" xfId="4833" xr:uid="{00000000-0005-0000-0000-00008A060000}"/>
    <cellStyle name="20% - Accent5 2 2 2 4 2 2" xfId="10493" xr:uid="{00000000-0005-0000-0000-00008B060000}"/>
    <cellStyle name="20% - Accent5 2 2 2 4 3" xfId="7663" xr:uid="{00000000-0005-0000-0000-00008C060000}"/>
    <cellStyle name="20% - Accent5 2 2 2 5" xfId="2545" xr:uid="{00000000-0005-0000-0000-00008D060000}"/>
    <cellStyle name="20% - Accent5 2 2 2 5 2" xfId="5388" xr:uid="{00000000-0005-0000-0000-00008E060000}"/>
    <cellStyle name="20% - Accent5 2 2 2 5 2 2" xfId="11048" xr:uid="{00000000-0005-0000-0000-00008F060000}"/>
    <cellStyle name="20% - Accent5 2 2 2 5 3" xfId="8218" xr:uid="{00000000-0005-0000-0000-000090060000}"/>
    <cellStyle name="20% - Accent5 2 2 2 6" xfId="3171" xr:uid="{00000000-0005-0000-0000-000091060000}"/>
    <cellStyle name="20% - Accent5 2 2 2 6 2" xfId="8831" xr:uid="{00000000-0005-0000-0000-000092060000}"/>
    <cellStyle name="20% - Accent5 2 2 2 7" xfId="6001" xr:uid="{00000000-0005-0000-0000-000093060000}"/>
    <cellStyle name="20% - Accent5 2 2 3" xfId="419" xr:uid="{00000000-0005-0000-0000-000094060000}"/>
    <cellStyle name="20% - Accent5 2 2 3 2" xfId="978" xr:uid="{00000000-0005-0000-0000-000095060000}"/>
    <cellStyle name="20% - Accent5 2 2 3 2 2" xfId="3832" xr:uid="{00000000-0005-0000-0000-000096060000}"/>
    <cellStyle name="20% - Accent5 2 2 3 2 2 2" xfId="9492" xr:uid="{00000000-0005-0000-0000-000097060000}"/>
    <cellStyle name="20% - Accent5 2 2 3 2 3" xfId="6662" xr:uid="{00000000-0005-0000-0000-000098060000}"/>
    <cellStyle name="20% - Accent5 2 2 3 3" xfId="1532" xr:uid="{00000000-0005-0000-0000-000099060000}"/>
    <cellStyle name="20% - Accent5 2 2 3 3 2" xfId="4386" xr:uid="{00000000-0005-0000-0000-00009A060000}"/>
    <cellStyle name="20% - Accent5 2 2 3 3 2 2" xfId="10046" xr:uid="{00000000-0005-0000-0000-00009B060000}"/>
    <cellStyle name="20% - Accent5 2 2 3 3 3" xfId="7216" xr:uid="{00000000-0005-0000-0000-00009C060000}"/>
    <cellStyle name="20% - Accent5 2 2 3 4" xfId="2098" xr:uid="{00000000-0005-0000-0000-00009D060000}"/>
    <cellStyle name="20% - Accent5 2 2 3 4 2" xfId="4941" xr:uid="{00000000-0005-0000-0000-00009E060000}"/>
    <cellStyle name="20% - Accent5 2 2 3 4 2 2" xfId="10601" xr:uid="{00000000-0005-0000-0000-00009F060000}"/>
    <cellStyle name="20% - Accent5 2 2 3 4 3" xfId="7771" xr:uid="{00000000-0005-0000-0000-0000A0060000}"/>
    <cellStyle name="20% - Accent5 2 2 3 5" xfId="2653" xr:uid="{00000000-0005-0000-0000-0000A1060000}"/>
    <cellStyle name="20% - Accent5 2 2 3 5 2" xfId="5496" xr:uid="{00000000-0005-0000-0000-0000A2060000}"/>
    <cellStyle name="20% - Accent5 2 2 3 5 2 2" xfId="11156" xr:uid="{00000000-0005-0000-0000-0000A3060000}"/>
    <cellStyle name="20% - Accent5 2 2 3 5 3" xfId="8326" xr:uid="{00000000-0005-0000-0000-0000A4060000}"/>
    <cellStyle name="20% - Accent5 2 2 3 6" xfId="3279" xr:uid="{00000000-0005-0000-0000-0000A5060000}"/>
    <cellStyle name="20% - Accent5 2 2 3 6 2" xfId="8939" xr:uid="{00000000-0005-0000-0000-0000A6060000}"/>
    <cellStyle name="20% - Accent5 2 2 3 7" xfId="6109" xr:uid="{00000000-0005-0000-0000-0000A7060000}"/>
    <cellStyle name="20% - Accent5 2 2 4" xfId="531" xr:uid="{00000000-0005-0000-0000-0000A8060000}"/>
    <cellStyle name="20% - Accent5 2 2 4 2" xfId="1090" xr:uid="{00000000-0005-0000-0000-0000A9060000}"/>
    <cellStyle name="20% - Accent5 2 2 4 2 2" xfId="3944" xr:uid="{00000000-0005-0000-0000-0000AA060000}"/>
    <cellStyle name="20% - Accent5 2 2 4 2 2 2" xfId="9604" xr:uid="{00000000-0005-0000-0000-0000AB060000}"/>
    <cellStyle name="20% - Accent5 2 2 4 2 3" xfId="6774" xr:uid="{00000000-0005-0000-0000-0000AC060000}"/>
    <cellStyle name="20% - Accent5 2 2 4 3" xfId="1644" xr:uid="{00000000-0005-0000-0000-0000AD060000}"/>
    <cellStyle name="20% - Accent5 2 2 4 3 2" xfId="4498" xr:uid="{00000000-0005-0000-0000-0000AE060000}"/>
    <cellStyle name="20% - Accent5 2 2 4 3 2 2" xfId="10158" xr:uid="{00000000-0005-0000-0000-0000AF060000}"/>
    <cellStyle name="20% - Accent5 2 2 4 3 3" xfId="7328" xr:uid="{00000000-0005-0000-0000-0000B0060000}"/>
    <cellStyle name="20% - Accent5 2 2 4 4" xfId="2210" xr:uid="{00000000-0005-0000-0000-0000B1060000}"/>
    <cellStyle name="20% - Accent5 2 2 4 4 2" xfId="5053" xr:uid="{00000000-0005-0000-0000-0000B2060000}"/>
    <cellStyle name="20% - Accent5 2 2 4 4 2 2" xfId="10713" xr:uid="{00000000-0005-0000-0000-0000B3060000}"/>
    <cellStyle name="20% - Accent5 2 2 4 4 3" xfId="7883" xr:uid="{00000000-0005-0000-0000-0000B4060000}"/>
    <cellStyle name="20% - Accent5 2 2 4 5" xfId="2765" xr:uid="{00000000-0005-0000-0000-0000B5060000}"/>
    <cellStyle name="20% - Accent5 2 2 4 5 2" xfId="5608" xr:uid="{00000000-0005-0000-0000-0000B6060000}"/>
    <cellStyle name="20% - Accent5 2 2 4 5 2 2" xfId="11268" xr:uid="{00000000-0005-0000-0000-0000B7060000}"/>
    <cellStyle name="20% - Accent5 2 2 4 5 3" xfId="8438" xr:uid="{00000000-0005-0000-0000-0000B8060000}"/>
    <cellStyle name="20% - Accent5 2 2 4 6" xfId="3391" xr:uid="{00000000-0005-0000-0000-0000B9060000}"/>
    <cellStyle name="20% - Accent5 2 2 4 6 2" xfId="9051" xr:uid="{00000000-0005-0000-0000-0000BA060000}"/>
    <cellStyle name="20% - Accent5 2 2 4 7" xfId="6221" xr:uid="{00000000-0005-0000-0000-0000BB060000}"/>
    <cellStyle name="20% - Accent5 2 2 5" xfId="642" xr:uid="{00000000-0005-0000-0000-0000BC060000}"/>
    <cellStyle name="20% - Accent5 2 2 5 2" xfId="1201" xr:uid="{00000000-0005-0000-0000-0000BD060000}"/>
    <cellStyle name="20% - Accent5 2 2 5 2 2" xfId="4055" xr:uid="{00000000-0005-0000-0000-0000BE060000}"/>
    <cellStyle name="20% - Accent5 2 2 5 2 2 2" xfId="9715" xr:uid="{00000000-0005-0000-0000-0000BF060000}"/>
    <cellStyle name="20% - Accent5 2 2 5 2 3" xfId="6885" xr:uid="{00000000-0005-0000-0000-0000C0060000}"/>
    <cellStyle name="20% - Accent5 2 2 5 3" xfId="1755" xr:uid="{00000000-0005-0000-0000-0000C1060000}"/>
    <cellStyle name="20% - Accent5 2 2 5 3 2" xfId="4609" xr:uid="{00000000-0005-0000-0000-0000C2060000}"/>
    <cellStyle name="20% - Accent5 2 2 5 3 2 2" xfId="10269" xr:uid="{00000000-0005-0000-0000-0000C3060000}"/>
    <cellStyle name="20% - Accent5 2 2 5 3 3" xfId="7439" xr:uid="{00000000-0005-0000-0000-0000C4060000}"/>
    <cellStyle name="20% - Accent5 2 2 5 4" xfId="2321" xr:uid="{00000000-0005-0000-0000-0000C5060000}"/>
    <cellStyle name="20% - Accent5 2 2 5 4 2" xfId="5164" xr:uid="{00000000-0005-0000-0000-0000C6060000}"/>
    <cellStyle name="20% - Accent5 2 2 5 4 2 2" xfId="10824" xr:uid="{00000000-0005-0000-0000-0000C7060000}"/>
    <cellStyle name="20% - Accent5 2 2 5 4 3" xfId="7994" xr:uid="{00000000-0005-0000-0000-0000C8060000}"/>
    <cellStyle name="20% - Accent5 2 2 5 5" xfId="2876" xr:uid="{00000000-0005-0000-0000-0000C9060000}"/>
    <cellStyle name="20% - Accent5 2 2 5 5 2" xfId="5719" xr:uid="{00000000-0005-0000-0000-0000CA060000}"/>
    <cellStyle name="20% - Accent5 2 2 5 5 2 2" xfId="11379" xr:uid="{00000000-0005-0000-0000-0000CB060000}"/>
    <cellStyle name="20% - Accent5 2 2 5 5 3" xfId="8549" xr:uid="{00000000-0005-0000-0000-0000CC060000}"/>
    <cellStyle name="20% - Accent5 2 2 5 6" xfId="3502" xr:uid="{00000000-0005-0000-0000-0000CD060000}"/>
    <cellStyle name="20% - Accent5 2 2 5 6 2" xfId="9162" xr:uid="{00000000-0005-0000-0000-0000CE060000}"/>
    <cellStyle name="20% - Accent5 2 2 5 7" xfId="6332" xr:uid="{00000000-0005-0000-0000-0000CF060000}"/>
    <cellStyle name="20% - Accent5 2 2 6" xfId="753" xr:uid="{00000000-0005-0000-0000-0000D0060000}"/>
    <cellStyle name="20% - Accent5 2 2 6 2" xfId="3613" xr:uid="{00000000-0005-0000-0000-0000D1060000}"/>
    <cellStyle name="20% - Accent5 2 2 6 2 2" xfId="9273" xr:uid="{00000000-0005-0000-0000-0000D2060000}"/>
    <cellStyle name="20% - Accent5 2 2 6 3" xfId="6443" xr:uid="{00000000-0005-0000-0000-0000D3060000}"/>
    <cellStyle name="20% - Accent5 2 2 7" xfId="1312" xr:uid="{00000000-0005-0000-0000-0000D4060000}"/>
    <cellStyle name="20% - Accent5 2 2 7 2" xfId="4166" xr:uid="{00000000-0005-0000-0000-0000D5060000}"/>
    <cellStyle name="20% - Accent5 2 2 7 2 2" xfId="9826" xr:uid="{00000000-0005-0000-0000-0000D6060000}"/>
    <cellStyle name="20% - Accent5 2 2 7 3" xfId="6996" xr:uid="{00000000-0005-0000-0000-0000D7060000}"/>
    <cellStyle name="20% - Accent5 2 2 8" xfId="1878" xr:uid="{00000000-0005-0000-0000-0000D8060000}"/>
    <cellStyle name="20% - Accent5 2 2 8 2" xfId="4721" xr:uid="{00000000-0005-0000-0000-0000D9060000}"/>
    <cellStyle name="20% - Accent5 2 2 8 2 2" xfId="10381" xr:uid="{00000000-0005-0000-0000-0000DA060000}"/>
    <cellStyle name="20% - Accent5 2 2 8 3" xfId="7551" xr:uid="{00000000-0005-0000-0000-0000DB060000}"/>
    <cellStyle name="20% - Accent5 2 2 9" xfId="2433" xr:uid="{00000000-0005-0000-0000-0000DC060000}"/>
    <cellStyle name="20% - Accent5 2 2 9 2" xfId="5276" xr:uid="{00000000-0005-0000-0000-0000DD060000}"/>
    <cellStyle name="20% - Accent5 2 2 9 2 2" xfId="10936" xr:uid="{00000000-0005-0000-0000-0000DE060000}"/>
    <cellStyle name="20% - Accent5 2 2 9 3" xfId="8106" xr:uid="{00000000-0005-0000-0000-0000DF060000}"/>
    <cellStyle name="20% - Accent5 2 3" xfId="251" xr:uid="{00000000-0005-0000-0000-0000E0060000}"/>
    <cellStyle name="20% - Accent5 2 3 2" xfId="814" xr:uid="{00000000-0005-0000-0000-0000E1060000}"/>
    <cellStyle name="20% - Accent5 2 3 2 2" xfId="3668" xr:uid="{00000000-0005-0000-0000-0000E2060000}"/>
    <cellStyle name="20% - Accent5 2 3 2 2 2" xfId="9328" xr:uid="{00000000-0005-0000-0000-0000E3060000}"/>
    <cellStyle name="20% - Accent5 2 3 2 3" xfId="6498" xr:uid="{00000000-0005-0000-0000-0000E4060000}"/>
    <cellStyle name="20% - Accent5 2 3 3" xfId="1368" xr:uid="{00000000-0005-0000-0000-0000E5060000}"/>
    <cellStyle name="20% - Accent5 2 3 3 2" xfId="4222" xr:uid="{00000000-0005-0000-0000-0000E6060000}"/>
    <cellStyle name="20% - Accent5 2 3 3 2 2" xfId="9882" xr:uid="{00000000-0005-0000-0000-0000E7060000}"/>
    <cellStyle name="20% - Accent5 2 3 3 3" xfId="7052" xr:uid="{00000000-0005-0000-0000-0000E8060000}"/>
    <cellStyle name="20% - Accent5 2 3 4" xfId="1934" xr:uid="{00000000-0005-0000-0000-0000E9060000}"/>
    <cellStyle name="20% - Accent5 2 3 4 2" xfId="4777" xr:uid="{00000000-0005-0000-0000-0000EA060000}"/>
    <cellStyle name="20% - Accent5 2 3 4 2 2" xfId="10437" xr:uid="{00000000-0005-0000-0000-0000EB060000}"/>
    <cellStyle name="20% - Accent5 2 3 4 3" xfId="7607" xr:uid="{00000000-0005-0000-0000-0000EC060000}"/>
    <cellStyle name="20% - Accent5 2 3 5" xfId="2489" xr:uid="{00000000-0005-0000-0000-0000ED060000}"/>
    <cellStyle name="20% - Accent5 2 3 5 2" xfId="5332" xr:uid="{00000000-0005-0000-0000-0000EE060000}"/>
    <cellStyle name="20% - Accent5 2 3 5 2 2" xfId="10992" xr:uid="{00000000-0005-0000-0000-0000EF060000}"/>
    <cellStyle name="20% - Accent5 2 3 5 3" xfId="8162" xr:uid="{00000000-0005-0000-0000-0000F0060000}"/>
    <cellStyle name="20% - Accent5 2 3 6" xfId="3115" xr:uid="{00000000-0005-0000-0000-0000F1060000}"/>
    <cellStyle name="20% - Accent5 2 3 6 2" xfId="8775" xr:uid="{00000000-0005-0000-0000-0000F2060000}"/>
    <cellStyle name="20% - Accent5 2 3 7" xfId="5945" xr:uid="{00000000-0005-0000-0000-0000F3060000}"/>
    <cellStyle name="20% - Accent5 2 4" xfId="363" xr:uid="{00000000-0005-0000-0000-0000F4060000}"/>
    <cellStyle name="20% - Accent5 2 4 2" xfId="922" xr:uid="{00000000-0005-0000-0000-0000F5060000}"/>
    <cellStyle name="20% - Accent5 2 4 2 2" xfId="3776" xr:uid="{00000000-0005-0000-0000-0000F6060000}"/>
    <cellStyle name="20% - Accent5 2 4 2 2 2" xfId="9436" xr:uid="{00000000-0005-0000-0000-0000F7060000}"/>
    <cellStyle name="20% - Accent5 2 4 2 3" xfId="6606" xr:uid="{00000000-0005-0000-0000-0000F8060000}"/>
    <cellStyle name="20% - Accent5 2 4 3" xfId="1476" xr:uid="{00000000-0005-0000-0000-0000F9060000}"/>
    <cellStyle name="20% - Accent5 2 4 3 2" xfId="4330" xr:uid="{00000000-0005-0000-0000-0000FA060000}"/>
    <cellStyle name="20% - Accent5 2 4 3 2 2" xfId="9990" xr:uid="{00000000-0005-0000-0000-0000FB060000}"/>
    <cellStyle name="20% - Accent5 2 4 3 3" xfId="7160" xr:uid="{00000000-0005-0000-0000-0000FC060000}"/>
    <cellStyle name="20% - Accent5 2 4 4" xfId="2042" xr:uid="{00000000-0005-0000-0000-0000FD060000}"/>
    <cellStyle name="20% - Accent5 2 4 4 2" xfId="4885" xr:uid="{00000000-0005-0000-0000-0000FE060000}"/>
    <cellStyle name="20% - Accent5 2 4 4 2 2" xfId="10545" xr:uid="{00000000-0005-0000-0000-0000FF060000}"/>
    <cellStyle name="20% - Accent5 2 4 4 3" xfId="7715" xr:uid="{00000000-0005-0000-0000-000000070000}"/>
    <cellStyle name="20% - Accent5 2 4 5" xfId="2597" xr:uid="{00000000-0005-0000-0000-000001070000}"/>
    <cellStyle name="20% - Accent5 2 4 5 2" xfId="5440" xr:uid="{00000000-0005-0000-0000-000002070000}"/>
    <cellStyle name="20% - Accent5 2 4 5 2 2" xfId="11100" xr:uid="{00000000-0005-0000-0000-000003070000}"/>
    <cellStyle name="20% - Accent5 2 4 5 3" xfId="8270" xr:uid="{00000000-0005-0000-0000-000004070000}"/>
    <cellStyle name="20% - Accent5 2 4 6" xfId="3223" xr:uid="{00000000-0005-0000-0000-000005070000}"/>
    <cellStyle name="20% - Accent5 2 4 6 2" xfId="8883" xr:uid="{00000000-0005-0000-0000-000006070000}"/>
    <cellStyle name="20% - Accent5 2 4 7" xfId="6053" xr:uid="{00000000-0005-0000-0000-000007070000}"/>
    <cellStyle name="20% - Accent5 2 5" xfId="475" xr:uid="{00000000-0005-0000-0000-000008070000}"/>
    <cellStyle name="20% - Accent5 2 5 2" xfId="1034" xr:uid="{00000000-0005-0000-0000-000009070000}"/>
    <cellStyle name="20% - Accent5 2 5 2 2" xfId="3888" xr:uid="{00000000-0005-0000-0000-00000A070000}"/>
    <cellStyle name="20% - Accent5 2 5 2 2 2" xfId="9548" xr:uid="{00000000-0005-0000-0000-00000B070000}"/>
    <cellStyle name="20% - Accent5 2 5 2 3" xfId="6718" xr:uid="{00000000-0005-0000-0000-00000C070000}"/>
    <cellStyle name="20% - Accent5 2 5 3" xfId="1588" xr:uid="{00000000-0005-0000-0000-00000D070000}"/>
    <cellStyle name="20% - Accent5 2 5 3 2" xfId="4442" xr:uid="{00000000-0005-0000-0000-00000E070000}"/>
    <cellStyle name="20% - Accent5 2 5 3 2 2" xfId="10102" xr:uid="{00000000-0005-0000-0000-00000F070000}"/>
    <cellStyle name="20% - Accent5 2 5 3 3" xfId="7272" xr:uid="{00000000-0005-0000-0000-000010070000}"/>
    <cellStyle name="20% - Accent5 2 5 4" xfId="2154" xr:uid="{00000000-0005-0000-0000-000011070000}"/>
    <cellStyle name="20% - Accent5 2 5 4 2" xfId="4997" xr:uid="{00000000-0005-0000-0000-000012070000}"/>
    <cellStyle name="20% - Accent5 2 5 4 2 2" xfId="10657" xr:uid="{00000000-0005-0000-0000-000013070000}"/>
    <cellStyle name="20% - Accent5 2 5 4 3" xfId="7827" xr:uid="{00000000-0005-0000-0000-000014070000}"/>
    <cellStyle name="20% - Accent5 2 5 5" xfId="2709" xr:uid="{00000000-0005-0000-0000-000015070000}"/>
    <cellStyle name="20% - Accent5 2 5 5 2" xfId="5552" xr:uid="{00000000-0005-0000-0000-000016070000}"/>
    <cellStyle name="20% - Accent5 2 5 5 2 2" xfId="11212" xr:uid="{00000000-0005-0000-0000-000017070000}"/>
    <cellStyle name="20% - Accent5 2 5 5 3" xfId="8382" xr:uid="{00000000-0005-0000-0000-000018070000}"/>
    <cellStyle name="20% - Accent5 2 5 6" xfId="3335" xr:uid="{00000000-0005-0000-0000-000019070000}"/>
    <cellStyle name="20% - Accent5 2 5 6 2" xfId="8995" xr:uid="{00000000-0005-0000-0000-00001A070000}"/>
    <cellStyle name="20% - Accent5 2 5 7" xfId="6165" xr:uid="{00000000-0005-0000-0000-00001B070000}"/>
    <cellStyle name="20% - Accent5 2 6" xfId="586" xr:uid="{00000000-0005-0000-0000-00001C070000}"/>
    <cellStyle name="20% - Accent5 2 6 2" xfId="1145" xr:uid="{00000000-0005-0000-0000-00001D070000}"/>
    <cellStyle name="20% - Accent5 2 6 2 2" xfId="3999" xr:uid="{00000000-0005-0000-0000-00001E070000}"/>
    <cellStyle name="20% - Accent5 2 6 2 2 2" xfId="9659" xr:uid="{00000000-0005-0000-0000-00001F070000}"/>
    <cellStyle name="20% - Accent5 2 6 2 3" xfId="6829" xr:uid="{00000000-0005-0000-0000-000020070000}"/>
    <cellStyle name="20% - Accent5 2 6 3" xfId="1699" xr:uid="{00000000-0005-0000-0000-000021070000}"/>
    <cellStyle name="20% - Accent5 2 6 3 2" xfId="4553" xr:uid="{00000000-0005-0000-0000-000022070000}"/>
    <cellStyle name="20% - Accent5 2 6 3 2 2" xfId="10213" xr:uid="{00000000-0005-0000-0000-000023070000}"/>
    <cellStyle name="20% - Accent5 2 6 3 3" xfId="7383" xr:uid="{00000000-0005-0000-0000-000024070000}"/>
    <cellStyle name="20% - Accent5 2 6 4" xfId="2265" xr:uid="{00000000-0005-0000-0000-000025070000}"/>
    <cellStyle name="20% - Accent5 2 6 4 2" xfId="5108" xr:uid="{00000000-0005-0000-0000-000026070000}"/>
    <cellStyle name="20% - Accent5 2 6 4 2 2" xfId="10768" xr:uid="{00000000-0005-0000-0000-000027070000}"/>
    <cellStyle name="20% - Accent5 2 6 4 3" xfId="7938" xr:uid="{00000000-0005-0000-0000-000028070000}"/>
    <cellStyle name="20% - Accent5 2 6 5" xfId="2820" xr:uid="{00000000-0005-0000-0000-000029070000}"/>
    <cellStyle name="20% - Accent5 2 6 5 2" xfId="5663" xr:uid="{00000000-0005-0000-0000-00002A070000}"/>
    <cellStyle name="20% - Accent5 2 6 5 2 2" xfId="11323" xr:uid="{00000000-0005-0000-0000-00002B070000}"/>
    <cellStyle name="20% - Accent5 2 6 5 3" xfId="8493" xr:uid="{00000000-0005-0000-0000-00002C070000}"/>
    <cellStyle name="20% - Accent5 2 6 6" xfId="3446" xr:uid="{00000000-0005-0000-0000-00002D070000}"/>
    <cellStyle name="20% - Accent5 2 6 6 2" xfId="9106" xr:uid="{00000000-0005-0000-0000-00002E070000}"/>
    <cellStyle name="20% - Accent5 2 6 7" xfId="6276" xr:uid="{00000000-0005-0000-0000-00002F070000}"/>
    <cellStyle name="20% - Accent5 2 7" xfId="697" xr:uid="{00000000-0005-0000-0000-000030070000}"/>
    <cellStyle name="20% - Accent5 2 7 2" xfId="3557" xr:uid="{00000000-0005-0000-0000-000031070000}"/>
    <cellStyle name="20% - Accent5 2 7 2 2" xfId="9217" xr:uid="{00000000-0005-0000-0000-000032070000}"/>
    <cellStyle name="20% - Accent5 2 7 3" xfId="6387" xr:uid="{00000000-0005-0000-0000-000033070000}"/>
    <cellStyle name="20% - Accent5 2 8" xfId="1256" xr:uid="{00000000-0005-0000-0000-000034070000}"/>
    <cellStyle name="20% - Accent5 2 8 2" xfId="4110" xr:uid="{00000000-0005-0000-0000-000035070000}"/>
    <cellStyle name="20% - Accent5 2 8 2 2" xfId="9770" xr:uid="{00000000-0005-0000-0000-000036070000}"/>
    <cellStyle name="20% - Accent5 2 8 3" xfId="6940" xr:uid="{00000000-0005-0000-0000-000037070000}"/>
    <cellStyle name="20% - Accent5 2 9" xfId="1822" xr:uid="{00000000-0005-0000-0000-000038070000}"/>
    <cellStyle name="20% - Accent5 2 9 2" xfId="4666" xr:uid="{00000000-0005-0000-0000-000039070000}"/>
    <cellStyle name="20% - Accent5 2 9 2 2" xfId="10326" xr:uid="{00000000-0005-0000-0000-00003A070000}"/>
    <cellStyle name="20% - Accent5 2 9 3" xfId="7496" xr:uid="{00000000-0005-0000-0000-00003B070000}"/>
    <cellStyle name="20% - Accent5 3" xfId="171" xr:uid="{00000000-0005-0000-0000-00003C070000}"/>
    <cellStyle name="20% - Accent5 3 10" xfId="3037" xr:uid="{00000000-0005-0000-0000-00003D070000}"/>
    <cellStyle name="20% - Accent5 3 10 2" xfId="8697" xr:uid="{00000000-0005-0000-0000-00003E070000}"/>
    <cellStyle name="20% - Accent5 3 11" xfId="5867" xr:uid="{00000000-0005-0000-0000-00003F070000}"/>
    <cellStyle name="20% - Accent5 3 2" xfId="285" xr:uid="{00000000-0005-0000-0000-000040070000}"/>
    <cellStyle name="20% - Accent5 3 2 2" xfId="848" xr:uid="{00000000-0005-0000-0000-000041070000}"/>
    <cellStyle name="20% - Accent5 3 2 2 2" xfId="3702" xr:uid="{00000000-0005-0000-0000-000042070000}"/>
    <cellStyle name="20% - Accent5 3 2 2 2 2" xfId="9362" xr:uid="{00000000-0005-0000-0000-000043070000}"/>
    <cellStyle name="20% - Accent5 3 2 2 3" xfId="6532" xr:uid="{00000000-0005-0000-0000-000044070000}"/>
    <cellStyle name="20% - Accent5 3 2 3" xfId="1402" xr:uid="{00000000-0005-0000-0000-000045070000}"/>
    <cellStyle name="20% - Accent5 3 2 3 2" xfId="4256" xr:uid="{00000000-0005-0000-0000-000046070000}"/>
    <cellStyle name="20% - Accent5 3 2 3 2 2" xfId="9916" xr:uid="{00000000-0005-0000-0000-000047070000}"/>
    <cellStyle name="20% - Accent5 3 2 3 3" xfId="7086" xr:uid="{00000000-0005-0000-0000-000048070000}"/>
    <cellStyle name="20% - Accent5 3 2 4" xfId="1968" xr:uid="{00000000-0005-0000-0000-000049070000}"/>
    <cellStyle name="20% - Accent5 3 2 4 2" xfId="4811" xr:uid="{00000000-0005-0000-0000-00004A070000}"/>
    <cellStyle name="20% - Accent5 3 2 4 2 2" xfId="10471" xr:uid="{00000000-0005-0000-0000-00004B070000}"/>
    <cellStyle name="20% - Accent5 3 2 4 3" xfId="7641" xr:uid="{00000000-0005-0000-0000-00004C070000}"/>
    <cellStyle name="20% - Accent5 3 2 5" xfId="2523" xr:uid="{00000000-0005-0000-0000-00004D070000}"/>
    <cellStyle name="20% - Accent5 3 2 5 2" xfId="5366" xr:uid="{00000000-0005-0000-0000-00004E070000}"/>
    <cellStyle name="20% - Accent5 3 2 5 2 2" xfId="11026" xr:uid="{00000000-0005-0000-0000-00004F070000}"/>
    <cellStyle name="20% - Accent5 3 2 5 3" xfId="8196" xr:uid="{00000000-0005-0000-0000-000050070000}"/>
    <cellStyle name="20% - Accent5 3 2 6" xfId="3149" xr:uid="{00000000-0005-0000-0000-000051070000}"/>
    <cellStyle name="20% - Accent5 3 2 6 2" xfId="8809" xr:uid="{00000000-0005-0000-0000-000052070000}"/>
    <cellStyle name="20% - Accent5 3 2 7" xfId="5979" xr:uid="{00000000-0005-0000-0000-000053070000}"/>
    <cellStyle name="20% - Accent5 3 3" xfId="397" xr:uid="{00000000-0005-0000-0000-000054070000}"/>
    <cellStyle name="20% - Accent5 3 3 2" xfId="956" xr:uid="{00000000-0005-0000-0000-000055070000}"/>
    <cellStyle name="20% - Accent5 3 3 2 2" xfId="3810" xr:uid="{00000000-0005-0000-0000-000056070000}"/>
    <cellStyle name="20% - Accent5 3 3 2 2 2" xfId="9470" xr:uid="{00000000-0005-0000-0000-000057070000}"/>
    <cellStyle name="20% - Accent5 3 3 2 3" xfId="6640" xr:uid="{00000000-0005-0000-0000-000058070000}"/>
    <cellStyle name="20% - Accent5 3 3 3" xfId="1510" xr:uid="{00000000-0005-0000-0000-000059070000}"/>
    <cellStyle name="20% - Accent5 3 3 3 2" xfId="4364" xr:uid="{00000000-0005-0000-0000-00005A070000}"/>
    <cellStyle name="20% - Accent5 3 3 3 2 2" xfId="10024" xr:uid="{00000000-0005-0000-0000-00005B070000}"/>
    <cellStyle name="20% - Accent5 3 3 3 3" xfId="7194" xr:uid="{00000000-0005-0000-0000-00005C070000}"/>
    <cellStyle name="20% - Accent5 3 3 4" xfId="2076" xr:uid="{00000000-0005-0000-0000-00005D070000}"/>
    <cellStyle name="20% - Accent5 3 3 4 2" xfId="4919" xr:uid="{00000000-0005-0000-0000-00005E070000}"/>
    <cellStyle name="20% - Accent5 3 3 4 2 2" xfId="10579" xr:uid="{00000000-0005-0000-0000-00005F070000}"/>
    <cellStyle name="20% - Accent5 3 3 4 3" xfId="7749" xr:uid="{00000000-0005-0000-0000-000060070000}"/>
    <cellStyle name="20% - Accent5 3 3 5" xfId="2631" xr:uid="{00000000-0005-0000-0000-000061070000}"/>
    <cellStyle name="20% - Accent5 3 3 5 2" xfId="5474" xr:uid="{00000000-0005-0000-0000-000062070000}"/>
    <cellStyle name="20% - Accent5 3 3 5 2 2" xfId="11134" xr:uid="{00000000-0005-0000-0000-000063070000}"/>
    <cellStyle name="20% - Accent5 3 3 5 3" xfId="8304" xr:uid="{00000000-0005-0000-0000-000064070000}"/>
    <cellStyle name="20% - Accent5 3 3 6" xfId="3257" xr:uid="{00000000-0005-0000-0000-000065070000}"/>
    <cellStyle name="20% - Accent5 3 3 6 2" xfId="8917" xr:uid="{00000000-0005-0000-0000-000066070000}"/>
    <cellStyle name="20% - Accent5 3 3 7" xfId="6087" xr:uid="{00000000-0005-0000-0000-000067070000}"/>
    <cellStyle name="20% - Accent5 3 4" xfId="509" xr:uid="{00000000-0005-0000-0000-000068070000}"/>
    <cellStyle name="20% - Accent5 3 4 2" xfId="1068" xr:uid="{00000000-0005-0000-0000-000069070000}"/>
    <cellStyle name="20% - Accent5 3 4 2 2" xfId="3922" xr:uid="{00000000-0005-0000-0000-00006A070000}"/>
    <cellStyle name="20% - Accent5 3 4 2 2 2" xfId="9582" xr:uid="{00000000-0005-0000-0000-00006B070000}"/>
    <cellStyle name="20% - Accent5 3 4 2 3" xfId="6752" xr:uid="{00000000-0005-0000-0000-00006C070000}"/>
    <cellStyle name="20% - Accent5 3 4 3" xfId="1622" xr:uid="{00000000-0005-0000-0000-00006D070000}"/>
    <cellStyle name="20% - Accent5 3 4 3 2" xfId="4476" xr:uid="{00000000-0005-0000-0000-00006E070000}"/>
    <cellStyle name="20% - Accent5 3 4 3 2 2" xfId="10136" xr:uid="{00000000-0005-0000-0000-00006F070000}"/>
    <cellStyle name="20% - Accent5 3 4 3 3" xfId="7306" xr:uid="{00000000-0005-0000-0000-000070070000}"/>
    <cellStyle name="20% - Accent5 3 4 4" xfId="2188" xr:uid="{00000000-0005-0000-0000-000071070000}"/>
    <cellStyle name="20% - Accent5 3 4 4 2" xfId="5031" xr:uid="{00000000-0005-0000-0000-000072070000}"/>
    <cellStyle name="20% - Accent5 3 4 4 2 2" xfId="10691" xr:uid="{00000000-0005-0000-0000-000073070000}"/>
    <cellStyle name="20% - Accent5 3 4 4 3" xfId="7861" xr:uid="{00000000-0005-0000-0000-000074070000}"/>
    <cellStyle name="20% - Accent5 3 4 5" xfId="2743" xr:uid="{00000000-0005-0000-0000-000075070000}"/>
    <cellStyle name="20% - Accent5 3 4 5 2" xfId="5586" xr:uid="{00000000-0005-0000-0000-000076070000}"/>
    <cellStyle name="20% - Accent5 3 4 5 2 2" xfId="11246" xr:uid="{00000000-0005-0000-0000-000077070000}"/>
    <cellStyle name="20% - Accent5 3 4 5 3" xfId="8416" xr:uid="{00000000-0005-0000-0000-000078070000}"/>
    <cellStyle name="20% - Accent5 3 4 6" xfId="3369" xr:uid="{00000000-0005-0000-0000-000079070000}"/>
    <cellStyle name="20% - Accent5 3 4 6 2" xfId="9029" xr:uid="{00000000-0005-0000-0000-00007A070000}"/>
    <cellStyle name="20% - Accent5 3 4 7" xfId="6199" xr:uid="{00000000-0005-0000-0000-00007B070000}"/>
    <cellStyle name="20% - Accent5 3 5" xfId="620" xr:uid="{00000000-0005-0000-0000-00007C070000}"/>
    <cellStyle name="20% - Accent5 3 5 2" xfId="1179" xr:uid="{00000000-0005-0000-0000-00007D070000}"/>
    <cellStyle name="20% - Accent5 3 5 2 2" xfId="4033" xr:uid="{00000000-0005-0000-0000-00007E070000}"/>
    <cellStyle name="20% - Accent5 3 5 2 2 2" xfId="9693" xr:uid="{00000000-0005-0000-0000-00007F070000}"/>
    <cellStyle name="20% - Accent5 3 5 2 3" xfId="6863" xr:uid="{00000000-0005-0000-0000-000080070000}"/>
    <cellStyle name="20% - Accent5 3 5 3" xfId="1733" xr:uid="{00000000-0005-0000-0000-000081070000}"/>
    <cellStyle name="20% - Accent5 3 5 3 2" xfId="4587" xr:uid="{00000000-0005-0000-0000-000082070000}"/>
    <cellStyle name="20% - Accent5 3 5 3 2 2" xfId="10247" xr:uid="{00000000-0005-0000-0000-000083070000}"/>
    <cellStyle name="20% - Accent5 3 5 3 3" xfId="7417" xr:uid="{00000000-0005-0000-0000-000084070000}"/>
    <cellStyle name="20% - Accent5 3 5 4" xfId="2299" xr:uid="{00000000-0005-0000-0000-000085070000}"/>
    <cellStyle name="20% - Accent5 3 5 4 2" xfId="5142" xr:uid="{00000000-0005-0000-0000-000086070000}"/>
    <cellStyle name="20% - Accent5 3 5 4 2 2" xfId="10802" xr:uid="{00000000-0005-0000-0000-000087070000}"/>
    <cellStyle name="20% - Accent5 3 5 4 3" xfId="7972" xr:uid="{00000000-0005-0000-0000-000088070000}"/>
    <cellStyle name="20% - Accent5 3 5 5" xfId="2854" xr:uid="{00000000-0005-0000-0000-000089070000}"/>
    <cellStyle name="20% - Accent5 3 5 5 2" xfId="5697" xr:uid="{00000000-0005-0000-0000-00008A070000}"/>
    <cellStyle name="20% - Accent5 3 5 5 2 2" xfId="11357" xr:uid="{00000000-0005-0000-0000-00008B070000}"/>
    <cellStyle name="20% - Accent5 3 5 5 3" xfId="8527" xr:uid="{00000000-0005-0000-0000-00008C070000}"/>
    <cellStyle name="20% - Accent5 3 5 6" xfId="3480" xr:uid="{00000000-0005-0000-0000-00008D070000}"/>
    <cellStyle name="20% - Accent5 3 5 6 2" xfId="9140" xr:uid="{00000000-0005-0000-0000-00008E070000}"/>
    <cellStyle name="20% - Accent5 3 5 7" xfId="6310" xr:uid="{00000000-0005-0000-0000-00008F070000}"/>
    <cellStyle name="20% - Accent5 3 6" xfId="731" xr:uid="{00000000-0005-0000-0000-000090070000}"/>
    <cellStyle name="20% - Accent5 3 6 2" xfId="3591" xr:uid="{00000000-0005-0000-0000-000091070000}"/>
    <cellStyle name="20% - Accent5 3 6 2 2" xfId="9251" xr:uid="{00000000-0005-0000-0000-000092070000}"/>
    <cellStyle name="20% - Accent5 3 6 3" xfId="6421" xr:uid="{00000000-0005-0000-0000-000093070000}"/>
    <cellStyle name="20% - Accent5 3 7" xfId="1290" xr:uid="{00000000-0005-0000-0000-000094070000}"/>
    <cellStyle name="20% - Accent5 3 7 2" xfId="4144" xr:uid="{00000000-0005-0000-0000-000095070000}"/>
    <cellStyle name="20% - Accent5 3 7 2 2" xfId="9804" xr:uid="{00000000-0005-0000-0000-000096070000}"/>
    <cellStyle name="20% - Accent5 3 7 3" xfId="6974" xr:uid="{00000000-0005-0000-0000-000097070000}"/>
    <cellStyle name="20% - Accent5 3 8" xfId="1856" xr:uid="{00000000-0005-0000-0000-000098070000}"/>
    <cellStyle name="20% - Accent5 3 8 2" xfId="4699" xr:uid="{00000000-0005-0000-0000-000099070000}"/>
    <cellStyle name="20% - Accent5 3 8 2 2" xfId="10359" xr:uid="{00000000-0005-0000-0000-00009A070000}"/>
    <cellStyle name="20% - Accent5 3 8 3" xfId="7529" xr:uid="{00000000-0005-0000-0000-00009B070000}"/>
    <cellStyle name="20% - Accent5 3 9" xfId="2411" xr:uid="{00000000-0005-0000-0000-00009C070000}"/>
    <cellStyle name="20% - Accent5 3 9 2" xfId="5254" xr:uid="{00000000-0005-0000-0000-00009D070000}"/>
    <cellStyle name="20% - Accent5 3 9 2 2" xfId="10914" xr:uid="{00000000-0005-0000-0000-00009E070000}"/>
    <cellStyle name="20% - Accent5 3 9 3" xfId="8084" xr:uid="{00000000-0005-0000-0000-00009F070000}"/>
    <cellStyle name="20% - Accent5 4" xfId="229" xr:uid="{00000000-0005-0000-0000-0000A0070000}"/>
    <cellStyle name="20% - Accent5 4 2" xfId="792" xr:uid="{00000000-0005-0000-0000-0000A1070000}"/>
    <cellStyle name="20% - Accent5 4 2 2" xfId="3646" xr:uid="{00000000-0005-0000-0000-0000A2070000}"/>
    <cellStyle name="20% - Accent5 4 2 2 2" xfId="9306" xr:uid="{00000000-0005-0000-0000-0000A3070000}"/>
    <cellStyle name="20% - Accent5 4 2 3" xfId="6476" xr:uid="{00000000-0005-0000-0000-0000A4070000}"/>
    <cellStyle name="20% - Accent5 4 3" xfId="1346" xr:uid="{00000000-0005-0000-0000-0000A5070000}"/>
    <cellStyle name="20% - Accent5 4 3 2" xfId="4200" xr:uid="{00000000-0005-0000-0000-0000A6070000}"/>
    <cellStyle name="20% - Accent5 4 3 2 2" xfId="9860" xr:uid="{00000000-0005-0000-0000-0000A7070000}"/>
    <cellStyle name="20% - Accent5 4 3 3" xfId="7030" xr:uid="{00000000-0005-0000-0000-0000A8070000}"/>
    <cellStyle name="20% - Accent5 4 4" xfId="1912" xr:uid="{00000000-0005-0000-0000-0000A9070000}"/>
    <cellStyle name="20% - Accent5 4 4 2" xfId="4755" xr:uid="{00000000-0005-0000-0000-0000AA070000}"/>
    <cellStyle name="20% - Accent5 4 4 2 2" xfId="10415" xr:uid="{00000000-0005-0000-0000-0000AB070000}"/>
    <cellStyle name="20% - Accent5 4 4 3" xfId="7585" xr:uid="{00000000-0005-0000-0000-0000AC070000}"/>
    <cellStyle name="20% - Accent5 4 5" xfId="2467" xr:uid="{00000000-0005-0000-0000-0000AD070000}"/>
    <cellStyle name="20% - Accent5 4 5 2" xfId="5310" xr:uid="{00000000-0005-0000-0000-0000AE070000}"/>
    <cellStyle name="20% - Accent5 4 5 2 2" xfId="10970" xr:uid="{00000000-0005-0000-0000-0000AF070000}"/>
    <cellStyle name="20% - Accent5 4 5 3" xfId="8140" xr:uid="{00000000-0005-0000-0000-0000B0070000}"/>
    <cellStyle name="20% - Accent5 4 6" xfId="3093" xr:uid="{00000000-0005-0000-0000-0000B1070000}"/>
    <cellStyle name="20% - Accent5 4 6 2" xfId="8753" xr:uid="{00000000-0005-0000-0000-0000B2070000}"/>
    <cellStyle name="20% - Accent5 4 7" xfId="5923" xr:uid="{00000000-0005-0000-0000-0000B3070000}"/>
    <cellStyle name="20% - Accent5 5" xfId="341" xr:uid="{00000000-0005-0000-0000-0000B4070000}"/>
    <cellStyle name="20% - Accent5 5 2" xfId="900" xr:uid="{00000000-0005-0000-0000-0000B5070000}"/>
    <cellStyle name="20% - Accent5 5 2 2" xfId="3754" xr:uid="{00000000-0005-0000-0000-0000B6070000}"/>
    <cellStyle name="20% - Accent5 5 2 2 2" xfId="9414" xr:uid="{00000000-0005-0000-0000-0000B7070000}"/>
    <cellStyle name="20% - Accent5 5 2 3" xfId="6584" xr:uid="{00000000-0005-0000-0000-0000B8070000}"/>
    <cellStyle name="20% - Accent5 5 3" xfId="1454" xr:uid="{00000000-0005-0000-0000-0000B9070000}"/>
    <cellStyle name="20% - Accent5 5 3 2" xfId="4308" xr:uid="{00000000-0005-0000-0000-0000BA070000}"/>
    <cellStyle name="20% - Accent5 5 3 2 2" xfId="9968" xr:uid="{00000000-0005-0000-0000-0000BB070000}"/>
    <cellStyle name="20% - Accent5 5 3 3" xfId="7138" xr:uid="{00000000-0005-0000-0000-0000BC070000}"/>
    <cellStyle name="20% - Accent5 5 4" xfId="2020" xr:uid="{00000000-0005-0000-0000-0000BD070000}"/>
    <cellStyle name="20% - Accent5 5 4 2" xfId="4863" xr:uid="{00000000-0005-0000-0000-0000BE070000}"/>
    <cellStyle name="20% - Accent5 5 4 2 2" xfId="10523" xr:uid="{00000000-0005-0000-0000-0000BF070000}"/>
    <cellStyle name="20% - Accent5 5 4 3" xfId="7693" xr:uid="{00000000-0005-0000-0000-0000C0070000}"/>
    <cellStyle name="20% - Accent5 5 5" xfId="2575" xr:uid="{00000000-0005-0000-0000-0000C1070000}"/>
    <cellStyle name="20% - Accent5 5 5 2" xfId="5418" xr:uid="{00000000-0005-0000-0000-0000C2070000}"/>
    <cellStyle name="20% - Accent5 5 5 2 2" xfId="11078" xr:uid="{00000000-0005-0000-0000-0000C3070000}"/>
    <cellStyle name="20% - Accent5 5 5 3" xfId="8248" xr:uid="{00000000-0005-0000-0000-0000C4070000}"/>
    <cellStyle name="20% - Accent5 5 6" xfId="3201" xr:uid="{00000000-0005-0000-0000-0000C5070000}"/>
    <cellStyle name="20% - Accent5 5 6 2" xfId="8861" xr:uid="{00000000-0005-0000-0000-0000C6070000}"/>
    <cellStyle name="20% - Accent5 5 7" xfId="6031" xr:uid="{00000000-0005-0000-0000-0000C7070000}"/>
    <cellStyle name="20% - Accent5 6" xfId="453" xr:uid="{00000000-0005-0000-0000-0000C8070000}"/>
    <cellStyle name="20% - Accent5 6 2" xfId="1012" xr:uid="{00000000-0005-0000-0000-0000C9070000}"/>
    <cellStyle name="20% - Accent5 6 2 2" xfId="3866" xr:uid="{00000000-0005-0000-0000-0000CA070000}"/>
    <cellStyle name="20% - Accent5 6 2 2 2" xfId="9526" xr:uid="{00000000-0005-0000-0000-0000CB070000}"/>
    <cellStyle name="20% - Accent5 6 2 3" xfId="6696" xr:uid="{00000000-0005-0000-0000-0000CC070000}"/>
    <cellStyle name="20% - Accent5 6 3" xfId="1566" xr:uid="{00000000-0005-0000-0000-0000CD070000}"/>
    <cellStyle name="20% - Accent5 6 3 2" xfId="4420" xr:uid="{00000000-0005-0000-0000-0000CE070000}"/>
    <cellStyle name="20% - Accent5 6 3 2 2" xfId="10080" xr:uid="{00000000-0005-0000-0000-0000CF070000}"/>
    <cellStyle name="20% - Accent5 6 3 3" xfId="7250" xr:uid="{00000000-0005-0000-0000-0000D0070000}"/>
    <cellStyle name="20% - Accent5 6 4" xfId="2132" xr:uid="{00000000-0005-0000-0000-0000D1070000}"/>
    <cellStyle name="20% - Accent5 6 4 2" xfId="4975" xr:uid="{00000000-0005-0000-0000-0000D2070000}"/>
    <cellStyle name="20% - Accent5 6 4 2 2" xfId="10635" xr:uid="{00000000-0005-0000-0000-0000D3070000}"/>
    <cellStyle name="20% - Accent5 6 4 3" xfId="7805" xr:uid="{00000000-0005-0000-0000-0000D4070000}"/>
    <cellStyle name="20% - Accent5 6 5" xfId="2687" xr:uid="{00000000-0005-0000-0000-0000D5070000}"/>
    <cellStyle name="20% - Accent5 6 5 2" xfId="5530" xr:uid="{00000000-0005-0000-0000-0000D6070000}"/>
    <cellStyle name="20% - Accent5 6 5 2 2" xfId="11190" xr:uid="{00000000-0005-0000-0000-0000D7070000}"/>
    <cellStyle name="20% - Accent5 6 5 3" xfId="8360" xr:uid="{00000000-0005-0000-0000-0000D8070000}"/>
    <cellStyle name="20% - Accent5 6 6" xfId="3313" xr:uid="{00000000-0005-0000-0000-0000D9070000}"/>
    <cellStyle name="20% - Accent5 6 6 2" xfId="8973" xr:uid="{00000000-0005-0000-0000-0000DA070000}"/>
    <cellStyle name="20% - Accent5 6 7" xfId="6143" xr:uid="{00000000-0005-0000-0000-0000DB070000}"/>
    <cellStyle name="20% - Accent5 7" xfId="565" xr:uid="{00000000-0005-0000-0000-0000DC070000}"/>
    <cellStyle name="20% - Accent5 7 2" xfId="1124" xr:uid="{00000000-0005-0000-0000-0000DD070000}"/>
    <cellStyle name="20% - Accent5 7 2 2" xfId="3978" xr:uid="{00000000-0005-0000-0000-0000DE070000}"/>
    <cellStyle name="20% - Accent5 7 2 2 2" xfId="9638" xr:uid="{00000000-0005-0000-0000-0000DF070000}"/>
    <cellStyle name="20% - Accent5 7 2 3" xfId="6808" xr:uid="{00000000-0005-0000-0000-0000E0070000}"/>
    <cellStyle name="20% - Accent5 7 3" xfId="1678" xr:uid="{00000000-0005-0000-0000-0000E1070000}"/>
    <cellStyle name="20% - Accent5 7 3 2" xfId="4532" xr:uid="{00000000-0005-0000-0000-0000E2070000}"/>
    <cellStyle name="20% - Accent5 7 3 2 2" xfId="10192" xr:uid="{00000000-0005-0000-0000-0000E3070000}"/>
    <cellStyle name="20% - Accent5 7 3 3" xfId="7362" xr:uid="{00000000-0005-0000-0000-0000E4070000}"/>
    <cellStyle name="20% - Accent5 7 4" xfId="2244" xr:uid="{00000000-0005-0000-0000-0000E5070000}"/>
    <cellStyle name="20% - Accent5 7 4 2" xfId="5087" xr:uid="{00000000-0005-0000-0000-0000E6070000}"/>
    <cellStyle name="20% - Accent5 7 4 2 2" xfId="10747" xr:uid="{00000000-0005-0000-0000-0000E7070000}"/>
    <cellStyle name="20% - Accent5 7 4 3" xfId="7917" xr:uid="{00000000-0005-0000-0000-0000E8070000}"/>
    <cellStyle name="20% - Accent5 7 5" xfId="2799" xr:uid="{00000000-0005-0000-0000-0000E9070000}"/>
    <cellStyle name="20% - Accent5 7 5 2" xfId="5642" xr:uid="{00000000-0005-0000-0000-0000EA070000}"/>
    <cellStyle name="20% - Accent5 7 5 2 2" xfId="11302" xr:uid="{00000000-0005-0000-0000-0000EB070000}"/>
    <cellStyle name="20% - Accent5 7 5 3" xfId="8472" xr:uid="{00000000-0005-0000-0000-0000EC070000}"/>
    <cellStyle name="20% - Accent5 7 6" xfId="3425" xr:uid="{00000000-0005-0000-0000-0000ED070000}"/>
    <cellStyle name="20% - Accent5 7 6 2" xfId="9085" xr:uid="{00000000-0005-0000-0000-0000EE070000}"/>
    <cellStyle name="20% - Accent5 7 7" xfId="6255" xr:uid="{00000000-0005-0000-0000-0000EF070000}"/>
    <cellStyle name="20% - Accent5 8" xfId="676" xr:uid="{00000000-0005-0000-0000-0000F0070000}"/>
    <cellStyle name="20% - Accent5 8 2" xfId="3536" xr:uid="{00000000-0005-0000-0000-0000F1070000}"/>
    <cellStyle name="20% - Accent5 8 2 2" xfId="9196" xr:uid="{00000000-0005-0000-0000-0000F2070000}"/>
    <cellStyle name="20% - Accent5 8 3" xfId="6366" xr:uid="{00000000-0005-0000-0000-0000F3070000}"/>
    <cellStyle name="20% - Accent5 9" xfId="1235" xr:uid="{00000000-0005-0000-0000-0000F4070000}"/>
    <cellStyle name="20% - Accent5 9 2" xfId="4089" xr:uid="{00000000-0005-0000-0000-0000F5070000}"/>
    <cellStyle name="20% - Accent5 9 2 2" xfId="9749" xr:uid="{00000000-0005-0000-0000-0000F6070000}"/>
    <cellStyle name="20% - Accent5 9 3" xfId="6919" xr:uid="{00000000-0005-0000-0000-0000F7070000}"/>
    <cellStyle name="20% - Accent6" xfId="41" builtinId="50" customBuiltin="1"/>
    <cellStyle name="20% - Accent6 10" xfId="1802" xr:uid="{00000000-0005-0000-0000-0000F9070000}"/>
    <cellStyle name="20% - Accent6 10 2" xfId="4647" xr:uid="{00000000-0005-0000-0000-0000FA070000}"/>
    <cellStyle name="20% - Accent6 10 2 2" xfId="10307" xr:uid="{00000000-0005-0000-0000-0000FB070000}"/>
    <cellStyle name="20% - Accent6 10 3" xfId="7477" xr:uid="{00000000-0005-0000-0000-0000FC070000}"/>
    <cellStyle name="20% - Accent6 11" xfId="2357" xr:uid="{00000000-0005-0000-0000-0000FD070000}"/>
    <cellStyle name="20% - Accent6 11 2" xfId="5200" xr:uid="{00000000-0005-0000-0000-0000FE070000}"/>
    <cellStyle name="20% - Accent6 11 2 2" xfId="10860" xr:uid="{00000000-0005-0000-0000-0000FF070000}"/>
    <cellStyle name="20% - Accent6 11 3" xfId="8030" xr:uid="{00000000-0005-0000-0000-000000080000}"/>
    <cellStyle name="20% - Accent6 12" xfId="2913" xr:uid="{00000000-0005-0000-0000-000001080000}"/>
    <cellStyle name="20% - Accent6 12 2" xfId="5756" xr:uid="{00000000-0005-0000-0000-000002080000}"/>
    <cellStyle name="20% - Accent6 12 2 2" xfId="11416" xr:uid="{00000000-0005-0000-0000-000003080000}"/>
    <cellStyle name="20% - Accent6 12 3" xfId="8586" xr:uid="{00000000-0005-0000-0000-000004080000}"/>
    <cellStyle name="20% - Accent6 13" xfId="2985" xr:uid="{00000000-0005-0000-0000-000005080000}"/>
    <cellStyle name="20% - Accent6 13 2" xfId="8645" xr:uid="{00000000-0005-0000-0000-000006080000}"/>
    <cellStyle name="20% - Accent6 14" xfId="5815" xr:uid="{00000000-0005-0000-0000-000007080000}"/>
    <cellStyle name="20% - Accent6 2" xfId="75" xr:uid="{00000000-0005-0000-0000-000008080000}"/>
    <cellStyle name="20% - Accent6 2 10" xfId="2379" xr:uid="{00000000-0005-0000-0000-000009080000}"/>
    <cellStyle name="20% - Accent6 2 10 2" xfId="5222" xr:uid="{00000000-0005-0000-0000-00000A080000}"/>
    <cellStyle name="20% - Accent6 2 10 2 2" xfId="10882" xr:uid="{00000000-0005-0000-0000-00000B080000}"/>
    <cellStyle name="20% - Accent6 2 10 3" xfId="8052" xr:uid="{00000000-0005-0000-0000-00000C080000}"/>
    <cellStyle name="20% - Accent6 2 11" xfId="2933" xr:uid="{00000000-0005-0000-0000-00000D080000}"/>
    <cellStyle name="20% - Accent6 2 11 2" xfId="5776" xr:uid="{00000000-0005-0000-0000-00000E080000}"/>
    <cellStyle name="20% - Accent6 2 11 2 2" xfId="11436" xr:uid="{00000000-0005-0000-0000-00000F080000}"/>
    <cellStyle name="20% - Accent6 2 11 3" xfId="8606" xr:uid="{00000000-0005-0000-0000-000010080000}"/>
    <cellStyle name="20% - Accent6 2 12" xfId="3005" xr:uid="{00000000-0005-0000-0000-000011080000}"/>
    <cellStyle name="20% - Accent6 2 12 2" xfId="8665" xr:uid="{00000000-0005-0000-0000-000012080000}"/>
    <cellStyle name="20% - Accent6 2 13" xfId="5835" xr:uid="{00000000-0005-0000-0000-000013080000}"/>
    <cellStyle name="20% - Accent6 2 2" xfId="195" xr:uid="{00000000-0005-0000-0000-000014080000}"/>
    <cellStyle name="20% - Accent6 2 2 10" xfId="3061" xr:uid="{00000000-0005-0000-0000-000015080000}"/>
    <cellStyle name="20% - Accent6 2 2 10 2" xfId="8721" xr:uid="{00000000-0005-0000-0000-000016080000}"/>
    <cellStyle name="20% - Accent6 2 2 11" xfId="5891" xr:uid="{00000000-0005-0000-0000-000017080000}"/>
    <cellStyle name="20% - Accent6 2 2 2" xfId="309" xr:uid="{00000000-0005-0000-0000-000018080000}"/>
    <cellStyle name="20% - Accent6 2 2 2 2" xfId="872" xr:uid="{00000000-0005-0000-0000-000019080000}"/>
    <cellStyle name="20% - Accent6 2 2 2 2 2" xfId="3726" xr:uid="{00000000-0005-0000-0000-00001A080000}"/>
    <cellStyle name="20% - Accent6 2 2 2 2 2 2" xfId="9386" xr:uid="{00000000-0005-0000-0000-00001B080000}"/>
    <cellStyle name="20% - Accent6 2 2 2 2 3" xfId="6556" xr:uid="{00000000-0005-0000-0000-00001C080000}"/>
    <cellStyle name="20% - Accent6 2 2 2 3" xfId="1426" xr:uid="{00000000-0005-0000-0000-00001D080000}"/>
    <cellStyle name="20% - Accent6 2 2 2 3 2" xfId="4280" xr:uid="{00000000-0005-0000-0000-00001E080000}"/>
    <cellStyle name="20% - Accent6 2 2 2 3 2 2" xfId="9940" xr:uid="{00000000-0005-0000-0000-00001F080000}"/>
    <cellStyle name="20% - Accent6 2 2 2 3 3" xfId="7110" xr:uid="{00000000-0005-0000-0000-000020080000}"/>
    <cellStyle name="20% - Accent6 2 2 2 4" xfId="1992" xr:uid="{00000000-0005-0000-0000-000021080000}"/>
    <cellStyle name="20% - Accent6 2 2 2 4 2" xfId="4835" xr:uid="{00000000-0005-0000-0000-000022080000}"/>
    <cellStyle name="20% - Accent6 2 2 2 4 2 2" xfId="10495" xr:uid="{00000000-0005-0000-0000-000023080000}"/>
    <cellStyle name="20% - Accent6 2 2 2 4 3" xfId="7665" xr:uid="{00000000-0005-0000-0000-000024080000}"/>
    <cellStyle name="20% - Accent6 2 2 2 5" xfId="2547" xr:uid="{00000000-0005-0000-0000-000025080000}"/>
    <cellStyle name="20% - Accent6 2 2 2 5 2" xfId="5390" xr:uid="{00000000-0005-0000-0000-000026080000}"/>
    <cellStyle name="20% - Accent6 2 2 2 5 2 2" xfId="11050" xr:uid="{00000000-0005-0000-0000-000027080000}"/>
    <cellStyle name="20% - Accent6 2 2 2 5 3" xfId="8220" xr:uid="{00000000-0005-0000-0000-000028080000}"/>
    <cellStyle name="20% - Accent6 2 2 2 6" xfId="3173" xr:uid="{00000000-0005-0000-0000-000029080000}"/>
    <cellStyle name="20% - Accent6 2 2 2 6 2" xfId="8833" xr:uid="{00000000-0005-0000-0000-00002A080000}"/>
    <cellStyle name="20% - Accent6 2 2 2 7" xfId="6003" xr:uid="{00000000-0005-0000-0000-00002B080000}"/>
    <cellStyle name="20% - Accent6 2 2 3" xfId="421" xr:uid="{00000000-0005-0000-0000-00002C080000}"/>
    <cellStyle name="20% - Accent6 2 2 3 2" xfId="980" xr:uid="{00000000-0005-0000-0000-00002D080000}"/>
    <cellStyle name="20% - Accent6 2 2 3 2 2" xfId="3834" xr:uid="{00000000-0005-0000-0000-00002E080000}"/>
    <cellStyle name="20% - Accent6 2 2 3 2 2 2" xfId="9494" xr:uid="{00000000-0005-0000-0000-00002F080000}"/>
    <cellStyle name="20% - Accent6 2 2 3 2 3" xfId="6664" xr:uid="{00000000-0005-0000-0000-000030080000}"/>
    <cellStyle name="20% - Accent6 2 2 3 3" xfId="1534" xr:uid="{00000000-0005-0000-0000-000031080000}"/>
    <cellStyle name="20% - Accent6 2 2 3 3 2" xfId="4388" xr:uid="{00000000-0005-0000-0000-000032080000}"/>
    <cellStyle name="20% - Accent6 2 2 3 3 2 2" xfId="10048" xr:uid="{00000000-0005-0000-0000-000033080000}"/>
    <cellStyle name="20% - Accent6 2 2 3 3 3" xfId="7218" xr:uid="{00000000-0005-0000-0000-000034080000}"/>
    <cellStyle name="20% - Accent6 2 2 3 4" xfId="2100" xr:uid="{00000000-0005-0000-0000-000035080000}"/>
    <cellStyle name="20% - Accent6 2 2 3 4 2" xfId="4943" xr:uid="{00000000-0005-0000-0000-000036080000}"/>
    <cellStyle name="20% - Accent6 2 2 3 4 2 2" xfId="10603" xr:uid="{00000000-0005-0000-0000-000037080000}"/>
    <cellStyle name="20% - Accent6 2 2 3 4 3" xfId="7773" xr:uid="{00000000-0005-0000-0000-000038080000}"/>
    <cellStyle name="20% - Accent6 2 2 3 5" xfId="2655" xr:uid="{00000000-0005-0000-0000-000039080000}"/>
    <cellStyle name="20% - Accent6 2 2 3 5 2" xfId="5498" xr:uid="{00000000-0005-0000-0000-00003A080000}"/>
    <cellStyle name="20% - Accent6 2 2 3 5 2 2" xfId="11158" xr:uid="{00000000-0005-0000-0000-00003B080000}"/>
    <cellStyle name="20% - Accent6 2 2 3 5 3" xfId="8328" xr:uid="{00000000-0005-0000-0000-00003C080000}"/>
    <cellStyle name="20% - Accent6 2 2 3 6" xfId="3281" xr:uid="{00000000-0005-0000-0000-00003D080000}"/>
    <cellStyle name="20% - Accent6 2 2 3 6 2" xfId="8941" xr:uid="{00000000-0005-0000-0000-00003E080000}"/>
    <cellStyle name="20% - Accent6 2 2 3 7" xfId="6111" xr:uid="{00000000-0005-0000-0000-00003F080000}"/>
    <cellStyle name="20% - Accent6 2 2 4" xfId="533" xr:uid="{00000000-0005-0000-0000-000040080000}"/>
    <cellStyle name="20% - Accent6 2 2 4 2" xfId="1092" xr:uid="{00000000-0005-0000-0000-000041080000}"/>
    <cellStyle name="20% - Accent6 2 2 4 2 2" xfId="3946" xr:uid="{00000000-0005-0000-0000-000042080000}"/>
    <cellStyle name="20% - Accent6 2 2 4 2 2 2" xfId="9606" xr:uid="{00000000-0005-0000-0000-000043080000}"/>
    <cellStyle name="20% - Accent6 2 2 4 2 3" xfId="6776" xr:uid="{00000000-0005-0000-0000-000044080000}"/>
    <cellStyle name="20% - Accent6 2 2 4 3" xfId="1646" xr:uid="{00000000-0005-0000-0000-000045080000}"/>
    <cellStyle name="20% - Accent6 2 2 4 3 2" xfId="4500" xr:uid="{00000000-0005-0000-0000-000046080000}"/>
    <cellStyle name="20% - Accent6 2 2 4 3 2 2" xfId="10160" xr:uid="{00000000-0005-0000-0000-000047080000}"/>
    <cellStyle name="20% - Accent6 2 2 4 3 3" xfId="7330" xr:uid="{00000000-0005-0000-0000-000048080000}"/>
    <cellStyle name="20% - Accent6 2 2 4 4" xfId="2212" xr:uid="{00000000-0005-0000-0000-000049080000}"/>
    <cellStyle name="20% - Accent6 2 2 4 4 2" xfId="5055" xr:uid="{00000000-0005-0000-0000-00004A080000}"/>
    <cellStyle name="20% - Accent6 2 2 4 4 2 2" xfId="10715" xr:uid="{00000000-0005-0000-0000-00004B080000}"/>
    <cellStyle name="20% - Accent6 2 2 4 4 3" xfId="7885" xr:uid="{00000000-0005-0000-0000-00004C080000}"/>
    <cellStyle name="20% - Accent6 2 2 4 5" xfId="2767" xr:uid="{00000000-0005-0000-0000-00004D080000}"/>
    <cellStyle name="20% - Accent6 2 2 4 5 2" xfId="5610" xr:uid="{00000000-0005-0000-0000-00004E080000}"/>
    <cellStyle name="20% - Accent6 2 2 4 5 2 2" xfId="11270" xr:uid="{00000000-0005-0000-0000-00004F080000}"/>
    <cellStyle name="20% - Accent6 2 2 4 5 3" xfId="8440" xr:uid="{00000000-0005-0000-0000-000050080000}"/>
    <cellStyle name="20% - Accent6 2 2 4 6" xfId="3393" xr:uid="{00000000-0005-0000-0000-000051080000}"/>
    <cellStyle name="20% - Accent6 2 2 4 6 2" xfId="9053" xr:uid="{00000000-0005-0000-0000-000052080000}"/>
    <cellStyle name="20% - Accent6 2 2 4 7" xfId="6223" xr:uid="{00000000-0005-0000-0000-000053080000}"/>
    <cellStyle name="20% - Accent6 2 2 5" xfId="644" xr:uid="{00000000-0005-0000-0000-000054080000}"/>
    <cellStyle name="20% - Accent6 2 2 5 2" xfId="1203" xr:uid="{00000000-0005-0000-0000-000055080000}"/>
    <cellStyle name="20% - Accent6 2 2 5 2 2" xfId="4057" xr:uid="{00000000-0005-0000-0000-000056080000}"/>
    <cellStyle name="20% - Accent6 2 2 5 2 2 2" xfId="9717" xr:uid="{00000000-0005-0000-0000-000057080000}"/>
    <cellStyle name="20% - Accent6 2 2 5 2 3" xfId="6887" xr:uid="{00000000-0005-0000-0000-000058080000}"/>
    <cellStyle name="20% - Accent6 2 2 5 3" xfId="1757" xr:uid="{00000000-0005-0000-0000-000059080000}"/>
    <cellStyle name="20% - Accent6 2 2 5 3 2" xfId="4611" xr:uid="{00000000-0005-0000-0000-00005A080000}"/>
    <cellStyle name="20% - Accent6 2 2 5 3 2 2" xfId="10271" xr:uid="{00000000-0005-0000-0000-00005B080000}"/>
    <cellStyle name="20% - Accent6 2 2 5 3 3" xfId="7441" xr:uid="{00000000-0005-0000-0000-00005C080000}"/>
    <cellStyle name="20% - Accent6 2 2 5 4" xfId="2323" xr:uid="{00000000-0005-0000-0000-00005D080000}"/>
    <cellStyle name="20% - Accent6 2 2 5 4 2" xfId="5166" xr:uid="{00000000-0005-0000-0000-00005E080000}"/>
    <cellStyle name="20% - Accent6 2 2 5 4 2 2" xfId="10826" xr:uid="{00000000-0005-0000-0000-00005F080000}"/>
    <cellStyle name="20% - Accent6 2 2 5 4 3" xfId="7996" xr:uid="{00000000-0005-0000-0000-000060080000}"/>
    <cellStyle name="20% - Accent6 2 2 5 5" xfId="2878" xr:uid="{00000000-0005-0000-0000-000061080000}"/>
    <cellStyle name="20% - Accent6 2 2 5 5 2" xfId="5721" xr:uid="{00000000-0005-0000-0000-000062080000}"/>
    <cellStyle name="20% - Accent6 2 2 5 5 2 2" xfId="11381" xr:uid="{00000000-0005-0000-0000-000063080000}"/>
    <cellStyle name="20% - Accent6 2 2 5 5 3" xfId="8551" xr:uid="{00000000-0005-0000-0000-000064080000}"/>
    <cellStyle name="20% - Accent6 2 2 5 6" xfId="3504" xr:uid="{00000000-0005-0000-0000-000065080000}"/>
    <cellStyle name="20% - Accent6 2 2 5 6 2" xfId="9164" xr:uid="{00000000-0005-0000-0000-000066080000}"/>
    <cellStyle name="20% - Accent6 2 2 5 7" xfId="6334" xr:uid="{00000000-0005-0000-0000-000067080000}"/>
    <cellStyle name="20% - Accent6 2 2 6" xfId="755" xr:uid="{00000000-0005-0000-0000-000068080000}"/>
    <cellStyle name="20% - Accent6 2 2 6 2" xfId="3615" xr:uid="{00000000-0005-0000-0000-000069080000}"/>
    <cellStyle name="20% - Accent6 2 2 6 2 2" xfId="9275" xr:uid="{00000000-0005-0000-0000-00006A080000}"/>
    <cellStyle name="20% - Accent6 2 2 6 3" xfId="6445" xr:uid="{00000000-0005-0000-0000-00006B080000}"/>
    <cellStyle name="20% - Accent6 2 2 7" xfId="1314" xr:uid="{00000000-0005-0000-0000-00006C080000}"/>
    <cellStyle name="20% - Accent6 2 2 7 2" xfId="4168" xr:uid="{00000000-0005-0000-0000-00006D080000}"/>
    <cellStyle name="20% - Accent6 2 2 7 2 2" xfId="9828" xr:uid="{00000000-0005-0000-0000-00006E080000}"/>
    <cellStyle name="20% - Accent6 2 2 7 3" xfId="6998" xr:uid="{00000000-0005-0000-0000-00006F080000}"/>
    <cellStyle name="20% - Accent6 2 2 8" xfId="1880" xr:uid="{00000000-0005-0000-0000-000070080000}"/>
    <cellStyle name="20% - Accent6 2 2 8 2" xfId="4723" xr:uid="{00000000-0005-0000-0000-000071080000}"/>
    <cellStyle name="20% - Accent6 2 2 8 2 2" xfId="10383" xr:uid="{00000000-0005-0000-0000-000072080000}"/>
    <cellStyle name="20% - Accent6 2 2 8 3" xfId="7553" xr:uid="{00000000-0005-0000-0000-000073080000}"/>
    <cellStyle name="20% - Accent6 2 2 9" xfId="2435" xr:uid="{00000000-0005-0000-0000-000074080000}"/>
    <cellStyle name="20% - Accent6 2 2 9 2" xfId="5278" xr:uid="{00000000-0005-0000-0000-000075080000}"/>
    <cellStyle name="20% - Accent6 2 2 9 2 2" xfId="10938" xr:uid="{00000000-0005-0000-0000-000076080000}"/>
    <cellStyle name="20% - Accent6 2 2 9 3" xfId="8108" xr:uid="{00000000-0005-0000-0000-000077080000}"/>
    <cellStyle name="20% - Accent6 2 3" xfId="253" xr:uid="{00000000-0005-0000-0000-000078080000}"/>
    <cellStyle name="20% - Accent6 2 3 2" xfId="816" xr:uid="{00000000-0005-0000-0000-000079080000}"/>
    <cellStyle name="20% - Accent6 2 3 2 2" xfId="3670" xr:uid="{00000000-0005-0000-0000-00007A080000}"/>
    <cellStyle name="20% - Accent6 2 3 2 2 2" xfId="9330" xr:uid="{00000000-0005-0000-0000-00007B080000}"/>
    <cellStyle name="20% - Accent6 2 3 2 3" xfId="6500" xr:uid="{00000000-0005-0000-0000-00007C080000}"/>
    <cellStyle name="20% - Accent6 2 3 3" xfId="1370" xr:uid="{00000000-0005-0000-0000-00007D080000}"/>
    <cellStyle name="20% - Accent6 2 3 3 2" xfId="4224" xr:uid="{00000000-0005-0000-0000-00007E080000}"/>
    <cellStyle name="20% - Accent6 2 3 3 2 2" xfId="9884" xr:uid="{00000000-0005-0000-0000-00007F080000}"/>
    <cellStyle name="20% - Accent6 2 3 3 3" xfId="7054" xr:uid="{00000000-0005-0000-0000-000080080000}"/>
    <cellStyle name="20% - Accent6 2 3 4" xfId="1936" xr:uid="{00000000-0005-0000-0000-000081080000}"/>
    <cellStyle name="20% - Accent6 2 3 4 2" xfId="4779" xr:uid="{00000000-0005-0000-0000-000082080000}"/>
    <cellStyle name="20% - Accent6 2 3 4 2 2" xfId="10439" xr:uid="{00000000-0005-0000-0000-000083080000}"/>
    <cellStyle name="20% - Accent6 2 3 4 3" xfId="7609" xr:uid="{00000000-0005-0000-0000-000084080000}"/>
    <cellStyle name="20% - Accent6 2 3 5" xfId="2491" xr:uid="{00000000-0005-0000-0000-000085080000}"/>
    <cellStyle name="20% - Accent6 2 3 5 2" xfId="5334" xr:uid="{00000000-0005-0000-0000-000086080000}"/>
    <cellStyle name="20% - Accent6 2 3 5 2 2" xfId="10994" xr:uid="{00000000-0005-0000-0000-000087080000}"/>
    <cellStyle name="20% - Accent6 2 3 5 3" xfId="8164" xr:uid="{00000000-0005-0000-0000-000088080000}"/>
    <cellStyle name="20% - Accent6 2 3 6" xfId="3117" xr:uid="{00000000-0005-0000-0000-000089080000}"/>
    <cellStyle name="20% - Accent6 2 3 6 2" xfId="8777" xr:uid="{00000000-0005-0000-0000-00008A080000}"/>
    <cellStyle name="20% - Accent6 2 3 7" xfId="5947" xr:uid="{00000000-0005-0000-0000-00008B080000}"/>
    <cellStyle name="20% - Accent6 2 4" xfId="365" xr:uid="{00000000-0005-0000-0000-00008C080000}"/>
    <cellStyle name="20% - Accent6 2 4 2" xfId="924" xr:uid="{00000000-0005-0000-0000-00008D080000}"/>
    <cellStyle name="20% - Accent6 2 4 2 2" xfId="3778" xr:uid="{00000000-0005-0000-0000-00008E080000}"/>
    <cellStyle name="20% - Accent6 2 4 2 2 2" xfId="9438" xr:uid="{00000000-0005-0000-0000-00008F080000}"/>
    <cellStyle name="20% - Accent6 2 4 2 3" xfId="6608" xr:uid="{00000000-0005-0000-0000-000090080000}"/>
    <cellStyle name="20% - Accent6 2 4 3" xfId="1478" xr:uid="{00000000-0005-0000-0000-000091080000}"/>
    <cellStyle name="20% - Accent6 2 4 3 2" xfId="4332" xr:uid="{00000000-0005-0000-0000-000092080000}"/>
    <cellStyle name="20% - Accent6 2 4 3 2 2" xfId="9992" xr:uid="{00000000-0005-0000-0000-000093080000}"/>
    <cellStyle name="20% - Accent6 2 4 3 3" xfId="7162" xr:uid="{00000000-0005-0000-0000-000094080000}"/>
    <cellStyle name="20% - Accent6 2 4 4" xfId="2044" xr:uid="{00000000-0005-0000-0000-000095080000}"/>
    <cellStyle name="20% - Accent6 2 4 4 2" xfId="4887" xr:uid="{00000000-0005-0000-0000-000096080000}"/>
    <cellStyle name="20% - Accent6 2 4 4 2 2" xfId="10547" xr:uid="{00000000-0005-0000-0000-000097080000}"/>
    <cellStyle name="20% - Accent6 2 4 4 3" xfId="7717" xr:uid="{00000000-0005-0000-0000-000098080000}"/>
    <cellStyle name="20% - Accent6 2 4 5" xfId="2599" xr:uid="{00000000-0005-0000-0000-000099080000}"/>
    <cellStyle name="20% - Accent6 2 4 5 2" xfId="5442" xr:uid="{00000000-0005-0000-0000-00009A080000}"/>
    <cellStyle name="20% - Accent6 2 4 5 2 2" xfId="11102" xr:uid="{00000000-0005-0000-0000-00009B080000}"/>
    <cellStyle name="20% - Accent6 2 4 5 3" xfId="8272" xr:uid="{00000000-0005-0000-0000-00009C080000}"/>
    <cellStyle name="20% - Accent6 2 4 6" xfId="3225" xr:uid="{00000000-0005-0000-0000-00009D080000}"/>
    <cellStyle name="20% - Accent6 2 4 6 2" xfId="8885" xr:uid="{00000000-0005-0000-0000-00009E080000}"/>
    <cellStyle name="20% - Accent6 2 4 7" xfId="6055" xr:uid="{00000000-0005-0000-0000-00009F080000}"/>
    <cellStyle name="20% - Accent6 2 5" xfId="477" xr:uid="{00000000-0005-0000-0000-0000A0080000}"/>
    <cellStyle name="20% - Accent6 2 5 2" xfId="1036" xr:uid="{00000000-0005-0000-0000-0000A1080000}"/>
    <cellStyle name="20% - Accent6 2 5 2 2" xfId="3890" xr:uid="{00000000-0005-0000-0000-0000A2080000}"/>
    <cellStyle name="20% - Accent6 2 5 2 2 2" xfId="9550" xr:uid="{00000000-0005-0000-0000-0000A3080000}"/>
    <cellStyle name="20% - Accent6 2 5 2 3" xfId="6720" xr:uid="{00000000-0005-0000-0000-0000A4080000}"/>
    <cellStyle name="20% - Accent6 2 5 3" xfId="1590" xr:uid="{00000000-0005-0000-0000-0000A5080000}"/>
    <cellStyle name="20% - Accent6 2 5 3 2" xfId="4444" xr:uid="{00000000-0005-0000-0000-0000A6080000}"/>
    <cellStyle name="20% - Accent6 2 5 3 2 2" xfId="10104" xr:uid="{00000000-0005-0000-0000-0000A7080000}"/>
    <cellStyle name="20% - Accent6 2 5 3 3" xfId="7274" xr:uid="{00000000-0005-0000-0000-0000A8080000}"/>
    <cellStyle name="20% - Accent6 2 5 4" xfId="2156" xr:uid="{00000000-0005-0000-0000-0000A9080000}"/>
    <cellStyle name="20% - Accent6 2 5 4 2" xfId="4999" xr:uid="{00000000-0005-0000-0000-0000AA080000}"/>
    <cellStyle name="20% - Accent6 2 5 4 2 2" xfId="10659" xr:uid="{00000000-0005-0000-0000-0000AB080000}"/>
    <cellStyle name="20% - Accent6 2 5 4 3" xfId="7829" xr:uid="{00000000-0005-0000-0000-0000AC080000}"/>
    <cellStyle name="20% - Accent6 2 5 5" xfId="2711" xr:uid="{00000000-0005-0000-0000-0000AD080000}"/>
    <cellStyle name="20% - Accent6 2 5 5 2" xfId="5554" xr:uid="{00000000-0005-0000-0000-0000AE080000}"/>
    <cellStyle name="20% - Accent6 2 5 5 2 2" xfId="11214" xr:uid="{00000000-0005-0000-0000-0000AF080000}"/>
    <cellStyle name="20% - Accent6 2 5 5 3" xfId="8384" xr:uid="{00000000-0005-0000-0000-0000B0080000}"/>
    <cellStyle name="20% - Accent6 2 5 6" xfId="3337" xr:uid="{00000000-0005-0000-0000-0000B1080000}"/>
    <cellStyle name="20% - Accent6 2 5 6 2" xfId="8997" xr:uid="{00000000-0005-0000-0000-0000B2080000}"/>
    <cellStyle name="20% - Accent6 2 5 7" xfId="6167" xr:uid="{00000000-0005-0000-0000-0000B3080000}"/>
    <cellStyle name="20% - Accent6 2 6" xfId="588" xr:uid="{00000000-0005-0000-0000-0000B4080000}"/>
    <cellStyle name="20% - Accent6 2 6 2" xfId="1147" xr:uid="{00000000-0005-0000-0000-0000B5080000}"/>
    <cellStyle name="20% - Accent6 2 6 2 2" xfId="4001" xr:uid="{00000000-0005-0000-0000-0000B6080000}"/>
    <cellStyle name="20% - Accent6 2 6 2 2 2" xfId="9661" xr:uid="{00000000-0005-0000-0000-0000B7080000}"/>
    <cellStyle name="20% - Accent6 2 6 2 3" xfId="6831" xr:uid="{00000000-0005-0000-0000-0000B8080000}"/>
    <cellStyle name="20% - Accent6 2 6 3" xfId="1701" xr:uid="{00000000-0005-0000-0000-0000B9080000}"/>
    <cellStyle name="20% - Accent6 2 6 3 2" xfId="4555" xr:uid="{00000000-0005-0000-0000-0000BA080000}"/>
    <cellStyle name="20% - Accent6 2 6 3 2 2" xfId="10215" xr:uid="{00000000-0005-0000-0000-0000BB080000}"/>
    <cellStyle name="20% - Accent6 2 6 3 3" xfId="7385" xr:uid="{00000000-0005-0000-0000-0000BC080000}"/>
    <cellStyle name="20% - Accent6 2 6 4" xfId="2267" xr:uid="{00000000-0005-0000-0000-0000BD080000}"/>
    <cellStyle name="20% - Accent6 2 6 4 2" xfId="5110" xr:uid="{00000000-0005-0000-0000-0000BE080000}"/>
    <cellStyle name="20% - Accent6 2 6 4 2 2" xfId="10770" xr:uid="{00000000-0005-0000-0000-0000BF080000}"/>
    <cellStyle name="20% - Accent6 2 6 4 3" xfId="7940" xr:uid="{00000000-0005-0000-0000-0000C0080000}"/>
    <cellStyle name="20% - Accent6 2 6 5" xfId="2822" xr:uid="{00000000-0005-0000-0000-0000C1080000}"/>
    <cellStyle name="20% - Accent6 2 6 5 2" xfId="5665" xr:uid="{00000000-0005-0000-0000-0000C2080000}"/>
    <cellStyle name="20% - Accent6 2 6 5 2 2" xfId="11325" xr:uid="{00000000-0005-0000-0000-0000C3080000}"/>
    <cellStyle name="20% - Accent6 2 6 5 3" xfId="8495" xr:uid="{00000000-0005-0000-0000-0000C4080000}"/>
    <cellStyle name="20% - Accent6 2 6 6" xfId="3448" xr:uid="{00000000-0005-0000-0000-0000C5080000}"/>
    <cellStyle name="20% - Accent6 2 6 6 2" xfId="9108" xr:uid="{00000000-0005-0000-0000-0000C6080000}"/>
    <cellStyle name="20% - Accent6 2 6 7" xfId="6278" xr:uid="{00000000-0005-0000-0000-0000C7080000}"/>
    <cellStyle name="20% - Accent6 2 7" xfId="699" xr:uid="{00000000-0005-0000-0000-0000C8080000}"/>
    <cellStyle name="20% - Accent6 2 7 2" xfId="3559" xr:uid="{00000000-0005-0000-0000-0000C9080000}"/>
    <cellStyle name="20% - Accent6 2 7 2 2" xfId="9219" xr:uid="{00000000-0005-0000-0000-0000CA080000}"/>
    <cellStyle name="20% - Accent6 2 7 3" xfId="6389" xr:uid="{00000000-0005-0000-0000-0000CB080000}"/>
    <cellStyle name="20% - Accent6 2 8" xfId="1258" xr:uid="{00000000-0005-0000-0000-0000CC080000}"/>
    <cellStyle name="20% - Accent6 2 8 2" xfId="4112" xr:uid="{00000000-0005-0000-0000-0000CD080000}"/>
    <cellStyle name="20% - Accent6 2 8 2 2" xfId="9772" xr:uid="{00000000-0005-0000-0000-0000CE080000}"/>
    <cellStyle name="20% - Accent6 2 8 3" xfId="6942" xr:uid="{00000000-0005-0000-0000-0000CF080000}"/>
    <cellStyle name="20% - Accent6 2 9" xfId="1824" xr:uid="{00000000-0005-0000-0000-0000D0080000}"/>
    <cellStyle name="20% - Accent6 2 9 2" xfId="4668" xr:uid="{00000000-0005-0000-0000-0000D1080000}"/>
    <cellStyle name="20% - Accent6 2 9 2 2" xfId="10328" xr:uid="{00000000-0005-0000-0000-0000D2080000}"/>
    <cellStyle name="20% - Accent6 2 9 3" xfId="7498" xr:uid="{00000000-0005-0000-0000-0000D3080000}"/>
    <cellStyle name="20% - Accent6 3" xfId="173" xr:uid="{00000000-0005-0000-0000-0000D4080000}"/>
    <cellStyle name="20% - Accent6 3 10" xfId="3039" xr:uid="{00000000-0005-0000-0000-0000D5080000}"/>
    <cellStyle name="20% - Accent6 3 10 2" xfId="8699" xr:uid="{00000000-0005-0000-0000-0000D6080000}"/>
    <cellStyle name="20% - Accent6 3 11" xfId="5869" xr:uid="{00000000-0005-0000-0000-0000D7080000}"/>
    <cellStyle name="20% - Accent6 3 2" xfId="287" xr:uid="{00000000-0005-0000-0000-0000D8080000}"/>
    <cellStyle name="20% - Accent6 3 2 2" xfId="850" xr:uid="{00000000-0005-0000-0000-0000D9080000}"/>
    <cellStyle name="20% - Accent6 3 2 2 2" xfId="3704" xr:uid="{00000000-0005-0000-0000-0000DA080000}"/>
    <cellStyle name="20% - Accent6 3 2 2 2 2" xfId="9364" xr:uid="{00000000-0005-0000-0000-0000DB080000}"/>
    <cellStyle name="20% - Accent6 3 2 2 3" xfId="6534" xr:uid="{00000000-0005-0000-0000-0000DC080000}"/>
    <cellStyle name="20% - Accent6 3 2 3" xfId="1404" xr:uid="{00000000-0005-0000-0000-0000DD080000}"/>
    <cellStyle name="20% - Accent6 3 2 3 2" xfId="4258" xr:uid="{00000000-0005-0000-0000-0000DE080000}"/>
    <cellStyle name="20% - Accent6 3 2 3 2 2" xfId="9918" xr:uid="{00000000-0005-0000-0000-0000DF080000}"/>
    <cellStyle name="20% - Accent6 3 2 3 3" xfId="7088" xr:uid="{00000000-0005-0000-0000-0000E0080000}"/>
    <cellStyle name="20% - Accent6 3 2 4" xfId="1970" xr:uid="{00000000-0005-0000-0000-0000E1080000}"/>
    <cellStyle name="20% - Accent6 3 2 4 2" xfId="4813" xr:uid="{00000000-0005-0000-0000-0000E2080000}"/>
    <cellStyle name="20% - Accent6 3 2 4 2 2" xfId="10473" xr:uid="{00000000-0005-0000-0000-0000E3080000}"/>
    <cellStyle name="20% - Accent6 3 2 4 3" xfId="7643" xr:uid="{00000000-0005-0000-0000-0000E4080000}"/>
    <cellStyle name="20% - Accent6 3 2 5" xfId="2525" xr:uid="{00000000-0005-0000-0000-0000E5080000}"/>
    <cellStyle name="20% - Accent6 3 2 5 2" xfId="5368" xr:uid="{00000000-0005-0000-0000-0000E6080000}"/>
    <cellStyle name="20% - Accent6 3 2 5 2 2" xfId="11028" xr:uid="{00000000-0005-0000-0000-0000E7080000}"/>
    <cellStyle name="20% - Accent6 3 2 5 3" xfId="8198" xr:uid="{00000000-0005-0000-0000-0000E8080000}"/>
    <cellStyle name="20% - Accent6 3 2 6" xfId="3151" xr:uid="{00000000-0005-0000-0000-0000E9080000}"/>
    <cellStyle name="20% - Accent6 3 2 6 2" xfId="8811" xr:uid="{00000000-0005-0000-0000-0000EA080000}"/>
    <cellStyle name="20% - Accent6 3 2 7" xfId="5981" xr:uid="{00000000-0005-0000-0000-0000EB080000}"/>
    <cellStyle name="20% - Accent6 3 3" xfId="399" xr:uid="{00000000-0005-0000-0000-0000EC080000}"/>
    <cellStyle name="20% - Accent6 3 3 2" xfId="958" xr:uid="{00000000-0005-0000-0000-0000ED080000}"/>
    <cellStyle name="20% - Accent6 3 3 2 2" xfId="3812" xr:uid="{00000000-0005-0000-0000-0000EE080000}"/>
    <cellStyle name="20% - Accent6 3 3 2 2 2" xfId="9472" xr:uid="{00000000-0005-0000-0000-0000EF080000}"/>
    <cellStyle name="20% - Accent6 3 3 2 3" xfId="6642" xr:uid="{00000000-0005-0000-0000-0000F0080000}"/>
    <cellStyle name="20% - Accent6 3 3 3" xfId="1512" xr:uid="{00000000-0005-0000-0000-0000F1080000}"/>
    <cellStyle name="20% - Accent6 3 3 3 2" xfId="4366" xr:uid="{00000000-0005-0000-0000-0000F2080000}"/>
    <cellStyle name="20% - Accent6 3 3 3 2 2" xfId="10026" xr:uid="{00000000-0005-0000-0000-0000F3080000}"/>
    <cellStyle name="20% - Accent6 3 3 3 3" xfId="7196" xr:uid="{00000000-0005-0000-0000-0000F4080000}"/>
    <cellStyle name="20% - Accent6 3 3 4" xfId="2078" xr:uid="{00000000-0005-0000-0000-0000F5080000}"/>
    <cellStyle name="20% - Accent6 3 3 4 2" xfId="4921" xr:uid="{00000000-0005-0000-0000-0000F6080000}"/>
    <cellStyle name="20% - Accent6 3 3 4 2 2" xfId="10581" xr:uid="{00000000-0005-0000-0000-0000F7080000}"/>
    <cellStyle name="20% - Accent6 3 3 4 3" xfId="7751" xr:uid="{00000000-0005-0000-0000-0000F8080000}"/>
    <cellStyle name="20% - Accent6 3 3 5" xfId="2633" xr:uid="{00000000-0005-0000-0000-0000F9080000}"/>
    <cellStyle name="20% - Accent6 3 3 5 2" xfId="5476" xr:uid="{00000000-0005-0000-0000-0000FA080000}"/>
    <cellStyle name="20% - Accent6 3 3 5 2 2" xfId="11136" xr:uid="{00000000-0005-0000-0000-0000FB080000}"/>
    <cellStyle name="20% - Accent6 3 3 5 3" xfId="8306" xr:uid="{00000000-0005-0000-0000-0000FC080000}"/>
    <cellStyle name="20% - Accent6 3 3 6" xfId="3259" xr:uid="{00000000-0005-0000-0000-0000FD080000}"/>
    <cellStyle name="20% - Accent6 3 3 6 2" xfId="8919" xr:uid="{00000000-0005-0000-0000-0000FE080000}"/>
    <cellStyle name="20% - Accent6 3 3 7" xfId="6089" xr:uid="{00000000-0005-0000-0000-0000FF080000}"/>
    <cellStyle name="20% - Accent6 3 4" xfId="511" xr:uid="{00000000-0005-0000-0000-000000090000}"/>
    <cellStyle name="20% - Accent6 3 4 2" xfId="1070" xr:uid="{00000000-0005-0000-0000-000001090000}"/>
    <cellStyle name="20% - Accent6 3 4 2 2" xfId="3924" xr:uid="{00000000-0005-0000-0000-000002090000}"/>
    <cellStyle name="20% - Accent6 3 4 2 2 2" xfId="9584" xr:uid="{00000000-0005-0000-0000-000003090000}"/>
    <cellStyle name="20% - Accent6 3 4 2 3" xfId="6754" xr:uid="{00000000-0005-0000-0000-000004090000}"/>
    <cellStyle name="20% - Accent6 3 4 3" xfId="1624" xr:uid="{00000000-0005-0000-0000-000005090000}"/>
    <cellStyle name="20% - Accent6 3 4 3 2" xfId="4478" xr:uid="{00000000-0005-0000-0000-000006090000}"/>
    <cellStyle name="20% - Accent6 3 4 3 2 2" xfId="10138" xr:uid="{00000000-0005-0000-0000-000007090000}"/>
    <cellStyle name="20% - Accent6 3 4 3 3" xfId="7308" xr:uid="{00000000-0005-0000-0000-000008090000}"/>
    <cellStyle name="20% - Accent6 3 4 4" xfId="2190" xr:uid="{00000000-0005-0000-0000-000009090000}"/>
    <cellStyle name="20% - Accent6 3 4 4 2" xfId="5033" xr:uid="{00000000-0005-0000-0000-00000A090000}"/>
    <cellStyle name="20% - Accent6 3 4 4 2 2" xfId="10693" xr:uid="{00000000-0005-0000-0000-00000B090000}"/>
    <cellStyle name="20% - Accent6 3 4 4 3" xfId="7863" xr:uid="{00000000-0005-0000-0000-00000C090000}"/>
    <cellStyle name="20% - Accent6 3 4 5" xfId="2745" xr:uid="{00000000-0005-0000-0000-00000D090000}"/>
    <cellStyle name="20% - Accent6 3 4 5 2" xfId="5588" xr:uid="{00000000-0005-0000-0000-00000E090000}"/>
    <cellStyle name="20% - Accent6 3 4 5 2 2" xfId="11248" xr:uid="{00000000-0005-0000-0000-00000F090000}"/>
    <cellStyle name="20% - Accent6 3 4 5 3" xfId="8418" xr:uid="{00000000-0005-0000-0000-000010090000}"/>
    <cellStyle name="20% - Accent6 3 4 6" xfId="3371" xr:uid="{00000000-0005-0000-0000-000011090000}"/>
    <cellStyle name="20% - Accent6 3 4 6 2" xfId="9031" xr:uid="{00000000-0005-0000-0000-000012090000}"/>
    <cellStyle name="20% - Accent6 3 4 7" xfId="6201" xr:uid="{00000000-0005-0000-0000-000013090000}"/>
    <cellStyle name="20% - Accent6 3 5" xfId="622" xr:uid="{00000000-0005-0000-0000-000014090000}"/>
    <cellStyle name="20% - Accent6 3 5 2" xfId="1181" xr:uid="{00000000-0005-0000-0000-000015090000}"/>
    <cellStyle name="20% - Accent6 3 5 2 2" xfId="4035" xr:uid="{00000000-0005-0000-0000-000016090000}"/>
    <cellStyle name="20% - Accent6 3 5 2 2 2" xfId="9695" xr:uid="{00000000-0005-0000-0000-000017090000}"/>
    <cellStyle name="20% - Accent6 3 5 2 3" xfId="6865" xr:uid="{00000000-0005-0000-0000-000018090000}"/>
    <cellStyle name="20% - Accent6 3 5 3" xfId="1735" xr:uid="{00000000-0005-0000-0000-000019090000}"/>
    <cellStyle name="20% - Accent6 3 5 3 2" xfId="4589" xr:uid="{00000000-0005-0000-0000-00001A090000}"/>
    <cellStyle name="20% - Accent6 3 5 3 2 2" xfId="10249" xr:uid="{00000000-0005-0000-0000-00001B090000}"/>
    <cellStyle name="20% - Accent6 3 5 3 3" xfId="7419" xr:uid="{00000000-0005-0000-0000-00001C090000}"/>
    <cellStyle name="20% - Accent6 3 5 4" xfId="2301" xr:uid="{00000000-0005-0000-0000-00001D090000}"/>
    <cellStyle name="20% - Accent6 3 5 4 2" xfId="5144" xr:uid="{00000000-0005-0000-0000-00001E090000}"/>
    <cellStyle name="20% - Accent6 3 5 4 2 2" xfId="10804" xr:uid="{00000000-0005-0000-0000-00001F090000}"/>
    <cellStyle name="20% - Accent6 3 5 4 3" xfId="7974" xr:uid="{00000000-0005-0000-0000-000020090000}"/>
    <cellStyle name="20% - Accent6 3 5 5" xfId="2856" xr:uid="{00000000-0005-0000-0000-000021090000}"/>
    <cellStyle name="20% - Accent6 3 5 5 2" xfId="5699" xr:uid="{00000000-0005-0000-0000-000022090000}"/>
    <cellStyle name="20% - Accent6 3 5 5 2 2" xfId="11359" xr:uid="{00000000-0005-0000-0000-000023090000}"/>
    <cellStyle name="20% - Accent6 3 5 5 3" xfId="8529" xr:uid="{00000000-0005-0000-0000-000024090000}"/>
    <cellStyle name="20% - Accent6 3 5 6" xfId="3482" xr:uid="{00000000-0005-0000-0000-000025090000}"/>
    <cellStyle name="20% - Accent6 3 5 6 2" xfId="9142" xr:uid="{00000000-0005-0000-0000-000026090000}"/>
    <cellStyle name="20% - Accent6 3 5 7" xfId="6312" xr:uid="{00000000-0005-0000-0000-000027090000}"/>
    <cellStyle name="20% - Accent6 3 6" xfId="733" xr:uid="{00000000-0005-0000-0000-000028090000}"/>
    <cellStyle name="20% - Accent6 3 6 2" xfId="3593" xr:uid="{00000000-0005-0000-0000-000029090000}"/>
    <cellStyle name="20% - Accent6 3 6 2 2" xfId="9253" xr:uid="{00000000-0005-0000-0000-00002A090000}"/>
    <cellStyle name="20% - Accent6 3 6 3" xfId="6423" xr:uid="{00000000-0005-0000-0000-00002B090000}"/>
    <cellStyle name="20% - Accent6 3 7" xfId="1292" xr:uid="{00000000-0005-0000-0000-00002C090000}"/>
    <cellStyle name="20% - Accent6 3 7 2" xfId="4146" xr:uid="{00000000-0005-0000-0000-00002D090000}"/>
    <cellStyle name="20% - Accent6 3 7 2 2" xfId="9806" xr:uid="{00000000-0005-0000-0000-00002E090000}"/>
    <cellStyle name="20% - Accent6 3 7 3" xfId="6976" xr:uid="{00000000-0005-0000-0000-00002F090000}"/>
    <cellStyle name="20% - Accent6 3 8" xfId="1858" xr:uid="{00000000-0005-0000-0000-000030090000}"/>
    <cellStyle name="20% - Accent6 3 8 2" xfId="4701" xr:uid="{00000000-0005-0000-0000-000031090000}"/>
    <cellStyle name="20% - Accent6 3 8 2 2" xfId="10361" xr:uid="{00000000-0005-0000-0000-000032090000}"/>
    <cellStyle name="20% - Accent6 3 8 3" xfId="7531" xr:uid="{00000000-0005-0000-0000-000033090000}"/>
    <cellStyle name="20% - Accent6 3 9" xfId="2413" xr:uid="{00000000-0005-0000-0000-000034090000}"/>
    <cellStyle name="20% - Accent6 3 9 2" xfId="5256" xr:uid="{00000000-0005-0000-0000-000035090000}"/>
    <cellStyle name="20% - Accent6 3 9 2 2" xfId="10916" xr:uid="{00000000-0005-0000-0000-000036090000}"/>
    <cellStyle name="20% - Accent6 3 9 3" xfId="8086" xr:uid="{00000000-0005-0000-0000-000037090000}"/>
    <cellStyle name="20% - Accent6 4" xfId="231" xr:uid="{00000000-0005-0000-0000-000038090000}"/>
    <cellStyle name="20% - Accent6 4 2" xfId="794" xr:uid="{00000000-0005-0000-0000-000039090000}"/>
    <cellStyle name="20% - Accent6 4 2 2" xfId="3648" xr:uid="{00000000-0005-0000-0000-00003A090000}"/>
    <cellStyle name="20% - Accent6 4 2 2 2" xfId="9308" xr:uid="{00000000-0005-0000-0000-00003B090000}"/>
    <cellStyle name="20% - Accent6 4 2 3" xfId="6478" xr:uid="{00000000-0005-0000-0000-00003C090000}"/>
    <cellStyle name="20% - Accent6 4 3" xfId="1348" xr:uid="{00000000-0005-0000-0000-00003D090000}"/>
    <cellStyle name="20% - Accent6 4 3 2" xfId="4202" xr:uid="{00000000-0005-0000-0000-00003E090000}"/>
    <cellStyle name="20% - Accent6 4 3 2 2" xfId="9862" xr:uid="{00000000-0005-0000-0000-00003F090000}"/>
    <cellStyle name="20% - Accent6 4 3 3" xfId="7032" xr:uid="{00000000-0005-0000-0000-000040090000}"/>
    <cellStyle name="20% - Accent6 4 4" xfId="1914" xr:uid="{00000000-0005-0000-0000-000041090000}"/>
    <cellStyle name="20% - Accent6 4 4 2" xfId="4757" xr:uid="{00000000-0005-0000-0000-000042090000}"/>
    <cellStyle name="20% - Accent6 4 4 2 2" xfId="10417" xr:uid="{00000000-0005-0000-0000-000043090000}"/>
    <cellStyle name="20% - Accent6 4 4 3" xfId="7587" xr:uid="{00000000-0005-0000-0000-000044090000}"/>
    <cellStyle name="20% - Accent6 4 5" xfId="2469" xr:uid="{00000000-0005-0000-0000-000045090000}"/>
    <cellStyle name="20% - Accent6 4 5 2" xfId="5312" xr:uid="{00000000-0005-0000-0000-000046090000}"/>
    <cellStyle name="20% - Accent6 4 5 2 2" xfId="10972" xr:uid="{00000000-0005-0000-0000-000047090000}"/>
    <cellStyle name="20% - Accent6 4 5 3" xfId="8142" xr:uid="{00000000-0005-0000-0000-000048090000}"/>
    <cellStyle name="20% - Accent6 4 6" xfId="3095" xr:uid="{00000000-0005-0000-0000-000049090000}"/>
    <cellStyle name="20% - Accent6 4 6 2" xfId="8755" xr:uid="{00000000-0005-0000-0000-00004A090000}"/>
    <cellStyle name="20% - Accent6 4 7" xfId="5925" xr:uid="{00000000-0005-0000-0000-00004B090000}"/>
    <cellStyle name="20% - Accent6 5" xfId="343" xr:uid="{00000000-0005-0000-0000-00004C090000}"/>
    <cellStyle name="20% - Accent6 5 2" xfId="902" xr:uid="{00000000-0005-0000-0000-00004D090000}"/>
    <cellStyle name="20% - Accent6 5 2 2" xfId="3756" xr:uid="{00000000-0005-0000-0000-00004E090000}"/>
    <cellStyle name="20% - Accent6 5 2 2 2" xfId="9416" xr:uid="{00000000-0005-0000-0000-00004F090000}"/>
    <cellStyle name="20% - Accent6 5 2 3" xfId="6586" xr:uid="{00000000-0005-0000-0000-000050090000}"/>
    <cellStyle name="20% - Accent6 5 3" xfId="1456" xr:uid="{00000000-0005-0000-0000-000051090000}"/>
    <cellStyle name="20% - Accent6 5 3 2" xfId="4310" xr:uid="{00000000-0005-0000-0000-000052090000}"/>
    <cellStyle name="20% - Accent6 5 3 2 2" xfId="9970" xr:uid="{00000000-0005-0000-0000-000053090000}"/>
    <cellStyle name="20% - Accent6 5 3 3" xfId="7140" xr:uid="{00000000-0005-0000-0000-000054090000}"/>
    <cellStyle name="20% - Accent6 5 4" xfId="2022" xr:uid="{00000000-0005-0000-0000-000055090000}"/>
    <cellStyle name="20% - Accent6 5 4 2" xfId="4865" xr:uid="{00000000-0005-0000-0000-000056090000}"/>
    <cellStyle name="20% - Accent6 5 4 2 2" xfId="10525" xr:uid="{00000000-0005-0000-0000-000057090000}"/>
    <cellStyle name="20% - Accent6 5 4 3" xfId="7695" xr:uid="{00000000-0005-0000-0000-000058090000}"/>
    <cellStyle name="20% - Accent6 5 5" xfId="2577" xr:uid="{00000000-0005-0000-0000-000059090000}"/>
    <cellStyle name="20% - Accent6 5 5 2" xfId="5420" xr:uid="{00000000-0005-0000-0000-00005A090000}"/>
    <cellStyle name="20% - Accent6 5 5 2 2" xfId="11080" xr:uid="{00000000-0005-0000-0000-00005B090000}"/>
    <cellStyle name="20% - Accent6 5 5 3" xfId="8250" xr:uid="{00000000-0005-0000-0000-00005C090000}"/>
    <cellStyle name="20% - Accent6 5 6" xfId="3203" xr:uid="{00000000-0005-0000-0000-00005D090000}"/>
    <cellStyle name="20% - Accent6 5 6 2" xfId="8863" xr:uid="{00000000-0005-0000-0000-00005E090000}"/>
    <cellStyle name="20% - Accent6 5 7" xfId="6033" xr:uid="{00000000-0005-0000-0000-00005F090000}"/>
    <cellStyle name="20% - Accent6 6" xfId="455" xr:uid="{00000000-0005-0000-0000-000060090000}"/>
    <cellStyle name="20% - Accent6 6 2" xfId="1014" xr:uid="{00000000-0005-0000-0000-000061090000}"/>
    <cellStyle name="20% - Accent6 6 2 2" xfId="3868" xr:uid="{00000000-0005-0000-0000-000062090000}"/>
    <cellStyle name="20% - Accent6 6 2 2 2" xfId="9528" xr:uid="{00000000-0005-0000-0000-000063090000}"/>
    <cellStyle name="20% - Accent6 6 2 3" xfId="6698" xr:uid="{00000000-0005-0000-0000-000064090000}"/>
    <cellStyle name="20% - Accent6 6 3" xfId="1568" xr:uid="{00000000-0005-0000-0000-000065090000}"/>
    <cellStyle name="20% - Accent6 6 3 2" xfId="4422" xr:uid="{00000000-0005-0000-0000-000066090000}"/>
    <cellStyle name="20% - Accent6 6 3 2 2" xfId="10082" xr:uid="{00000000-0005-0000-0000-000067090000}"/>
    <cellStyle name="20% - Accent6 6 3 3" xfId="7252" xr:uid="{00000000-0005-0000-0000-000068090000}"/>
    <cellStyle name="20% - Accent6 6 4" xfId="2134" xr:uid="{00000000-0005-0000-0000-000069090000}"/>
    <cellStyle name="20% - Accent6 6 4 2" xfId="4977" xr:uid="{00000000-0005-0000-0000-00006A090000}"/>
    <cellStyle name="20% - Accent6 6 4 2 2" xfId="10637" xr:uid="{00000000-0005-0000-0000-00006B090000}"/>
    <cellStyle name="20% - Accent6 6 4 3" xfId="7807" xr:uid="{00000000-0005-0000-0000-00006C090000}"/>
    <cellStyle name="20% - Accent6 6 5" xfId="2689" xr:uid="{00000000-0005-0000-0000-00006D090000}"/>
    <cellStyle name="20% - Accent6 6 5 2" xfId="5532" xr:uid="{00000000-0005-0000-0000-00006E090000}"/>
    <cellStyle name="20% - Accent6 6 5 2 2" xfId="11192" xr:uid="{00000000-0005-0000-0000-00006F090000}"/>
    <cellStyle name="20% - Accent6 6 5 3" xfId="8362" xr:uid="{00000000-0005-0000-0000-000070090000}"/>
    <cellStyle name="20% - Accent6 6 6" xfId="3315" xr:uid="{00000000-0005-0000-0000-000071090000}"/>
    <cellStyle name="20% - Accent6 6 6 2" xfId="8975" xr:uid="{00000000-0005-0000-0000-000072090000}"/>
    <cellStyle name="20% - Accent6 6 7" xfId="6145" xr:uid="{00000000-0005-0000-0000-000073090000}"/>
    <cellStyle name="20% - Accent6 7" xfId="567" xr:uid="{00000000-0005-0000-0000-000074090000}"/>
    <cellStyle name="20% - Accent6 7 2" xfId="1126" xr:uid="{00000000-0005-0000-0000-000075090000}"/>
    <cellStyle name="20% - Accent6 7 2 2" xfId="3980" xr:uid="{00000000-0005-0000-0000-000076090000}"/>
    <cellStyle name="20% - Accent6 7 2 2 2" xfId="9640" xr:uid="{00000000-0005-0000-0000-000077090000}"/>
    <cellStyle name="20% - Accent6 7 2 3" xfId="6810" xr:uid="{00000000-0005-0000-0000-000078090000}"/>
    <cellStyle name="20% - Accent6 7 3" xfId="1680" xr:uid="{00000000-0005-0000-0000-000079090000}"/>
    <cellStyle name="20% - Accent6 7 3 2" xfId="4534" xr:uid="{00000000-0005-0000-0000-00007A090000}"/>
    <cellStyle name="20% - Accent6 7 3 2 2" xfId="10194" xr:uid="{00000000-0005-0000-0000-00007B090000}"/>
    <cellStyle name="20% - Accent6 7 3 3" xfId="7364" xr:uid="{00000000-0005-0000-0000-00007C090000}"/>
    <cellStyle name="20% - Accent6 7 4" xfId="2246" xr:uid="{00000000-0005-0000-0000-00007D090000}"/>
    <cellStyle name="20% - Accent6 7 4 2" xfId="5089" xr:uid="{00000000-0005-0000-0000-00007E090000}"/>
    <cellStyle name="20% - Accent6 7 4 2 2" xfId="10749" xr:uid="{00000000-0005-0000-0000-00007F090000}"/>
    <cellStyle name="20% - Accent6 7 4 3" xfId="7919" xr:uid="{00000000-0005-0000-0000-000080090000}"/>
    <cellStyle name="20% - Accent6 7 5" xfId="2801" xr:uid="{00000000-0005-0000-0000-000081090000}"/>
    <cellStyle name="20% - Accent6 7 5 2" xfId="5644" xr:uid="{00000000-0005-0000-0000-000082090000}"/>
    <cellStyle name="20% - Accent6 7 5 2 2" xfId="11304" xr:uid="{00000000-0005-0000-0000-000083090000}"/>
    <cellStyle name="20% - Accent6 7 5 3" xfId="8474" xr:uid="{00000000-0005-0000-0000-000084090000}"/>
    <cellStyle name="20% - Accent6 7 6" xfId="3427" xr:uid="{00000000-0005-0000-0000-000085090000}"/>
    <cellStyle name="20% - Accent6 7 6 2" xfId="9087" xr:uid="{00000000-0005-0000-0000-000086090000}"/>
    <cellStyle name="20% - Accent6 7 7" xfId="6257" xr:uid="{00000000-0005-0000-0000-000087090000}"/>
    <cellStyle name="20% - Accent6 8" xfId="678" xr:uid="{00000000-0005-0000-0000-000088090000}"/>
    <cellStyle name="20% - Accent6 8 2" xfId="3535" xr:uid="{00000000-0005-0000-0000-000089090000}"/>
    <cellStyle name="20% - Accent6 8 2 2" xfId="9195" xr:uid="{00000000-0005-0000-0000-00008A090000}"/>
    <cellStyle name="20% - Accent6 8 3" xfId="6365" xr:uid="{00000000-0005-0000-0000-00008B090000}"/>
    <cellStyle name="20% - Accent6 9" xfId="1237" xr:uid="{00000000-0005-0000-0000-00008C090000}"/>
    <cellStyle name="20% - Accent6 9 2" xfId="4091" xr:uid="{00000000-0005-0000-0000-00008D090000}"/>
    <cellStyle name="20% - Accent6 9 2 2" xfId="9751" xr:uid="{00000000-0005-0000-0000-00008E090000}"/>
    <cellStyle name="20% - Accent6 9 3" xfId="6921" xr:uid="{00000000-0005-0000-0000-00008F090000}"/>
    <cellStyle name="40% - Accent1" xfId="22" builtinId="31" customBuiltin="1"/>
    <cellStyle name="40% - Accent1 10" xfId="1793" xr:uid="{00000000-0005-0000-0000-000091090000}"/>
    <cellStyle name="40% - Accent1 10 2" xfId="4638" xr:uid="{00000000-0005-0000-0000-000092090000}"/>
    <cellStyle name="40% - Accent1 10 2 2" xfId="10298" xr:uid="{00000000-0005-0000-0000-000093090000}"/>
    <cellStyle name="40% - Accent1 10 3" xfId="7468" xr:uid="{00000000-0005-0000-0000-000094090000}"/>
    <cellStyle name="40% - Accent1 11" xfId="2348" xr:uid="{00000000-0005-0000-0000-000095090000}"/>
    <cellStyle name="40% - Accent1 11 2" xfId="5191" xr:uid="{00000000-0005-0000-0000-000096090000}"/>
    <cellStyle name="40% - Accent1 11 2 2" xfId="10851" xr:uid="{00000000-0005-0000-0000-000097090000}"/>
    <cellStyle name="40% - Accent1 11 3" xfId="8021" xr:uid="{00000000-0005-0000-0000-000098090000}"/>
    <cellStyle name="40% - Accent1 12" xfId="2904" xr:uid="{00000000-0005-0000-0000-000099090000}"/>
    <cellStyle name="40% - Accent1 12 2" xfId="5747" xr:uid="{00000000-0005-0000-0000-00009A090000}"/>
    <cellStyle name="40% - Accent1 12 2 2" xfId="11407" xr:uid="{00000000-0005-0000-0000-00009B090000}"/>
    <cellStyle name="40% - Accent1 12 3" xfId="8577" xr:uid="{00000000-0005-0000-0000-00009C090000}"/>
    <cellStyle name="40% - Accent1 13" xfId="2976" xr:uid="{00000000-0005-0000-0000-00009D090000}"/>
    <cellStyle name="40% - Accent1 13 2" xfId="8636" xr:uid="{00000000-0005-0000-0000-00009E090000}"/>
    <cellStyle name="40% - Accent1 14" xfId="5806" xr:uid="{00000000-0005-0000-0000-00009F090000}"/>
    <cellStyle name="40% - Accent1 2" xfId="66" xr:uid="{00000000-0005-0000-0000-0000A0090000}"/>
    <cellStyle name="40% - Accent1 2 10" xfId="2370" xr:uid="{00000000-0005-0000-0000-0000A1090000}"/>
    <cellStyle name="40% - Accent1 2 10 2" xfId="5213" xr:uid="{00000000-0005-0000-0000-0000A2090000}"/>
    <cellStyle name="40% - Accent1 2 10 2 2" xfId="10873" xr:uid="{00000000-0005-0000-0000-0000A3090000}"/>
    <cellStyle name="40% - Accent1 2 10 3" xfId="8043" xr:uid="{00000000-0005-0000-0000-0000A4090000}"/>
    <cellStyle name="40% - Accent1 2 11" xfId="2924" xr:uid="{00000000-0005-0000-0000-0000A5090000}"/>
    <cellStyle name="40% - Accent1 2 11 2" xfId="5767" xr:uid="{00000000-0005-0000-0000-0000A6090000}"/>
    <cellStyle name="40% - Accent1 2 11 2 2" xfId="11427" xr:uid="{00000000-0005-0000-0000-0000A7090000}"/>
    <cellStyle name="40% - Accent1 2 11 3" xfId="8597" xr:uid="{00000000-0005-0000-0000-0000A8090000}"/>
    <cellStyle name="40% - Accent1 2 12" xfId="2996" xr:uid="{00000000-0005-0000-0000-0000A9090000}"/>
    <cellStyle name="40% - Accent1 2 12 2" xfId="8656" xr:uid="{00000000-0005-0000-0000-0000AA090000}"/>
    <cellStyle name="40% - Accent1 2 13" xfId="5826" xr:uid="{00000000-0005-0000-0000-0000AB090000}"/>
    <cellStyle name="40% - Accent1 2 2" xfId="186" xr:uid="{00000000-0005-0000-0000-0000AC090000}"/>
    <cellStyle name="40% - Accent1 2 2 10" xfId="3052" xr:uid="{00000000-0005-0000-0000-0000AD090000}"/>
    <cellStyle name="40% - Accent1 2 2 10 2" xfId="8712" xr:uid="{00000000-0005-0000-0000-0000AE090000}"/>
    <cellStyle name="40% - Accent1 2 2 11" xfId="5882" xr:uid="{00000000-0005-0000-0000-0000AF090000}"/>
    <cellStyle name="40% - Accent1 2 2 2" xfId="300" xr:uid="{00000000-0005-0000-0000-0000B0090000}"/>
    <cellStyle name="40% - Accent1 2 2 2 2" xfId="863" xr:uid="{00000000-0005-0000-0000-0000B1090000}"/>
    <cellStyle name="40% - Accent1 2 2 2 2 2" xfId="3717" xr:uid="{00000000-0005-0000-0000-0000B2090000}"/>
    <cellStyle name="40% - Accent1 2 2 2 2 2 2" xfId="9377" xr:uid="{00000000-0005-0000-0000-0000B3090000}"/>
    <cellStyle name="40% - Accent1 2 2 2 2 3" xfId="6547" xr:uid="{00000000-0005-0000-0000-0000B4090000}"/>
    <cellStyle name="40% - Accent1 2 2 2 3" xfId="1417" xr:uid="{00000000-0005-0000-0000-0000B5090000}"/>
    <cellStyle name="40% - Accent1 2 2 2 3 2" xfId="4271" xr:uid="{00000000-0005-0000-0000-0000B6090000}"/>
    <cellStyle name="40% - Accent1 2 2 2 3 2 2" xfId="9931" xr:uid="{00000000-0005-0000-0000-0000B7090000}"/>
    <cellStyle name="40% - Accent1 2 2 2 3 3" xfId="7101" xr:uid="{00000000-0005-0000-0000-0000B8090000}"/>
    <cellStyle name="40% - Accent1 2 2 2 4" xfId="1983" xr:uid="{00000000-0005-0000-0000-0000B9090000}"/>
    <cellStyle name="40% - Accent1 2 2 2 4 2" xfId="4826" xr:uid="{00000000-0005-0000-0000-0000BA090000}"/>
    <cellStyle name="40% - Accent1 2 2 2 4 2 2" xfId="10486" xr:uid="{00000000-0005-0000-0000-0000BB090000}"/>
    <cellStyle name="40% - Accent1 2 2 2 4 3" xfId="7656" xr:uid="{00000000-0005-0000-0000-0000BC090000}"/>
    <cellStyle name="40% - Accent1 2 2 2 5" xfId="2538" xr:uid="{00000000-0005-0000-0000-0000BD090000}"/>
    <cellStyle name="40% - Accent1 2 2 2 5 2" xfId="5381" xr:uid="{00000000-0005-0000-0000-0000BE090000}"/>
    <cellStyle name="40% - Accent1 2 2 2 5 2 2" xfId="11041" xr:uid="{00000000-0005-0000-0000-0000BF090000}"/>
    <cellStyle name="40% - Accent1 2 2 2 5 3" xfId="8211" xr:uid="{00000000-0005-0000-0000-0000C0090000}"/>
    <cellStyle name="40% - Accent1 2 2 2 6" xfId="3164" xr:uid="{00000000-0005-0000-0000-0000C1090000}"/>
    <cellStyle name="40% - Accent1 2 2 2 6 2" xfId="8824" xr:uid="{00000000-0005-0000-0000-0000C2090000}"/>
    <cellStyle name="40% - Accent1 2 2 2 7" xfId="5994" xr:uid="{00000000-0005-0000-0000-0000C3090000}"/>
    <cellStyle name="40% - Accent1 2 2 3" xfId="412" xr:uid="{00000000-0005-0000-0000-0000C4090000}"/>
    <cellStyle name="40% - Accent1 2 2 3 2" xfId="971" xr:uid="{00000000-0005-0000-0000-0000C5090000}"/>
    <cellStyle name="40% - Accent1 2 2 3 2 2" xfId="3825" xr:uid="{00000000-0005-0000-0000-0000C6090000}"/>
    <cellStyle name="40% - Accent1 2 2 3 2 2 2" xfId="9485" xr:uid="{00000000-0005-0000-0000-0000C7090000}"/>
    <cellStyle name="40% - Accent1 2 2 3 2 3" xfId="6655" xr:uid="{00000000-0005-0000-0000-0000C8090000}"/>
    <cellStyle name="40% - Accent1 2 2 3 3" xfId="1525" xr:uid="{00000000-0005-0000-0000-0000C9090000}"/>
    <cellStyle name="40% - Accent1 2 2 3 3 2" xfId="4379" xr:uid="{00000000-0005-0000-0000-0000CA090000}"/>
    <cellStyle name="40% - Accent1 2 2 3 3 2 2" xfId="10039" xr:uid="{00000000-0005-0000-0000-0000CB090000}"/>
    <cellStyle name="40% - Accent1 2 2 3 3 3" xfId="7209" xr:uid="{00000000-0005-0000-0000-0000CC090000}"/>
    <cellStyle name="40% - Accent1 2 2 3 4" xfId="2091" xr:uid="{00000000-0005-0000-0000-0000CD090000}"/>
    <cellStyle name="40% - Accent1 2 2 3 4 2" xfId="4934" xr:uid="{00000000-0005-0000-0000-0000CE090000}"/>
    <cellStyle name="40% - Accent1 2 2 3 4 2 2" xfId="10594" xr:uid="{00000000-0005-0000-0000-0000CF090000}"/>
    <cellStyle name="40% - Accent1 2 2 3 4 3" xfId="7764" xr:uid="{00000000-0005-0000-0000-0000D0090000}"/>
    <cellStyle name="40% - Accent1 2 2 3 5" xfId="2646" xr:uid="{00000000-0005-0000-0000-0000D1090000}"/>
    <cellStyle name="40% - Accent1 2 2 3 5 2" xfId="5489" xr:uid="{00000000-0005-0000-0000-0000D2090000}"/>
    <cellStyle name="40% - Accent1 2 2 3 5 2 2" xfId="11149" xr:uid="{00000000-0005-0000-0000-0000D3090000}"/>
    <cellStyle name="40% - Accent1 2 2 3 5 3" xfId="8319" xr:uid="{00000000-0005-0000-0000-0000D4090000}"/>
    <cellStyle name="40% - Accent1 2 2 3 6" xfId="3272" xr:uid="{00000000-0005-0000-0000-0000D5090000}"/>
    <cellStyle name="40% - Accent1 2 2 3 6 2" xfId="8932" xr:uid="{00000000-0005-0000-0000-0000D6090000}"/>
    <cellStyle name="40% - Accent1 2 2 3 7" xfId="6102" xr:uid="{00000000-0005-0000-0000-0000D7090000}"/>
    <cellStyle name="40% - Accent1 2 2 4" xfId="524" xr:uid="{00000000-0005-0000-0000-0000D8090000}"/>
    <cellStyle name="40% - Accent1 2 2 4 2" xfId="1083" xr:uid="{00000000-0005-0000-0000-0000D9090000}"/>
    <cellStyle name="40% - Accent1 2 2 4 2 2" xfId="3937" xr:uid="{00000000-0005-0000-0000-0000DA090000}"/>
    <cellStyle name="40% - Accent1 2 2 4 2 2 2" xfId="9597" xr:uid="{00000000-0005-0000-0000-0000DB090000}"/>
    <cellStyle name="40% - Accent1 2 2 4 2 3" xfId="6767" xr:uid="{00000000-0005-0000-0000-0000DC090000}"/>
    <cellStyle name="40% - Accent1 2 2 4 3" xfId="1637" xr:uid="{00000000-0005-0000-0000-0000DD090000}"/>
    <cellStyle name="40% - Accent1 2 2 4 3 2" xfId="4491" xr:uid="{00000000-0005-0000-0000-0000DE090000}"/>
    <cellStyle name="40% - Accent1 2 2 4 3 2 2" xfId="10151" xr:uid="{00000000-0005-0000-0000-0000DF090000}"/>
    <cellStyle name="40% - Accent1 2 2 4 3 3" xfId="7321" xr:uid="{00000000-0005-0000-0000-0000E0090000}"/>
    <cellStyle name="40% - Accent1 2 2 4 4" xfId="2203" xr:uid="{00000000-0005-0000-0000-0000E1090000}"/>
    <cellStyle name="40% - Accent1 2 2 4 4 2" xfId="5046" xr:uid="{00000000-0005-0000-0000-0000E2090000}"/>
    <cellStyle name="40% - Accent1 2 2 4 4 2 2" xfId="10706" xr:uid="{00000000-0005-0000-0000-0000E3090000}"/>
    <cellStyle name="40% - Accent1 2 2 4 4 3" xfId="7876" xr:uid="{00000000-0005-0000-0000-0000E4090000}"/>
    <cellStyle name="40% - Accent1 2 2 4 5" xfId="2758" xr:uid="{00000000-0005-0000-0000-0000E5090000}"/>
    <cellStyle name="40% - Accent1 2 2 4 5 2" xfId="5601" xr:uid="{00000000-0005-0000-0000-0000E6090000}"/>
    <cellStyle name="40% - Accent1 2 2 4 5 2 2" xfId="11261" xr:uid="{00000000-0005-0000-0000-0000E7090000}"/>
    <cellStyle name="40% - Accent1 2 2 4 5 3" xfId="8431" xr:uid="{00000000-0005-0000-0000-0000E8090000}"/>
    <cellStyle name="40% - Accent1 2 2 4 6" xfId="3384" xr:uid="{00000000-0005-0000-0000-0000E9090000}"/>
    <cellStyle name="40% - Accent1 2 2 4 6 2" xfId="9044" xr:uid="{00000000-0005-0000-0000-0000EA090000}"/>
    <cellStyle name="40% - Accent1 2 2 4 7" xfId="6214" xr:uid="{00000000-0005-0000-0000-0000EB090000}"/>
    <cellStyle name="40% - Accent1 2 2 5" xfId="635" xr:uid="{00000000-0005-0000-0000-0000EC090000}"/>
    <cellStyle name="40% - Accent1 2 2 5 2" xfId="1194" xr:uid="{00000000-0005-0000-0000-0000ED090000}"/>
    <cellStyle name="40% - Accent1 2 2 5 2 2" xfId="4048" xr:uid="{00000000-0005-0000-0000-0000EE090000}"/>
    <cellStyle name="40% - Accent1 2 2 5 2 2 2" xfId="9708" xr:uid="{00000000-0005-0000-0000-0000EF090000}"/>
    <cellStyle name="40% - Accent1 2 2 5 2 3" xfId="6878" xr:uid="{00000000-0005-0000-0000-0000F0090000}"/>
    <cellStyle name="40% - Accent1 2 2 5 3" xfId="1748" xr:uid="{00000000-0005-0000-0000-0000F1090000}"/>
    <cellStyle name="40% - Accent1 2 2 5 3 2" xfId="4602" xr:uid="{00000000-0005-0000-0000-0000F2090000}"/>
    <cellStyle name="40% - Accent1 2 2 5 3 2 2" xfId="10262" xr:uid="{00000000-0005-0000-0000-0000F3090000}"/>
    <cellStyle name="40% - Accent1 2 2 5 3 3" xfId="7432" xr:uid="{00000000-0005-0000-0000-0000F4090000}"/>
    <cellStyle name="40% - Accent1 2 2 5 4" xfId="2314" xr:uid="{00000000-0005-0000-0000-0000F5090000}"/>
    <cellStyle name="40% - Accent1 2 2 5 4 2" xfId="5157" xr:uid="{00000000-0005-0000-0000-0000F6090000}"/>
    <cellStyle name="40% - Accent1 2 2 5 4 2 2" xfId="10817" xr:uid="{00000000-0005-0000-0000-0000F7090000}"/>
    <cellStyle name="40% - Accent1 2 2 5 4 3" xfId="7987" xr:uid="{00000000-0005-0000-0000-0000F8090000}"/>
    <cellStyle name="40% - Accent1 2 2 5 5" xfId="2869" xr:uid="{00000000-0005-0000-0000-0000F9090000}"/>
    <cellStyle name="40% - Accent1 2 2 5 5 2" xfId="5712" xr:uid="{00000000-0005-0000-0000-0000FA090000}"/>
    <cellStyle name="40% - Accent1 2 2 5 5 2 2" xfId="11372" xr:uid="{00000000-0005-0000-0000-0000FB090000}"/>
    <cellStyle name="40% - Accent1 2 2 5 5 3" xfId="8542" xr:uid="{00000000-0005-0000-0000-0000FC090000}"/>
    <cellStyle name="40% - Accent1 2 2 5 6" xfId="3495" xr:uid="{00000000-0005-0000-0000-0000FD090000}"/>
    <cellStyle name="40% - Accent1 2 2 5 6 2" xfId="9155" xr:uid="{00000000-0005-0000-0000-0000FE090000}"/>
    <cellStyle name="40% - Accent1 2 2 5 7" xfId="6325" xr:uid="{00000000-0005-0000-0000-0000FF090000}"/>
    <cellStyle name="40% - Accent1 2 2 6" xfId="746" xr:uid="{00000000-0005-0000-0000-0000000A0000}"/>
    <cellStyle name="40% - Accent1 2 2 6 2" xfId="3606" xr:uid="{00000000-0005-0000-0000-0000010A0000}"/>
    <cellStyle name="40% - Accent1 2 2 6 2 2" xfId="9266" xr:uid="{00000000-0005-0000-0000-0000020A0000}"/>
    <cellStyle name="40% - Accent1 2 2 6 3" xfId="6436" xr:uid="{00000000-0005-0000-0000-0000030A0000}"/>
    <cellStyle name="40% - Accent1 2 2 7" xfId="1305" xr:uid="{00000000-0005-0000-0000-0000040A0000}"/>
    <cellStyle name="40% - Accent1 2 2 7 2" xfId="4159" xr:uid="{00000000-0005-0000-0000-0000050A0000}"/>
    <cellStyle name="40% - Accent1 2 2 7 2 2" xfId="9819" xr:uid="{00000000-0005-0000-0000-0000060A0000}"/>
    <cellStyle name="40% - Accent1 2 2 7 3" xfId="6989" xr:uid="{00000000-0005-0000-0000-0000070A0000}"/>
    <cellStyle name="40% - Accent1 2 2 8" xfId="1871" xr:uid="{00000000-0005-0000-0000-0000080A0000}"/>
    <cellStyle name="40% - Accent1 2 2 8 2" xfId="4714" xr:uid="{00000000-0005-0000-0000-0000090A0000}"/>
    <cellStyle name="40% - Accent1 2 2 8 2 2" xfId="10374" xr:uid="{00000000-0005-0000-0000-00000A0A0000}"/>
    <cellStyle name="40% - Accent1 2 2 8 3" xfId="7544" xr:uid="{00000000-0005-0000-0000-00000B0A0000}"/>
    <cellStyle name="40% - Accent1 2 2 9" xfId="2426" xr:uid="{00000000-0005-0000-0000-00000C0A0000}"/>
    <cellStyle name="40% - Accent1 2 2 9 2" xfId="5269" xr:uid="{00000000-0005-0000-0000-00000D0A0000}"/>
    <cellStyle name="40% - Accent1 2 2 9 2 2" xfId="10929" xr:uid="{00000000-0005-0000-0000-00000E0A0000}"/>
    <cellStyle name="40% - Accent1 2 2 9 3" xfId="8099" xr:uid="{00000000-0005-0000-0000-00000F0A0000}"/>
    <cellStyle name="40% - Accent1 2 3" xfId="244" xr:uid="{00000000-0005-0000-0000-0000100A0000}"/>
    <cellStyle name="40% - Accent1 2 3 2" xfId="807" xr:uid="{00000000-0005-0000-0000-0000110A0000}"/>
    <cellStyle name="40% - Accent1 2 3 2 2" xfId="3661" xr:uid="{00000000-0005-0000-0000-0000120A0000}"/>
    <cellStyle name="40% - Accent1 2 3 2 2 2" xfId="9321" xr:uid="{00000000-0005-0000-0000-0000130A0000}"/>
    <cellStyle name="40% - Accent1 2 3 2 3" xfId="6491" xr:uid="{00000000-0005-0000-0000-0000140A0000}"/>
    <cellStyle name="40% - Accent1 2 3 3" xfId="1361" xr:uid="{00000000-0005-0000-0000-0000150A0000}"/>
    <cellStyle name="40% - Accent1 2 3 3 2" xfId="4215" xr:uid="{00000000-0005-0000-0000-0000160A0000}"/>
    <cellStyle name="40% - Accent1 2 3 3 2 2" xfId="9875" xr:uid="{00000000-0005-0000-0000-0000170A0000}"/>
    <cellStyle name="40% - Accent1 2 3 3 3" xfId="7045" xr:uid="{00000000-0005-0000-0000-0000180A0000}"/>
    <cellStyle name="40% - Accent1 2 3 4" xfId="1927" xr:uid="{00000000-0005-0000-0000-0000190A0000}"/>
    <cellStyle name="40% - Accent1 2 3 4 2" xfId="4770" xr:uid="{00000000-0005-0000-0000-00001A0A0000}"/>
    <cellStyle name="40% - Accent1 2 3 4 2 2" xfId="10430" xr:uid="{00000000-0005-0000-0000-00001B0A0000}"/>
    <cellStyle name="40% - Accent1 2 3 4 3" xfId="7600" xr:uid="{00000000-0005-0000-0000-00001C0A0000}"/>
    <cellStyle name="40% - Accent1 2 3 5" xfId="2482" xr:uid="{00000000-0005-0000-0000-00001D0A0000}"/>
    <cellStyle name="40% - Accent1 2 3 5 2" xfId="5325" xr:uid="{00000000-0005-0000-0000-00001E0A0000}"/>
    <cellStyle name="40% - Accent1 2 3 5 2 2" xfId="10985" xr:uid="{00000000-0005-0000-0000-00001F0A0000}"/>
    <cellStyle name="40% - Accent1 2 3 5 3" xfId="8155" xr:uid="{00000000-0005-0000-0000-0000200A0000}"/>
    <cellStyle name="40% - Accent1 2 3 6" xfId="3108" xr:uid="{00000000-0005-0000-0000-0000210A0000}"/>
    <cellStyle name="40% - Accent1 2 3 6 2" xfId="8768" xr:uid="{00000000-0005-0000-0000-0000220A0000}"/>
    <cellStyle name="40% - Accent1 2 3 7" xfId="5938" xr:uid="{00000000-0005-0000-0000-0000230A0000}"/>
    <cellStyle name="40% - Accent1 2 4" xfId="356" xr:uid="{00000000-0005-0000-0000-0000240A0000}"/>
    <cellStyle name="40% - Accent1 2 4 2" xfId="915" xr:uid="{00000000-0005-0000-0000-0000250A0000}"/>
    <cellStyle name="40% - Accent1 2 4 2 2" xfId="3769" xr:uid="{00000000-0005-0000-0000-0000260A0000}"/>
    <cellStyle name="40% - Accent1 2 4 2 2 2" xfId="9429" xr:uid="{00000000-0005-0000-0000-0000270A0000}"/>
    <cellStyle name="40% - Accent1 2 4 2 3" xfId="6599" xr:uid="{00000000-0005-0000-0000-0000280A0000}"/>
    <cellStyle name="40% - Accent1 2 4 3" xfId="1469" xr:uid="{00000000-0005-0000-0000-0000290A0000}"/>
    <cellStyle name="40% - Accent1 2 4 3 2" xfId="4323" xr:uid="{00000000-0005-0000-0000-00002A0A0000}"/>
    <cellStyle name="40% - Accent1 2 4 3 2 2" xfId="9983" xr:uid="{00000000-0005-0000-0000-00002B0A0000}"/>
    <cellStyle name="40% - Accent1 2 4 3 3" xfId="7153" xr:uid="{00000000-0005-0000-0000-00002C0A0000}"/>
    <cellStyle name="40% - Accent1 2 4 4" xfId="2035" xr:uid="{00000000-0005-0000-0000-00002D0A0000}"/>
    <cellStyle name="40% - Accent1 2 4 4 2" xfId="4878" xr:uid="{00000000-0005-0000-0000-00002E0A0000}"/>
    <cellStyle name="40% - Accent1 2 4 4 2 2" xfId="10538" xr:uid="{00000000-0005-0000-0000-00002F0A0000}"/>
    <cellStyle name="40% - Accent1 2 4 4 3" xfId="7708" xr:uid="{00000000-0005-0000-0000-0000300A0000}"/>
    <cellStyle name="40% - Accent1 2 4 5" xfId="2590" xr:uid="{00000000-0005-0000-0000-0000310A0000}"/>
    <cellStyle name="40% - Accent1 2 4 5 2" xfId="5433" xr:uid="{00000000-0005-0000-0000-0000320A0000}"/>
    <cellStyle name="40% - Accent1 2 4 5 2 2" xfId="11093" xr:uid="{00000000-0005-0000-0000-0000330A0000}"/>
    <cellStyle name="40% - Accent1 2 4 5 3" xfId="8263" xr:uid="{00000000-0005-0000-0000-0000340A0000}"/>
    <cellStyle name="40% - Accent1 2 4 6" xfId="3216" xr:uid="{00000000-0005-0000-0000-0000350A0000}"/>
    <cellStyle name="40% - Accent1 2 4 6 2" xfId="8876" xr:uid="{00000000-0005-0000-0000-0000360A0000}"/>
    <cellStyle name="40% - Accent1 2 4 7" xfId="6046" xr:uid="{00000000-0005-0000-0000-0000370A0000}"/>
    <cellStyle name="40% - Accent1 2 5" xfId="468" xr:uid="{00000000-0005-0000-0000-0000380A0000}"/>
    <cellStyle name="40% - Accent1 2 5 2" xfId="1027" xr:uid="{00000000-0005-0000-0000-0000390A0000}"/>
    <cellStyle name="40% - Accent1 2 5 2 2" xfId="3881" xr:uid="{00000000-0005-0000-0000-00003A0A0000}"/>
    <cellStyle name="40% - Accent1 2 5 2 2 2" xfId="9541" xr:uid="{00000000-0005-0000-0000-00003B0A0000}"/>
    <cellStyle name="40% - Accent1 2 5 2 3" xfId="6711" xr:uid="{00000000-0005-0000-0000-00003C0A0000}"/>
    <cellStyle name="40% - Accent1 2 5 3" xfId="1581" xr:uid="{00000000-0005-0000-0000-00003D0A0000}"/>
    <cellStyle name="40% - Accent1 2 5 3 2" xfId="4435" xr:uid="{00000000-0005-0000-0000-00003E0A0000}"/>
    <cellStyle name="40% - Accent1 2 5 3 2 2" xfId="10095" xr:uid="{00000000-0005-0000-0000-00003F0A0000}"/>
    <cellStyle name="40% - Accent1 2 5 3 3" xfId="7265" xr:uid="{00000000-0005-0000-0000-0000400A0000}"/>
    <cellStyle name="40% - Accent1 2 5 4" xfId="2147" xr:uid="{00000000-0005-0000-0000-0000410A0000}"/>
    <cellStyle name="40% - Accent1 2 5 4 2" xfId="4990" xr:uid="{00000000-0005-0000-0000-0000420A0000}"/>
    <cellStyle name="40% - Accent1 2 5 4 2 2" xfId="10650" xr:uid="{00000000-0005-0000-0000-0000430A0000}"/>
    <cellStyle name="40% - Accent1 2 5 4 3" xfId="7820" xr:uid="{00000000-0005-0000-0000-0000440A0000}"/>
    <cellStyle name="40% - Accent1 2 5 5" xfId="2702" xr:uid="{00000000-0005-0000-0000-0000450A0000}"/>
    <cellStyle name="40% - Accent1 2 5 5 2" xfId="5545" xr:uid="{00000000-0005-0000-0000-0000460A0000}"/>
    <cellStyle name="40% - Accent1 2 5 5 2 2" xfId="11205" xr:uid="{00000000-0005-0000-0000-0000470A0000}"/>
    <cellStyle name="40% - Accent1 2 5 5 3" xfId="8375" xr:uid="{00000000-0005-0000-0000-0000480A0000}"/>
    <cellStyle name="40% - Accent1 2 5 6" xfId="3328" xr:uid="{00000000-0005-0000-0000-0000490A0000}"/>
    <cellStyle name="40% - Accent1 2 5 6 2" xfId="8988" xr:uid="{00000000-0005-0000-0000-00004A0A0000}"/>
    <cellStyle name="40% - Accent1 2 5 7" xfId="6158" xr:uid="{00000000-0005-0000-0000-00004B0A0000}"/>
    <cellStyle name="40% - Accent1 2 6" xfId="579" xr:uid="{00000000-0005-0000-0000-00004C0A0000}"/>
    <cellStyle name="40% - Accent1 2 6 2" xfId="1138" xr:uid="{00000000-0005-0000-0000-00004D0A0000}"/>
    <cellStyle name="40% - Accent1 2 6 2 2" xfId="3992" xr:uid="{00000000-0005-0000-0000-00004E0A0000}"/>
    <cellStyle name="40% - Accent1 2 6 2 2 2" xfId="9652" xr:uid="{00000000-0005-0000-0000-00004F0A0000}"/>
    <cellStyle name="40% - Accent1 2 6 2 3" xfId="6822" xr:uid="{00000000-0005-0000-0000-0000500A0000}"/>
    <cellStyle name="40% - Accent1 2 6 3" xfId="1692" xr:uid="{00000000-0005-0000-0000-0000510A0000}"/>
    <cellStyle name="40% - Accent1 2 6 3 2" xfId="4546" xr:uid="{00000000-0005-0000-0000-0000520A0000}"/>
    <cellStyle name="40% - Accent1 2 6 3 2 2" xfId="10206" xr:uid="{00000000-0005-0000-0000-0000530A0000}"/>
    <cellStyle name="40% - Accent1 2 6 3 3" xfId="7376" xr:uid="{00000000-0005-0000-0000-0000540A0000}"/>
    <cellStyle name="40% - Accent1 2 6 4" xfId="2258" xr:uid="{00000000-0005-0000-0000-0000550A0000}"/>
    <cellStyle name="40% - Accent1 2 6 4 2" xfId="5101" xr:uid="{00000000-0005-0000-0000-0000560A0000}"/>
    <cellStyle name="40% - Accent1 2 6 4 2 2" xfId="10761" xr:uid="{00000000-0005-0000-0000-0000570A0000}"/>
    <cellStyle name="40% - Accent1 2 6 4 3" xfId="7931" xr:uid="{00000000-0005-0000-0000-0000580A0000}"/>
    <cellStyle name="40% - Accent1 2 6 5" xfId="2813" xr:uid="{00000000-0005-0000-0000-0000590A0000}"/>
    <cellStyle name="40% - Accent1 2 6 5 2" xfId="5656" xr:uid="{00000000-0005-0000-0000-00005A0A0000}"/>
    <cellStyle name="40% - Accent1 2 6 5 2 2" xfId="11316" xr:uid="{00000000-0005-0000-0000-00005B0A0000}"/>
    <cellStyle name="40% - Accent1 2 6 5 3" xfId="8486" xr:uid="{00000000-0005-0000-0000-00005C0A0000}"/>
    <cellStyle name="40% - Accent1 2 6 6" xfId="3439" xr:uid="{00000000-0005-0000-0000-00005D0A0000}"/>
    <cellStyle name="40% - Accent1 2 6 6 2" xfId="9099" xr:uid="{00000000-0005-0000-0000-00005E0A0000}"/>
    <cellStyle name="40% - Accent1 2 6 7" xfId="6269" xr:uid="{00000000-0005-0000-0000-00005F0A0000}"/>
    <cellStyle name="40% - Accent1 2 7" xfId="690" xr:uid="{00000000-0005-0000-0000-0000600A0000}"/>
    <cellStyle name="40% - Accent1 2 7 2" xfId="3550" xr:uid="{00000000-0005-0000-0000-0000610A0000}"/>
    <cellStyle name="40% - Accent1 2 7 2 2" xfId="9210" xr:uid="{00000000-0005-0000-0000-0000620A0000}"/>
    <cellStyle name="40% - Accent1 2 7 3" xfId="6380" xr:uid="{00000000-0005-0000-0000-0000630A0000}"/>
    <cellStyle name="40% - Accent1 2 8" xfId="1249" xr:uid="{00000000-0005-0000-0000-0000640A0000}"/>
    <cellStyle name="40% - Accent1 2 8 2" xfId="4103" xr:uid="{00000000-0005-0000-0000-0000650A0000}"/>
    <cellStyle name="40% - Accent1 2 8 2 2" xfId="9763" xr:uid="{00000000-0005-0000-0000-0000660A0000}"/>
    <cellStyle name="40% - Accent1 2 8 3" xfId="6933" xr:uid="{00000000-0005-0000-0000-0000670A0000}"/>
    <cellStyle name="40% - Accent1 2 9" xfId="1815" xr:uid="{00000000-0005-0000-0000-0000680A0000}"/>
    <cellStyle name="40% - Accent1 2 9 2" xfId="4659" xr:uid="{00000000-0005-0000-0000-0000690A0000}"/>
    <cellStyle name="40% - Accent1 2 9 2 2" xfId="10319" xr:uid="{00000000-0005-0000-0000-00006A0A0000}"/>
    <cellStyle name="40% - Accent1 2 9 3" xfId="7489" xr:uid="{00000000-0005-0000-0000-00006B0A0000}"/>
    <cellStyle name="40% - Accent1 3" xfId="164" xr:uid="{00000000-0005-0000-0000-00006C0A0000}"/>
    <cellStyle name="40% - Accent1 3 10" xfId="3030" xr:uid="{00000000-0005-0000-0000-00006D0A0000}"/>
    <cellStyle name="40% - Accent1 3 10 2" xfId="8690" xr:uid="{00000000-0005-0000-0000-00006E0A0000}"/>
    <cellStyle name="40% - Accent1 3 11" xfId="5860" xr:uid="{00000000-0005-0000-0000-00006F0A0000}"/>
    <cellStyle name="40% - Accent1 3 2" xfId="278" xr:uid="{00000000-0005-0000-0000-0000700A0000}"/>
    <cellStyle name="40% - Accent1 3 2 2" xfId="841" xr:uid="{00000000-0005-0000-0000-0000710A0000}"/>
    <cellStyle name="40% - Accent1 3 2 2 2" xfId="3695" xr:uid="{00000000-0005-0000-0000-0000720A0000}"/>
    <cellStyle name="40% - Accent1 3 2 2 2 2" xfId="9355" xr:uid="{00000000-0005-0000-0000-0000730A0000}"/>
    <cellStyle name="40% - Accent1 3 2 2 3" xfId="6525" xr:uid="{00000000-0005-0000-0000-0000740A0000}"/>
    <cellStyle name="40% - Accent1 3 2 3" xfId="1395" xr:uid="{00000000-0005-0000-0000-0000750A0000}"/>
    <cellStyle name="40% - Accent1 3 2 3 2" xfId="4249" xr:uid="{00000000-0005-0000-0000-0000760A0000}"/>
    <cellStyle name="40% - Accent1 3 2 3 2 2" xfId="9909" xr:uid="{00000000-0005-0000-0000-0000770A0000}"/>
    <cellStyle name="40% - Accent1 3 2 3 3" xfId="7079" xr:uid="{00000000-0005-0000-0000-0000780A0000}"/>
    <cellStyle name="40% - Accent1 3 2 4" xfId="1961" xr:uid="{00000000-0005-0000-0000-0000790A0000}"/>
    <cellStyle name="40% - Accent1 3 2 4 2" xfId="4804" xr:uid="{00000000-0005-0000-0000-00007A0A0000}"/>
    <cellStyle name="40% - Accent1 3 2 4 2 2" xfId="10464" xr:uid="{00000000-0005-0000-0000-00007B0A0000}"/>
    <cellStyle name="40% - Accent1 3 2 4 3" xfId="7634" xr:uid="{00000000-0005-0000-0000-00007C0A0000}"/>
    <cellStyle name="40% - Accent1 3 2 5" xfId="2516" xr:uid="{00000000-0005-0000-0000-00007D0A0000}"/>
    <cellStyle name="40% - Accent1 3 2 5 2" xfId="5359" xr:uid="{00000000-0005-0000-0000-00007E0A0000}"/>
    <cellStyle name="40% - Accent1 3 2 5 2 2" xfId="11019" xr:uid="{00000000-0005-0000-0000-00007F0A0000}"/>
    <cellStyle name="40% - Accent1 3 2 5 3" xfId="8189" xr:uid="{00000000-0005-0000-0000-0000800A0000}"/>
    <cellStyle name="40% - Accent1 3 2 6" xfId="3142" xr:uid="{00000000-0005-0000-0000-0000810A0000}"/>
    <cellStyle name="40% - Accent1 3 2 6 2" xfId="8802" xr:uid="{00000000-0005-0000-0000-0000820A0000}"/>
    <cellStyle name="40% - Accent1 3 2 7" xfId="5972" xr:uid="{00000000-0005-0000-0000-0000830A0000}"/>
    <cellStyle name="40% - Accent1 3 3" xfId="390" xr:uid="{00000000-0005-0000-0000-0000840A0000}"/>
    <cellStyle name="40% - Accent1 3 3 2" xfId="949" xr:uid="{00000000-0005-0000-0000-0000850A0000}"/>
    <cellStyle name="40% - Accent1 3 3 2 2" xfId="3803" xr:uid="{00000000-0005-0000-0000-0000860A0000}"/>
    <cellStyle name="40% - Accent1 3 3 2 2 2" xfId="9463" xr:uid="{00000000-0005-0000-0000-0000870A0000}"/>
    <cellStyle name="40% - Accent1 3 3 2 3" xfId="6633" xr:uid="{00000000-0005-0000-0000-0000880A0000}"/>
    <cellStyle name="40% - Accent1 3 3 3" xfId="1503" xr:uid="{00000000-0005-0000-0000-0000890A0000}"/>
    <cellStyle name="40% - Accent1 3 3 3 2" xfId="4357" xr:uid="{00000000-0005-0000-0000-00008A0A0000}"/>
    <cellStyle name="40% - Accent1 3 3 3 2 2" xfId="10017" xr:uid="{00000000-0005-0000-0000-00008B0A0000}"/>
    <cellStyle name="40% - Accent1 3 3 3 3" xfId="7187" xr:uid="{00000000-0005-0000-0000-00008C0A0000}"/>
    <cellStyle name="40% - Accent1 3 3 4" xfId="2069" xr:uid="{00000000-0005-0000-0000-00008D0A0000}"/>
    <cellStyle name="40% - Accent1 3 3 4 2" xfId="4912" xr:uid="{00000000-0005-0000-0000-00008E0A0000}"/>
    <cellStyle name="40% - Accent1 3 3 4 2 2" xfId="10572" xr:uid="{00000000-0005-0000-0000-00008F0A0000}"/>
    <cellStyle name="40% - Accent1 3 3 4 3" xfId="7742" xr:uid="{00000000-0005-0000-0000-0000900A0000}"/>
    <cellStyle name="40% - Accent1 3 3 5" xfId="2624" xr:uid="{00000000-0005-0000-0000-0000910A0000}"/>
    <cellStyle name="40% - Accent1 3 3 5 2" xfId="5467" xr:uid="{00000000-0005-0000-0000-0000920A0000}"/>
    <cellStyle name="40% - Accent1 3 3 5 2 2" xfId="11127" xr:uid="{00000000-0005-0000-0000-0000930A0000}"/>
    <cellStyle name="40% - Accent1 3 3 5 3" xfId="8297" xr:uid="{00000000-0005-0000-0000-0000940A0000}"/>
    <cellStyle name="40% - Accent1 3 3 6" xfId="3250" xr:uid="{00000000-0005-0000-0000-0000950A0000}"/>
    <cellStyle name="40% - Accent1 3 3 6 2" xfId="8910" xr:uid="{00000000-0005-0000-0000-0000960A0000}"/>
    <cellStyle name="40% - Accent1 3 3 7" xfId="6080" xr:uid="{00000000-0005-0000-0000-0000970A0000}"/>
    <cellStyle name="40% - Accent1 3 4" xfId="502" xr:uid="{00000000-0005-0000-0000-0000980A0000}"/>
    <cellStyle name="40% - Accent1 3 4 2" xfId="1061" xr:uid="{00000000-0005-0000-0000-0000990A0000}"/>
    <cellStyle name="40% - Accent1 3 4 2 2" xfId="3915" xr:uid="{00000000-0005-0000-0000-00009A0A0000}"/>
    <cellStyle name="40% - Accent1 3 4 2 2 2" xfId="9575" xr:uid="{00000000-0005-0000-0000-00009B0A0000}"/>
    <cellStyle name="40% - Accent1 3 4 2 3" xfId="6745" xr:uid="{00000000-0005-0000-0000-00009C0A0000}"/>
    <cellStyle name="40% - Accent1 3 4 3" xfId="1615" xr:uid="{00000000-0005-0000-0000-00009D0A0000}"/>
    <cellStyle name="40% - Accent1 3 4 3 2" xfId="4469" xr:uid="{00000000-0005-0000-0000-00009E0A0000}"/>
    <cellStyle name="40% - Accent1 3 4 3 2 2" xfId="10129" xr:uid="{00000000-0005-0000-0000-00009F0A0000}"/>
    <cellStyle name="40% - Accent1 3 4 3 3" xfId="7299" xr:uid="{00000000-0005-0000-0000-0000A00A0000}"/>
    <cellStyle name="40% - Accent1 3 4 4" xfId="2181" xr:uid="{00000000-0005-0000-0000-0000A10A0000}"/>
    <cellStyle name="40% - Accent1 3 4 4 2" xfId="5024" xr:uid="{00000000-0005-0000-0000-0000A20A0000}"/>
    <cellStyle name="40% - Accent1 3 4 4 2 2" xfId="10684" xr:uid="{00000000-0005-0000-0000-0000A30A0000}"/>
    <cellStyle name="40% - Accent1 3 4 4 3" xfId="7854" xr:uid="{00000000-0005-0000-0000-0000A40A0000}"/>
    <cellStyle name="40% - Accent1 3 4 5" xfId="2736" xr:uid="{00000000-0005-0000-0000-0000A50A0000}"/>
    <cellStyle name="40% - Accent1 3 4 5 2" xfId="5579" xr:uid="{00000000-0005-0000-0000-0000A60A0000}"/>
    <cellStyle name="40% - Accent1 3 4 5 2 2" xfId="11239" xr:uid="{00000000-0005-0000-0000-0000A70A0000}"/>
    <cellStyle name="40% - Accent1 3 4 5 3" xfId="8409" xr:uid="{00000000-0005-0000-0000-0000A80A0000}"/>
    <cellStyle name="40% - Accent1 3 4 6" xfId="3362" xr:uid="{00000000-0005-0000-0000-0000A90A0000}"/>
    <cellStyle name="40% - Accent1 3 4 6 2" xfId="9022" xr:uid="{00000000-0005-0000-0000-0000AA0A0000}"/>
    <cellStyle name="40% - Accent1 3 4 7" xfId="6192" xr:uid="{00000000-0005-0000-0000-0000AB0A0000}"/>
    <cellStyle name="40% - Accent1 3 5" xfId="613" xr:uid="{00000000-0005-0000-0000-0000AC0A0000}"/>
    <cellStyle name="40% - Accent1 3 5 2" xfId="1172" xr:uid="{00000000-0005-0000-0000-0000AD0A0000}"/>
    <cellStyle name="40% - Accent1 3 5 2 2" xfId="4026" xr:uid="{00000000-0005-0000-0000-0000AE0A0000}"/>
    <cellStyle name="40% - Accent1 3 5 2 2 2" xfId="9686" xr:uid="{00000000-0005-0000-0000-0000AF0A0000}"/>
    <cellStyle name="40% - Accent1 3 5 2 3" xfId="6856" xr:uid="{00000000-0005-0000-0000-0000B00A0000}"/>
    <cellStyle name="40% - Accent1 3 5 3" xfId="1726" xr:uid="{00000000-0005-0000-0000-0000B10A0000}"/>
    <cellStyle name="40% - Accent1 3 5 3 2" xfId="4580" xr:uid="{00000000-0005-0000-0000-0000B20A0000}"/>
    <cellStyle name="40% - Accent1 3 5 3 2 2" xfId="10240" xr:uid="{00000000-0005-0000-0000-0000B30A0000}"/>
    <cellStyle name="40% - Accent1 3 5 3 3" xfId="7410" xr:uid="{00000000-0005-0000-0000-0000B40A0000}"/>
    <cellStyle name="40% - Accent1 3 5 4" xfId="2292" xr:uid="{00000000-0005-0000-0000-0000B50A0000}"/>
    <cellStyle name="40% - Accent1 3 5 4 2" xfId="5135" xr:uid="{00000000-0005-0000-0000-0000B60A0000}"/>
    <cellStyle name="40% - Accent1 3 5 4 2 2" xfId="10795" xr:uid="{00000000-0005-0000-0000-0000B70A0000}"/>
    <cellStyle name="40% - Accent1 3 5 4 3" xfId="7965" xr:uid="{00000000-0005-0000-0000-0000B80A0000}"/>
    <cellStyle name="40% - Accent1 3 5 5" xfId="2847" xr:uid="{00000000-0005-0000-0000-0000B90A0000}"/>
    <cellStyle name="40% - Accent1 3 5 5 2" xfId="5690" xr:uid="{00000000-0005-0000-0000-0000BA0A0000}"/>
    <cellStyle name="40% - Accent1 3 5 5 2 2" xfId="11350" xr:uid="{00000000-0005-0000-0000-0000BB0A0000}"/>
    <cellStyle name="40% - Accent1 3 5 5 3" xfId="8520" xr:uid="{00000000-0005-0000-0000-0000BC0A0000}"/>
    <cellStyle name="40% - Accent1 3 5 6" xfId="3473" xr:uid="{00000000-0005-0000-0000-0000BD0A0000}"/>
    <cellStyle name="40% - Accent1 3 5 6 2" xfId="9133" xr:uid="{00000000-0005-0000-0000-0000BE0A0000}"/>
    <cellStyle name="40% - Accent1 3 5 7" xfId="6303" xr:uid="{00000000-0005-0000-0000-0000BF0A0000}"/>
    <cellStyle name="40% - Accent1 3 6" xfId="724" xr:uid="{00000000-0005-0000-0000-0000C00A0000}"/>
    <cellStyle name="40% - Accent1 3 6 2" xfId="3584" xr:uid="{00000000-0005-0000-0000-0000C10A0000}"/>
    <cellStyle name="40% - Accent1 3 6 2 2" xfId="9244" xr:uid="{00000000-0005-0000-0000-0000C20A0000}"/>
    <cellStyle name="40% - Accent1 3 6 3" xfId="6414" xr:uid="{00000000-0005-0000-0000-0000C30A0000}"/>
    <cellStyle name="40% - Accent1 3 7" xfId="1283" xr:uid="{00000000-0005-0000-0000-0000C40A0000}"/>
    <cellStyle name="40% - Accent1 3 7 2" xfId="4137" xr:uid="{00000000-0005-0000-0000-0000C50A0000}"/>
    <cellStyle name="40% - Accent1 3 7 2 2" xfId="9797" xr:uid="{00000000-0005-0000-0000-0000C60A0000}"/>
    <cellStyle name="40% - Accent1 3 7 3" xfId="6967" xr:uid="{00000000-0005-0000-0000-0000C70A0000}"/>
    <cellStyle name="40% - Accent1 3 8" xfId="1849" xr:uid="{00000000-0005-0000-0000-0000C80A0000}"/>
    <cellStyle name="40% - Accent1 3 8 2" xfId="4692" xr:uid="{00000000-0005-0000-0000-0000C90A0000}"/>
    <cellStyle name="40% - Accent1 3 8 2 2" xfId="10352" xr:uid="{00000000-0005-0000-0000-0000CA0A0000}"/>
    <cellStyle name="40% - Accent1 3 8 3" xfId="7522" xr:uid="{00000000-0005-0000-0000-0000CB0A0000}"/>
    <cellStyle name="40% - Accent1 3 9" xfId="2404" xr:uid="{00000000-0005-0000-0000-0000CC0A0000}"/>
    <cellStyle name="40% - Accent1 3 9 2" xfId="5247" xr:uid="{00000000-0005-0000-0000-0000CD0A0000}"/>
    <cellStyle name="40% - Accent1 3 9 2 2" xfId="10907" xr:uid="{00000000-0005-0000-0000-0000CE0A0000}"/>
    <cellStyle name="40% - Accent1 3 9 3" xfId="8077" xr:uid="{00000000-0005-0000-0000-0000CF0A0000}"/>
    <cellStyle name="40% - Accent1 4" xfId="222" xr:uid="{00000000-0005-0000-0000-0000D00A0000}"/>
    <cellStyle name="40% - Accent1 4 2" xfId="785" xr:uid="{00000000-0005-0000-0000-0000D10A0000}"/>
    <cellStyle name="40% - Accent1 4 2 2" xfId="3639" xr:uid="{00000000-0005-0000-0000-0000D20A0000}"/>
    <cellStyle name="40% - Accent1 4 2 2 2" xfId="9299" xr:uid="{00000000-0005-0000-0000-0000D30A0000}"/>
    <cellStyle name="40% - Accent1 4 2 3" xfId="6469" xr:uid="{00000000-0005-0000-0000-0000D40A0000}"/>
    <cellStyle name="40% - Accent1 4 3" xfId="1339" xr:uid="{00000000-0005-0000-0000-0000D50A0000}"/>
    <cellStyle name="40% - Accent1 4 3 2" xfId="4193" xr:uid="{00000000-0005-0000-0000-0000D60A0000}"/>
    <cellStyle name="40% - Accent1 4 3 2 2" xfId="9853" xr:uid="{00000000-0005-0000-0000-0000D70A0000}"/>
    <cellStyle name="40% - Accent1 4 3 3" xfId="7023" xr:uid="{00000000-0005-0000-0000-0000D80A0000}"/>
    <cellStyle name="40% - Accent1 4 4" xfId="1905" xr:uid="{00000000-0005-0000-0000-0000D90A0000}"/>
    <cellStyle name="40% - Accent1 4 4 2" xfId="4748" xr:uid="{00000000-0005-0000-0000-0000DA0A0000}"/>
    <cellStyle name="40% - Accent1 4 4 2 2" xfId="10408" xr:uid="{00000000-0005-0000-0000-0000DB0A0000}"/>
    <cellStyle name="40% - Accent1 4 4 3" xfId="7578" xr:uid="{00000000-0005-0000-0000-0000DC0A0000}"/>
    <cellStyle name="40% - Accent1 4 5" xfId="2460" xr:uid="{00000000-0005-0000-0000-0000DD0A0000}"/>
    <cellStyle name="40% - Accent1 4 5 2" xfId="5303" xr:uid="{00000000-0005-0000-0000-0000DE0A0000}"/>
    <cellStyle name="40% - Accent1 4 5 2 2" xfId="10963" xr:uid="{00000000-0005-0000-0000-0000DF0A0000}"/>
    <cellStyle name="40% - Accent1 4 5 3" xfId="8133" xr:uid="{00000000-0005-0000-0000-0000E00A0000}"/>
    <cellStyle name="40% - Accent1 4 6" xfId="3086" xr:uid="{00000000-0005-0000-0000-0000E10A0000}"/>
    <cellStyle name="40% - Accent1 4 6 2" xfId="8746" xr:uid="{00000000-0005-0000-0000-0000E20A0000}"/>
    <cellStyle name="40% - Accent1 4 7" xfId="5916" xr:uid="{00000000-0005-0000-0000-0000E30A0000}"/>
    <cellStyle name="40% - Accent1 5" xfId="334" xr:uid="{00000000-0005-0000-0000-0000E40A0000}"/>
    <cellStyle name="40% - Accent1 5 2" xfId="893" xr:uid="{00000000-0005-0000-0000-0000E50A0000}"/>
    <cellStyle name="40% - Accent1 5 2 2" xfId="3747" xr:uid="{00000000-0005-0000-0000-0000E60A0000}"/>
    <cellStyle name="40% - Accent1 5 2 2 2" xfId="9407" xr:uid="{00000000-0005-0000-0000-0000E70A0000}"/>
    <cellStyle name="40% - Accent1 5 2 3" xfId="6577" xr:uid="{00000000-0005-0000-0000-0000E80A0000}"/>
    <cellStyle name="40% - Accent1 5 3" xfId="1447" xr:uid="{00000000-0005-0000-0000-0000E90A0000}"/>
    <cellStyle name="40% - Accent1 5 3 2" xfId="4301" xr:uid="{00000000-0005-0000-0000-0000EA0A0000}"/>
    <cellStyle name="40% - Accent1 5 3 2 2" xfId="9961" xr:uid="{00000000-0005-0000-0000-0000EB0A0000}"/>
    <cellStyle name="40% - Accent1 5 3 3" xfId="7131" xr:uid="{00000000-0005-0000-0000-0000EC0A0000}"/>
    <cellStyle name="40% - Accent1 5 4" xfId="2013" xr:uid="{00000000-0005-0000-0000-0000ED0A0000}"/>
    <cellStyle name="40% - Accent1 5 4 2" xfId="4856" xr:uid="{00000000-0005-0000-0000-0000EE0A0000}"/>
    <cellStyle name="40% - Accent1 5 4 2 2" xfId="10516" xr:uid="{00000000-0005-0000-0000-0000EF0A0000}"/>
    <cellStyle name="40% - Accent1 5 4 3" xfId="7686" xr:uid="{00000000-0005-0000-0000-0000F00A0000}"/>
    <cellStyle name="40% - Accent1 5 5" xfId="2568" xr:uid="{00000000-0005-0000-0000-0000F10A0000}"/>
    <cellStyle name="40% - Accent1 5 5 2" xfId="5411" xr:uid="{00000000-0005-0000-0000-0000F20A0000}"/>
    <cellStyle name="40% - Accent1 5 5 2 2" xfId="11071" xr:uid="{00000000-0005-0000-0000-0000F30A0000}"/>
    <cellStyle name="40% - Accent1 5 5 3" xfId="8241" xr:uid="{00000000-0005-0000-0000-0000F40A0000}"/>
    <cellStyle name="40% - Accent1 5 6" xfId="3194" xr:uid="{00000000-0005-0000-0000-0000F50A0000}"/>
    <cellStyle name="40% - Accent1 5 6 2" xfId="8854" xr:uid="{00000000-0005-0000-0000-0000F60A0000}"/>
    <cellStyle name="40% - Accent1 5 7" xfId="6024" xr:uid="{00000000-0005-0000-0000-0000F70A0000}"/>
    <cellStyle name="40% - Accent1 6" xfId="446" xr:uid="{00000000-0005-0000-0000-0000F80A0000}"/>
    <cellStyle name="40% - Accent1 6 2" xfId="1005" xr:uid="{00000000-0005-0000-0000-0000F90A0000}"/>
    <cellStyle name="40% - Accent1 6 2 2" xfId="3859" xr:uid="{00000000-0005-0000-0000-0000FA0A0000}"/>
    <cellStyle name="40% - Accent1 6 2 2 2" xfId="9519" xr:uid="{00000000-0005-0000-0000-0000FB0A0000}"/>
    <cellStyle name="40% - Accent1 6 2 3" xfId="6689" xr:uid="{00000000-0005-0000-0000-0000FC0A0000}"/>
    <cellStyle name="40% - Accent1 6 3" xfId="1559" xr:uid="{00000000-0005-0000-0000-0000FD0A0000}"/>
    <cellStyle name="40% - Accent1 6 3 2" xfId="4413" xr:uid="{00000000-0005-0000-0000-0000FE0A0000}"/>
    <cellStyle name="40% - Accent1 6 3 2 2" xfId="10073" xr:uid="{00000000-0005-0000-0000-0000FF0A0000}"/>
    <cellStyle name="40% - Accent1 6 3 3" xfId="7243" xr:uid="{00000000-0005-0000-0000-0000000B0000}"/>
    <cellStyle name="40% - Accent1 6 4" xfId="2125" xr:uid="{00000000-0005-0000-0000-0000010B0000}"/>
    <cellStyle name="40% - Accent1 6 4 2" xfId="4968" xr:uid="{00000000-0005-0000-0000-0000020B0000}"/>
    <cellStyle name="40% - Accent1 6 4 2 2" xfId="10628" xr:uid="{00000000-0005-0000-0000-0000030B0000}"/>
    <cellStyle name="40% - Accent1 6 4 3" xfId="7798" xr:uid="{00000000-0005-0000-0000-0000040B0000}"/>
    <cellStyle name="40% - Accent1 6 5" xfId="2680" xr:uid="{00000000-0005-0000-0000-0000050B0000}"/>
    <cellStyle name="40% - Accent1 6 5 2" xfId="5523" xr:uid="{00000000-0005-0000-0000-0000060B0000}"/>
    <cellStyle name="40% - Accent1 6 5 2 2" xfId="11183" xr:uid="{00000000-0005-0000-0000-0000070B0000}"/>
    <cellStyle name="40% - Accent1 6 5 3" xfId="8353" xr:uid="{00000000-0005-0000-0000-0000080B0000}"/>
    <cellStyle name="40% - Accent1 6 6" xfId="3306" xr:uid="{00000000-0005-0000-0000-0000090B0000}"/>
    <cellStyle name="40% - Accent1 6 6 2" xfId="8966" xr:uid="{00000000-0005-0000-0000-00000A0B0000}"/>
    <cellStyle name="40% - Accent1 6 7" xfId="6136" xr:uid="{00000000-0005-0000-0000-00000B0B0000}"/>
    <cellStyle name="40% - Accent1 7" xfId="558" xr:uid="{00000000-0005-0000-0000-00000C0B0000}"/>
    <cellStyle name="40% - Accent1 7 2" xfId="1117" xr:uid="{00000000-0005-0000-0000-00000D0B0000}"/>
    <cellStyle name="40% - Accent1 7 2 2" xfId="3971" xr:uid="{00000000-0005-0000-0000-00000E0B0000}"/>
    <cellStyle name="40% - Accent1 7 2 2 2" xfId="9631" xr:uid="{00000000-0005-0000-0000-00000F0B0000}"/>
    <cellStyle name="40% - Accent1 7 2 3" xfId="6801" xr:uid="{00000000-0005-0000-0000-0000100B0000}"/>
    <cellStyle name="40% - Accent1 7 3" xfId="1671" xr:uid="{00000000-0005-0000-0000-0000110B0000}"/>
    <cellStyle name="40% - Accent1 7 3 2" xfId="4525" xr:uid="{00000000-0005-0000-0000-0000120B0000}"/>
    <cellStyle name="40% - Accent1 7 3 2 2" xfId="10185" xr:uid="{00000000-0005-0000-0000-0000130B0000}"/>
    <cellStyle name="40% - Accent1 7 3 3" xfId="7355" xr:uid="{00000000-0005-0000-0000-0000140B0000}"/>
    <cellStyle name="40% - Accent1 7 4" xfId="2237" xr:uid="{00000000-0005-0000-0000-0000150B0000}"/>
    <cellStyle name="40% - Accent1 7 4 2" xfId="5080" xr:uid="{00000000-0005-0000-0000-0000160B0000}"/>
    <cellStyle name="40% - Accent1 7 4 2 2" xfId="10740" xr:uid="{00000000-0005-0000-0000-0000170B0000}"/>
    <cellStyle name="40% - Accent1 7 4 3" xfId="7910" xr:uid="{00000000-0005-0000-0000-0000180B0000}"/>
    <cellStyle name="40% - Accent1 7 5" xfId="2792" xr:uid="{00000000-0005-0000-0000-0000190B0000}"/>
    <cellStyle name="40% - Accent1 7 5 2" xfId="5635" xr:uid="{00000000-0005-0000-0000-00001A0B0000}"/>
    <cellStyle name="40% - Accent1 7 5 2 2" xfId="11295" xr:uid="{00000000-0005-0000-0000-00001B0B0000}"/>
    <cellStyle name="40% - Accent1 7 5 3" xfId="8465" xr:uid="{00000000-0005-0000-0000-00001C0B0000}"/>
    <cellStyle name="40% - Accent1 7 6" xfId="3418" xr:uid="{00000000-0005-0000-0000-00001D0B0000}"/>
    <cellStyle name="40% - Accent1 7 6 2" xfId="9078" xr:uid="{00000000-0005-0000-0000-00001E0B0000}"/>
    <cellStyle name="40% - Accent1 7 7" xfId="6248" xr:uid="{00000000-0005-0000-0000-00001F0B0000}"/>
    <cellStyle name="40% - Accent1 8" xfId="669" xr:uid="{00000000-0005-0000-0000-0000200B0000}"/>
    <cellStyle name="40% - Accent1 8 2" xfId="3534" xr:uid="{00000000-0005-0000-0000-0000210B0000}"/>
    <cellStyle name="40% - Accent1 8 2 2" xfId="9194" xr:uid="{00000000-0005-0000-0000-0000220B0000}"/>
    <cellStyle name="40% - Accent1 8 3" xfId="6364" xr:uid="{00000000-0005-0000-0000-0000230B0000}"/>
    <cellStyle name="40% - Accent1 9" xfId="1228" xr:uid="{00000000-0005-0000-0000-0000240B0000}"/>
    <cellStyle name="40% - Accent1 9 2" xfId="4082" xr:uid="{00000000-0005-0000-0000-0000250B0000}"/>
    <cellStyle name="40% - Accent1 9 2 2" xfId="9742" xr:uid="{00000000-0005-0000-0000-0000260B0000}"/>
    <cellStyle name="40% - Accent1 9 3" xfId="6912" xr:uid="{00000000-0005-0000-0000-0000270B0000}"/>
    <cellStyle name="40% - Accent2" xfId="26" builtinId="35" customBuiltin="1"/>
    <cellStyle name="40% - Accent2 10" xfId="1795" xr:uid="{00000000-0005-0000-0000-0000290B0000}"/>
    <cellStyle name="40% - Accent2 10 2" xfId="4640" xr:uid="{00000000-0005-0000-0000-00002A0B0000}"/>
    <cellStyle name="40% - Accent2 10 2 2" xfId="10300" xr:uid="{00000000-0005-0000-0000-00002B0B0000}"/>
    <cellStyle name="40% - Accent2 10 3" xfId="7470" xr:uid="{00000000-0005-0000-0000-00002C0B0000}"/>
    <cellStyle name="40% - Accent2 11" xfId="2350" xr:uid="{00000000-0005-0000-0000-00002D0B0000}"/>
    <cellStyle name="40% - Accent2 11 2" xfId="5193" xr:uid="{00000000-0005-0000-0000-00002E0B0000}"/>
    <cellStyle name="40% - Accent2 11 2 2" xfId="10853" xr:uid="{00000000-0005-0000-0000-00002F0B0000}"/>
    <cellStyle name="40% - Accent2 11 3" xfId="8023" xr:uid="{00000000-0005-0000-0000-0000300B0000}"/>
    <cellStyle name="40% - Accent2 12" xfId="2906" xr:uid="{00000000-0005-0000-0000-0000310B0000}"/>
    <cellStyle name="40% - Accent2 12 2" xfId="5749" xr:uid="{00000000-0005-0000-0000-0000320B0000}"/>
    <cellStyle name="40% - Accent2 12 2 2" xfId="11409" xr:uid="{00000000-0005-0000-0000-0000330B0000}"/>
    <cellStyle name="40% - Accent2 12 3" xfId="8579" xr:uid="{00000000-0005-0000-0000-0000340B0000}"/>
    <cellStyle name="40% - Accent2 13" xfId="2978" xr:uid="{00000000-0005-0000-0000-0000350B0000}"/>
    <cellStyle name="40% - Accent2 13 2" xfId="8638" xr:uid="{00000000-0005-0000-0000-0000360B0000}"/>
    <cellStyle name="40% - Accent2 14" xfId="5808" xr:uid="{00000000-0005-0000-0000-0000370B0000}"/>
    <cellStyle name="40% - Accent2 2" xfId="68" xr:uid="{00000000-0005-0000-0000-0000380B0000}"/>
    <cellStyle name="40% - Accent2 2 10" xfId="2372" xr:uid="{00000000-0005-0000-0000-0000390B0000}"/>
    <cellStyle name="40% - Accent2 2 10 2" xfId="5215" xr:uid="{00000000-0005-0000-0000-00003A0B0000}"/>
    <cellStyle name="40% - Accent2 2 10 2 2" xfId="10875" xr:uid="{00000000-0005-0000-0000-00003B0B0000}"/>
    <cellStyle name="40% - Accent2 2 10 3" xfId="8045" xr:uid="{00000000-0005-0000-0000-00003C0B0000}"/>
    <cellStyle name="40% - Accent2 2 11" xfId="2926" xr:uid="{00000000-0005-0000-0000-00003D0B0000}"/>
    <cellStyle name="40% - Accent2 2 11 2" xfId="5769" xr:uid="{00000000-0005-0000-0000-00003E0B0000}"/>
    <cellStyle name="40% - Accent2 2 11 2 2" xfId="11429" xr:uid="{00000000-0005-0000-0000-00003F0B0000}"/>
    <cellStyle name="40% - Accent2 2 11 3" xfId="8599" xr:uid="{00000000-0005-0000-0000-0000400B0000}"/>
    <cellStyle name="40% - Accent2 2 12" xfId="2998" xr:uid="{00000000-0005-0000-0000-0000410B0000}"/>
    <cellStyle name="40% - Accent2 2 12 2" xfId="8658" xr:uid="{00000000-0005-0000-0000-0000420B0000}"/>
    <cellStyle name="40% - Accent2 2 13" xfId="5828" xr:uid="{00000000-0005-0000-0000-0000430B0000}"/>
    <cellStyle name="40% - Accent2 2 2" xfId="188" xr:uid="{00000000-0005-0000-0000-0000440B0000}"/>
    <cellStyle name="40% - Accent2 2 2 10" xfId="3054" xr:uid="{00000000-0005-0000-0000-0000450B0000}"/>
    <cellStyle name="40% - Accent2 2 2 10 2" xfId="8714" xr:uid="{00000000-0005-0000-0000-0000460B0000}"/>
    <cellStyle name="40% - Accent2 2 2 11" xfId="5884" xr:uid="{00000000-0005-0000-0000-0000470B0000}"/>
    <cellStyle name="40% - Accent2 2 2 2" xfId="302" xr:uid="{00000000-0005-0000-0000-0000480B0000}"/>
    <cellStyle name="40% - Accent2 2 2 2 2" xfId="865" xr:uid="{00000000-0005-0000-0000-0000490B0000}"/>
    <cellStyle name="40% - Accent2 2 2 2 2 2" xfId="3719" xr:uid="{00000000-0005-0000-0000-00004A0B0000}"/>
    <cellStyle name="40% - Accent2 2 2 2 2 2 2" xfId="9379" xr:uid="{00000000-0005-0000-0000-00004B0B0000}"/>
    <cellStyle name="40% - Accent2 2 2 2 2 3" xfId="6549" xr:uid="{00000000-0005-0000-0000-00004C0B0000}"/>
    <cellStyle name="40% - Accent2 2 2 2 3" xfId="1419" xr:uid="{00000000-0005-0000-0000-00004D0B0000}"/>
    <cellStyle name="40% - Accent2 2 2 2 3 2" xfId="4273" xr:uid="{00000000-0005-0000-0000-00004E0B0000}"/>
    <cellStyle name="40% - Accent2 2 2 2 3 2 2" xfId="9933" xr:uid="{00000000-0005-0000-0000-00004F0B0000}"/>
    <cellStyle name="40% - Accent2 2 2 2 3 3" xfId="7103" xr:uid="{00000000-0005-0000-0000-0000500B0000}"/>
    <cellStyle name="40% - Accent2 2 2 2 4" xfId="1985" xr:uid="{00000000-0005-0000-0000-0000510B0000}"/>
    <cellStyle name="40% - Accent2 2 2 2 4 2" xfId="4828" xr:uid="{00000000-0005-0000-0000-0000520B0000}"/>
    <cellStyle name="40% - Accent2 2 2 2 4 2 2" xfId="10488" xr:uid="{00000000-0005-0000-0000-0000530B0000}"/>
    <cellStyle name="40% - Accent2 2 2 2 4 3" xfId="7658" xr:uid="{00000000-0005-0000-0000-0000540B0000}"/>
    <cellStyle name="40% - Accent2 2 2 2 5" xfId="2540" xr:uid="{00000000-0005-0000-0000-0000550B0000}"/>
    <cellStyle name="40% - Accent2 2 2 2 5 2" xfId="5383" xr:uid="{00000000-0005-0000-0000-0000560B0000}"/>
    <cellStyle name="40% - Accent2 2 2 2 5 2 2" xfId="11043" xr:uid="{00000000-0005-0000-0000-0000570B0000}"/>
    <cellStyle name="40% - Accent2 2 2 2 5 3" xfId="8213" xr:uid="{00000000-0005-0000-0000-0000580B0000}"/>
    <cellStyle name="40% - Accent2 2 2 2 6" xfId="3166" xr:uid="{00000000-0005-0000-0000-0000590B0000}"/>
    <cellStyle name="40% - Accent2 2 2 2 6 2" xfId="8826" xr:uid="{00000000-0005-0000-0000-00005A0B0000}"/>
    <cellStyle name="40% - Accent2 2 2 2 7" xfId="5996" xr:uid="{00000000-0005-0000-0000-00005B0B0000}"/>
    <cellStyle name="40% - Accent2 2 2 3" xfId="414" xr:uid="{00000000-0005-0000-0000-00005C0B0000}"/>
    <cellStyle name="40% - Accent2 2 2 3 2" xfId="973" xr:uid="{00000000-0005-0000-0000-00005D0B0000}"/>
    <cellStyle name="40% - Accent2 2 2 3 2 2" xfId="3827" xr:uid="{00000000-0005-0000-0000-00005E0B0000}"/>
    <cellStyle name="40% - Accent2 2 2 3 2 2 2" xfId="9487" xr:uid="{00000000-0005-0000-0000-00005F0B0000}"/>
    <cellStyle name="40% - Accent2 2 2 3 2 3" xfId="6657" xr:uid="{00000000-0005-0000-0000-0000600B0000}"/>
    <cellStyle name="40% - Accent2 2 2 3 3" xfId="1527" xr:uid="{00000000-0005-0000-0000-0000610B0000}"/>
    <cellStyle name="40% - Accent2 2 2 3 3 2" xfId="4381" xr:uid="{00000000-0005-0000-0000-0000620B0000}"/>
    <cellStyle name="40% - Accent2 2 2 3 3 2 2" xfId="10041" xr:uid="{00000000-0005-0000-0000-0000630B0000}"/>
    <cellStyle name="40% - Accent2 2 2 3 3 3" xfId="7211" xr:uid="{00000000-0005-0000-0000-0000640B0000}"/>
    <cellStyle name="40% - Accent2 2 2 3 4" xfId="2093" xr:uid="{00000000-0005-0000-0000-0000650B0000}"/>
    <cellStyle name="40% - Accent2 2 2 3 4 2" xfId="4936" xr:uid="{00000000-0005-0000-0000-0000660B0000}"/>
    <cellStyle name="40% - Accent2 2 2 3 4 2 2" xfId="10596" xr:uid="{00000000-0005-0000-0000-0000670B0000}"/>
    <cellStyle name="40% - Accent2 2 2 3 4 3" xfId="7766" xr:uid="{00000000-0005-0000-0000-0000680B0000}"/>
    <cellStyle name="40% - Accent2 2 2 3 5" xfId="2648" xr:uid="{00000000-0005-0000-0000-0000690B0000}"/>
    <cellStyle name="40% - Accent2 2 2 3 5 2" xfId="5491" xr:uid="{00000000-0005-0000-0000-00006A0B0000}"/>
    <cellStyle name="40% - Accent2 2 2 3 5 2 2" xfId="11151" xr:uid="{00000000-0005-0000-0000-00006B0B0000}"/>
    <cellStyle name="40% - Accent2 2 2 3 5 3" xfId="8321" xr:uid="{00000000-0005-0000-0000-00006C0B0000}"/>
    <cellStyle name="40% - Accent2 2 2 3 6" xfId="3274" xr:uid="{00000000-0005-0000-0000-00006D0B0000}"/>
    <cellStyle name="40% - Accent2 2 2 3 6 2" xfId="8934" xr:uid="{00000000-0005-0000-0000-00006E0B0000}"/>
    <cellStyle name="40% - Accent2 2 2 3 7" xfId="6104" xr:uid="{00000000-0005-0000-0000-00006F0B0000}"/>
    <cellStyle name="40% - Accent2 2 2 4" xfId="526" xr:uid="{00000000-0005-0000-0000-0000700B0000}"/>
    <cellStyle name="40% - Accent2 2 2 4 2" xfId="1085" xr:uid="{00000000-0005-0000-0000-0000710B0000}"/>
    <cellStyle name="40% - Accent2 2 2 4 2 2" xfId="3939" xr:uid="{00000000-0005-0000-0000-0000720B0000}"/>
    <cellStyle name="40% - Accent2 2 2 4 2 2 2" xfId="9599" xr:uid="{00000000-0005-0000-0000-0000730B0000}"/>
    <cellStyle name="40% - Accent2 2 2 4 2 3" xfId="6769" xr:uid="{00000000-0005-0000-0000-0000740B0000}"/>
    <cellStyle name="40% - Accent2 2 2 4 3" xfId="1639" xr:uid="{00000000-0005-0000-0000-0000750B0000}"/>
    <cellStyle name="40% - Accent2 2 2 4 3 2" xfId="4493" xr:uid="{00000000-0005-0000-0000-0000760B0000}"/>
    <cellStyle name="40% - Accent2 2 2 4 3 2 2" xfId="10153" xr:uid="{00000000-0005-0000-0000-0000770B0000}"/>
    <cellStyle name="40% - Accent2 2 2 4 3 3" xfId="7323" xr:uid="{00000000-0005-0000-0000-0000780B0000}"/>
    <cellStyle name="40% - Accent2 2 2 4 4" xfId="2205" xr:uid="{00000000-0005-0000-0000-0000790B0000}"/>
    <cellStyle name="40% - Accent2 2 2 4 4 2" xfId="5048" xr:uid="{00000000-0005-0000-0000-00007A0B0000}"/>
    <cellStyle name="40% - Accent2 2 2 4 4 2 2" xfId="10708" xr:uid="{00000000-0005-0000-0000-00007B0B0000}"/>
    <cellStyle name="40% - Accent2 2 2 4 4 3" xfId="7878" xr:uid="{00000000-0005-0000-0000-00007C0B0000}"/>
    <cellStyle name="40% - Accent2 2 2 4 5" xfId="2760" xr:uid="{00000000-0005-0000-0000-00007D0B0000}"/>
    <cellStyle name="40% - Accent2 2 2 4 5 2" xfId="5603" xr:uid="{00000000-0005-0000-0000-00007E0B0000}"/>
    <cellStyle name="40% - Accent2 2 2 4 5 2 2" xfId="11263" xr:uid="{00000000-0005-0000-0000-00007F0B0000}"/>
    <cellStyle name="40% - Accent2 2 2 4 5 3" xfId="8433" xr:uid="{00000000-0005-0000-0000-0000800B0000}"/>
    <cellStyle name="40% - Accent2 2 2 4 6" xfId="3386" xr:uid="{00000000-0005-0000-0000-0000810B0000}"/>
    <cellStyle name="40% - Accent2 2 2 4 6 2" xfId="9046" xr:uid="{00000000-0005-0000-0000-0000820B0000}"/>
    <cellStyle name="40% - Accent2 2 2 4 7" xfId="6216" xr:uid="{00000000-0005-0000-0000-0000830B0000}"/>
    <cellStyle name="40% - Accent2 2 2 5" xfId="637" xr:uid="{00000000-0005-0000-0000-0000840B0000}"/>
    <cellStyle name="40% - Accent2 2 2 5 2" xfId="1196" xr:uid="{00000000-0005-0000-0000-0000850B0000}"/>
    <cellStyle name="40% - Accent2 2 2 5 2 2" xfId="4050" xr:uid="{00000000-0005-0000-0000-0000860B0000}"/>
    <cellStyle name="40% - Accent2 2 2 5 2 2 2" xfId="9710" xr:uid="{00000000-0005-0000-0000-0000870B0000}"/>
    <cellStyle name="40% - Accent2 2 2 5 2 3" xfId="6880" xr:uid="{00000000-0005-0000-0000-0000880B0000}"/>
    <cellStyle name="40% - Accent2 2 2 5 3" xfId="1750" xr:uid="{00000000-0005-0000-0000-0000890B0000}"/>
    <cellStyle name="40% - Accent2 2 2 5 3 2" xfId="4604" xr:uid="{00000000-0005-0000-0000-00008A0B0000}"/>
    <cellStyle name="40% - Accent2 2 2 5 3 2 2" xfId="10264" xr:uid="{00000000-0005-0000-0000-00008B0B0000}"/>
    <cellStyle name="40% - Accent2 2 2 5 3 3" xfId="7434" xr:uid="{00000000-0005-0000-0000-00008C0B0000}"/>
    <cellStyle name="40% - Accent2 2 2 5 4" xfId="2316" xr:uid="{00000000-0005-0000-0000-00008D0B0000}"/>
    <cellStyle name="40% - Accent2 2 2 5 4 2" xfId="5159" xr:uid="{00000000-0005-0000-0000-00008E0B0000}"/>
    <cellStyle name="40% - Accent2 2 2 5 4 2 2" xfId="10819" xr:uid="{00000000-0005-0000-0000-00008F0B0000}"/>
    <cellStyle name="40% - Accent2 2 2 5 4 3" xfId="7989" xr:uid="{00000000-0005-0000-0000-0000900B0000}"/>
    <cellStyle name="40% - Accent2 2 2 5 5" xfId="2871" xr:uid="{00000000-0005-0000-0000-0000910B0000}"/>
    <cellStyle name="40% - Accent2 2 2 5 5 2" xfId="5714" xr:uid="{00000000-0005-0000-0000-0000920B0000}"/>
    <cellStyle name="40% - Accent2 2 2 5 5 2 2" xfId="11374" xr:uid="{00000000-0005-0000-0000-0000930B0000}"/>
    <cellStyle name="40% - Accent2 2 2 5 5 3" xfId="8544" xr:uid="{00000000-0005-0000-0000-0000940B0000}"/>
    <cellStyle name="40% - Accent2 2 2 5 6" xfId="3497" xr:uid="{00000000-0005-0000-0000-0000950B0000}"/>
    <cellStyle name="40% - Accent2 2 2 5 6 2" xfId="9157" xr:uid="{00000000-0005-0000-0000-0000960B0000}"/>
    <cellStyle name="40% - Accent2 2 2 5 7" xfId="6327" xr:uid="{00000000-0005-0000-0000-0000970B0000}"/>
    <cellStyle name="40% - Accent2 2 2 6" xfId="748" xr:uid="{00000000-0005-0000-0000-0000980B0000}"/>
    <cellStyle name="40% - Accent2 2 2 6 2" xfId="3608" xr:uid="{00000000-0005-0000-0000-0000990B0000}"/>
    <cellStyle name="40% - Accent2 2 2 6 2 2" xfId="9268" xr:uid="{00000000-0005-0000-0000-00009A0B0000}"/>
    <cellStyle name="40% - Accent2 2 2 6 3" xfId="6438" xr:uid="{00000000-0005-0000-0000-00009B0B0000}"/>
    <cellStyle name="40% - Accent2 2 2 7" xfId="1307" xr:uid="{00000000-0005-0000-0000-00009C0B0000}"/>
    <cellStyle name="40% - Accent2 2 2 7 2" xfId="4161" xr:uid="{00000000-0005-0000-0000-00009D0B0000}"/>
    <cellStyle name="40% - Accent2 2 2 7 2 2" xfId="9821" xr:uid="{00000000-0005-0000-0000-00009E0B0000}"/>
    <cellStyle name="40% - Accent2 2 2 7 3" xfId="6991" xr:uid="{00000000-0005-0000-0000-00009F0B0000}"/>
    <cellStyle name="40% - Accent2 2 2 8" xfId="1873" xr:uid="{00000000-0005-0000-0000-0000A00B0000}"/>
    <cellStyle name="40% - Accent2 2 2 8 2" xfId="4716" xr:uid="{00000000-0005-0000-0000-0000A10B0000}"/>
    <cellStyle name="40% - Accent2 2 2 8 2 2" xfId="10376" xr:uid="{00000000-0005-0000-0000-0000A20B0000}"/>
    <cellStyle name="40% - Accent2 2 2 8 3" xfId="7546" xr:uid="{00000000-0005-0000-0000-0000A30B0000}"/>
    <cellStyle name="40% - Accent2 2 2 9" xfId="2428" xr:uid="{00000000-0005-0000-0000-0000A40B0000}"/>
    <cellStyle name="40% - Accent2 2 2 9 2" xfId="5271" xr:uid="{00000000-0005-0000-0000-0000A50B0000}"/>
    <cellStyle name="40% - Accent2 2 2 9 2 2" xfId="10931" xr:uid="{00000000-0005-0000-0000-0000A60B0000}"/>
    <cellStyle name="40% - Accent2 2 2 9 3" xfId="8101" xr:uid="{00000000-0005-0000-0000-0000A70B0000}"/>
    <cellStyle name="40% - Accent2 2 3" xfId="246" xr:uid="{00000000-0005-0000-0000-0000A80B0000}"/>
    <cellStyle name="40% - Accent2 2 3 2" xfId="809" xr:uid="{00000000-0005-0000-0000-0000A90B0000}"/>
    <cellStyle name="40% - Accent2 2 3 2 2" xfId="3663" xr:uid="{00000000-0005-0000-0000-0000AA0B0000}"/>
    <cellStyle name="40% - Accent2 2 3 2 2 2" xfId="9323" xr:uid="{00000000-0005-0000-0000-0000AB0B0000}"/>
    <cellStyle name="40% - Accent2 2 3 2 3" xfId="6493" xr:uid="{00000000-0005-0000-0000-0000AC0B0000}"/>
    <cellStyle name="40% - Accent2 2 3 3" xfId="1363" xr:uid="{00000000-0005-0000-0000-0000AD0B0000}"/>
    <cellStyle name="40% - Accent2 2 3 3 2" xfId="4217" xr:uid="{00000000-0005-0000-0000-0000AE0B0000}"/>
    <cellStyle name="40% - Accent2 2 3 3 2 2" xfId="9877" xr:uid="{00000000-0005-0000-0000-0000AF0B0000}"/>
    <cellStyle name="40% - Accent2 2 3 3 3" xfId="7047" xr:uid="{00000000-0005-0000-0000-0000B00B0000}"/>
    <cellStyle name="40% - Accent2 2 3 4" xfId="1929" xr:uid="{00000000-0005-0000-0000-0000B10B0000}"/>
    <cellStyle name="40% - Accent2 2 3 4 2" xfId="4772" xr:uid="{00000000-0005-0000-0000-0000B20B0000}"/>
    <cellStyle name="40% - Accent2 2 3 4 2 2" xfId="10432" xr:uid="{00000000-0005-0000-0000-0000B30B0000}"/>
    <cellStyle name="40% - Accent2 2 3 4 3" xfId="7602" xr:uid="{00000000-0005-0000-0000-0000B40B0000}"/>
    <cellStyle name="40% - Accent2 2 3 5" xfId="2484" xr:uid="{00000000-0005-0000-0000-0000B50B0000}"/>
    <cellStyle name="40% - Accent2 2 3 5 2" xfId="5327" xr:uid="{00000000-0005-0000-0000-0000B60B0000}"/>
    <cellStyle name="40% - Accent2 2 3 5 2 2" xfId="10987" xr:uid="{00000000-0005-0000-0000-0000B70B0000}"/>
    <cellStyle name="40% - Accent2 2 3 5 3" xfId="8157" xr:uid="{00000000-0005-0000-0000-0000B80B0000}"/>
    <cellStyle name="40% - Accent2 2 3 6" xfId="3110" xr:uid="{00000000-0005-0000-0000-0000B90B0000}"/>
    <cellStyle name="40% - Accent2 2 3 6 2" xfId="8770" xr:uid="{00000000-0005-0000-0000-0000BA0B0000}"/>
    <cellStyle name="40% - Accent2 2 3 7" xfId="5940" xr:uid="{00000000-0005-0000-0000-0000BB0B0000}"/>
    <cellStyle name="40% - Accent2 2 4" xfId="358" xr:uid="{00000000-0005-0000-0000-0000BC0B0000}"/>
    <cellStyle name="40% - Accent2 2 4 2" xfId="917" xr:uid="{00000000-0005-0000-0000-0000BD0B0000}"/>
    <cellStyle name="40% - Accent2 2 4 2 2" xfId="3771" xr:uid="{00000000-0005-0000-0000-0000BE0B0000}"/>
    <cellStyle name="40% - Accent2 2 4 2 2 2" xfId="9431" xr:uid="{00000000-0005-0000-0000-0000BF0B0000}"/>
    <cellStyle name="40% - Accent2 2 4 2 3" xfId="6601" xr:uid="{00000000-0005-0000-0000-0000C00B0000}"/>
    <cellStyle name="40% - Accent2 2 4 3" xfId="1471" xr:uid="{00000000-0005-0000-0000-0000C10B0000}"/>
    <cellStyle name="40% - Accent2 2 4 3 2" xfId="4325" xr:uid="{00000000-0005-0000-0000-0000C20B0000}"/>
    <cellStyle name="40% - Accent2 2 4 3 2 2" xfId="9985" xr:uid="{00000000-0005-0000-0000-0000C30B0000}"/>
    <cellStyle name="40% - Accent2 2 4 3 3" xfId="7155" xr:uid="{00000000-0005-0000-0000-0000C40B0000}"/>
    <cellStyle name="40% - Accent2 2 4 4" xfId="2037" xr:uid="{00000000-0005-0000-0000-0000C50B0000}"/>
    <cellStyle name="40% - Accent2 2 4 4 2" xfId="4880" xr:uid="{00000000-0005-0000-0000-0000C60B0000}"/>
    <cellStyle name="40% - Accent2 2 4 4 2 2" xfId="10540" xr:uid="{00000000-0005-0000-0000-0000C70B0000}"/>
    <cellStyle name="40% - Accent2 2 4 4 3" xfId="7710" xr:uid="{00000000-0005-0000-0000-0000C80B0000}"/>
    <cellStyle name="40% - Accent2 2 4 5" xfId="2592" xr:uid="{00000000-0005-0000-0000-0000C90B0000}"/>
    <cellStyle name="40% - Accent2 2 4 5 2" xfId="5435" xr:uid="{00000000-0005-0000-0000-0000CA0B0000}"/>
    <cellStyle name="40% - Accent2 2 4 5 2 2" xfId="11095" xr:uid="{00000000-0005-0000-0000-0000CB0B0000}"/>
    <cellStyle name="40% - Accent2 2 4 5 3" xfId="8265" xr:uid="{00000000-0005-0000-0000-0000CC0B0000}"/>
    <cellStyle name="40% - Accent2 2 4 6" xfId="3218" xr:uid="{00000000-0005-0000-0000-0000CD0B0000}"/>
    <cellStyle name="40% - Accent2 2 4 6 2" xfId="8878" xr:uid="{00000000-0005-0000-0000-0000CE0B0000}"/>
    <cellStyle name="40% - Accent2 2 4 7" xfId="6048" xr:uid="{00000000-0005-0000-0000-0000CF0B0000}"/>
    <cellStyle name="40% - Accent2 2 5" xfId="470" xr:uid="{00000000-0005-0000-0000-0000D00B0000}"/>
    <cellStyle name="40% - Accent2 2 5 2" xfId="1029" xr:uid="{00000000-0005-0000-0000-0000D10B0000}"/>
    <cellStyle name="40% - Accent2 2 5 2 2" xfId="3883" xr:uid="{00000000-0005-0000-0000-0000D20B0000}"/>
    <cellStyle name="40% - Accent2 2 5 2 2 2" xfId="9543" xr:uid="{00000000-0005-0000-0000-0000D30B0000}"/>
    <cellStyle name="40% - Accent2 2 5 2 3" xfId="6713" xr:uid="{00000000-0005-0000-0000-0000D40B0000}"/>
    <cellStyle name="40% - Accent2 2 5 3" xfId="1583" xr:uid="{00000000-0005-0000-0000-0000D50B0000}"/>
    <cellStyle name="40% - Accent2 2 5 3 2" xfId="4437" xr:uid="{00000000-0005-0000-0000-0000D60B0000}"/>
    <cellStyle name="40% - Accent2 2 5 3 2 2" xfId="10097" xr:uid="{00000000-0005-0000-0000-0000D70B0000}"/>
    <cellStyle name="40% - Accent2 2 5 3 3" xfId="7267" xr:uid="{00000000-0005-0000-0000-0000D80B0000}"/>
    <cellStyle name="40% - Accent2 2 5 4" xfId="2149" xr:uid="{00000000-0005-0000-0000-0000D90B0000}"/>
    <cellStyle name="40% - Accent2 2 5 4 2" xfId="4992" xr:uid="{00000000-0005-0000-0000-0000DA0B0000}"/>
    <cellStyle name="40% - Accent2 2 5 4 2 2" xfId="10652" xr:uid="{00000000-0005-0000-0000-0000DB0B0000}"/>
    <cellStyle name="40% - Accent2 2 5 4 3" xfId="7822" xr:uid="{00000000-0005-0000-0000-0000DC0B0000}"/>
    <cellStyle name="40% - Accent2 2 5 5" xfId="2704" xr:uid="{00000000-0005-0000-0000-0000DD0B0000}"/>
    <cellStyle name="40% - Accent2 2 5 5 2" xfId="5547" xr:uid="{00000000-0005-0000-0000-0000DE0B0000}"/>
    <cellStyle name="40% - Accent2 2 5 5 2 2" xfId="11207" xr:uid="{00000000-0005-0000-0000-0000DF0B0000}"/>
    <cellStyle name="40% - Accent2 2 5 5 3" xfId="8377" xr:uid="{00000000-0005-0000-0000-0000E00B0000}"/>
    <cellStyle name="40% - Accent2 2 5 6" xfId="3330" xr:uid="{00000000-0005-0000-0000-0000E10B0000}"/>
    <cellStyle name="40% - Accent2 2 5 6 2" xfId="8990" xr:uid="{00000000-0005-0000-0000-0000E20B0000}"/>
    <cellStyle name="40% - Accent2 2 5 7" xfId="6160" xr:uid="{00000000-0005-0000-0000-0000E30B0000}"/>
    <cellStyle name="40% - Accent2 2 6" xfId="581" xr:uid="{00000000-0005-0000-0000-0000E40B0000}"/>
    <cellStyle name="40% - Accent2 2 6 2" xfId="1140" xr:uid="{00000000-0005-0000-0000-0000E50B0000}"/>
    <cellStyle name="40% - Accent2 2 6 2 2" xfId="3994" xr:uid="{00000000-0005-0000-0000-0000E60B0000}"/>
    <cellStyle name="40% - Accent2 2 6 2 2 2" xfId="9654" xr:uid="{00000000-0005-0000-0000-0000E70B0000}"/>
    <cellStyle name="40% - Accent2 2 6 2 3" xfId="6824" xr:uid="{00000000-0005-0000-0000-0000E80B0000}"/>
    <cellStyle name="40% - Accent2 2 6 3" xfId="1694" xr:uid="{00000000-0005-0000-0000-0000E90B0000}"/>
    <cellStyle name="40% - Accent2 2 6 3 2" xfId="4548" xr:uid="{00000000-0005-0000-0000-0000EA0B0000}"/>
    <cellStyle name="40% - Accent2 2 6 3 2 2" xfId="10208" xr:uid="{00000000-0005-0000-0000-0000EB0B0000}"/>
    <cellStyle name="40% - Accent2 2 6 3 3" xfId="7378" xr:uid="{00000000-0005-0000-0000-0000EC0B0000}"/>
    <cellStyle name="40% - Accent2 2 6 4" xfId="2260" xr:uid="{00000000-0005-0000-0000-0000ED0B0000}"/>
    <cellStyle name="40% - Accent2 2 6 4 2" xfId="5103" xr:uid="{00000000-0005-0000-0000-0000EE0B0000}"/>
    <cellStyle name="40% - Accent2 2 6 4 2 2" xfId="10763" xr:uid="{00000000-0005-0000-0000-0000EF0B0000}"/>
    <cellStyle name="40% - Accent2 2 6 4 3" xfId="7933" xr:uid="{00000000-0005-0000-0000-0000F00B0000}"/>
    <cellStyle name="40% - Accent2 2 6 5" xfId="2815" xr:uid="{00000000-0005-0000-0000-0000F10B0000}"/>
    <cellStyle name="40% - Accent2 2 6 5 2" xfId="5658" xr:uid="{00000000-0005-0000-0000-0000F20B0000}"/>
    <cellStyle name="40% - Accent2 2 6 5 2 2" xfId="11318" xr:uid="{00000000-0005-0000-0000-0000F30B0000}"/>
    <cellStyle name="40% - Accent2 2 6 5 3" xfId="8488" xr:uid="{00000000-0005-0000-0000-0000F40B0000}"/>
    <cellStyle name="40% - Accent2 2 6 6" xfId="3441" xr:uid="{00000000-0005-0000-0000-0000F50B0000}"/>
    <cellStyle name="40% - Accent2 2 6 6 2" xfId="9101" xr:uid="{00000000-0005-0000-0000-0000F60B0000}"/>
    <cellStyle name="40% - Accent2 2 6 7" xfId="6271" xr:uid="{00000000-0005-0000-0000-0000F70B0000}"/>
    <cellStyle name="40% - Accent2 2 7" xfId="692" xr:uid="{00000000-0005-0000-0000-0000F80B0000}"/>
    <cellStyle name="40% - Accent2 2 7 2" xfId="3552" xr:uid="{00000000-0005-0000-0000-0000F90B0000}"/>
    <cellStyle name="40% - Accent2 2 7 2 2" xfId="9212" xr:uid="{00000000-0005-0000-0000-0000FA0B0000}"/>
    <cellStyle name="40% - Accent2 2 7 3" xfId="6382" xr:uid="{00000000-0005-0000-0000-0000FB0B0000}"/>
    <cellStyle name="40% - Accent2 2 8" xfId="1251" xr:uid="{00000000-0005-0000-0000-0000FC0B0000}"/>
    <cellStyle name="40% - Accent2 2 8 2" xfId="4105" xr:uid="{00000000-0005-0000-0000-0000FD0B0000}"/>
    <cellStyle name="40% - Accent2 2 8 2 2" xfId="9765" xr:uid="{00000000-0005-0000-0000-0000FE0B0000}"/>
    <cellStyle name="40% - Accent2 2 8 3" xfId="6935" xr:uid="{00000000-0005-0000-0000-0000FF0B0000}"/>
    <cellStyle name="40% - Accent2 2 9" xfId="1817" xr:uid="{00000000-0005-0000-0000-0000000C0000}"/>
    <cellStyle name="40% - Accent2 2 9 2" xfId="4661" xr:uid="{00000000-0005-0000-0000-0000010C0000}"/>
    <cellStyle name="40% - Accent2 2 9 2 2" xfId="10321" xr:uid="{00000000-0005-0000-0000-0000020C0000}"/>
    <cellStyle name="40% - Accent2 2 9 3" xfId="7491" xr:uid="{00000000-0005-0000-0000-0000030C0000}"/>
    <cellStyle name="40% - Accent2 3" xfId="166" xr:uid="{00000000-0005-0000-0000-0000040C0000}"/>
    <cellStyle name="40% - Accent2 3 10" xfId="3032" xr:uid="{00000000-0005-0000-0000-0000050C0000}"/>
    <cellStyle name="40% - Accent2 3 10 2" xfId="8692" xr:uid="{00000000-0005-0000-0000-0000060C0000}"/>
    <cellStyle name="40% - Accent2 3 11" xfId="5862" xr:uid="{00000000-0005-0000-0000-0000070C0000}"/>
    <cellStyle name="40% - Accent2 3 2" xfId="280" xr:uid="{00000000-0005-0000-0000-0000080C0000}"/>
    <cellStyle name="40% - Accent2 3 2 2" xfId="843" xr:uid="{00000000-0005-0000-0000-0000090C0000}"/>
    <cellStyle name="40% - Accent2 3 2 2 2" xfId="3697" xr:uid="{00000000-0005-0000-0000-00000A0C0000}"/>
    <cellStyle name="40% - Accent2 3 2 2 2 2" xfId="9357" xr:uid="{00000000-0005-0000-0000-00000B0C0000}"/>
    <cellStyle name="40% - Accent2 3 2 2 3" xfId="6527" xr:uid="{00000000-0005-0000-0000-00000C0C0000}"/>
    <cellStyle name="40% - Accent2 3 2 3" xfId="1397" xr:uid="{00000000-0005-0000-0000-00000D0C0000}"/>
    <cellStyle name="40% - Accent2 3 2 3 2" xfId="4251" xr:uid="{00000000-0005-0000-0000-00000E0C0000}"/>
    <cellStyle name="40% - Accent2 3 2 3 2 2" xfId="9911" xr:uid="{00000000-0005-0000-0000-00000F0C0000}"/>
    <cellStyle name="40% - Accent2 3 2 3 3" xfId="7081" xr:uid="{00000000-0005-0000-0000-0000100C0000}"/>
    <cellStyle name="40% - Accent2 3 2 4" xfId="1963" xr:uid="{00000000-0005-0000-0000-0000110C0000}"/>
    <cellStyle name="40% - Accent2 3 2 4 2" xfId="4806" xr:uid="{00000000-0005-0000-0000-0000120C0000}"/>
    <cellStyle name="40% - Accent2 3 2 4 2 2" xfId="10466" xr:uid="{00000000-0005-0000-0000-0000130C0000}"/>
    <cellStyle name="40% - Accent2 3 2 4 3" xfId="7636" xr:uid="{00000000-0005-0000-0000-0000140C0000}"/>
    <cellStyle name="40% - Accent2 3 2 5" xfId="2518" xr:uid="{00000000-0005-0000-0000-0000150C0000}"/>
    <cellStyle name="40% - Accent2 3 2 5 2" xfId="5361" xr:uid="{00000000-0005-0000-0000-0000160C0000}"/>
    <cellStyle name="40% - Accent2 3 2 5 2 2" xfId="11021" xr:uid="{00000000-0005-0000-0000-0000170C0000}"/>
    <cellStyle name="40% - Accent2 3 2 5 3" xfId="8191" xr:uid="{00000000-0005-0000-0000-0000180C0000}"/>
    <cellStyle name="40% - Accent2 3 2 6" xfId="3144" xr:uid="{00000000-0005-0000-0000-0000190C0000}"/>
    <cellStyle name="40% - Accent2 3 2 6 2" xfId="8804" xr:uid="{00000000-0005-0000-0000-00001A0C0000}"/>
    <cellStyle name="40% - Accent2 3 2 7" xfId="5974" xr:uid="{00000000-0005-0000-0000-00001B0C0000}"/>
    <cellStyle name="40% - Accent2 3 3" xfId="392" xr:uid="{00000000-0005-0000-0000-00001C0C0000}"/>
    <cellStyle name="40% - Accent2 3 3 2" xfId="951" xr:uid="{00000000-0005-0000-0000-00001D0C0000}"/>
    <cellStyle name="40% - Accent2 3 3 2 2" xfId="3805" xr:uid="{00000000-0005-0000-0000-00001E0C0000}"/>
    <cellStyle name="40% - Accent2 3 3 2 2 2" xfId="9465" xr:uid="{00000000-0005-0000-0000-00001F0C0000}"/>
    <cellStyle name="40% - Accent2 3 3 2 3" xfId="6635" xr:uid="{00000000-0005-0000-0000-0000200C0000}"/>
    <cellStyle name="40% - Accent2 3 3 3" xfId="1505" xr:uid="{00000000-0005-0000-0000-0000210C0000}"/>
    <cellStyle name="40% - Accent2 3 3 3 2" xfId="4359" xr:uid="{00000000-0005-0000-0000-0000220C0000}"/>
    <cellStyle name="40% - Accent2 3 3 3 2 2" xfId="10019" xr:uid="{00000000-0005-0000-0000-0000230C0000}"/>
    <cellStyle name="40% - Accent2 3 3 3 3" xfId="7189" xr:uid="{00000000-0005-0000-0000-0000240C0000}"/>
    <cellStyle name="40% - Accent2 3 3 4" xfId="2071" xr:uid="{00000000-0005-0000-0000-0000250C0000}"/>
    <cellStyle name="40% - Accent2 3 3 4 2" xfId="4914" xr:uid="{00000000-0005-0000-0000-0000260C0000}"/>
    <cellStyle name="40% - Accent2 3 3 4 2 2" xfId="10574" xr:uid="{00000000-0005-0000-0000-0000270C0000}"/>
    <cellStyle name="40% - Accent2 3 3 4 3" xfId="7744" xr:uid="{00000000-0005-0000-0000-0000280C0000}"/>
    <cellStyle name="40% - Accent2 3 3 5" xfId="2626" xr:uid="{00000000-0005-0000-0000-0000290C0000}"/>
    <cellStyle name="40% - Accent2 3 3 5 2" xfId="5469" xr:uid="{00000000-0005-0000-0000-00002A0C0000}"/>
    <cellStyle name="40% - Accent2 3 3 5 2 2" xfId="11129" xr:uid="{00000000-0005-0000-0000-00002B0C0000}"/>
    <cellStyle name="40% - Accent2 3 3 5 3" xfId="8299" xr:uid="{00000000-0005-0000-0000-00002C0C0000}"/>
    <cellStyle name="40% - Accent2 3 3 6" xfId="3252" xr:uid="{00000000-0005-0000-0000-00002D0C0000}"/>
    <cellStyle name="40% - Accent2 3 3 6 2" xfId="8912" xr:uid="{00000000-0005-0000-0000-00002E0C0000}"/>
    <cellStyle name="40% - Accent2 3 3 7" xfId="6082" xr:uid="{00000000-0005-0000-0000-00002F0C0000}"/>
    <cellStyle name="40% - Accent2 3 4" xfId="504" xr:uid="{00000000-0005-0000-0000-0000300C0000}"/>
    <cellStyle name="40% - Accent2 3 4 2" xfId="1063" xr:uid="{00000000-0005-0000-0000-0000310C0000}"/>
    <cellStyle name="40% - Accent2 3 4 2 2" xfId="3917" xr:uid="{00000000-0005-0000-0000-0000320C0000}"/>
    <cellStyle name="40% - Accent2 3 4 2 2 2" xfId="9577" xr:uid="{00000000-0005-0000-0000-0000330C0000}"/>
    <cellStyle name="40% - Accent2 3 4 2 3" xfId="6747" xr:uid="{00000000-0005-0000-0000-0000340C0000}"/>
    <cellStyle name="40% - Accent2 3 4 3" xfId="1617" xr:uid="{00000000-0005-0000-0000-0000350C0000}"/>
    <cellStyle name="40% - Accent2 3 4 3 2" xfId="4471" xr:uid="{00000000-0005-0000-0000-0000360C0000}"/>
    <cellStyle name="40% - Accent2 3 4 3 2 2" xfId="10131" xr:uid="{00000000-0005-0000-0000-0000370C0000}"/>
    <cellStyle name="40% - Accent2 3 4 3 3" xfId="7301" xr:uid="{00000000-0005-0000-0000-0000380C0000}"/>
    <cellStyle name="40% - Accent2 3 4 4" xfId="2183" xr:uid="{00000000-0005-0000-0000-0000390C0000}"/>
    <cellStyle name="40% - Accent2 3 4 4 2" xfId="5026" xr:uid="{00000000-0005-0000-0000-00003A0C0000}"/>
    <cellStyle name="40% - Accent2 3 4 4 2 2" xfId="10686" xr:uid="{00000000-0005-0000-0000-00003B0C0000}"/>
    <cellStyle name="40% - Accent2 3 4 4 3" xfId="7856" xr:uid="{00000000-0005-0000-0000-00003C0C0000}"/>
    <cellStyle name="40% - Accent2 3 4 5" xfId="2738" xr:uid="{00000000-0005-0000-0000-00003D0C0000}"/>
    <cellStyle name="40% - Accent2 3 4 5 2" xfId="5581" xr:uid="{00000000-0005-0000-0000-00003E0C0000}"/>
    <cellStyle name="40% - Accent2 3 4 5 2 2" xfId="11241" xr:uid="{00000000-0005-0000-0000-00003F0C0000}"/>
    <cellStyle name="40% - Accent2 3 4 5 3" xfId="8411" xr:uid="{00000000-0005-0000-0000-0000400C0000}"/>
    <cellStyle name="40% - Accent2 3 4 6" xfId="3364" xr:uid="{00000000-0005-0000-0000-0000410C0000}"/>
    <cellStyle name="40% - Accent2 3 4 6 2" xfId="9024" xr:uid="{00000000-0005-0000-0000-0000420C0000}"/>
    <cellStyle name="40% - Accent2 3 4 7" xfId="6194" xr:uid="{00000000-0005-0000-0000-0000430C0000}"/>
    <cellStyle name="40% - Accent2 3 5" xfId="615" xr:uid="{00000000-0005-0000-0000-0000440C0000}"/>
    <cellStyle name="40% - Accent2 3 5 2" xfId="1174" xr:uid="{00000000-0005-0000-0000-0000450C0000}"/>
    <cellStyle name="40% - Accent2 3 5 2 2" xfId="4028" xr:uid="{00000000-0005-0000-0000-0000460C0000}"/>
    <cellStyle name="40% - Accent2 3 5 2 2 2" xfId="9688" xr:uid="{00000000-0005-0000-0000-0000470C0000}"/>
    <cellStyle name="40% - Accent2 3 5 2 3" xfId="6858" xr:uid="{00000000-0005-0000-0000-0000480C0000}"/>
    <cellStyle name="40% - Accent2 3 5 3" xfId="1728" xr:uid="{00000000-0005-0000-0000-0000490C0000}"/>
    <cellStyle name="40% - Accent2 3 5 3 2" xfId="4582" xr:uid="{00000000-0005-0000-0000-00004A0C0000}"/>
    <cellStyle name="40% - Accent2 3 5 3 2 2" xfId="10242" xr:uid="{00000000-0005-0000-0000-00004B0C0000}"/>
    <cellStyle name="40% - Accent2 3 5 3 3" xfId="7412" xr:uid="{00000000-0005-0000-0000-00004C0C0000}"/>
    <cellStyle name="40% - Accent2 3 5 4" xfId="2294" xr:uid="{00000000-0005-0000-0000-00004D0C0000}"/>
    <cellStyle name="40% - Accent2 3 5 4 2" xfId="5137" xr:uid="{00000000-0005-0000-0000-00004E0C0000}"/>
    <cellStyle name="40% - Accent2 3 5 4 2 2" xfId="10797" xr:uid="{00000000-0005-0000-0000-00004F0C0000}"/>
    <cellStyle name="40% - Accent2 3 5 4 3" xfId="7967" xr:uid="{00000000-0005-0000-0000-0000500C0000}"/>
    <cellStyle name="40% - Accent2 3 5 5" xfId="2849" xr:uid="{00000000-0005-0000-0000-0000510C0000}"/>
    <cellStyle name="40% - Accent2 3 5 5 2" xfId="5692" xr:uid="{00000000-0005-0000-0000-0000520C0000}"/>
    <cellStyle name="40% - Accent2 3 5 5 2 2" xfId="11352" xr:uid="{00000000-0005-0000-0000-0000530C0000}"/>
    <cellStyle name="40% - Accent2 3 5 5 3" xfId="8522" xr:uid="{00000000-0005-0000-0000-0000540C0000}"/>
    <cellStyle name="40% - Accent2 3 5 6" xfId="3475" xr:uid="{00000000-0005-0000-0000-0000550C0000}"/>
    <cellStyle name="40% - Accent2 3 5 6 2" xfId="9135" xr:uid="{00000000-0005-0000-0000-0000560C0000}"/>
    <cellStyle name="40% - Accent2 3 5 7" xfId="6305" xr:uid="{00000000-0005-0000-0000-0000570C0000}"/>
    <cellStyle name="40% - Accent2 3 6" xfId="726" xr:uid="{00000000-0005-0000-0000-0000580C0000}"/>
    <cellStyle name="40% - Accent2 3 6 2" xfId="3586" xr:uid="{00000000-0005-0000-0000-0000590C0000}"/>
    <cellStyle name="40% - Accent2 3 6 2 2" xfId="9246" xr:uid="{00000000-0005-0000-0000-00005A0C0000}"/>
    <cellStyle name="40% - Accent2 3 6 3" xfId="6416" xr:uid="{00000000-0005-0000-0000-00005B0C0000}"/>
    <cellStyle name="40% - Accent2 3 7" xfId="1285" xr:uid="{00000000-0005-0000-0000-00005C0C0000}"/>
    <cellStyle name="40% - Accent2 3 7 2" xfId="4139" xr:uid="{00000000-0005-0000-0000-00005D0C0000}"/>
    <cellStyle name="40% - Accent2 3 7 2 2" xfId="9799" xr:uid="{00000000-0005-0000-0000-00005E0C0000}"/>
    <cellStyle name="40% - Accent2 3 7 3" xfId="6969" xr:uid="{00000000-0005-0000-0000-00005F0C0000}"/>
    <cellStyle name="40% - Accent2 3 8" xfId="1851" xr:uid="{00000000-0005-0000-0000-0000600C0000}"/>
    <cellStyle name="40% - Accent2 3 8 2" xfId="4694" xr:uid="{00000000-0005-0000-0000-0000610C0000}"/>
    <cellStyle name="40% - Accent2 3 8 2 2" xfId="10354" xr:uid="{00000000-0005-0000-0000-0000620C0000}"/>
    <cellStyle name="40% - Accent2 3 8 3" xfId="7524" xr:uid="{00000000-0005-0000-0000-0000630C0000}"/>
    <cellStyle name="40% - Accent2 3 9" xfId="2406" xr:uid="{00000000-0005-0000-0000-0000640C0000}"/>
    <cellStyle name="40% - Accent2 3 9 2" xfId="5249" xr:uid="{00000000-0005-0000-0000-0000650C0000}"/>
    <cellStyle name="40% - Accent2 3 9 2 2" xfId="10909" xr:uid="{00000000-0005-0000-0000-0000660C0000}"/>
    <cellStyle name="40% - Accent2 3 9 3" xfId="8079" xr:uid="{00000000-0005-0000-0000-0000670C0000}"/>
    <cellStyle name="40% - Accent2 4" xfId="224" xr:uid="{00000000-0005-0000-0000-0000680C0000}"/>
    <cellStyle name="40% - Accent2 4 2" xfId="787" xr:uid="{00000000-0005-0000-0000-0000690C0000}"/>
    <cellStyle name="40% - Accent2 4 2 2" xfId="3641" xr:uid="{00000000-0005-0000-0000-00006A0C0000}"/>
    <cellStyle name="40% - Accent2 4 2 2 2" xfId="9301" xr:uid="{00000000-0005-0000-0000-00006B0C0000}"/>
    <cellStyle name="40% - Accent2 4 2 3" xfId="6471" xr:uid="{00000000-0005-0000-0000-00006C0C0000}"/>
    <cellStyle name="40% - Accent2 4 3" xfId="1341" xr:uid="{00000000-0005-0000-0000-00006D0C0000}"/>
    <cellStyle name="40% - Accent2 4 3 2" xfId="4195" xr:uid="{00000000-0005-0000-0000-00006E0C0000}"/>
    <cellStyle name="40% - Accent2 4 3 2 2" xfId="9855" xr:uid="{00000000-0005-0000-0000-00006F0C0000}"/>
    <cellStyle name="40% - Accent2 4 3 3" xfId="7025" xr:uid="{00000000-0005-0000-0000-0000700C0000}"/>
    <cellStyle name="40% - Accent2 4 4" xfId="1907" xr:uid="{00000000-0005-0000-0000-0000710C0000}"/>
    <cellStyle name="40% - Accent2 4 4 2" xfId="4750" xr:uid="{00000000-0005-0000-0000-0000720C0000}"/>
    <cellStyle name="40% - Accent2 4 4 2 2" xfId="10410" xr:uid="{00000000-0005-0000-0000-0000730C0000}"/>
    <cellStyle name="40% - Accent2 4 4 3" xfId="7580" xr:uid="{00000000-0005-0000-0000-0000740C0000}"/>
    <cellStyle name="40% - Accent2 4 5" xfId="2462" xr:uid="{00000000-0005-0000-0000-0000750C0000}"/>
    <cellStyle name="40% - Accent2 4 5 2" xfId="5305" xr:uid="{00000000-0005-0000-0000-0000760C0000}"/>
    <cellStyle name="40% - Accent2 4 5 2 2" xfId="10965" xr:uid="{00000000-0005-0000-0000-0000770C0000}"/>
    <cellStyle name="40% - Accent2 4 5 3" xfId="8135" xr:uid="{00000000-0005-0000-0000-0000780C0000}"/>
    <cellStyle name="40% - Accent2 4 6" xfId="3088" xr:uid="{00000000-0005-0000-0000-0000790C0000}"/>
    <cellStyle name="40% - Accent2 4 6 2" xfId="8748" xr:uid="{00000000-0005-0000-0000-00007A0C0000}"/>
    <cellStyle name="40% - Accent2 4 7" xfId="5918" xr:uid="{00000000-0005-0000-0000-00007B0C0000}"/>
    <cellStyle name="40% - Accent2 5" xfId="336" xr:uid="{00000000-0005-0000-0000-00007C0C0000}"/>
    <cellStyle name="40% - Accent2 5 2" xfId="895" xr:uid="{00000000-0005-0000-0000-00007D0C0000}"/>
    <cellStyle name="40% - Accent2 5 2 2" xfId="3749" xr:uid="{00000000-0005-0000-0000-00007E0C0000}"/>
    <cellStyle name="40% - Accent2 5 2 2 2" xfId="9409" xr:uid="{00000000-0005-0000-0000-00007F0C0000}"/>
    <cellStyle name="40% - Accent2 5 2 3" xfId="6579" xr:uid="{00000000-0005-0000-0000-0000800C0000}"/>
    <cellStyle name="40% - Accent2 5 3" xfId="1449" xr:uid="{00000000-0005-0000-0000-0000810C0000}"/>
    <cellStyle name="40% - Accent2 5 3 2" xfId="4303" xr:uid="{00000000-0005-0000-0000-0000820C0000}"/>
    <cellStyle name="40% - Accent2 5 3 2 2" xfId="9963" xr:uid="{00000000-0005-0000-0000-0000830C0000}"/>
    <cellStyle name="40% - Accent2 5 3 3" xfId="7133" xr:uid="{00000000-0005-0000-0000-0000840C0000}"/>
    <cellStyle name="40% - Accent2 5 4" xfId="2015" xr:uid="{00000000-0005-0000-0000-0000850C0000}"/>
    <cellStyle name="40% - Accent2 5 4 2" xfId="4858" xr:uid="{00000000-0005-0000-0000-0000860C0000}"/>
    <cellStyle name="40% - Accent2 5 4 2 2" xfId="10518" xr:uid="{00000000-0005-0000-0000-0000870C0000}"/>
    <cellStyle name="40% - Accent2 5 4 3" xfId="7688" xr:uid="{00000000-0005-0000-0000-0000880C0000}"/>
    <cellStyle name="40% - Accent2 5 5" xfId="2570" xr:uid="{00000000-0005-0000-0000-0000890C0000}"/>
    <cellStyle name="40% - Accent2 5 5 2" xfId="5413" xr:uid="{00000000-0005-0000-0000-00008A0C0000}"/>
    <cellStyle name="40% - Accent2 5 5 2 2" xfId="11073" xr:uid="{00000000-0005-0000-0000-00008B0C0000}"/>
    <cellStyle name="40% - Accent2 5 5 3" xfId="8243" xr:uid="{00000000-0005-0000-0000-00008C0C0000}"/>
    <cellStyle name="40% - Accent2 5 6" xfId="3196" xr:uid="{00000000-0005-0000-0000-00008D0C0000}"/>
    <cellStyle name="40% - Accent2 5 6 2" xfId="8856" xr:uid="{00000000-0005-0000-0000-00008E0C0000}"/>
    <cellStyle name="40% - Accent2 5 7" xfId="6026" xr:uid="{00000000-0005-0000-0000-00008F0C0000}"/>
    <cellStyle name="40% - Accent2 6" xfId="448" xr:uid="{00000000-0005-0000-0000-0000900C0000}"/>
    <cellStyle name="40% - Accent2 6 2" xfId="1007" xr:uid="{00000000-0005-0000-0000-0000910C0000}"/>
    <cellStyle name="40% - Accent2 6 2 2" xfId="3861" xr:uid="{00000000-0005-0000-0000-0000920C0000}"/>
    <cellStyle name="40% - Accent2 6 2 2 2" xfId="9521" xr:uid="{00000000-0005-0000-0000-0000930C0000}"/>
    <cellStyle name="40% - Accent2 6 2 3" xfId="6691" xr:uid="{00000000-0005-0000-0000-0000940C0000}"/>
    <cellStyle name="40% - Accent2 6 3" xfId="1561" xr:uid="{00000000-0005-0000-0000-0000950C0000}"/>
    <cellStyle name="40% - Accent2 6 3 2" xfId="4415" xr:uid="{00000000-0005-0000-0000-0000960C0000}"/>
    <cellStyle name="40% - Accent2 6 3 2 2" xfId="10075" xr:uid="{00000000-0005-0000-0000-0000970C0000}"/>
    <cellStyle name="40% - Accent2 6 3 3" xfId="7245" xr:uid="{00000000-0005-0000-0000-0000980C0000}"/>
    <cellStyle name="40% - Accent2 6 4" xfId="2127" xr:uid="{00000000-0005-0000-0000-0000990C0000}"/>
    <cellStyle name="40% - Accent2 6 4 2" xfId="4970" xr:uid="{00000000-0005-0000-0000-00009A0C0000}"/>
    <cellStyle name="40% - Accent2 6 4 2 2" xfId="10630" xr:uid="{00000000-0005-0000-0000-00009B0C0000}"/>
    <cellStyle name="40% - Accent2 6 4 3" xfId="7800" xr:uid="{00000000-0005-0000-0000-00009C0C0000}"/>
    <cellStyle name="40% - Accent2 6 5" xfId="2682" xr:uid="{00000000-0005-0000-0000-00009D0C0000}"/>
    <cellStyle name="40% - Accent2 6 5 2" xfId="5525" xr:uid="{00000000-0005-0000-0000-00009E0C0000}"/>
    <cellStyle name="40% - Accent2 6 5 2 2" xfId="11185" xr:uid="{00000000-0005-0000-0000-00009F0C0000}"/>
    <cellStyle name="40% - Accent2 6 5 3" xfId="8355" xr:uid="{00000000-0005-0000-0000-0000A00C0000}"/>
    <cellStyle name="40% - Accent2 6 6" xfId="3308" xr:uid="{00000000-0005-0000-0000-0000A10C0000}"/>
    <cellStyle name="40% - Accent2 6 6 2" xfId="8968" xr:uid="{00000000-0005-0000-0000-0000A20C0000}"/>
    <cellStyle name="40% - Accent2 6 7" xfId="6138" xr:uid="{00000000-0005-0000-0000-0000A30C0000}"/>
    <cellStyle name="40% - Accent2 7" xfId="560" xr:uid="{00000000-0005-0000-0000-0000A40C0000}"/>
    <cellStyle name="40% - Accent2 7 2" xfId="1119" xr:uid="{00000000-0005-0000-0000-0000A50C0000}"/>
    <cellStyle name="40% - Accent2 7 2 2" xfId="3973" xr:uid="{00000000-0005-0000-0000-0000A60C0000}"/>
    <cellStyle name="40% - Accent2 7 2 2 2" xfId="9633" xr:uid="{00000000-0005-0000-0000-0000A70C0000}"/>
    <cellStyle name="40% - Accent2 7 2 3" xfId="6803" xr:uid="{00000000-0005-0000-0000-0000A80C0000}"/>
    <cellStyle name="40% - Accent2 7 3" xfId="1673" xr:uid="{00000000-0005-0000-0000-0000A90C0000}"/>
    <cellStyle name="40% - Accent2 7 3 2" xfId="4527" xr:uid="{00000000-0005-0000-0000-0000AA0C0000}"/>
    <cellStyle name="40% - Accent2 7 3 2 2" xfId="10187" xr:uid="{00000000-0005-0000-0000-0000AB0C0000}"/>
    <cellStyle name="40% - Accent2 7 3 3" xfId="7357" xr:uid="{00000000-0005-0000-0000-0000AC0C0000}"/>
    <cellStyle name="40% - Accent2 7 4" xfId="2239" xr:uid="{00000000-0005-0000-0000-0000AD0C0000}"/>
    <cellStyle name="40% - Accent2 7 4 2" xfId="5082" xr:uid="{00000000-0005-0000-0000-0000AE0C0000}"/>
    <cellStyle name="40% - Accent2 7 4 2 2" xfId="10742" xr:uid="{00000000-0005-0000-0000-0000AF0C0000}"/>
    <cellStyle name="40% - Accent2 7 4 3" xfId="7912" xr:uid="{00000000-0005-0000-0000-0000B00C0000}"/>
    <cellStyle name="40% - Accent2 7 5" xfId="2794" xr:uid="{00000000-0005-0000-0000-0000B10C0000}"/>
    <cellStyle name="40% - Accent2 7 5 2" xfId="5637" xr:uid="{00000000-0005-0000-0000-0000B20C0000}"/>
    <cellStyle name="40% - Accent2 7 5 2 2" xfId="11297" xr:uid="{00000000-0005-0000-0000-0000B30C0000}"/>
    <cellStyle name="40% - Accent2 7 5 3" xfId="8467" xr:uid="{00000000-0005-0000-0000-0000B40C0000}"/>
    <cellStyle name="40% - Accent2 7 6" xfId="3420" xr:uid="{00000000-0005-0000-0000-0000B50C0000}"/>
    <cellStyle name="40% - Accent2 7 6 2" xfId="9080" xr:uid="{00000000-0005-0000-0000-0000B60C0000}"/>
    <cellStyle name="40% - Accent2 7 7" xfId="6250" xr:uid="{00000000-0005-0000-0000-0000B70C0000}"/>
    <cellStyle name="40% - Accent2 8" xfId="671" xr:uid="{00000000-0005-0000-0000-0000B80C0000}"/>
    <cellStyle name="40% - Accent2 8 2" xfId="3538" xr:uid="{00000000-0005-0000-0000-0000B90C0000}"/>
    <cellStyle name="40% - Accent2 8 2 2" xfId="9198" xr:uid="{00000000-0005-0000-0000-0000BA0C0000}"/>
    <cellStyle name="40% - Accent2 8 3" xfId="6368" xr:uid="{00000000-0005-0000-0000-0000BB0C0000}"/>
    <cellStyle name="40% - Accent2 9" xfId="1230" xr:uid="{00000000-0005-0000-0000-0000BC0C0000}"/>
    <cellStyle name="40% - Accent2 9 2" xfId="4084" xr:uid="{00000000-0005-0000-0000-0000BD0C0000}"/>
    <cellStyle name="40% - Accent2 9 2 2" xfId="9744" xr:uid="{00000000-0005-0000-0000-0000BE0C0000}"/>
    <cellStyle name="40% - Accent2 9 3" xfId="6914" xr:uid="{00000000-0005-0000-0000-0000BF0C0000}"/>
    <cellStyle name="40% - Accent3" xfId="30" builtinId="39" customBuiltin="1"/>
    <cellStyle name="40% - Accent3 10" xfId="1797" xr:uid="{00000000-0005-0000-0000-0000C10C0000}"/>
    <cellStyle name="40% - Accent3 10 2" xfId="4642" xr:uid="{00000000-0005-0000-0000-0000C20C0000}"/>
    <cellStyle name="40% - Accent3 10 2 2" xfId="10302" xr:uid="{00000000-0005-0000-0000-0000C30C0000}"/>
    <cellStyle name="40% - Accent3 10 3" xfId="7472" xr:uid="{00000000-0005-0000-0000-0000C40C0000}"/>
    <cellStyle name="40% - Accent3 11" xfId="2352" xr:uid="{00000000-0005-0000-0000-0000C50C0000}"/>
    <cellStyle name="40% - Accent3 11 2" xfId="5195" xr:uid="{00000000-0005-0000-0000-0000C60C0000}"/>
    <cellStyle name="40% - Accent3 11 2 2" xfId="10855" xr:uid="{00000000-0005-0000-0000-0000C70C0000}"/>
    <cellStyle name="40% - Accent3 11 3" xfId="8025" xr:uid="{00000000-0005-0000-0000-0000C80C0000}"/>
    <cellStyle name="40% - Accent3 12" xfId="2908" xr:uid="{00000000-0005-0000-0000-0000C90C0000}"/>
    <cellStyle name="40% - Accent3 12 2" xfId="5751" xr:uid="{00000000-0005-0000-0000-0000CA0C0000}"/>
    <cellStyle name="40% - Accent3 12 2 2" xfId="11411" xr:uid="{00000000-0005-0000-0000-0000CB0C0000}"/>
    <cellStyle name="40% - Accent3 12 3" xfId="8581" xr:uid="{00000000-0005-0000-0000-0000CC0C0000}"/>
    <cellStyle name="40% - Accent3 13" xfId="2980" xr:uid="{00000000-0005-0000-0000-0000CD0C0000}"/>
    <cellStyle name="40% - Accent3 13 2" xfId="8640" xr:uid="{00000000-0005-0000-0000-0000CE0C0000}"/>
    <cellStyle name="40% - Accent3 14" xfId="5810" xr:uid="{00000000-0005-0000-0000-0000CF0C0000}"/>
    <cellStyle name="40% - Accent3 2" xfId="70" xr:uid="{00000000-0005-0000-0000-0000D00C0000}"/>
    <cellStyle name="40% - Accent3 2 10" xfId="2374" xr:uid="{00000000-0005-0000-0000-0000D10C0000}"/>
    <cellStyle name="40% - Accent3 2 10 2" xfId="5217" xr:uid="{00000000-0005-0000-0000-0000D20C0000}"/>
    <cellStyle name="40% - Accent3 2 10 2 2" xfId="10877" xr:uid="{00000000-0005-0000-0000-0000D30C0000}"/>
    <cellStyle name="40% - Accent3 2 10 3" xfId="8047" xr:uid="{00000000-0005-0000-0000-0000D40C0000}"/>
    <cellStyle name="40% - Accent3 2 11" xfId="2928" xr:uid="{00000000-0005-0000-0000-0000D50C0000}"/>
    <cellStyle name="40% - Accent3 2 11 2" xfId="5771" xr:uid="{00000000-0005-0000-0000-0000D60C0000}"/>
    <cellStyle name="40% - Accent3 2 11 2 2" xfId="11431" xr:uid="{00000000-0005-0000-0000-0000D70C0000}"/>
    <cellStyle name="40% - Accent3 2 11 3" xfId="8601" xr:uid="{00000000-0005-0000-0000-0000D80C0000}"/>
    <cellStyle name="40% - Accent3 2 12" xfId="3000" xr:uid="{00000000-0005-0000-0000-0000D90C0000}"/>
    <cellStyle name="40% - Accent3 2 12 2" xfId="8660" xr:uid="{00000000-0005-0000-0000-0000DA0C0000}"/>
    <cellStyle name="40% - Accent3 2 13" xfId="5830" xr:uid="{00000000-0005-0000-0000-0000DB0C0000}"/>
    <cellStyle name="40% - Accent3 2 2" xfId="190" xr:uid="{00000000-0005-0000-0000-0000DC0C0000}"/>
    <cellStyle name="40% - Accent3 2 2 10" xfId="3056" xr:uid="{00000000-0005-0000-0000-0000DD0C0000}"/>
    <cellStyle name="40% - Accent3 2 2 10 2" xfId="8716" xr:uid="{00000000-0005-0000-0000-0000DE0C0000}"/>
    <cellStyle name="40% - Accent3 2 2 11" xfId="5886" xr:uid="{00000000-0005-0000-0000-0000DF0C0000}"/>
    <cellStyle name="40% - Accent3 2 2 2" xfId="304" xr:uid="{00000000-0005-0000-0000-0000E00C0000}"/>
    <cellStyle name="40% - Accent3 2 2 2 2" xfId="867" xr:uid="{00000000-0005-0000-0000-0000E10C0000}"/>
    <cellStyle name="40% - Accent3 2 2 2 2 2" xfId="3721" xr:uid="{00000000-0005-0000-0000-0000E20C0000}"/>
    <cellStyle name="40% - Accent3 2 2 2 2 2 2" xfId="9381" xr:uid="{00000000-0005-0000-0000-0000E30C0000}"/>
    <cellStyle name="40% - Accent3 2 2 2 2 3" xfId="6551" xr:uid="{00000000-0005-0000-0000-0000E40C0000}"/>
    <cellStyle name="40% - Accent3 2 2 2 3" xfId="1421" xr:uid="{00000000-0005-0000-0000-0000E50C0000}"/>
    <cellStyle name="40% - Accent3 2 2 2 3 2" xfId="4275" xr:uid="{00000000-0005-0000-0000-0000E60C0000}"/>
    <cellStyle name="40% - Accent3 2 2 2 3 2 2" xfId="9935" xr:uid="{00000000-0005-0000-0000-0000E70C0000}"/>
    <cellStyle name="40% - Accent3 2 2 2 3 3" xfId="7105" xr:uid="{00000000-0005-0000-0000-0000E80C0000}"/>
    <cellStyle name="40% - Accent3 2 2 2 4" xfId="1987" xr:uid="{00000000-0005-0000-0000-0000E90C0000}"/>
    <cellStyle name="40% - Accent3 2 2 2 4 2" xfId="4830" xr:uid="{00000000-0005-0000-0000-0000EA0C0000}"/>
    <cellStyle name="40% - Accent3 2 2 2 4 2 2" xfId="10490" xr:uid="{00000000-0005-0000-0000-0000EB0C0000}"/>
    <cellStyle name="40% - Accent3 2 2 2 4 3" xfId="7660" xr:uid="{00000000-0005-0000-0000-0000EC0C0000}"/>
    <cellStyle name="40% - Accent3 2 2 2 5" xfId="2542" xr:uid="{00000000-0005-0000-0000-0000ED0C0000}"/>
    <cellStyle name="40% - Accent3 2 2 2 5 2" xfId="5385" xr:uid="{00000000-0005-0000-0000-0000EE0C0000}"/>
    <cellStyle name="40% - Accent3 2 2 2 5 2 2" xfId="11045" xr:uid="{00000000-0005-0000-0000-0000EF0C0000}"/>
    <cellStyle name="40% - Accent3 2 2 2 5 3" xfId="8215" xr:uid="{00000000-0005-0000-0000-0000F00C0000}"/>
    <cellStyle name="40% - Accent3 2 2 2 6" xfId="3168" xr:uid="{00000000-0005-0000-0000-0000F10C0000}"/>
    <cellStyle name="40% - Accent3 2 2 2 6 2" xfId="8828" xr:uid="{00000000-0005-0000-0000-0000F20C0000}"/>
    <cellStyle name="40% - Accent3 2 2 2 7" xfId="5998" xr:uid="{00000000-0005-0000-0000-0000F30C0000}"/>
    <cellStyle name="40% - Accent3 2 2 3" xfId="416" xr:uid="{00000000-0005-0000-0000-0000F40C0000}"/>
    <cellStyle name="40% - Accent3 2 2 3 2" xfId="975" xr:uid="{00000000-0005-0000-0000-0000F50C0000}"/>
    <cellStyle name="40% - Accent3 2 2 3 2 2" xfId="3829" xr:uid="{00000000-0005-0000-0000-0000F60C0000}"/>
    <cellStyle name="40% - Accent3 2 2 3 2 2 2" xfId="9489" xr:uid="{00000000-0005-0000-0000-0000F70C0000}"/>
    <cellStyle name="40% - Accent3 2 2 3 2 3" xfId="6659" xr:uid="{00000000-0005-0000-0000-0000F80C0000}"/>
    <cellStyle name="40% - Accent3 2 2 3 3" xfId="1529" xr:uid="{00000000-0005-0000-0000-0000F90C0000}"/>
    <cellStyle name="40% - Accent3 2 2 3 3 2" xfId="4383" xr:uid="{00000000-0005-0000-0000-0000FA0C0000}"/>
    <cellStyle name="40% - Accent3 2 2 3 3 2 2" xfId="10043" xr:uid="{00000000-0005-0000-0000-0000FB0C0000}"/>
    <cellStyle name="40% - Accent3 2 2 3 3 3" xfId="7213" xr:uid="{00000000-0005-0000-0000-0000FC0C0000}"/>
    <cellStyle name="40% - Accent3 2 2 3 4" xfId="2095" xr:uid="{00000000-0005-0000-0000-0000FD0C0000}"/>
    <cellStyle name="40% - Accent3 2 2 3 4 2" xfId="4938" xr:uid="{00000000-0005-0000-0000-0000FE0C0000}"/>
    <cellStyle name="40% - Accent3 2 2 3 4 2 2" xfId="10598" xr:uid="{00000000-0005-0000-0000-0000FF0C0000}"/>
    <cellStyle name="40% - Accent3 2 2 3 4 3" xfId="7768" xr:uid="{00000000-0005-0000-0000-0000000D0000}"/>
    <cellStyle name="40% - Accent3 2 2 3 5" xfId="2650" xr:uid="{00000000-0005-0000-0000-0000010D0000}"/>
    <cellStyle name="40% - Accent3 2 2 3 5 2" xfId="5493" xr:uid="{00000000-0005-0000-0000-0000020D0000}"/>
    <cellStyle name="40% - Accent3 2 2 3 5 2 2" xfId="11153" xr:uid="{00000000-0005-0000-0000-0000030D0000}"/>
    <cellStyle name="40% - Accent3 2 2 3 5 3" xfId="8323" xr:uid="{00000000-0005-0000-0000-0000040D0000}"/>
    <cellStyle name="40% - Accent3 2 2 3 6" xfId="3276" xr:uid="{00000000-0005-0000-0000-0000050D0000}"/>
    <cellStyle name="40% - Accent3 2 2 3 6 2" xfId="8936" xr:uid="{00000000-0005-0000-0000-0000060D0000}"/>
    <cellStyle name="40% - Accent3 2 2 3 7" xfId="6106" xr:uid="{00000000-0005-0000-0000-0000070D0000}"/>
    <cellStyle name="40% - Accent3 2 2 4" xfId="528" xr:uid="{00000000-0005-0000-0000-0000080D0000}"/>
    <cellStyle name="40% - Accent3 2 2 4 2" xfId="1087" xr:uid="{00000000-0005-0000-0000-0000090D0000}"/>
    <cellStyle name="40% - Accent3 2 2 4 2 2" xfId="3941" xr:uid="{00000000-0005-0000-0000-00000A0D0000}"/>
    <cellStyle name="40% - Accent3 2 2 4 2 2 2" xfId="9601" xr:uid="{00000000-0005-0000-0000-00000B0D0000}"/>
    <cellStyle name="40% - Accent3 2 2 4 2 3" xfId="6771" xr:uid="{00000000-0005-0000-0000-00000C0D0000}"/>
    <cellStyle name="40% - Accent3 2 2 4 3" xfId="1641" xr:uid="{00000000-0005-0000-0000-00000D0D0000}"/>
    <cellStyle name="40% - Accent3 2 2 4 3 2" xfId="4495" xr:uid="{00000000-0005-0000-0000-00000E0D0000}"/>
    <cellStyle name="40% - Accent3 2 2 4 3 2 2" xfId="10155" xr:uid="{00000000-0005-0000-0000-00000F0D0000}"/>
    <cellStyle name="40% - Accent3 2 2 4 3 3" xfId="7325" xr:uid="{00000000-0005-0000-0000-0000100D0000}"/>
    <cellStyle name="40% - Accent3 2 2 4 4" xfId="2207" xr:uid="{00000000-0005-0000-0000-0000110D0000}"/>
    <cellStyle name="40% - Accent3 2 2 4 4 2" xfId="5050" xr:uid="{00000000-0005-0000-0000-0000120D0000}"/>
    <cellStyle name="40% - Accent3 2 2 4 4 2 2" xfId="10710" xr:uid="{00000000-0005-0000-0000-0000130D0000}"/>
    <cellStyle name="40% - Accent3 2 2 4 4 3" xfId="7880" xr:uid="{00000000-0005-0000-0000-0000140D0000}"/>
    <cellStyle name="40% - Accent3 2 2 4 5" xfId="2762" xr:uid="{00000000-0005-0000-0000-0000150D0000}"/>
    <cellStyle name="40% - Accent3 2 2 4 5 2" xfId="5605" xr:uid="{00000000-0005-0000-0000-0000160D0000}"/>
    <cellStyle name="40% - Accent3 2 2 4 5 2 2" xfId="11265" xr:uid="{00000000-0005-0000-0000-0000170D0000}"/>
    <cellStyle name="40% - Accent3 2 2 4 5 3" xfId="8435" xr:uid="{00000000-0005-0000-0000-0000180D0000}"/>
    <cellStyle name="40% - Accent3 2 2 4 6" xfId="3388" xr:uid="{00000000-0005-0000-0000-0000190D0000}"/>
    <cellStyle name="40% - Accent3 2 2 4 6 2" xfId="9048" xr:uid="{00000000-0005-0000-0000-00001A0D0000}"/>
    <cellStyle name="40% - Accent3 2 2 4 7" xfId="6218" xr:uid="{00000000-0005-0000-0000-00001B0D0000}"/>
    <cellStyle name="40% - Accent3 2 2 5" xfId="639" xr:uid="{00000000-0005-0000-0000-00001C0D0000}"/>
    <cellStyle name="40% - Accent3 2 2 5 2" xfId="1198" xr:uid="{00000000-0005-0000-0000-00001D0D0000}"/>
    <cellStyle name="40% - Accent3 2 2 5 2 2" xfId="4052" xr:uid="{00000000-0005-0000-0000-00001E0D0000}"/>
    <cellStyle name="40% - Accent3 2 2 5 2 2 2" xfId="9712" xr:uid="{00000000-0005-0000-0000-00001F0D0000}"/>
    <cellStyle name="40% - Accent3 2 2 5 2 3" xfId="6882" xr:uid="{00000000-0005-0000-0000-0000200D0000}"/>
    <cellStyle name="40% - Accent3 2 2 5 3" xfId="1752" xr:uid="{00000000-0005-0000-0000-0000210D0000}"/>
    <cellStyle name="40% - Accent3 2 2 5 3 2" xfId="4606" xr:uid="{00000000-0005-0000-0000-0000220D0000}"/>
    <cellStyle name="40% - Accent3 2 2 5 3 2 2" xfId="10266" xr:uid="{00000000-0005-0000-0000-0000230D0000}"/>
    <cellStyle name="40% - Accent3 2 2 5 3 3" xfId="7436" xr:uid="{00000000-0005-0000-0000-0000240D0000}"/>
    <cellStyle name="40% - Accent3 2 2 5 4" xfId="2318" xr:uid="{00000000-0005-0000-0000-0000250D0000}"/>
    <cellStyle name="40% - Accent3 2 2 5 4 2" xfId="5161" xr:uid="{00000000-0005-0000-0000-0000260D0000}"/>
    <cellStyle name="40% - Accent3 2 2 5 4 2 2" xfId="10821" xr:uid="{00000000-0005-0000-0000-0000270D0000}"/>
    <cellStyle name="40% - Accent3 2 2 5 4 3" xfId="7991" xr:uid="{00000000-0005-0000-0000-0000280D0000}"/>
    <cellStyle name="40% - Accent3 2 2 5 5" xfId="2873" xr:uid="{00000000-0005-0000-0000-0000290D0000}"/>
    <cellStyle name="40% - Accent3 2 2 5 5 2" xfId="5716" xr:uid="{00000000-0005-0000-0000-00002A0D0000}"/>
    <cellStyle name="40% - Accent3 2 2 5 5 2 2" xfId="11376" xr:uid="{00000000-0005-0000-0000-00002B0D0000}"/>
    <cellStyle name="40% - Accent3 2 2 5 5 3" xfId="8546" xr:uid="{00000000-0005-0000-0000-00002C0D0000}"/>
    <cellStyle name="40% - Accent3 2 2 5 6" xfId="3499" xr:uid="{00000000-0005-0000-0000-00002D0D0000}"/>
    <cellStyle name="40% - Accent3 2 2 5 6 2" xfId="9159" xr:uid="{00000000-0005-0000-0000-00002E0D0000}"/>
    <cellStyle name="40% - Accent3 2 2 5 7" xfId="6329" xr:uid="{00000000-0005-0000-0000-00002F0D0000}"/>
    <cellStyle name="40% - Accent3 2 2 6" xfId="750" xr:uid="{00000000-0005-0000-0000-0000300D0000}"/>
    <cellStyle name="40% - Accent3 2 2 6 2" xfId="3610" xr:uid="{00000000-0005-0000-0000-0000310D0000}"/>
    <cellStyle name="40% - Accent3 2 2 6 2 2" xfId="9270" xr:uid="{00000000-0005-0000-0000-0000320D0000}"/>
    <cellStyle name="40% - Accent3 2 2 6 3" xfId="6440" xr:uid="{00000000-0005-0000-0000-0000330D0000}"/>
    <cellStyle name="40% - Accent3 2 2 7" xfId="1309" xr:uid="{00000000-0005-0000-0000-0000340D0000}"/>
    <cellStyle name="40% - Accent3 2 2 7 2" xfId="4163" xr:uid="{00000000-0005-0000-0000-0000350D0000}"/>
    <cellStyle name="40% - Accent3 2 2 7 2 2" xfId="9823" xr:uid="{00000000-0005-0000-0000-0000360D0000}"/>
    <cellStyle name="40% - Accent3 2 2 7 3" xfId="6993" xr:uid="{00000000-0005-0000-0000-0000370D0000}"/>
    <cellStyle name="40% - Accent3 2 2 8" xfId="1875" xr:uid="{00000000-0005-0000-0000-0000380D0000}"/>
    <cellStyle name="40% - Accent3 2 2 8 2" xfId="4718" xr:uid="{00000000-0005-0000-0000-0000390D0000}"/>
    <cellStyle name="40% - Accent3 2 2 8 2 2" xfId="10378" xr:uid="{00000000-0005-0000-0000-00003A0D0000}"/>
    <cellStyle name="40% - Accent3 2 2 8 3" xfId="7548" xr:uid="{00000000-0005-0000-0000-00003B0D0000}"/>
    <cellStyle name="40% - Accent3 2 2 9" xfId="2430" xr:uid="{00000000-0005-0000-0000-00003C0D0000}"/>
    <cellStyle name="40% - Accent3 2 2 9 2" xfId="5273" xr:uid="{00000000-0005-0000-0000-00003D0D0000}"/>
    <cellStyle name="40% - Accent3 2 2 9 2 2" xfId="10933" xr:uid="{00000000-0005-0000-0000-00003E0D0000}"/>
    <cellStyle name="40% - Accent3 2 2 9 3" xfId="8103" xr:uid="{00000000-0005-0000-0000-00003F0D0000}"/>
    <cellStyle name="40% - Accent3 2 3" xfId="248" xr:uid="{00000000-0005-0000-0000-0000400D0000}"/>
    <cellStyle name="40% - Accent3 2 3 2" xfId="811" xr:uid="{00000000-0005-0000-0000-0000410D0000}"/>
    <cellStyle name="40% - Accent3 2 3 2 2" xfId="3665" xr:uid="{00000000-0005-0000-0000-0000420D0000}"/>
    <cellStyle name="40% - Accent3 2 3 2 2 2" xfId="9325" xr:uid="{00000000-0005-0000-0000-0000430D0000}"/>
    <cellStyle name="40% - Accent3 2 3 2 3" xfId="6495" xr:uid="{00000000-0005-0000-0000-0000440D0000}"/>
    <cellStyle name="40% - Accent3 2 3 3" xfId="1365" xr:uid="{00000000-0005-0000-0000-0000450D0000}"/>
    <cellStyle name="40% - Accent3 2 3 3 2" xfId="4219" xr:uid="{00000000-0005-0000-0000-0000460D0000}"/>
    <cellStyle name="40% - Accent3 2 3 3 2 2" xfId="9879" xr:uid="{00000000-0005-0000-0000-0000470D0000}"/>
    <cellStyle name="40% - Accent3 2 3 3 3" xfId="7049" xr:uid="{00000000-0005-0000-0000-0000480D0000}"/>
    <cellStyle name="40% - Accent3 2 3 4" xfId="1931" xr:uid="{00000000-0005-0000-0000-0000490D0000}"/>
    <cellStyle name="40% - Accent3 2 3 4 2" xfId="4774" xr:uid="{00000000-0005-0000-0000-00004A0D0000}"/>
    <cellStyle name="40% - Accent3 2 3 4 2 2" xfId="10434" xr:uid="{00000000-0005-0000-0000-00004B0D0000}"/>
    <cellStyle name="40% - Accent3 2 3 4 3" xfId="7604" xr:uid="{00000000-0005-0000-0000-00004C0D0000}"/>
    <cellStyle name="40% - Accent3 2 3 5" xfId="2486" xr:uid="{00000000-0005-0000-0000-00004D0D0000}"/>
    <cellStyle name="40% - Accent3 2 3 5 2" xfId="5329" xr:uid="{00000000-0005-0000-0000-00004E0D0000}"/>
    <cellStyle name="40% - Accent3 2 3 5 2 2" xfId="10989" xr:uid="{00000000-0005-0000-0000-00004F0D0000}"/>
    <cellStyle name="40% - Accent3 2 3 5 3" xfId="8159" xr:uid="{00000000-0005-0000-0000-0000500D0000}"/>
    <cellStyle name="40% - Accent3 2 3 6" xfId="3112" xr:uid="{00000000-0005-0000-0000-0000510D0000}"/>
    <cellStyle name="40% - Accent3 2 3 6 2" xfId="8772" xr:uid="{00000000-0005-0000-0000-0000520D0000}"/>
    <cellStyle name="40% - Accent3 2 3 7" xfId="5942" xr:uid="{00000000-0005-0000-0000-0000530D0000}"/>
    <cellStyle name="40% - Accent3 2 4" xfId="360" xr:uid="{00000000-0005-0000-0000-0000540D0000}"/>
    <cellStyle name="40% - Accent3 2 4 2" xfId="919" xr:uid="{00000000-0005-0000-0000-0000550D0000}"/>
    <cellStyle name="40% - Accent3 2 4 2 2" xfId="3773" xr:uid="{00000000-0005-0000-0000-0000560D0000}"/>
    <cellStyle name="40% - Accent3 2 4 2 2 2" xfId="9433" xr:uid="{00000000-0005-0000-0000-0000570D0000}"/>
    <cellStyle name="40% - Accent3 2 4 2 3" xfId="6603" xr:uid="{00000000-0005-0000-0000-0000580D0000}"/>
    <cellStyle name="40% - Accent3 2 4 3" xfId="1473" xr:uid="{00000000-0005-0000-0000-0000590D0000}"/>
    <cellStyle name="40% - Accent3 2 4 3 2" xfId="4327" xr:uid="{00000000-0005-0000-0000-00005A0D0000}"/>
    <cellStyle name="40% - Accent3 2 4 3 2 2" xfId="9987" xr:uid="{00000000-0005-0000-0000-00005B0D0000}"/>
    <cellStyle name="40% - Accent3 2 4 3 3" xfId="7157" xr:uid="{00000000-0005-0000-0000-00005C0D0000}"/>
    <cellStyle name="40% - Accent3 2 4 4" xfId="2039" xr:uid="{00000000-0005-0000-0000-00005D0D0000}"/>
    <cellStyle name="40% - Accent3 2 4 4 2" xfId="4882" xr:uid="{00000000-0005-0000-0000-00005E0D0000}"/>
    <cellStyle name="40% - Accent3 2 4 4 2 2" xfId="10542" xr:uid="{00000000-0005-0000-0000-00005F0D0000}"/>
    <cellStyle name="40% - Accent3 2 4 4 3" xfId="7712" xr:uid="{00000000-0005-0000-0000-0000600D0000}"/>
    <cellStyle name="40% - Accent3 2 4 5" xfId="2594" xr:uid="{00000000-0005-0000-0000-0000610D0000}"/>
    <cellStyle name="40% - Accent3 2 4 5 2" xfId="5437" xr:uid="{00000000-0005-0000-0000-0000620D0000}"/>
    <cellStyle name="40% - Accent3 2 4 5 2 2" xfId="11097" xr:uid="{00000000-0005-0000-0000-0000630D0000}"/>
    <cellStyle name="40% - Accent3 2 4 5 3" xfId="8267" xr:uid="{00000000-0005-0000-0000-0000640D0000}"/>
    <cellStyle name="40% - Accent3 2 4 6" xfId="3220" xr:uid="{00000000-0005-0000-0000-0000650D0000}"/>
    <cellStyle name="40% - Accent3 2 4 6 2" xfId="8880" xr:uid="{00000000-0005-0000-0000-0000660D0000}"/>
    <cellStyle name="40% - Accent3 2 4 7" xfId="6050" xr:uid="{00000000-0005-0000-0000-0000670D0000}"/>
    <cellStyle name="40% - Accent3 2 5" xfId="472" xr:uid="{00000000-0005-0000-0000-0000680D0000}"/>
    <cellStyle name="40% - Accent3 2 5 2" xfId="1031" xr:uid="{00000000-0005-0000-0000-0000690D0000}"/>
    <cellStyle name="40% - Accent3 2 5 2 2" xfId="3885" xr:uid="{00000000-0005-0000-0000-00006A0D0000}"/>
    <cellStyle name="40% - Accent3 2 5 2 2 2" xfId="9545" xr:uid="{00000000-0005-0000-0000-00006B0D0000}"/>
    <cellStyle name="40% - Accent3 2 5 2 3" xfId="6715" xr:uid="{00000000-0005-0000-0000-00006C0D0000}"/>
    <cellStyle name="40% - Accent3 2 5 3" xfId="1585" xr:uid="{00000000-0005-0000-0000-00006D0D0000}"/>
    <cellStyle name="40% - Accent3 2 5 3 2" xfId="4439" xr:uid="{00000000-0005-0000-0000-00006E0D0000}"/>
    <cellStyle name="40% - Accent3 2 5 3 2 2" xfId="10099" xr:uid="{00000000-0005-0000-0000-00006F0D0000}"/>
    <cellStyle name="40% - Accent3 2 5 3 3" xfId="7269" xr:uid="{00000000-0005-0000-0000-0000700D0000}"/>
    <cellStyle name="40% - Accent3 2 5 4" xfId="2151" xr:uid="{00000000-0005-0000-0000-0000710D0000}"/>
    <cellStyle name="40% - Accent3 2 5 4 2" xfId="4994" xr:uid="{00000000-0005-0000-0000-0000720D0000}"/>
    <cellStyle name="40% - Accent3 2 5 4 2 2" xfId="10654" xr:uid="{00000000-0005-0000-0000-0000730D0000}"/>
    <cellStyle name="40% - Accent3 2 5 4 3" xfId="7824" xr:uid="{00000000-0005-0000-0000-0000740D0000}"/>
    <cellStyle name="40% - Accent3 2 5 5" xfId="2706" xr:uid="{00000000-0005-0000-0000-0000750D0000}"/>
    <cellStyle name="40% - Accent3 2 5 5 2" xfId="5549" xr:uid="{00000000-0005-0000-0000-0000760D0000}"/>
    <cellStyle name="40% - Accent3 2 5 5 2 2" xfId="11209" xr:uid="{00000000-0005-0000-0000-0000770D0000}"/>
    <cellStyle name="40% - Accent3 2 5 5 3" xfId="8379" xr:uid="{00000000-0005-0000-0000-0000780D0000}"/>
    <cellStyle name="40% - Accent3 2 5 6" xfId="3332" xr:uid="{00000000-0005-0000-0000-0000790D0000}"/>
    <cellStyle name="40% - Accent3 2 5 6 2" xfId="8992" xr:uid="{00000000-0005-0000-0000-00007A0D0000}"/>
    <cellStyle name="40% - Accent3 2 5 7" xfId="6162" xr:uid="{00000000-0005-0000-0000-00007B0D0000}"/>
    <cellStyle name="40% - Accent3 2 6" xfId="583" xr:uid="{00000000-0005-0000-0000-00007C0D0000}"/>
    <cellStyle name="40% - Accent3 2 6 2" xfId="1142" xr:uid="{00000000-0005-0000-0000-00007D0D0000}"/>
    <cellStyle name="40% - Accent3 2 6 2 2" xfId="3996" xr:uid="{00000000-0005-0000-0000-00007E0D0000}"/>
    <cellStyle name="40% - Accent3 2 6 2 2 2" xfId="9656" xr:uid="{00000000-0005-0000-0000-00007F0D0000}"/>
    <cellStyle name="40% - Accent3 2 6 2 3" xfId="6826" xr:uid="{00000000-0005-0000-0000-0000800D0000}"/>
    <cellStyle name="40% - Accent3 2 6 3" xfId="1696" xr:uid="{00000000-0005-0000-0000-0000810D0000}"/>
    <cellStyle name="40% - Accent3 2 6 3 2" xfId="4550" xr:uid="{00000000-0005-0000-0000-0000820D0000}"/>
    <cellStyle name="40% - Accent3 2 6 3 2 2" xfId="10210" xr:uid="{00000000-0005-0000-0000-0000830D0000}"/>
    <cellStyle name="40% - Accent3 2 6 3 3" xfId="7380" xr:uid="{00000000-0005-0000-0000-0000840D0000}"/>
    <cellStyle name="40% - Accent3 2 6 4" xfId="2262" xr:uid="{00000000-0005-0000-0000-0000850D0000}"/>
    <cellStyle name="40% - Accent3 2 6 4 2" xfId="5105" xr:uid="{00000000-0005-0000-0000-0000860D0000}"/>
    <cellStyle name="40% - Accent3 2 6 4 2 2" xfId="10765" xr:uid="{00000000-0005-0000-0000-0000870D0000}"/>
    <cellStyle name="40% - Accent3 2 6 4 3" xfId="7935" xr:uid="{00000000-0005-0000-0000-0000880D0000}"/>
    <cellStyle name="40% - Accent3 2 6 5" xfId="2817" xr:uid="{00000000-0005-0000-0000-0000890D0000}"/>
    <cellStyle name="40% - Accent3 2 6 5 2" xfId="5660" xr:uid="{00000000-0005-0000-0000-00008A0D0000}"/>
    <cellStyle name="40% - Accent3 2 6 5 2 2" xfId="11320" xr:uid="{00000000-0005-0000-0000-00008B0D0000}"/>
    <cellStyle name="40% - Accent3 2 6 5 3" xfId="8490" xr:uid="{00000000-0005-0000-0000-00008C0D0000}"/>
    <cellStyle name="40% - Accent3 2 6 6" xfId="3443" xr:uid="{00000000-0005-0000-0000-00008D0D0000}"/>
    <cellStyle name="40% - Accent3 2 6 6 2" xfId="9103" xr:uid="{00000000-0005-0000-0000-00008E0D0000}"/>
    <cellStyle name="40% - Accent3 2 6 7" xfId="6273" xr:uid="{00000000-0005-0000-0000-00008F0D0000}"/>
    <cellStyle name="40% - Accent3 2 7" xfId="694" xr:uid="{00000000-0005-0000-0000-0000900D0000}"/>
    <cellStyle name="40% - Accent3 2 7 2" xfId="3554" xr:uid="{00000000-0005-0000-0000-0000910D0000}"/>
    <cellStyle name="40% - Accent3 2 7 2 2" xfId="9214" xr:uid="{00000000-0005-0000-0000-0000920D0000}"/>
    <cellStyle name="40% - Accent3 2 7 3" xfId="6384" xr:uid="{00000000-0005-0000-0000-0000930D0000}"/>
    <cellStyle name="40% - Accent3 2 8" xfId="1253" xr:uid="{00000000-0005-0000-0000-0000940D0000}"/>
    <cellStyle name="40% - Accent3 2 8 2" xfId="4107" xr:uid="{00000000-0005-0000-0000-0000950D0000}"/>
    <cellStyle name="40% - Accent3 2 8 2 2" xfId="9767" xr:uid="{00000000-0005-0000-0000-0000960D0000}"/>
    <cellStyle name="40% - Accent3 2 8 3" xfId="6937" xr:uid="{00000000-0005-0000-0000-0000970D0000}"/>
    <cellStyle name="40% - Accent3 2 9" xfId="1819" xr:uid="{00000000-0005-0000-0000-0000980D0000}"/>
    <cellStyle name="40% - Accent3 2 9 2" xfId="4663" xr:uid="{00000000-0005-0000-0000-0000990D0000}"/>
    <cellStyle name="40% - Accent3 2 9 2 2" xfId="10323" xr:uid="{00000000-0005-0000-0000-00009A0D0000}"/>
    <cellStyle name="40% - Accent3 2 9 3" xfId="7493" xr:uid="{00000000-0005-0000-0000-00009B0D0000}"/>
    <cellStyle name="40% - Accent3 3" xfId="168" xr:uid="{00000000-0005-0000-0000-00009C0D0000}"/>
    <cellStyle name="40% - Accent3 3 10" xfId="3034" xr:uid="{00000000-0005-0000-0000-00009D0D0000}"/>
    <cellStyle name="40% - Accent3 3 10 2" xfId="8694" xr:uid="{00000000-0005-0000-0000-00009E0D0000}"/>
    <cellStyle name="40% - Accent3 3 11" xfId="5864" xr:uid="{00000000-0005-0000-0000-00009F0D0000}"/>
    <cellStyle name="40% - Accent3 3 2" xfId="282" xr:uid="{00000000-0005-0000-0000-0000A00D0000}"/>
    <cellStyle name="40% - Accent3 3 2 2" xfId="845" xr:uid="{00000000-0005-0000-0000-0000A10D0000}"/>
    <cellStyle name="40% - Accent3 3 2 2 2" xfId="3699" xr:uid="{00000000-0005-0000-0000-0000A20D0000}"/>
    <cellStyle name="40% - Accent3 3 2 2 2 2" xfId="9359" xr:uid="{00000000-0005-0000-0000-0000A30D0000}"/>
    <cellStyle name="40% - Accent3 3 2 2 3" xfId="6529" xr:uid="{00000000-0005-0000-0000-0000A40D0000}"/>
    <cellStyle name="40% - Accent3 3 2 3" xfId="1399" xr:uid="{00000000-0005-0000-0000-0000A50D0000}"/>
    <cellStyle name="40% - Accent3 3 2 3 2" xfId="4253" xr:uid="{00000000-0005-0000-0000-0000A60D0000}"/>
    <cellStyle name="40% - Accent3 3 2 3 2 2" xfId="9913" xr:uid="{00000000-0005-0000-0000-0000A70D0000}"/>
    <cellStyle name="40% - Accent3 3 2 3 3" xfId="7083" xr:uid="{00000000-0005-0000-0000-0000A80D0000}"/>
    <cellStyle name="40% - Accent3 3 2 4" xfId="1965" xr:uid="{00000000-0005-0000-0000-0000A90D0000}"/>
    <cellStyle name="40% - Accent3 3 2 4 2" xfId="4808" xr:uid="{00000000-0005-0000-0000-0000AA0D0000}"/>
    <cellStyle name="40% - Accent3 3 2 4 2 2" xfId="10468" xr:uid="{00000000-0005-0000-0000-0000AB0D0000}"/>
    <cellStyle name="40% - Accent3 3 2 4 3" xfId="7638" xr:uid="{00000000-0005-0000-0000-0000AC0D0000}"/>
    <cellStyle name="40% - Accent3 3 2 5" xfId="2520" xr:uid="{00000000-0005-0000-0000-0000AD0D0000}"/>
    <cellStyle name="40% - Accent3 3 2 5 2" xfId="5363" xr:uid="{00000000-0005-0000-0000-0000AE0D0000}"/>
    <cellStyle name="40% - Accent3 3 2 5 2 2" xfId="11023" xr:uid="{00000000-0005-0000-0000-0000AF0D0000}"/>
    <cellStyle name="40% - Accent3 3 2 5 3" xfId="8193" xr:uid="{00000000-0005-0000-0000-0000B00D0000}"/>
    <cellStyle name="40% - Accent3 3 2 6" xfId="3146" xr:uid="{00000000-0005-0000-0000-0000B10D0000}"/>
    <cellStyle name="40% - Accent3 3 2 6 2" xfId="8806" xr:uid="{00000000-0005-0000-0000-0000B20D0000}"/>
    <cellStyle name="40% - Accent3 3 2 7" xfId="5976" xr:uid="{00000000-0005-0000-0000-0000B30D0000}"/>
    <cellStyle name="40% - Accent3 3 3" xfId="394" xr:uid="{00000000-0005-0000-0000-0000B40D0000}"/>
    <cellStyle name="40% - Accent3 3 3 2" xfId="953" xr:uid="{00000000-0005-0000-0000-0000B50D0000}"/>
    <cellStyle name="40% - Accent3 3 3 2 2" xfId="3807" xr:uid="{00000000-0005-0000-0000-0000B60D0000}"/>
    <cellStyle name="40% - Accent3 3 3 2 2 2" xfId="9467" xr:uid="{00000000-0005-0000-0000-0000B70D0000}"/>
    <cellStyle name="40% - Accent3 3 3 2 3" xfId="6637" xr:uid="{00000000-0005-0000-0000-0000B80D0000}"/>
    <cellStyle name="40% - Accent3 3 3 3" xfId="1507" xr:uid="{00000000-0005-0000-0000-0000B90D0000}"/>
    <cellStyle name="40% - Accent3 3 3 3 2" xfId="4361" xr:uid="{00000000-0005-0000-0000-0000BA0D0000}"/>
    <cellStyle name="40% - Accent3 3 3 3 2 2" xfId="10021" xr:uid="{00000000-0005-0000-0000-0000BB0D0000}"/>
    <cellStyle name="40% - Accent3 3 3 3 3" xfId="7191" xr:uid="{00000000-0005-0000-0000-0000BC0D0000}"/>
    <cellStyle name="40% - Accent3 3 3 4" xfId="2073" xr:uid="{00000000-0005-0000-0000-0000BD0D0000}"/>
    <cellStyle name="40% - Accent3 3 3 4 2" xfId="4916" xr:uid="{00000000-0005-0000-0000-0000BE0D0000}"/>
    <cellStyle name="40% - Accent3 3 3 4 2 2" xfId="10576" xr:uid="{00000000-0005-0000-0000-0000BF0D0000}"/>
    <cellStyle name="40% - Accent3 3 3 4 3" xfId="7746" xr:uid="{00000000-0005-0000-0000-0000C00D0000}"/>
    <cellStyle name="40% - Accent3 3 3 5" xfId="2628" xr:uid="{00000000-0005-0000-0000-0000C10D0000}"/>
    <cellStyle name="40% - Accent3 3 3 5 2" xfId="5471" xr:uid="{00000000-0005-0000-0000-0000C20D0000}"/>
    <cellStyle name="40% - Accent3 3 3 5 2 2" xfId="11131" xr:uid="{00000000-0005-0000-0000-0000C30D0000}"/>
    <cellStyle name="40% - Accent3 3 3 5 3" xfId="8301" xr:uid="{00000000-0005-0000-0000-0000C40D0000}"/>
    <cellStyle name="40% - Accent3 3 3 6" xfId="3254" xr:uid="{00000000-0005-0000-0000-0000C50D0000}"/>
    <cellStyle name="40% - Accent3 3 3 6 2" xfId="8914" xr:uid="{00000000-0005-0000-0000-0000C60D0000}"/>
    <cellStyle name="40% - Accent3 3 3 7" xfId="6084" xr:uid="{00000000-0005-0000-0000-0000C70D0000}"/>
    <cellStyle name="40% - Accent3 3 4" xfId="506" xr:uid="{00000000-0005-0000-0000-0000C80D0000}"/>
    <cellStyle name="40% - Accent3 3 4 2" xfId="1065" xr:uid="{00000000-0005-0000-0000-0000C90D0000}"/>
    <cellStyle name="40% - Accent3 3 4 2 2" xfId="3919" xr:uid="{00000000-0005-0000-0000-0000CA0D0000}"/>
    <cellStyle name="40% - Accent3 3 4 2 2 2" xfId="9579" xr:uid="{00000000-0005-0000-0000-0000CB0D0000}"/>
    <cellStyle name="40% - Accent3 3 4 2 3" xfId="6749" xr:uid="{00000000-0005-0000-0000-0000CC0D0000}"/>
    <cellStyle name="40% - Accent3 3 4 3" xfId="1619" xr:uid="{00000000-0005-0000-0000-0000CD0D0000}"/>
    <cellStyle name="40% - Accent3 3 4 3 2" xfId="4473" xr:uid="{00000000-0005-0000-0000-0000CE0D0000}"/>
    <cellStyle name="40% - Accent3 3 4 3 2 2" xfId="10133" xr:uid="{00000000-0005-0000-0000-0000CF0D0000}"/>
    <cellStyle name="40% - Accent3 3 4 3 3" xfId="7303" xr:uid="{00000000-0005-0000-0000-0000D00D0000}"/>
    <cellStyle name="40% - Accent3 3 4 4" xfId="2185" xr:uid="{00000000-0005-0000-0000-0000D10D0000}"/>
    <cellStyle name="40% - Accent3 3 4 4 2" xfId="5028" xr:uid="{00000000-0005-0000-0000-0000D20D0000}"/>
    <cellStyle name="40% - Accent3 3 4 4 2 2" xfId="10688" xr:uid="{00000000-0005-0000-0000-0000D30D0000}"/>
    <cellStyle name="40% - Accent3 3 4 4 3" xfId="7858" xr:uid="{00000000-0005-0000-0000-0000D40D0000}"/>
    <cellStyle name="40% - Accent3 3 4 5" xfId="2740" xr:uid="{00000000-0005-0000-0000-0000D50D0000}"/>
    <cellStyle name="40% - Accent3 3 4 5 2" xfId="5583" xr:uid="{00000000-0005-0000-0000-0000D60D0000}"/>
    <cellStyle name="40% - Accent3 3 4 5 2 2" xfId="11243" xr:uid="{00000000-0005-0000-0000-0000D70D0000}"/>
    <cellStyle name="40% - Accent3 3 4 5 3" xfId="8413" xr:uid="{00000000-0005-0000-0000-0000D80D0000}"/>
    <cellStyle name="40% - Accent3 3 4 6" xfId="3366" xr:uid="{00000000-0005-0000-0000-0000D90D0000}"/>
    <cellStyle name="40% - Accent3 3 4 6 2" xfId="9026" xr:uid="{00000000-0005-0000-0000-0000DA0D0000}"/>
    <cellStyle name="40% - Accent3 3 4 7" xfId="6196" xr:uid="{00000000-0005-0000-0000-0000DB0D0000}"/>
    <cellStyle name="40% - Accent3 3 5" xfId="617" xr:uid="{00000000-0005-0000-0000-0000DC0D0000}"/>
    <cellStyle name="40% - Accent3 3 5 2" xfId="1176" xr:uid="{00000000-0005-0000-0000-0000DD0D0000}"/>
    <cellStyle name="40% - Accent3 3 5 2 2" xfId="4030" xr:uid="{00000000-0005-0000-0000-0000DE0D0000}"/>
    <cellStyle name="40% - Accent3 3 5 2 2 2" xfId="9690" xr:uid="{00000000-0005-0000-0000-0000DF0D0000}"/>
    <cellStyle name="40% - Accent3 3 5 2 3" xfId="6860" xr:uid="{00000000-0005-0000-0000-0000E00D0000}"/>
    <cellStyle name="40% - Accent3 3 5 3" xfId="1730" xr:uid="{00000000-0005-0000-0000-0000E10D0000}"/>
    <cellStyle name="40% - Accent3 3 5 3 2" xfId="4584" xr:uid="{00000000-0005-0000-0000-0000E20D0000}"/>
    <cellStyle name="40% - Accent3 3 5 3 2 2" xfId="10244" xr:uid="{00000000-0005-0000-0000-0000E30D0000}"/>
    <cellStyle name="40% - Accent3 3 5 3 3" xfId="7414" xr:uid="{00000000-0005-0000-0000-0000E40D0000}"/>
    <cellStyle name="40% - Accent3 3 5 4" xfId="2296" xr:uid="{00000000-0005-0000-0000-0000E50D0000}"/>
    <cellStyle name="40% - Accent3 3 5 4 2" xfId="5139" xr:uid="{00000000-0005-0000-0000-0000E60D0000}"/>
    <cellStyle name="40% - Accent3 3 5 4 2 2" xfId="10799" xr:uid="{00000000-0005-0000-0000-0000E70D0000}"/>
    <cellStyle name="40% - Accent3 3 5 4 3" xfId="7969" xr:uid="{00000000-0005-0000-0000-0000E80D0000}"/>
    <cellStyle name="40% - Accent3 3 5 5" xfId="2851" xr:uid="{00000000-0005-0000-0000-0000E90D0000}"/>
    <cellStyle name="40% - Accent3 3 5 5 2" xfId="5694" xr:uid="{00000000-0005-0000-0000-0000EA0D0000}"/>
    <cellStyle name="40% - Accent3 3 5 5 2 2" xfId="11354" xr:uid="{00000000-0005-0000-0000-0000EB0D0000}"/>
    <cellStyle name="40% - Accent3 3 5 5 3" xfId="8524" xr:uid="{00000000-0005-0000-0000-0000EC0D0000}"/>
    <cellStyle name="40% - Accent3 3 5 6" xfId="3477" xr:uid="{00000000-0005-0000-0000-0000ED0D0000}"/>
    <cellStyle name="40% - Accent3 3 5 6 2" xfId="9137" xr:uid="{00000000-0005-0000-0000-0000EE0D0000}"/>
    <cellStyle name="40% - Accent3 3 5 7" xfId="6307" xr:uid="{00000000-0005-0000-0000-0000EF0D0000}"/>
    <cellStyle name="40% - Accent3 3 6" xfId="728" xr:uid="{00000000-0005-0000-0000-0000F00D0000}"/>
    <cellStyle name="40% - Accent3 3 6 2" xfId="3588" xr:uid="{00000000-0005-0000-0000-0000F10D0000}"/>
    <cellStyle name="40% - Accent3 3 6 2 2" xfId="9248" xr:uid="{00000000-0005-0000-0000-0000F20D0000}"/>
    <cellStyle name="40% - Accent3 3 6 3" xfId="6418" xr:uid="{00000000-0005-0000-0000-0000F30D0000}"/>
    <cellStyle name="40% - Accent3 3 7" xfId="1287" xr:uid="{00000000-0005-0000-0000-0000F40D0000}"/>
    <cellStyle name="40% - Accent3 3 7 2" xfId="4141" xr:uid="{00000000-0005-0000-0000-0000F50D0000}"/>
    <cellStyle name="40% - Accent3 3 7 2 2" xfId="9801" xr:uid="{00000000-0005-0000-0000-0000F60D0000}"/>
    <cellStyle name="40% - Accent3 3 7 3" xfId="6971" xr:uid="{00000000-0005-0000-0000-0000F70D0000}"/>
    <cellStyle name="40% - Accent3 3 8" xfId="1853" xr:uid="{00000000-0005-0000-0000-0000F80D0000}"/>
    <cellStyle name="40% - Accent3 3 8 2" xfId="4696" xr:uid="{00000000-0005-0000-0000-0000F90D0000}"/>
    <cellStyle name="40% - Accent3 3 8 2 2" xfId="10356" xr:uid="{00000000-0005-0000-0000-0000FA0D0000}"/>
    <cellStyle name="40% - Accent3 3 8 3" xfId="7526" xr:uid="{00000000-0005-0000-0000-0000FB0D0000}"/>
    <cellStyle name="40% - Accent3 3 9" xfId="2408" xr:uid="{00000000-0005-0000-0000-0000FC0D0000}"/>
    <cellStyle name="40% - Accent3 3 9 2" xfId="5251" xr:uid="{00000000-0005-0000-0000-0000FD0D0000}"/>
    <cellStyle name="40% - Accent3 3 9 2 2" xfId="10911" xr:uid="{00000000-0005-0000-0000-0000FE0D0000}"/>
    <cellStyle name="40% - Accent3 3 9 3" xfId="8081" xr:uid="{00000000-0005-0000-0000-0000FF0D0000}"/>
    <cellStyle name="40% - Accent3 4" xfId="226" xr:uid="{00000000-0005-0000-0000-0000000E0000}"/>
    <cellStyle name="40% - Accent3 4 2" xfId="789" xr:uid="{00000000-0005-0000-0000-0000010E0000}"/>
    <cellStyle name="40% - Accent3 4 2 2" xfId="3643" xr:uid="{00000000-0005-0000-0000-0000020E0000}"/>
    <cellStyle name="40% - Accent3 4 2 2 2" xfId="9303" xr:uid="{00000000-0005-0000-0000-0000030E0000}"/>
    <cellStyle name="40% - Accent3 4 2 3" xfId="6473" xr:uid="{00000000-0005-0000-0000-0000040E0000}"/>
    <cellStyle name="40% - Accent3 4 3" xfId="1343" xr:uid="{00000000-0005-0000-0000-0000050E0000}"/>
    <cellStyle name="40% - Accent3 4 3 2" xfId="4197" xr:uid="{00000000-0005-0000-0000-0000060E0000}"/>
    <cellStyle name="40% - Accent3 4 3 2 2" xfId="9857" xr:uid="{00000000-0005-0000-0000-0000070E0000}"/>
    <cellStyle name="40% - Accent3 4 3 3" xfId="7027" xr:uid="{00000000-0005-0000-0000-0000080E0000}"/>
    <cellStyle name="40% - Accent3 4 4" xfId="1909" xr:uid="{00000000-0005-0000-0000-0000090E0000}"/>
    <cellStyle name="40% - Accent3 4 4 2" xfId="4752" xr:uid="{00000000-0005-0000-0000-00000A0E0000}"/>
    <cellStyle name="40% - Accent3 4 4 2 2" xfId="10412" xr:uid="{00000000-0005-0000-0000-00000B0E0000}"/>
    <cellStyle name="40% - Accent3 4 4 3" xfId="7582" xr:uid="{00000000-0005-0000-0000-00000C0E0000}"/>
    <cellStyle name="40% - Accent3 4 5" xfId="2464" xr:uid="{00000000-0005-0000-0000-00000D0E0000}"/>
    <cellStyle name="40% - Accent3 4 5 2" xfId="5307" xr:uid="{00000000-0005-0000-0000-00000E0E0000}"/>
    <cellStyle name="40% - Accent3 4 5 2 2" xfId="10967" xr:uid="{00000000-0005-0000-0000-00000F0E0000}"/>
    <cellStyle name="40% - Accent3 4 5 3" xfId="8137" xr:uid="{00000000-0005-0000-0000-0000100E0000}"/>
    <cellStyle name="40% - Accent3 4 6" xfId="3090" xr:uid="{00000000-0005-0000-0000-0000110E0000}"/>
    <cellStyle name="40% - Accent3 4 6 2" xfId="8750" xr:uid="{00000000-0005-0000-0000-0000120E0000}"/>
    <cellStyle name="40% - Accent3 4 7" xfId="5920" xr:uid="{00000000-0005-0000-0000-0000130E0000}"/>
    <cellStyle name="40% - Accent3 5" xfId="338" xr:uid="{00000000-0005-0000-0000-0000140E0000}"/>
    <cellStyle name="40% - Accent3 5 2" xfId="897" xr:uid="{00000000-0005-0000-0000-0000150E0000}"/>
    <cellStyle name="40% - Accent3 5 2 2" xfId="3751" xr:uid="{00000000-0005-0000-0000-0000160E0000}"/>
    <cellStyle name="40% - Accent3 5 2 2 2" xfId="9411" xr:uid="{00000000-0005-0000-0000-0000170E0000}"/>
    <cellStyle name="40% - Accent3 5 2 3" xfId="6581" xr:uid="{00000000-0005-0000-0000-0000180E0000}"/>
    <cellStyle name="40% - Accent3 5 3" xfId="1451" xr:uid="{00000000-0005-0000-0000-0000190E0000}"/>
    <cellStyle name="40% - Accent3 5 3 2" xfId="4305" xr:uid="{00000000-0005-0000-0000-00001A0E0000}"/>
    <cellStyle name="40% - Accent3 5 3 2 2" xfId="9965" xr:uid="{00000000-0005-0000-0000-00001B0E0000}"/>
    <cellStyle name="40% - Accent3 5 3 3" xfId="7135" xr:uid="{00000000-0005-0000-0000-00001C0E0000}"/>
    <cellStyle name="40% - Accent3 5 4" xfId="2017" xr:uid="{00000000-0005-0000-0000-00001D0E0000}"/>
    <cellStyle name="40% - Accent3 5 4 2" xfId="4860" xr:uid="{00000000-0005-0000-0000-00001E0E0000}"/>
    <cellStyle name="40% - Accent3 5 4 2 2" xfId="10520" xr:uid="{00000000-0005-0000-0000-00001F0E0000}"/>
    <cellStyle name="40% - Accent3 5 4 3" xfId="7690" xr:uid="{00000000-0005-0000-0000-0000200E0000}"/>
    <cellStyle name="40% - Accent3 5 5" xfId="2572" xr:uid="{00000000-0005-0000-0000-0000210E0000}"/>
    <cellStyle name="40% - Accent3 5 5 2" xfId="5415" xr:uid="{00000000-0005-0000-0000-0000220E0000}"/>
    <cellStyle name="40% - Accent3 5 5 2 2" xfId="11075" xr:uid="{00000000-0005-0000-0000-0000230E0000}"/>
    <cellStyle name="40% - Accent3 5 5 3" xfId="8245" xr:uid="{00000000-0005-0000-0000-0000240E0000}"/>
    <cellStyle name="40% - Accent3 5 6" xfId="3198" xr:uid="{00000000-0005-0000-0000-0000250E0000}"/>
    <cellStyle name="40% - Accent3 5 6 2" xfId="8858" xr:uid="{00000000-0005-0000-0000-0000260E0000}"/>
    <cellStyle name="40% - Accent3 5 7" xfId="6028" xr:uid="{00000000-0005-0000-0000-0000270E0000}"/>
    <cellStyle name="40% - Accent3 6" xfId="450" xr:uid="{00000000-0005-0000-0000-0000280E0000}"/>
    <cellStyle name="40% - Accent3 6 2" xfId="1009" xr:uid="{00000000-0005-0000-0000-0000290E0000}"/>
    <cellStyle name="40% - Accent3 6 2 2" xfId="3863" xr:uid="{00000000-0005-0000-0000-00002A0E0000}"/>
    <cellStyle name="40% - Accent3 6 2 2 2" xfId="9523" xr:uid="{00000000-0005-0000-0000-00002B0E0000}"/>
    <cellStyle name="40% - Accent3 6 2 3" xfId="6693" xr:uid="{00000000-0005-0000-0000-00002C0E0000}"/>
    <cellStyle name="40% - Accent3 6 3" xfId="1563" xr:uid="{00000000-0005-0000-0000-00002D0E0000}"/>
    <cellStyle name="40% - Accent3 6 3 2" xfId="4417" xr:uid="{00000000-0005-0000-0000-00002E0E0000}"/>
    <cellStyle name="40% - Accent3 6 3 2 2" xfId="10077" xr:uid="{00000000-0005-0000-0000-00002F0E0000}"/>
    <cellStyle name="40% - Accent3 6 3 3" xfId="7247" xr:uid="{00000000-0005-0000-0000-0000300E0000}"/>
    <cellStyle name="40% - Accent3 6 4" xfId="2129" xr:uid="{00000000-0005-0000-0000-0000310E0000}"/>
    <cellStyle name="40% - Accent3 6 4 2" xfId="4972" xr:uid="{00000000-0005-0000-0000-0000320E0000}"/>
    <cellStyle name="40% - Accent3 6 4 2 2" xfId="10632" xr:uid="{00000000-0005-0000-0000-0000330E0000}"/>
    <cellStyle name="40% - Accent3 6 4 3" xfId="7802" xr:uid="{00000000-0005-0000-0000-0000340E0000}"/>
    <cellStyle name="40% - Accent3 6 5" xfId="2684" xr:uid="{00000000-0005-0000-0000-0000350E0000}"/>
    <cellStyle name="40% - Accent3 6 5 2" xfId="5527" xr:uid="{00000000-0005-0000-0000-0000360E0000}"/>
    <cellStyle name="40% - Accent3 6 5 2 2" xfId="11187" xr:uid="{00000000-0005-0000-0000-0000370E0000}"/>
    <cellStyle name="40% - Accent3 6 5 3" xfId="8357" xr:uid="{00000000-0005-0000-0000-0000380E0000}"/>
    <cellStyle name="40% - Accent3 6 6" xfId="3310" xr:uid="{00000000-0005-0000-0000-0000390E0000}"/>
    <cellStyle name="40% - Accent3 6 6 2" xfId="8970" xr:uid="{00000000-0005-0000-0000-00003A0E0000}"/>
    <cellStyle name="40% - Accent3 6 7" xfId="6140" xr:uid="{00000000-0005-0000-0000-00003B0E0000}"/>
    <cellStyle name="40% - Accent3 7" xfId="562" xr:uid="{00000000-0005-0000-0000-00003C0E0000}"/>
    <cellStyle name="40% - Accent3 7 2" xfId="1121" xr:uid="{00000000-0005-0000-0000-00003D0E0000}"/>
    <cellStyle name="40% - Accent3 7 2 2" xfId="3975" xr:uid="{00000000-0005-0000-0000-00003E0E0000}"/>
    <cellStyle name="40% - Accent3 7 2 2 2" xfId="9635" xr:uid="{00000000-0005-0000-0000-00003F0E0000}"/>
    <cellStyle name="40% - Accent3 7 2 3" xfId="6805" xr:uid="{00000000-0005-0000-0000-0000400E0000}"/>
    <cellStyle name="40% - Accent3 7 3" xfId="1675" xr:uid="{00000000-0005-0000-0000-0000410E0000}"/>
    <cellStyle name="40% - Accent3 7 3 2" xfId="4529" xr:uid="{00000000-0005-0000-0000-0000420E0000}"/>
    <cellStyle name="40% - Accent3 7 3 2 2" xfId="10189" xr:uid="{00000000-0005-0000-0000-0000430E0000}"/>
    <cellStyle name="40% - Accent3 7 3 3" xfId="7359" xr:uid="{00000000-0005-0000-0000-0000440E0000}"/>
    <cellStyle name="40% - Accent3 7 4" xfId="2241" xr:uid="{00000000-0005-0000-0000-0000450E0000}"/>
    <cellStyle name="40% - Accent3 7 4 2" xfId="5084" xr:uid="{00000000-0005-0000-0000-0000460E0000}"/>
    <cellStyle name="40% - Accent3 7 4 2 2" xfId="10744" xr:uid="{00000000-0005-0000-0000-0000470E0000}"/>
    <cellStyle name="40% - Accent3 7 4 3" xfId="7914" xr:uid="{00000000-0005-0000-0000-0000480E0000}"/>
    <cellStyle name="40% - Accent3 7 5" xfId="2796" xr:uid="{00000000-0005-0000-0000-0000490E0000}"/>
    <cellStyle name="40% - Accent3 7 5 2" xfId="5639" xr:uid="{00000000-0005-0000-0000-00004A0E0000}"/>
    <cellStyle name="40% - Accent3 7 5 2 2" xfId="11299" xr:uid="{00000000-0005-0000-0000-00004B0E0000}"/>
    <cellStyle name="40% - Accent3 7 5 3" xfId="8469" xr:uid="{00000000-0005-0000-0000-00004C0E0000}"/>
    <cellStyle name="40% - Accent3 7 6" xfId="3422" xr:uid="{00000000-0005-0000-0000-00004D0E0000}"/>
    <cellStyle name="40% - Accent3 7 6 2" xfId="9082" xr:uid="{00000000-0005-0000-0000-00004E0E0000}"/>
    <cellStyle name="40% - Accent3 7 7" xfId="6252" xr:uid="{00000000-0005-0000-0000-00004F0E0000}"/>
    <cellStyle name="40% - Accent3 8" xfId="673" xr:uid="{00000000-0005-0000-0000-0000500E0000}"/>
    <cellStyle name="40% - Accent3 8 2" xfId="3526" xr:uid="{00000000-0005-0000-0000-0000510E0000}"/>
    <cellStyle name="40% - Accent3 8 2 2" xfId="9186" xr:uid="{00000000-0005-0000-0000-0000520E0000}"/>
    <cellStyle name="40% - Accent3 8 3" xfId="6356" xr:uid="{00000000-0005-0000-0000-0000530E0000}"/>
    <cellStyle name="40% - Accent3 9" xfId="1232" xr:uid="{00000000-0005-0000-0000-0000540E0000}"/>
    <cellStyle name="40% - Accent3 9 2" xfId="4086" xr:uid="{00000000-0005-0000-0000-0000550E0000}"/>
    <cellStyle name="40% - Accent3 9 2 2" xfId="9746" xr:uid="{00000000-0005-0000-0000-0000560E0000}"/>
    <cellStyle name="40% - Accent3 9 3" xfId="6916" xr:uid="{00000000-0005-0000-0000-0000570E0000}"/>
    <cellStyle name="40% - Accent4" xfId="34" builtinId="43" customBuiltin="1"/>
    <cellStyle name="40% - Accent4 10" xfId="1799" xr:uid="{00000000-0005-0000-0000-0000590E0000}"/>
    <cellStyle name="40% - Accent4 10 2" xfId="4644" xr:uid="{00000000-0005-0000-0000-00005A0E0000}"/>
    <cellStyle name="40% - Accent4 10 2 2" xfId="10304" xr:uid="{00000000-0005-0000-0000-00005B0E0000}"/>
    <cellStyle name="40% - Accent4 10 3" xfId="7474" xr:uid="{00000000-0005-0000-0000-00005C0E0000}"/>
    <cellStyle name="40% - Accent4 11" xfId="2354" xr:uid="{00000000-0005-0000-0000-00005D0E0000}"/>
    <cellStyle name="40% - Accent4 11 2" xfId="5197" xr:uid="{00000000-0005-0000-0000-00005E0E0000}"/>
    <cellStyle name="40% - Accent4 11 2 2" xfId="10857" xr:uid="{00000000-0005-0000-0000-00005F0E0000}"/>
    <cellStyle name="40% - Accent4 11 3" xfId="8027" xr:uid="{00000000-0005-0000-0000-0000600E0000}"/>
    <cellStyle name="40% - Accent4 12" xfId="2910" xr:uid="{00000000-0005-0000-0000-0000610E0000}"/>
    <cellStyle name="40% - Accent4 12 2" xfId="5753" xr:uid="{00000000-0005-0000-0000-0000620E0000}"/>
    <cellStyle name="40% - Accent4 12 2 2" xfId="11413" xr:uid="{00000000-0005-0000-0000-0000630E0000}"/>
    <cellStyle name="40% - Accent4 12 3" xfId="8583" xr:uid="{00000000-0005-0000-0000-0000640E0000}"/>
    <cellStyle name="40% - Accent4 13" xfId="2982" xr:uid="{00000000-0005-0000-0000-0000650E0000}"/>
    <cellStyle name="40% - Accent4 13 2" xfId="8642" xr:uid="{00000000-0005-0000-0000-0000660E0000}"/>
    <cellStyle name="40% - Accent4 14" xfId="5812" xr:uid="{00000000-0005-0000-0000-0000670E0000}"/>
    <cellStyle name="40% - Accent4 2" xfId="72" xr:uid="{00000000-0005-0000-0000-0000680E0000}"/>
    <cellStyle name="40% - Accent4 2 10" xfId="2376" xr:uid="{00000000-0005-0000-0000-0000690E0000}"/>
    <cellStyle name="40% - Accent4 2 10 2" xfId="5219" xr:uid="{00000000-0005-0000-0000-00006A0E0000}"/>
    <cellStyle name="40% - Accent4 2 10 2 2" xfId="10879" xr:uid="{00000000-0005-0000-0000-00006B0E0000}"/>
    <cellStyle name="40% - Accent4 2 10 3" xfId="8049" xr:uid="{00000000-0005-0000-0000-00006C0E0000}"/>
    <cellStyle name="40% - Accent4 2 11" xfId="2930" xr:uid="{00000000-0005-0000-0000-00006D0E0000}"/>
    <cellStyle name="40% - Accent4 2 11 2" xfId="5773" xr:uid="{00000000-0005-0000-0000-00006E0E0000}"/>
    <cellStyle name="40% - Accent4 2 11 2 2" xfId="11433" xr:uid="{00000000-0005-0000-0000-00006F0E0000}"/>
    <cellStyle name="40% - Accent4 2 11 3" xfId="8603" xr:uid="{00000000-0005-0000-0000-0000700E0000}"/>
    <cellStyle name="40% - Accent4 2 12" xfId="3002" xr:uid="{00000000-0005-0000-0000-0000710E0000}"/>
    <cellStyle name="40% - Accent4 2 12 2" xfId="8662" xr:uid="{00000000-0005-0000-0000-0000720E0000}"/>
    <cellStyle name="40% - Accent4 2 13" xfId="5832" xr:uid="{00000000-0005-0000-0000-0000730E0000}"/>
    <cellStyle name="40% - Accent4 2 2" xfId="192" xr:uid="{00000000-0005-0000-0000-0000740E0000}"/>
    <cellStyle name="40% - Accent4 2 2 10" xfId="3058" xr:uid="{00000000-0005-0000-0000-0000750E0000}"/>
    <cellStyle name="40% - Accent4 2 2 10 2" xfId="8718" xr:uid="{00000000-0005-0000-0000-0000760E0000}"/>
    <cellStyle name="40% - Accent4 2 2 11" xfId="5888" xr:uid="{00000000-0005-0000-0000-0000770E0000}"/>
    <cellStyle name="40% - Accent4 2 2 2" xfId="306" xr:uid="{00000000-0005-0000-0000-0000780E0000}"/>
    <cellStyle name="40% - Accent4 2 2 2 2" xfId="869" xr:uid="{00000000-0005-0000-0000-0000790E0000}"/>
    <cellStyle name="40% - Accent4 2 2 2 2 2" xfId="3723" xr:uid="{00000000-0005-0000-0000-00007A0E0000}"/>
    <cellStyle name="40% - Accent4 2 2 2 2 2 2" xfId="9383" xr:uid="{00000000-0005-0000-0000-00007B0E0000}"/>
    <cellStyle name="40% - Accent4 2 2 2 2 3" xfId="6553" xr:uid="{00000000-0005-0000-0000-00007C0E0000}"/>
    <cellStyle name="40% - Accent4 2 2 2 3" xfId="1423" xr:uid="{00000000-0005-0000-0000-00007D0E0000}"/>
    <cellStyle name="40% - Accent4 2 2 2 3 2" xfId="4277" xr:uid="{00000000-0005-0000-0000-00007E0E0000}"/>
    <cellStyle name="40% - Accent4 2 2 2 3 2 2" xfId="9937" xr:uid="{00000000-0005-0000-0000-00007F0E0000}"/>
    <cellStyle name="40% - Accent4 2 2 2 3 3" xfId="7107" xr:uid="{00000000-0005-0000-0000-0000800E0000}"/>
    <cellStyle name="40% - Accent4 2 2 2 4" xfId="1989" xr:uid="{00000000-0005-0000-0000-0000810E0000}"/>
    <cellStyle name="40% - Accent4 2 2 2 4 2" xfId="4832" xr:uid="{00000000-0005-0000-0000-0000820E0000}"/>
    <cellStyle name="40% - Accent4 2 2 2 4 2 2" xfId="10492" xr:uid="{00000000-0005-0000-0000-0000830E0000}"/>
    <cellStyle name="40% - Accent4 2 2 2 4 3" xfId="7662" xr:uid="{00000000-0005-0000-0000-0000840E0000}"/>
    <cellStyle name="40% - Accent4 2 2 2 5" xfId="2544" xr:uid="{00000000-0005-0000-0000-0000850E0000}"/>
    <cellStyle name="40% - Accent4 2 2 2 5 2" xfId="5387" xr:uid="{00000000-0005-0000-0000-0000860E0000}"/>
    <cellStyle name="40% - Accent4 2 2 2 5 2 2" xfId="11047" xr:uid="{00000000-0005-0000-0000-0000870E0000}"/>
    <cellStyle name="40% - Accent4 2 2 2 5 3" xfId="8217" xr:uid="{00000000-0005-0000-0000-0000880E0000}"/>
    <cellStyle name="40% - Accent4 2 2 2 6" xfId="3170" xr:uid="{00000000-0005-0000-0000-0000890E0000}"/>
    <cellStyle name="40% - Accent4 2 2 2 6 2" xfId="8830" xr:uid="{00000000-0005-0000-0000-00008A0E0000}"/>
    <cellStyle name="40% - Accent4 2 2 2 7" xfId="6000" xr:uid="{00000000-0005-0000-0000-00008B0E0000}"/>
    <cellStyle name="40% - Accent4 2 2 3" xfId="418" xr:uid="{00000000-0005-0000-0000-00008C0E0000}"/>
    <cellStyle name="40% - Accent4 2 2 3 2" xfId="977" xr:uid="{00000000-0005-0000-0000-00008D0E0000}"/>
    <cellStyle name="40% - Accent4 2 2 3 2 2" xfId="3831" xr:uid="{00000000-0005-0000-0000-00008E0E0000}"/>
    <cellStyle name="40% - Accent4 2 2 3 2 2 2" xfId="9491" xr:uid="{00000000-0005-0000-0000-00008F0E0000}"/>
    <cellStyle name="40% - Accent4 2 2 3 2 3" xfId="6661" xr:uid="{00000000-0005-0000-0000-0000900E0000}"/>
    <cellStyle name="40% - Accent4 2 2 3 3" xfId="1531" xr:uid="{00000000-0005-0000-0000-0000910E0000}"/>
    <cellStyle name="40% - Accent4 2 2 3 3 2" xfId="4385" xr:uid="{00000000-0005-0000-0000-0000920E0000}"/>
    <cellStyle name="40% - Accent4 2 2 3 3 2 2" xfId="10045" xr:uid="{00000000-0005-0000-0000-0000930E0000}"/>
    <cellStyle name="40% - Accent4 2 2 3 3 3" xfId="7215" xr:uid="{00000000-0005-0000-0000-0000940E0000}"/>
    <cellStyle name="40% - Accent4 2 2 3 4" xfId="2097" xr:uid="{00000000-0005-0000-0000-0000950E0000}"/>
    <cellStyle name="40% - Accent4 2 2 3 4 2" xfId="4940" xr:uid="{00000000-0005-0000-0000-0000960E0000}"/>
    <cellStyle name="40% - Accent4 2 2 3 4 2 2" xfId="10600" xr:uid="{00000000-0005-0000-0000-0000970E0000}"/>
    <cellStyle name="40% - Accent4 2 2 3 4 3" xfId="7770" xr:uid="{00000000-0005-0000-0000-0000980E0000}"/>
    <cellStyle name="40% - Accent4 2 2 3 5" xfId="2652" xr:uid="{00000000-0005-0000-0000-0000990E0000}"/>
    <cellStyle name="40% - Accent4 2 2 3 5 2" xfId="5495" xr:uid="{00000000-0005-0000-0000-00009A0E0000}"/>
    <cellStyle name="40% - Accent4 2 2 3 5 2 2" xfId="11155" xr:uid="{00000000-0005-0000-0000-00009B0E0000}"/>
    <cellStyle name="40% - Accent4 2 2 3 5 3" xfId="8325" xr:uid="{00000000-0005-0000-0000-00009C0E0000}"/>
    <cellStyle name="40% - Accent4 2 2 3 6" xfId="3278" xr:uid="{00000000-0005-0000-0000-00009D0E0000}"/>
    <cellStyle name="40% - Accent4 2 2 3 6 2" xfId="8938" xr:uid="{00000000-0005-0000-0000-00009E0E0000}"/>
    <cellStyle name="40% - Accent4 2 2 3 7" xfId="6108" xr:uid="{00000000-0005-0000-0000-00009F0E0000}"/>
    <cellStyle name="40% - Accent4 2 2 4" xfId="530" xr:uid="{00000000-0005-0000-0000-0000A00E0000}"/>
    <cellStyle name="40% - Accent4 2 2 4 2" xfId="1089" xr:uid="{00000000-0005-0000-0000-0000A10E0000}"/>
    <cellStyle name="40% - Accent4 2 2 4 2 2" xfId="3943" xr:uid="{00000000-0005-0000-0000-0000A20E0000}"/>
    <cellStyle name="40% - Accent4 2 2 4 2 2 2" xfId="9603" xr:uid="{00000000-0005-0000-0000-0000A30E0000}"/>
    <cellStyle name="40% - Accent4 2 2 4 2 3" xfId="6773" xr:uid="{00000000-0005-0000-0000-0000A40E0000}"/>
    <cellStyle name="40% - Accent4 2 2 4 3" xfId="1643" xr:uid="{00000000-0005-0000-0000-0000A50E0000}"/>
    <cellStyle name="40% - Accent4 2 2 4 3 2" xfId="4497" xr:uid="{00000000-0005-0000-0000-0000A60E0000}"/>
    <cellStyle name="40% - Accent4 2 2 4 3 2 2" xfId="10157" xr:uid="{00000000-0005-0000-0000-0000A70E0000}"/>
    <cellStyle name="40% - Accent4 2 2 4 3 3" xfId="7327" xr:uid="{00000000-0005-0000-0000-0000A80E0000}"/>
    <cellStyle name="40% - Accent4 2 2 4 4" xfId="2209" xr:uid="{00000000-0005-0000-0000-0000A90E0000}"/>
    <cellStyle name="40% - Accent4 2 2 4 4 2" xfId="5052" xr:uid="{00000000-0005-0000-0000-0000AA0E0000}"/>
    <cellStyle name="40% - Accent4 2 2 4 4 2 2" xfId="10712" xr:uid="{00000000-0005-0000-0000-0000AB0E0000}"/>
    <cellStyle name="40% - Accent4 2 2 4 4 3" xfId="7882" xr:uid="{00000000-0005-0000-0000-0000AC0E0000}"/>
    <cellStyle name="40% - Accent4 2 2 4 5" xfId="2764" xr:uid="{00000000-0005-0000-0000-0000AD0E0000}"/>
    <cellStyle name="40% - Accent4 2 2 4 5 2" xfId="5607" xr:uid="{00000000-0005-0000-0000-0000AE0E0000}"/>
    <cellStyle name="40% - Accent4 2 2 4 5 2 2" xfId="11267" xr:uid="{00000000-0005-0000-0000-0000AF0E0000}"/>
    <cellStyle name="40% - Accent4 2 2 4 5 3" xfId="8437" xr:uid="{00000000-0005-0000-0000-0000B00E0000}"/>
    <cellStyle name="40% - Accent4 2 2 4 6" xfId="3390" xr:uid="{00000000-0005-0000-0000-0000B10E0000}"/>
    <cellStyle name="40% - Accent4 2 2 4 6 2" xfId="9050" xr:uid="{00000000-0005-0000-0000-0000B20E0000}"/>
    <cellStyle name="40% - Accent4 2 2 4 7" xfId="6220" xr:uid="{00000000-0005-0000-0000-0000B30E0000}"/>
    <cellStyle name="40% - Accent4 2 2 5" xfId="641" xr:uid="{00000000-0005-0000-0000-0000B40E0000}"/>
    <cellStyle name="40% - Accent4 2 2 5 2" xfId="1200" xr:uid="{00000000-0005-0000-0000-0000B50E0000}"/>
    <cellStyle name="40% - Accent4 2 2 5 2 2" xfId="4054" xr:uid="{00000000-0005-0000-0000-0000B60E0000}"/>
    <cellStyle name="40% - Accent4 2 2 5 2 2 2" xfId="9714" xr:uid="{00000000-0005-0000-0000-0000B70E0000}"/>
    <cellStyle name="40% - Accent4 2 2 5 2 3" xfId="6884" xr:uid="{00000000-0005-0000-0000-0000B80E0000}"/>
    <cellStyle name="40% - Accent4 2 2 5 3" xfId="1754" xr:uid="{00000000-0005-0000-0000-0000B90E0000}"/>
    <cellStyle name="40% - Accent4 2 2 5 3 2" xfId="4608" xr:uid="{00000000-0005-0000-0000-0000BA0E0000}"/>
    <cellStyle name="40% - Accent4 2 2 5 3 2 2" xfId="10268" xr:uid="{00000000-0005-0000-0000-0000BB0E0000}"/>
    <cellStyle name="40% - Accent4 2 2 5 3 3" xfId="7438" xr:uid="{00000000-0005-0000-0000-0000BC0E0000}"/>
    <cellStyle name="40% - Accent4 2 2 5 4" xfId="2320" xr:uid="{00000000-0005-0000-0000-0000BD0E0000}"/>
    <cellStyle name="40% - Accent4 2 2 5 4 2" xfId="5163" xr:uid="{00000000-0005-0000-0000-0000BE0E0000}"/>
    <cellStyle name="40% - Accent4 2 2 5 4 2 2" xfId="10823" xr:uid="{00000000-0005-0000-0000-0000BF0E0000}"/>
    <cellStyle name="40% - Accent4 2 2 5 4 3" xfId="7993" xr:uid="{00000000-0005-0000-0000-0000C00E0000}"/>
    <cellStyle name="40% - Accent4 2 2 5 5" xfId="2875" xr:uid="{00000000-0005-0000-0000-0000C10E0000}"/>
    <cellStyle name="40% - Accent4 2 2 5 5 2" xfId="5718" xr:uid="{00000000-0005-0000-0000-0000C20E0000}"/>
    <cellStyle name="40% - Accent4 2 2 5 5 2 2" xfId="11378" xr:uid="{00000000-0005-0000-0000-0000C30E0000}"/>
    <cellStyle name="40% - Accent4 2 2 5 5 3" xfId="8548" xr:uid="{00000000-0005-0000-0000-0000C40E0000}"/>
    <cellStyle name="40% - Accent4 2 2 5 6" xfId="3501" xr:uid="{00000000-0005-0000-0000-0000C50E0000}"/>
    <cellStyle name="40% - Accent4 2 2 5 6 2" xfId="9161" xr:uid="{00000000-0005-0000-0000-0000C60E0000}"/>
    <cellStyle name="40% - Accent4 2 2 5 7" xfId="6331" xr:uid="{00000000-0005-0000-0000-0000C70E0000}"/>
    <cellStyle name="40% - Accent4 2 2 6" xfId="752" xr:uid="{00000000-0005-0000-0000-0000C80E0000}"/>
    <cellStyle name="40% - Accent4 2 2 6 2" xfId="3612" xr:uid="{00000000-0005-0000-0000-0000C90E0000}"/>
    <cellStyle name="40% - Accent4 2 2 6 2 2" xfId="9272" xr:uid="{00000000-0005-0000-0000-0000CA0E0000}"/>
    <cellStyle name="40% - Accent4 2 2 6 3" xfId="6442" xr:uid="{00000000-0005-0000-0000-0000CB0E0000}"/>
    <cellStyle name="40% - Accent4 2 2 7" xfId="1311" xr:uid="{00000000-0005-0000-0000-0000CC0E0000}"/>
    <cellStyle name="40% - Accent4 2 2 7 2" xfId="4165" xr:uid="{00000000-0005-0000-0000-0000CD0E0000}"/>
    <cellStyle name="40% - Accent4 2 2 7 2 2" xfId="9825" xr:uid="{00000000-0005-0000-0000-0000CE0E0000}"/>
    <cellStyle name="40% - Accent4 2 2 7 3" xfId="6995" xr:uid="{00000000-0005-0000-0000-0000CF0E0000}"/>
    <cellStyle name="40% - Accent4 2 2 8" xfId="1877" xr:uid="{00000000-0005-0000-0000-0000D00E0000}"/>
    <cellStyle name="40% - Accent4 2 2 8 2" xfId="4720" xr:uid="{00000000-0005-0000-0000-0000D10E0000}"/>
    <cellStyle name="40% - Accent4 2 2 8 2 2" xfId="10380" xr:uid="{00000000-0005-0000-0000-0000D20E0000}"/>
    <cellStyle name="40% - Accent4 2 2 8 3" xfId="7550" xr:uid="{00000000-0005-0000-0000-0000D30E0000}"/>
    <cellStyle name="40% - Accent4 2 2 9" xfId="2432" xr:uid="{00000000-0005-0000-0000-0000D40E0000}"/>
    <cellStyle name="40% - Accent4 2 2 9 2" xfId="5275" xr:uid="{00000000-0005-0000-0000-0000D50E0000}"/>
    <cellStyle name="40% - Accent4 2 2 9 2 2" xfId="10935" xr:uid="{00000000-0005-0000-0000-0000D60E0000}"/>
    <cellStyle name="40% - Accent4 2 2 9 3" xfId="8105" xr:uid="{00000000-0005-0000-0000-0000D70E0000}"/>
    <cellStyle name="40% - Accent4 2 3" xfId="250" xr:uid="{00000000-0005-0000-0000-0000D80E0000}"/>
    <cellStyle name="40% - Accent4 2 3 2" xfId="813" xr:uid="{00000000-0005-0000-0000-0000D90E0000}"/>
    <cellStyle name="40% - Accent4 2 3 2 2" xfId="3667" xr:uid="{00000000-0005-0000-0000-0000DA0E0000}"/>
    <cellStyle name="40% - Accent4 2 3 2 2 2" xfId="9327" xr:uid="{00000000-0005-0000-0000-0000DB0E0000}"/>
    <cellStyle name="40% - Accent4 2 3 2 3" xfId="6497" xr:uid="{00000000-0005-0000-0000-0000DC0E0000}"/>
    <cellStyle name="40% - Accent4 2 3 3" xfId="1367" xr:uid="{00000000-0005-0000-0000-0000DD0E0000}"/>
    <cellStyle name="40% - Accent4 2 3 3 2" xfId="4221" xr:uid="{00000000-0005-0000-0000-0000DE0E0000}"/>
    <cellStyle name="40% - Accent4 2 3 3 2 2" xfId="9881" xr:uid="{00000000-0005-0000-0000-0000DF0E0000}"/>
    <cellStyle name="40% - Accent4 2 3 3 3" xfId="7051" xr:uid="{00000000-0005-0000-0000-0000E00E0000}"/>
    <cellStyle name="40% - Accent4 2 3 4" xfId="1933" xr:uid="{00000000-0005-0000-0000-0000E10E0000}"/>
    <cellStyle name="40% - Accent4 2 3 4 2" xfId="4776" xr:uid="{00000000-0005-0000-0000-0000E20E0000}"/>
    <cellStyle name="40% - Accent4 2 3 4 2 2" xfId="10436" xr:uid="{00000000-0005-0000-0000-0000E30E0000}"/>
    <cellStyle name="40% - Accent4 2 3 4 3" xfId="7606" xr:uid="{00000000-0005-0000-0000-0000E40E0000}"/>
    <cellStyle name="40% - Accent4 2 3 5" xfId="2488" xr:uid="{00000000-0005-0000-0000-0000E50E0000}"/>
    <cellStyle name="40% - Accent4 2 3 5 2" xfId="5331" xr:uid="{00000000-0005-0000-0000-0000E60E0000}"/>
    <cellStyle name="40% - Accent4 2 3 5 2 2" xfId="10991" xr:uid="{00000000-0005-0000-0000-0000E70E0000}"/>
    <cellStyle name="40% - Accent4 2 3 5 3" xfId="8161" xr:uid="{00000000-0005-0000-0000-0000E80E0000}"/>
    <cellStyle name="40% - Accent4 2 3 6" xfId="3114" xr:uid="{00000000-0005-0000-0000-0000E90E0000}"/>
    <cellStyle name="40% - Accent4 2 3 6 2" xfId="8774" xr:uid="{00000000-0005-0000-0000-0000EA0E0000}"/>
    <cellStyle name="40% - Accent4 2 3 7" xfId="5944" xr:uid="{00000000-0005-0000-0000-0000EB0E0000}"/>
    <cellStyle name="40% - Accent4 2 4" xfId="362" xr:uid="{00000000-0005-0000-0000-0000EC0E0000}"/>
    <cellStyle name="40% - Accent4 2 4 2" xfId="921" xr:uid="{00000000-0005-0000-0000-0000ED0E0000}"/>
    <cellStyle name="40% - Accent4 2 4 2 2" xfId="3775" xr:uid="{00000000-0005-0000-0000-0000EE0E0000}"/>
    <cellStyle name="40% - Accent4 2 4 2 2 2" xfId="9435" xr:uid="{00000000-0005-0000-0000-0000EF0E0000}"/>
    <cellStyle name="40% - Accent4 2 4 2 3" xfId="6605" xr:uid="{00000000-0005-0000-0000-0000F00E0000}"/>
    <cellStyle name="40% - Accent4 2 4 3" xfId="1475" xr:uid="{00000000-0005-0000-0000-0000F10E0000}"/>
    <cellStyle name="40% - Accent4 2 4 3 2" xfId="4329" xr:uid="{00000000-0005-0000-0000-0000F20E0000}"/>
    <cellStyle name="40% - Accent4 2 4 3 2 2" xfId="9989" xr:uid="{00000000-0005-0000-0000-0000F30E0000}"/>
    <cellStyle name="40% - Accent4 2 4 3 3" xfId="7159" xr:uid="{00000000-0005-0000-0000-0000F40E0000}"/>
    <cellStyle name="40% - Accent4 2 4 4" xfId="2041" xr:uid="{00000000-0005-0000-0000-0000F50E0000}"/>
    <cellStyle name="40% - Accent4 2 4 4 2" xfId="4884" xr:uid="{00000000-0005-0000-0000-0000F60E0000}"/>
    <cellStyle name="40% - Accent4 2 4 4 2 2" xfId="10544" xr:uid="{00000000-0005-0000-0000-0000F70E0000}"/>
    <cellStyle name="40% - Accent4 2 4 4 3" xfId="7714" xr:uid="{00000000-0005-0000-0000-0000F80E0000}"/>
    <cellStyle name="40% - Accent4 2 4 5" xfId="2596" xr:uid="{00000000-0005-0000-0000-0000F90E0000}"/>
    <cellStyle name="40% - Accent4 2 4 5 2" xfId="5439" xr:uid="{00000000-0005-0000-0000-0000FA0E0000}"/>
    <cellStyle name="40% - Accent4 2 4 5 2 2" xfId="11099" xr:uid="{00000000-0005-0000-0000-0000FB0E0000}"/>
    <cellStyle name="40% - Accent4 2 4 5 3" xfId="8269" xr:uid="{00000000-0005-0000-0000-0000FC0E0000}"/>
    <cellStyle name="40% - Accent4 2 4 6" xfId="3222" xr:uid="{00000000-0005-0000-0000-0000FD0E0000}"/>
    <cellStyle name="40% - Accent4 2 4 6 2" xfId="8882" xr:uid="{00000000-0005-0000-0000-0000FE0E0000}"/>
    <cellStyle name="40% - Accent4 2 4 7" xfId="6052" xr:uid="{00000000-0005-0000-0000-0000FF0E0000}"/>
    <cellStyle name="40% - Accent4 2 5" xfId="474" xr:uid="{00000000-0005-0000-0000-0000000F0000}"/>
    <cellStyle name="40% - Accent4 2 5 2" xfId="1033" xr:uid="{00000000-0005-0000-0000-0000010F0000}"/>
    <cellStyle name="40% - Accent4 2 5 2 2" xfId="3887" xr:uid="{00000000-0005-0000-0000-0000020F0000}"/>
    <cellStyle name="40% - Accent4 2 5 2 2 2" xfId="9547" xr:uid="{00000000-0005-0000-0000-0000030F0000}"/>
    <cellStyle name="40% - Accent4 2 5 2 3" xfId="6717" xr:uid="{00000000-0005-0000-0000-0000040F0000}"/>
    <cellStyle name="40% - Accent4 2 5 3" xfId="1587" xr:uid="{00000000-0005-0000-0000-0000050F0000}"/>
    <cellStyle name="40% - Accent4 2 5 3 2" xfId="4441" xr:uid="{00000000-0005-0000-0000-0000060F0000}"/>
    <cellStyle name="40% - Accent4 2 5 3 2 2" xfId="10101" xr:uid="{00000000-0005-0000-0000-0000070F0000}"/>
    <cellStyle name="40% - Accent4 2 5 3 3" xfId="7271" xr:uid="{00000000-0005-0000-0000-0000080F0000}"/>
    <cellStyle name="40% - Accent4 2 5 4" xfId="2153" xr:uid="{00000000-0005-0000-0000-0000090F0000}"/>
    <cellStyle name="40% - Accent4 2 5 4 2" xfId="4996" xr:uid="{00000000-0005-0000-0000-00000A0F0000}"/>
    <cellStyle name="40% - Accent4 2 5 4 2 2" xfId="10656" xr:uid="{00000000-0005-0000-0000-00000B0F0000}"/>
    <cellStyle name="40% - Accent4 2 5 4 3" xfId="7826" xr:uid="{00000000-0005-0000-0000-00000C0F0000}"/>
    <cellStyle name="40% - Accent4 2 5 5" xfId="2708" xr:uid="{00000000-0005-0000-0000-00000D0F0000}"/>
    <cellStyle name="40% - Accent4 2 5 5 2" xfId="5551" xr:uid="{00000000-0005-0000-0000-00000E0F0000}"/>
    <cellStyle name="40% - Accent4 2 5 5 2 2" xfId="11211" xr:uid="{00000000-0005-0000-0000-00000F0F0000}"/>
    <cellStyle name="40% - Accent4 2 5 5 3" xfId="8381" xr:uid="{00000000-0005-0000-0000-0000100F0000}"/>
    <cellStyle name="40% - Accent4 2 5 6" xfId="3334" xr:uid="{00000000-0005-0000-0000-0000110F0000}"/>
    <cellStyle name="40% - Accent4 2 5 6 2" xfId="8994" xr:uid="{00000000-0005-0000-0000-0000120F0000}"/>
    <cellStyle name="40% - Accent4 2 5 7" xfId="6164" xr:uid="{00000000-0005-0000-0000-0000130F0000}"/>
    <cellStyle name="40% - Accent4 2 6" xfId="585" xr:uid="{00000000-0005-0000-0000-0000140F0000}"/>
    <cellStyle name="40% - Accent4 2 6 2" xfId="1144" xr:uid="{00000000-0005-0000-0000-0000150F0000}"/>
    <cellStyle name="40% - Accent4 2 6 2 2" xfId="3998" xr:uid="{00000000-0005-0000-0000-0000160F0000}"/>
    <cellStyle name="40% - Accent4 2 6 2 2 2" xfId="9658" xr:uid="{00000000-0005-0000-0000-0000170F0000}"/>
    <cellStyle name="40% - Accent4 2 6 2 3" xfId="6828" xr:uid="{00000000-0005-0000-0000-0000180F0000}"/>
    <cellStyle name="40% - Accent4 2 6 3" xfId="1698" xr:uid="{00000000-0005-0000-0000-0000190F0000}"/>
    <cellStyle name="40% - Accent4 2 6 3 2" xfId="4552" xr:uid="{00000000-0005-0000-0000-00001A0F0000}"/>
    <cellStyle name="40% - Accent4 2 6 3 2 2" xfId="10212" xr:uid="{00000000-0005-0000-0000-00001B0F0000}"/>
    <cellStyle name="40% - Accent4 2 6 3 3" xfId="7382" xr:uid="{00000000-0005-0000-0000-00001C0F0000}"/>
    <cellStyle name="40% - Accent4 2 6 4" xfId="2264" xr:uid="{00000000-0005-0000-0000-00001D0F0000}"/>
    <cellStyle name="40% - Accent4 2 6 4 2" xfId="5107" xr:uid="{00000000-0005-0000-0000-00001E0F0000}"/>
    <cellStyle name="40% - Accent4 2 6 4 2 2" xfId="10767" xr:uid="{00000000-0005-0000-0000-00001F0F0000}"/>
    <cellStyle name="40% - Accent4 2 6 4 3" xfId="7937" xr:uid="{00000000-0005-0000-0000-0000200F0000}"/>
    <cellStyle name="40% - Accent4 2 6 5" xfId="2819" xr:uid="{00000000-0005-0000-0000-0000210F0000}"/>
    <cellStyle name="40% - Accent4 2 6 5 2" xfId="5662" xr:uid="{00000000-0005-0000-0000-0000220F0000}"/>
    <cellStyle name="40% - Accent4 2 6 5 2 2" xfId="11322" xr:uid="{00000000-0005-0000-0000-0000230F0000}"/>
    <cellStyle name="40% - Accent4 2 6 5 3" xfId="8492" xr:uid="{00000000-0005-0000-0000-0000240F0000}"/>
    <cellStyle name="40% - Accent4 2 6 6" xfId="3445" xr:uid="{00000000-0005-0000-0000-0000250F0000}"/>
    <cellStyle name="40% - Accent4 2 6 6 2" xfId="9105" xr:uid="{00000000-0005-0000-0000-0000260F0000}"/>
    <cellStyle name="40% - Accent4 2 6 7" xfId="6275" xr:uid="{00000000-0005-0000-0000-0000270F0000}"/>
    <cellStyle name="40% - Accent4 2 7" xfId="696" xr:uid="{00000000-0005-0000-0000-0000280F0000}"/>
    <cellStyle name="40% - Accent4 2 7 2" xfId="3556" xr:uid="{00000000-0005-0000-0000-0000290F0000}"/>
    <cellStyle name="40% - Accent4 2 7 2 2" xfId="9216" xr:uid="{00000000-0005-0000-0000-00002A0F0000}"/>
    <cellStyle name="40% - Accent4 2 7 3" xfId="6386" xr:uid="{00000000-0005-0000-0000-00002B0F0000}"/>
    <cellStyle name="40% - Accent4 2 8" xfId="1255" xr:uid="{00000000-0005-0000-0000-00002C0F0000}"/>
    <cellStyle name="40% - Accent4 2 8 2" xfId="4109" xr:uid="{00000000-0005-0000-0000-00002D0F0000}"/>
    <cellStyle name="40% - Accent4 2 8 2 2" xfId="9769" xr:uid="{00000000-0005-0000-0000-00002E0F0000}"/>
    <cellStyle name="40% - Accent4 2 8 3" xfId="6939" xr:uid="{00000000-0005-0000-0000-00002F0F0000}"/>
    <cellStyle name="40% - Accent4 2 9" xfId="1821" xr:uid="{00000000-0005-0000-0000-0000300F0000}"/>
    <cellStyle name="40% - Accent4 2 9 2" xfId="4665" xr:uid="{00000000-0005-0000-0000-0000310F0000}"/>
    <cellStyle name="40% - Accent4 2 9 2 2" xfId="10325" xr:uid="{00000000-0005-0000-0000-0000320F0000}"/>
    <cellStyle name="40% - Accent4 2 9 3" xfId="7495" xr:uid="{00000000-0005-0000-0000-0000330F0000}"/>
    <cellStyle name="40% - Accent4 3" xfId="170" xr:uid="{00000000-0005-0000-0000-0000340F0000}"/>
    <cellStyle name="40% - Accent4 3 10" xfId="3036" xr:uid="{00000000-0005-0000-0000-0000350F0000}"/>
    <cellStyle name="40% - Accent4 3 10 2" xfId="8696" xr:uid="{00000000-0005-0000-0000-0000360F0000}"/>
    <cellStyle name="40% - Accent4 3 11" xfId="5866" xr:uid="{00000000-0005-0000-0000-0000370F0000}"/>
    <cellStyle name="40% - Accent4 3 2" xfId="284" xr:uid="{00000000-0005-0000-0000-0000380F0000}"/>
    <cellStyle name="40% - Accent4 3 2 2" xfId="847" xr:uid="{00000000-0005-0000-0000-0000390F0000}"/>
    <cellStyle name="40% - Accent4 3 2 2 2" xfId="3701" xr:uid="{00000000-0005-0000-0000-00003A0F0000}"/>
    <cellStyle name="40% - Accent4 3 2 2 2 2" xfId="9361" xr:uid="{00000000-0005-0000-0000-00003B0F0000}"/>
    <cellStyle name="40% - Accent4 3 2 2 3" xfId="6531" xr:uid="{00000000-0005-0000-0000-00003C0F0000}"/>
    <cellStyle name="40% - Accent4 3 2 3" xfId="1401" xr:uid="{00000000-0005-0000-0000-00003D0F0000}"/>
    <cellStyle name="40% - Accent4 3 2 3 2" xfId="4255" xr:uid="{00000000-0005-0000-0000-00003E0F0000}"/>
    <cellStyle name="40% - Accent4 3 2 3 2 2" xfId="9915" xr:uid="{00000000-0005-0000-0000-00003F0F0000}"/>
    <cellStyle name="40% - Accent4 3 2 3 3" xfId="7085" xr:uid="{00000000-0005-0000-0000-0000400F0000}"/>
    <cellStyle name="40% - Accent4 3 2 4" xfId="1967" xr:uid="{00000000-0005-0000-0000-0000410F0000}"/>
    <cellStyle name="40% - Accent4 3 2 4 2" xfId="4810" xr:uid="{00000000-0005-0000-0000-0000420F0000}"/>
    <cellStyle name="40% - Accent4 3 2 4 2 2" xfId="10470" xr:uid="{00000000-0005-0000-0000-0000430F0000}"/>
    <cellStyle name="40% - Accent4 3 2 4 3" xfId="7640" xr:uid="{00000000-0005-0000-0000-0000440F0000}"/>
    <cellStyle name="40% - Accent4 3 2 5" xfId="2522" xr:uid="{00000000-0005-0000-0000-0000450F0000}"/>
    <cellStyle name="40% - Accent4 3 2 5 2" xfId="5365" xr:uid="{00000000-0005-0000-0000-0000460F0000}"/>
    <cellStyle name="40% - Accent4 3 2 5 2 2" xfId="11025" xr:uid="{00000000-0005-0000-0000-0000470F0000}"/>
    <cellStyle name="40% - Accent4 3 2 5 3" xfId="8195" xr:uid="{00000000-0005-0000-0000-0000480F0000}"/>
    <cellStyle name="40% - Accent4 3 2 6" xfId="3148" xr:uid="{00000000-0005-0000-0000-0000490F0000}"/>
    <cellStyle name="40% - Accent4 3 2 6 2" xfId="8808" xr:uid="{00000000-0005-0000-0000-00004A0F0000}"/>
    <cellStyle name="40% - Accent4 3 2 7" xfId="5978" xr:uid="{00000000-0005-0000-0000-00004B0F0000}"/>
    <cellStyle name="40% - Accent4 3 3" xfId="396" xr:uid="{00000000-0005-0000-0000-00004C0F0000}"/>
    <cellStyle name="40% - Accent4 3 3 2" xfId="955" xr:uid="{00000000-0005-0000-0000-00004D0F0000}"/>
    <cellStyle name="40% - Accent4 3 3 2 2" xfId="3809" xr:uid="{00000000-0005-0000-0000-00004E0F0000}"/>
    <cellStyle name="40% - Accent4 3 3 2 2 2" xfId="9469" xr:uid="{00000000-0005-0000-0000-00004F0F0000}"/>
    <cellStyle name="40% - Accent4 3 3 2 3" xfId="6639" xr:uid="{00000000-0005-0000-0000-0000500F0000}"/>
    <cellStyle name="40% - Accent4 3 3 3" xfId="1509" xr:uid="{00000000-0005-0000-0000-0000510F0000}"/>
    <cellStyle name="40% - Accent4 3 3 3 2" xfId="4363" xr:uid="{00000000-0005-0000-0000-0000520F0000}"/>
    <cellStyle name="40% - Accent4 3 3 3 2 2" xfId="10023" xr:uid="{00000000-0005-0000-0000-0000530F0000}"/>
    <cellStyle name="40% - Accent4 3 3 3 3" xfId="7193" xr:uid="{00000000-0005-0000-0000-0000540F0000}"/>
    <cellStyle name="40% - Accent4 3 3 4" xfId="2075" xr:uid="{00000000-0005-0000-0000-0000550F0000}"/>
    <cellStyle name="40% - Accent4 3 3 4 2" xfId="4918" xr:uid="{00000000-0005-0000-0000-0000560F0000}"/>
    <cellStyle name="40% - Accent4 3 3 4 2 2" xfId="10578" xr:uid="{00000000-0005-0000-0000-0000570F0000}"/>
    <cellStyle name="40% - Accent4 3 3 4 3" xfId="7748" xr:uid="{00000000-0005-0000-0000-0000580F0000}"/>
    <cellStyle name="40% - Accent4 3 3 5" xfId="2630" xr:uid="{00000000-0005-0000-0000-0000590F0000}"/>
    <cellStyle name="40% - Accent4 3 3 5 2" xfId="5473" xr:uid="{00000000-0005-0000-0000-00005A0F0000}"/>
    <cellStyle name="40% - Accent4 3 3 5 2 2" xfId="11133" xr:uid="{00000000-0005-0000-0000-00005B0F0000}"/>
    <cellStyle name="40% - Accent4 3 3 5 3" xfId="8303" xr:uid="{00000000-0005-0000-0000-00005C0F0000}"/>
    <cellStyle name="40% - Accent4 3 3 6" xfId="3256" xr:uid="{00000000-0005-0000-0000-00005D0F0000}"/>
    <cellStyle name="40% - Accent4 3 3 6 2" xfId="8916" xr:uid="{00000000-0005-0000-0000-00005E0F0000}"/>
    <cellStyle name="40% - Accent4 3 3 7" xfId="6086" xr:uid="{00000000-0005-0000-0000-00005F0F0000}"/>
    <cellStyle name="40% - Accent4 3 4" xfId="508" xr:uid="{00000000-0005-0000-0000-0000600F0000}"/>
    <cellStyle name="40% - Accent4 3 4 2" xfId="1067" xr:uid="{00000000-0005-0000-0000-0000610F0000}"/>
    <cellStyle name="40% - Accent4 3 4 2 2" xfId="3921" xr:uid="{00000000-0005-0000-0000-0000620F0000}"/>
    <cellStyle name="40% - Accent4 3 4 2 2 2" xfId="9581" xr:uid="{00000000-0005-0000-0000-0000630F0000}"/>
    <cellStyle name="40% - Accent4 3 4 2 3" xfId="6751" xr:uid="{00000000-0005-0000-0000-0000640F0000}"/>
    <cellStyle name="40% - Accent4 3 4 3" xfId="1621" xr:uid="{00000000-0005-0000-0000-0000650F0000}"/>
    <cellStyle name="40% - Accent4 3 4 3 2" xfId="4475" xr:uid="{00000000-0005-0000-0000-0000660F0000}"/>
    <cellStyle name="40% - Accent4 3 4 3 2 2" xfId="10135" xr:uid="{00000000-0005-0000-0000-0000670F0000}"/>
    <cellStyle name="40% - Accent4 3 4 3 3" xfId="7305" xr:uid="{00000000-0005-0000-0000-0000680F0000}"/>
    <cellStyle name="40% - Accent4 3 4 4" xfId="2187" xr:uid="{00000000-0005-0000-0000-0000690F0000}"/>
    <cellStyle name="40% - Accent4 3 4 4 2" xfId="5030" xr:uid="{00000000-0005-0000-0000-00006A0F0000}"/>
    <cellStyle name="40% - Accent4 3 4 4 2 2" xfId="10690" xr:uid="{00000000-0005-0000-0000-00006B0F0000}"/>
    <cellStyle name="40% - Accent4 3 4 4 3" xfId="7860" xr:uid="{00000000-0005-0000-0000-00006C0F0000}"/>
    <cellStyle name="40% - Accent4 3 4 5" xfId="2742" xr:uid="{00000000-0005-0000-0000-00006D0F0000}"/>
    <cellStyle name="40% - Accent4 3 4 5 2" xfId="5585" xr:uid="{00000000-0005-0000-0000-00006E0F0000}"/>
    <cellStyle name="40% - Accent4 3 4 5 2 2" xfId="11245" xr:uid="{00000000-0005-0000-0000-00006F0F0000}"/>
    <cellStyle name="40% - Accent4 3 4 5 3" xfId="8415" xr:uid="{00000000-0005-0000-0000-0000700F0000}"/>
    <cellStyle name="40% - Accent4 3 4 6" xfId="3368" xr:uid="{00000000-0005-0000-0000-0000710F0000}"/>
    <cellStyle name="40% - Accent4 3 4 6 2" xfId="9028" xr:uid="{00000000-0005-0000-0000-0000720F0000}"/>
    <cellStyle name="40% - Accent4 3 4 7" xfId="6198" xr:uid="{00000000-0005-0000-0000-0000730F0000}"/>
    <cellStyle name="40% - Accent4 3 5" xfId="619" xr:uid="{00000000-0005-0000-0000-0000740F0000}"/>
    <cellStyle name="40% - Accent4 3 5 2" xfId="1178" xr:uid="{00000000-0005-0000-0000-0000750F0000}"/>
    <cellStyle name="40% - Accent4 3 5 2 2" xfId="4032" xr:uid="{00000000-0005-0000-0000-0000760F0000}"/>
    <cellStyle name="40% - Accent4 3 5 2 2 2" xfId="9692" xr:uid="{00000000-0005-0000-0000-0000770F0000}"/>
    <cellStyle name="40% - Accent4 3 5 2 3" xfId="6862" xr:uid="{00000000-0005-0000-0000-0000780F0000}"/>
    <cellStyle name="40% - Accent4 3 5 3" xfId="1732" xr:uid="{00000000-0005-0000-0000-0000790F0000}"/>
    <cellStyle name="40% - Accent4 3 5 3 2" xfId="4586" xr:uid="{00000000-0005-0000-0000-00007A0F0000}"/>
    <cellStyle name="40% - Accent4 3 5 3 2 2" xfId="10246" xr:uid="{00000000-0005-0000-0000-00007B0F0000}"/>
    <cellStyle name="40% - Accent4 3 5 3 3" xfId="7416" xr:uid="{00000000-0005-0000-0000-00007C0F0000}"/>
    <cellStyle name="40% - Accent4 3 5 4" xfId="2298" xr:uid="{00000000-0005-0000-0000-00007D0F0000}"/>
    <cellStyle name="40% - Accent4 3 5 4 2" xfId="5141" xr:uid="{00000000-0005-0000-0000-00007E0F0000}"/>
    <cellStyle name="40% - Accent4 3 5 4 2 2" xfId="10801" xr:uid="{00000000-0005-0000-0000-00007F0F0000}"/>
    <cellStyle name="40% - Accent4 3 5 4 3" xfId="7971" xr:uid="{00000000-0005-0000-0000-0000800F0000}"/>
    <cellStyle name="40% - Accent4 3 5 5" xfId="2853" xr:uid="{00000000-0005-0000-0000-0000810F0000}"/>
    <cellStyle name="40% - Accent4 3 5 5 2" xfId="5696" xr:uid="{00000000-0005-0000-0000-0000820F0000}"/>
    <cellStyle name="40% - Accent4 3 5 5 2 2" xfId="11356" xr:uid="{00000000-0005-0000-0000-0000830F0000}"/>
    <cellStyle name="40% - Accent4 3 5 5 3" xfId="8526" xr:uid="{00000000-0005-0000-0000-0000840F0000}"/>
    <cellStyle name="40% - Accent4 3 5 6" xfId="3479" xr:uid="{00000000-0005-0000-0000-0000850F0000}"/>
    <cellStyle name="40% - Accent4 3 5 6 2" xfId="9139" xr:uid="{00000000-0005-0000-0000-0000860F0000}"/>
    <cellStyle name="40% - Accent4 3 5 7" xfId="6309" xr:uid="{00000000-0005-0000-0000-0000870F0000}"/>
    <cellStyle name="40% - Accent4 3 6" xfId="730" xr:uid="{00000000-0005-0000-0000-0000880F0000}"/>
    <cellStyle name="40% - Accent4 3 6 2" xfId="3590" xr:uid="{00000000-0005-0000-0000-0000890F0000}"/>
    <cellStyle name="40% - Accent4 3 6 2 2" xfId="9250" xr:uid="{00000000-0005-0000-0000-00008A0F0000}"/>
    <cellStyle name="40% - Accent4 3 6 3" xfId="6420" xr:uid="{00000000-0005-0000-0000-00008B0F0000}"/>
    <cellStyle name="40% - Accent4 3 7" xfId="1289" xr:uid="{00000000-0005-0000-0000-00008C0F0000}"/>
    <cellStyle name="40% - Accent4 3 7 2" xfId="4143" xr:uid="{00000000-0005-0000-0000-00008D0F0000}"/>
    <cellStyle name="40% - Accent4 3 7 2 2" xfId="9803" xr:uid="{00000000-0005-0000-0000-00008E0F0000}"/>
    <cellStyle name="40% - Accent4 3 7 3" xfId="6973" xr:uid="{00000000-0005-0000-0000-00008F0F0000}"/>
    <cellStyle name="40% - Accent4 3 8" xfId="1855" xr:uid="{00000000-0005-0000-0000-0000900F0000}"/>
    <cellStyle name="40% - Accent4 3 8 2" xfId="4698" xr:uid="{00000000-0005-0000-0000-0000910F0000}"/>
    <cellStyle name="40% - Accent4 3 8 2 2" xfId="10358" xr:uid="{00000000-0005-0000-0000-0000920F0000}"/>
    <cellStyle name="40% - Accent4 3 8 3" xfId="7528" xr:uid="{00000000-0005-0000-0000-0000930F0000}"/>
    <cellStyle name="40% - Accent4 3 9" xfId="2410" xr:uid="{00000000-0005-0000-0000-0000940F0000}"/>
    <cellStyle name="40% - Accent4 3 9 2" xfId="5253" xr:uid="{00000000-0005-0000-0000-0000950F0000}"/>
    <cellStyle name="40% - Accent4 3 9 2 2" xfId="10913" xr:uid="{00000000-0005-0000-0000-0000960F0000}"/>
    <cellStyle name="40% - Accent4 3 9 3" xfId="8083" xr:uid="{00000000-0005-0000-0000-0000970F0000}"/>
    <cellStyle name="40% - Accent4 4" xfId="228" xr:uid="{00000000-0005-0000-0000-0000980F0000}"/>
    <cellStyle name="40% - Accent4 4 2" xfId="791" xr:uid="{00000000-0005-0000-0000-0000990F0000}"/>
    <cellStyle name="40% - Accent4 4 2 2" xfId="3645" xr:uid="{00000000-0005-0000-0000-00009A0F0000}"/>
    <cellStyle name="40% - Accent4 4 2 2 2" xfId="9305" xr:uid="{00000000-0005-0000-0000-00009B0F0000}"/>
    <cellStyle name="40% - Accent4 4 2 3" xfId="6475" xr:uid="{00000000-0005-0000-0000-00009C0F0000}"/>
    <cellStyle name="40% - Accent4 4 3" xfId="1345" xr:uid="{00000000-0005-0000-0000-00009D0F0000}"/>
    <cellStyle name="40% - Accent4 4 3 2" xfId="4199" xr:uid="{00000000-0005-0000-0000-00009E0F0000}"/>
    <cellStyle name="40% - Accent4 4 3 2 2" xfId="9859" xr:uid="{00000000-0005-0000-0000-00009F0F0000}"/>
    <cellStyle name="40% - Accent4 4 3 3" xfId="7029" xr:uid="{00000000-0005-0000-0000-0000A00F0000}"/>
    <cellStyle name="40% - Accent4 4 4" xfId="1911" xr:uid="{00000000-0005-0000-0000-0000A10F0000}"/>
    <cellStyle name="40% - Accent4 4 4 2" xfId="4754" xr:uid="{00000000-0005-0000-0000-0000A20F0000}"/>
    <cellStyle name="40% - Accent4 4 4 2 2" xfId="10414" xr:uid="{00000000-0005-0000-0000-0000A30F0000}"/>
    <cellStyle name="40% - Accent4 4 4 3" xfId="7584" xr:uid="{00000000-0005-0000-0000-0000A40F0000}"/>
    <cellStyle name="40% - Accent4 4 5" xfId="2466" xr:uid="{00000000-0005-0000-0000-0000A50F0000}"/>
    <cellStyle name="40% - Accent4 4 5 2" xfId="5309" xr:uid="{00000000-0005-0000-0000-0000A60F0000}"/>
    <cellStyle name="40% - Accent4 4 5 2 2" xfId="10969" xr:uid="{00000000-0005-0000-0000-0000A70F0000}"/>
    <cellStyle name="40% - Accent4 4 5 3" xfId="8139" xr:uid="{00000000-0005-0000-0000-0000A80F0000}"/>
    <cellStyle name="40% - Accent4 4 6" xfId="3092" xr:uid="{00000000-0005-0000-0000-0000A90F0000}"/>
    <cellStyle name="40% - Accent4 4 6 2" xfId="8752" xr:uid="{00000000-0005-0000-0000-0000AA0F0000}"/>
    <cellStyle name="40% - Accent4 4 7" xfId="5922" xr:uid="{00000000-0005-0000-0000-0000AB0F0000}"/>
    <cellStyle name="40% - Accent4 5" xfId="340" xr:uid="{00000000-0005-0000-0000-0000AC0F0000}"/>
    <cellStyle name="40% - Accent4 5 2" xfId="899" xr:uid="{00000000-0005-0000-0000-0000AD0F0000}"/>
    <cellStyle name="40% - Accent4 5 2 2" xfId="3753" xr:uid="{00000000-0005-0000-0000-0000AE0F0000}"/>
    <cellStyle name="40% - Accent4 5 2 2 2" xfId="9413" xr:uid="{00000000-0005-0000-0000-0000AF0F0000}"/>
    <cellStyle name="40% - Accent4 5 2 3" xfId="6583" xr:uid="{00000000-0005-0000-0000-0000B00F0000}"/>
    <cellStyle name="40% - Accent4 5 3" xfId="1453" xr:uid="{00000000-0005-0000-0000-0000B10F0000}"/>
    <cellStyle name="40% - Accent4 5 3 2" xfId="4307" xr:uid="{00000000-0005-0000-0000-0000B20F0000}"/>
    <cellStyle name="40% - Accent4 5 3 2 2" xfId="9967" xr:uid="{00000000-0005-0000-0000-0000B30F0000}"/>
    <cellStyle name="40% - Accent4 5 3 3" xfId="7137" xr:uid="{00000000-0005-0000-0000-0000B40F0000}"/>
    <cellStyle name="40% - Accent4 5 4" xfId="2019" xr:uid="{00000000-0005-0000-0000-0000B50F0000}"/>
    <cellStyle name="40% - Accent4 5 4 2" xfId="4862" xr:uid="{00000000-0005-0000-0000-0000B60F0000}"/>
    <cellStyle name="40% - Accent4 5 4 2 2" xfId="10522" xr:uid="{00000000-0005-0000-0000-0000B70F0000}"/>
    <cellStyle name="40% - Accent4 5 4 3" xfId="7692" xr:uid="{00000000-0005-0000-0000-0000B80F0000}"/>
    <cellStyle name="40% - Accent4 5 5" xfId="2574" xr:uid="{00000000-0005-0000-0000-0000B90F0000}"/>
    <cellStyle name="40% - Accent4 5 5 2" xfId="5417" xr:uid="{00000000-0005-0000-0000-0000BA0F0000}"/>
    <cellStyle name="40% - Accent4 5 5 2 2" xfId="11077" xr:uid="{00000000-0005-0000-0000-0000BB0F0000}"/>
    <cellStyle name="40% - Accent4 5 5 3" xfId="8247" xr:uid="{00000000-0005-0000-0000-0000BC0F0000}"/>
    <cellStyle name="40% - Accent4 5 6" xfId="3200" xr:uid="{00000000-0005-0000-0000-0000BD0F0000}"/>
    <cellStyle name="40% - Accent4 5 6 2" xfId="8860" xr:uid="{00000000-0005-0000-0000-0000BE0F0000}"/>
    <cellStyle name="40% - Accent4 5 7" xfId="6030" xr:uid="{00000000-0005-0000-0000-0000BF0F0000}"/>
    <cellStyle name="40% - Accent4 6" xfId="452" xr:uid="{00000000-0005-0000-0000-0000C00F0000}"/>
    <cellStyle name="40% - Accent4 6 2" xfId="1011" xr:uid="{00000000-0005-0000-0000-0000C10F0000}"/>
    <cellStyle name="40% - Accent4 6 2 2" xfId="3865" xr:uid="{00000000-0005-0000-0000-0000C20F0000}"/>
    <cellStyle name="40% - Accent4 6 2 2 2" xfId="9525" xr:uid="{00000000-0005-0000-0000-0000C30F0000}"/>
    <cellStyle name="40% - Accent4 6 2 3" xfId="6695" xr:uid="{00000000-0005-0000-0000-0000C40F0000}"/>
    <cellStyle name="40% - Accent4 6 3" xfId="1565" xr:uid="{00000000-0005-0000-0000-0000C50F0000}"/>
    <cellStyle name="40% - Accent4 6 3 2" xfId="4419" xr:uid="{00000000-0005-0000-0000-0000C60F0000}"/>
    <cellStyle name="40% - Accent4 6 3 2 2" xfId="10079" xr:uid="{00000000-0005-0000-0000-0000C70F0000}"/>
    <cellStyle name="40% - Accent4 6 3 3" xfId="7249" xr:uid="{00000000-0005-0000-0000-0000C80F0000}"/>
    <cellStyle name="40% - Accent4 6 4" xfId="2131" xr:uid="{00000000-0005-0000-0000-0000C90F0000}"/>
    <cellStyle name="40% - Accent4 6 4 2" xfId="4974" xr:uid="{00000000-0005-0000-0000-0000CA0F0000}"/>
    <cellStyle name="40% - Accent4 6 4 2 2" xfId="10634" xr:uid="{00000000-0005-0000-0000-0000CB0F0000}"/>
    <cellStyle name="40% - Accent4 6 4 3" xfId="7804" xr:uid="{00000000-0005-0000-0000-0000CC0F0000}"/>
    <cellStyle name="40% - Accent4 6 5" xfId="2686" xr:uid="{00000000-0005-0000-0000-0000CD0F0000}"/>
    <cellStyle name="40% - Accent4 6 5 2" xfId="5529" xr:uid="{00000000-0005-0000-0000-0000CE0F0000}"/>
    <cellStyle name="40% - Accent4 6 5 2 2" xfId="11189" xr:uid="{00000000-0005-0000-0000-0000CF0F0000}"/>
    <cellStyle name="40% - Accent4 6 5 3" xfId="8359" xr:uid="{00000000-0005-0000-0000-0000D00F0000}"/>
    <cellStyle name="40% - Accent4 6 6" xfId="3312" xr:uid="{00000000-0005-0000-0000-0000D10F0000}"/>
    <cellStyle name="40% - Accent4 6 6 2" xfId="8972" xr:uid="{00000000-0005-0000-0000-0000D20F0000}"/>
    <cellStyle name="40% - Accent4 6 7" xfId="6142" xr:uid="{00000000-0005-0000-0000-0000D30F0000}"/>
    <cellStyle name="40% - Accent4 7" xfId="564" xr:uid="{00000000-0005-0000-0000-0000D40F0000}"/>
    <cellStyle name="40% - Accent4 7 2" xfId="1123" xr:uid="{00000000-0005-0000-0000-0000D50F0000}"/>
    <cellStyle name="40% - Accent4 7 2 2" xfId="3977" xr:uid="{00000000-0005-0000-0000-0000D60F0000}"/>
    <cellStyle name="40% - Accent4 7 2 2 2" xfId="9637" xr:uid="{00000000-0005-0000-0000-0000D70F0000}"/>
    <cellStyle name="40% - Accent4 7 2 3" xfId="6807" xr:uid="{00000000-0005-0000-0000-0000D80F0000}"/>
    <cellStyle name="40% - Accent4 7 3" xfId="1677" xr:uid="{00000000-0005-0000-0000-0000D90F0000}"/>
    <cellStyle name="40% - Accent4 7 3 2" xfId="4531" xr:uid="{00000000-0005-0000-0000-0000DA0F0000}"/>
    <cellStyle name="40% - Accent4 7 3 2 2" xfId="10191" xr:uid="{00000000-0005-0000-0000-0000DB0F0000}"/>
    <cellStyle name="40% - Accent4 7 3 3" xfId="7361" xr:uid="{00000000-0005-0000-0000-0000DC0F0000}"/>
    <cellStyle name="40% - Accent4 7 4" xfId="2243" xr:uid="{00000000-0005-0000-0000-0000DD0F0000}"/>
    <cellStyle name="40% - Accent4 7 4 2" xfId="5086" xr:uid="{00000000-0005-0000-0000-0000DE0F0000}"/>
    <cellStyle name="40% - Accent4 7 4 2 2" xfId="10746" xr:uid="{00000000-0005-0000-0000-0000DF0F0000}"/>
    <cellStyle name="40% - Accent4 7 4 3" xfId="7916" xr:uid="{00000000-0005-0000-0000-0000E00F0000}"/>
    <cellStyle name="40% - Accent4 7 5" xfId="2798" xr:uid="{00000000-0005-0000-0000-0000E10F0000}"/>
    <cellStyle name="40% - Accent4 7 5 2" xfId="5641" xr:uid="{00000000-0005-0000-0000-0000E20F0000}"/>
    <cellStyle name="40% - Accent4 7 5 2 2" xfId="11301" xr:uid="{00000000-0005-0000-0000-0000E30F0000}"/>
    <cellStyle name="40% - Accent4 7 5 3" xfId="8471" xr:uid="{00000000-0005-0000-0000-0000E40F0000}"/>
    <cellStyle name="40% - Accent4 7 6" xfId="3424" xr:uid="{00000000-0005-0000-0000-0000E50F0000}"/>
    <cellStyle name="40% - Accent4 7 6 2" xfId="9084" xr:uid="{00000000-0005-0000-0000-0000E60F0000}"/>
    <cellStyle name="40% - Accent4 7 7" xfId="6254" xr:uid="{00000000-0005-0000-0000-0000E70F0000}"/>
    <cellStyle name="40% - Accent4 8" xfId="675" xr:uid="{00000000-0005-0000-0000-0000E80F0000}"/>
    <cellStyle name="40% - Accent4 8 2" xfId="3537" xr:uid="{00000000-0005-0000-0000-0000E90F0000}"/>
    <cellStyle name="40% - Accent4 8 2 2" xfId="9197" xr:uid="{00000000-0005-0000-0000-0000EA0F0000}"/>
    <cellStyle name="40% - Accent4 8 3" xfId="6367" xr:uid="{00000000-0005-0000-0000-0000EB0F0000}"/>
    <cellStyle name="40% - Accent4 9" xfId="1234" xr:uid="{00000000-0005-0000-0000-0000EC0F0000}"/>
    <cellStyle name="40% - Accent4 9 2" xfId="4088" xr:uid="{00000000-0005-0000-0000-0000ED0F0000}"/>
    <cellStyle name="40% - Accent4 9 2 2" xfId="9748" xr:uid="{00000000-0005-0000-0000-0000EE0F0000}"/>
    <cellStyle name="40% - Accent4 9 3" xfId="6918" xr:uid="{00000000-0005-0000-0000-0000EF0F0000}"/>
    <cellStyle name="40% - Accent5" xfId="38" builtinId="47" customBuiltin="1"/>
    <cellStyle name="40% - Accent5 10" xfId="1801" xr:uid="{00000000-0005-0000-0000-0000F10F0000}"/>
    <cellStyle name="40% - Accent5 10 2" xfId="4646" xr:uid="{00000000-0005-0000-0000-0000F20F0000}"/>
    <cellStyle name="40% - Accent5 10 2 2" xfId="10306" xr:uid="{00000000-0005-0000-0000-0000F30F0000}"/>
    <cellStyle name="40% - Accent5 10 3" xfId="7476" xr:uid="{00000000-0005-0000-0000-0000F40F0000}"/>
    <cellStyle name="40% - Accent5 11" xfId="2356" xr:uid="{00000000-0005-0000-0000-0000F50F0000}"/>
    <cellStyle name="40% - Accent5 11 2" xfId="5199" xr:uid="{00000000-0005-0000-0000-0000F60F0000}"/>
    <cellStyle name="40% - Accent5 11 2 2" xfId="10859" xr:uid="{00000000-0005-0000-0000-0000F70F0000}"/>
    <cellStyle name="40% - Accent5 11 3" xfId="8029" xr:uid="{00000000-0005-0000-0000-0000F80F0000}"/>
    <cellStyle name="40% - Accent5 12" xfId="2912" xr:uid="{00000000-0005-0000-0000-0000F90F0000}"/>
    <cellStyle name="40% - Accent5 12 2" xfId="5755" xr:uid="{00000000-0005-0000-0000-0000FA0F0000}"/>
    <cellStyle name="40% - Accent5 12 2 2" xfId="11415" xr:uid="{00000000-0005-0000-0000-0000FB0F0000}"/>
    <cellStyle name="40% - Accent5 12 3" xfId="8585" xr:uid="{00000000-0005-0000-0000-0000FC0F0000}"/>
    <cellStyle name="40% - Accent5 13" xfId="2984" xr:uid="{00000000-0005-0000-0000-0000FD0F0000}"/>
    <cellStyle name="40% - Accent5 13 2" xfId="8644" xr:uid="{00000000-0005-0000-0000-0000FE0F0000}"/>
    <cellStyle name="40% - Accent5 14" xfId="5814" xr:uid="{00000000-0005-0000-0000-0000FF0F0000}"/>
    <cellStyle name="40% - Accent5 2" xfId="74" xr:uid="{00000000-0005-0000-0000-000000100000}"/>
    <cellStyle name="40% - Accent5 2 10" xfId="2378" xr:uid="{00000000-0005-0000-0000-000001100000}"/>
    <cellStyle name="40% - Accent5 2 10 2" xfId="5221" xr:uid="{00000000-0005-0000-0000-000002100000}"/>
    <cellStyle name="40% - Accent5 2 10 2 2" xfId="10881" xr:uid="{00000000-0005-0000-0000-000003100000}"/>
    <cellStyle name="40% - Accent5 2 10 3" xfId="8051" xr:uid="{00000000-0005-0000-0000-000004100000}"/>
    <cellStyle name="40% - Accent5 2 11" xfId="2932" xr:uid="{00000000-0005-0000-0000-000005100000}"/>
    <cellStyle name="40% - Accent5 2 11 2" xfId="5775" xr:uid="{00000000-0005-0000-0000-000006100000}"/>
    <cellStyle name="40% - Accent5 2 11 2 2" xfId="11435" xr:uid="{00000000-0005-0000-0000-000007100000}"/>
    <cellStyle name="40% - Accent5 2 11 3" xfId="8605" xr:uid="{00000000-0005-0000-0000-000008100000}"/>
    <cellStyle name="40% - Accent5 2 12" xfId="3004" xr:uid="{00000000-0005-0000-0000-000009100000}"/>
    <cellStyle name="40% - Accent5 2 12 2" xfId="8664" xr:uid="{00000000-0005-0000-0000-00000A100000}"/>
    <cellStyle name="40% - Accent5 2 13" xfId="5834" xr:uid="{00000000-0005-0000-0000-00000B100000}"/>
    <cellStyle name="40% - Accent5 2 2" xfId="194" xr:uid="{00000000-0005-0000-0000-00000C100000}"/>
    <cellStyle name="40% - Accent5 2 2 10" xfId="3060" xr:uid="{00000000-0005-0000-0000-00000D100000}"/>
    <cellStyle name="40% - Accent5 2 2 10 2" xfId="8720" xr:uid="{00000000-0005-0000-0000-00000E100000}"/>
    <cellStyle name="40% - Accent5 2 2 11" xfId="5890" xr:uid="{00000000-0005-0000-0000-00000F100000}"/>
    <cellStyle name="40% - Accent5 2 2 2" xfId="308" xr:uid="{00000000-0005-0000-0000-000010100000}"/>
    <cellStyle name="40% - Accent5 2 2 2 2" xfId="871" xr:uid="{00000000-0005-0000-0000-000011100000}"/>
    <cellStyle name="40% - Accent5 2 2 2 2 2" xfId="3725" xr:uid="{00000000-0005-0000-0000-000012100000}"/>
    <cellStyle name="40% - Accent5 2 2 2 2 2 2" xfId="9385" xr:uid="{00000000-0005-0000-0000-000013100000}"/>
    <cellStyle name="40% - Accent5 2 2 2 2 3" xfId="6555" xr:uid="{00000000-0005-0000-0000-000014100000}"/>
    <cellStyle name="40% - Accent5 2 2 2 3" xfId="1425" xr:uid="{00000000-0005-0000-0000-000015100000}"/>
    <cellStyle name="40% - Accent5 2 2 2 3 2" xfId="4279" xr:uid="{00000000-0005-0000-0000-000016100000}"/>
    <cellStyle name="40% - Accent5 2 2 2 3 2 2" xfId="9939" xr:uid="{00000000-0005-0000-0000-000017100000}"/>
    <cellStyle name="40% - Accent5 2 2 2 3 3" xfId="7109" xr:uid="{00000000-0005-0000-0000-000018100000}"/>
    <cellStyle name="40% - Accent5 2 2 2 4" xfId="1991" xr:uid="{00000000-0005-0000-0000-000019100000}"/>
    <cellStyle name="40% - Accent5 2 2 2 4 2" xfId="4834" xr:uid="{00000000-0005-0000-0000-00001A100000}"/>
    <cellStyle name="40% - Accent5 2 2 2 4 2 2" xfId="10494" xr:uid="{00000000-0005-0000-0000-00001B100000}"/>
    <cellStyle name="40% - Accent5 2 2 2 4 3" xfId="7664" xr:uid="{00000000-0005-0000-0000-00001C100000}"/>
    <cellStyle name="40% - Accent5 2 2 2 5" xfId="2546" xr:uid="{00000000-0005-0000-0000-00001D100000}"/>
    <cellStyle name="40% - Accent5 2 2 2 5 2" xfId="5389" xr:uid="{00000000-0005-0000-0000-00001E100000}"/>
    <cellStyle name="40% - Accent5 2 2 2 5 2 2" xfId="11049" xr:uid="{00000000-0005-0000-0000-00001F100000}"/>
    <cellStyle name="40% - Accent5 2 2 2 5 3" xfId="8219" xr:uid="{00000000-0005-0000-0000-000020100000}"/>
    <cellStyle name="40% - Accent5 2 2 2 6" xfId="3172" xr:uid="{00000000-0005-0000-0000-000021100000}"/>
    <cellStyle name="40% - Accent5 2 2 2 6 2" xfId="8832" xr:uid="{00000000-0005-0000-0000-000022100000}"/>
    <cellStyle name="40% - Accent5 2 2 2 7" xfId="6002" xr:uid="{00000000-0005-0000-0000-000023100000}"/>
    <cellStyle name="40% - Accent5 2 2 3" xfId="420" xr:uid="{00000000-0005-0000-0000-000024100000}"/>
    <cellStyle name="40% - Accent5 2 2 3 2" xfId="979" xr:uid="{00000000-0005-0000-0000-000025100000}"/>
    <cellStyle name="40% - Accent5 2 2 3 2 2" xfId="3833" xr:uid="{00000000-0005-0000-0000-000026100000}"/>
    <cellStyle name="40% - Accent5 2 2 3 2 2 2" xfId="9493" xr:uid="{00000000-0005-0000-0000-000027100000}"/>
    <cellStyle name="40% - Accent5 2 2 3 2 3" xfId="6663" xr:uid="{00000000-0005-0000-0000-000028100000}"/>
    <cellStyle name="40% - Accent5 2 2 3 3" xfId="1533" xr:uid="{00000000-0005-0000-0000-000029100000}"/>
    <cellStyle name="40% - Accent5 2 2 3 3 2" xfId="4387" xr:uid="{00000000-0005-0000-0000-00002A100000}"/>
    <cellStyle name="40% - Accent5 2 2 3 3 2 2" xfId="10047" xr:uid="{00000000-0005-0000-0000-00002B100000}"/>
    <cellStyle name="40% - Accent5 2 2 3 3 3" xfId="7217" xr:uid="{00000000-0005-0000-0000-00002C100000}"/>
    <cellStyle name="40% - Accent5 2 2 3 4" xfId="2099" xr:uid="{00000000-0005-0000-0000-00002D100000}"/>
    <cellStyle name="40% - Accent5 2 2 3 4 2" xfId="4942" xr:uid="{00000000-0005-0000-0000-00002E100000}"/>
    <cellStyle name="40% - Accent5 2 2 3 4 2 2" xfId="10602" xr:uid="{00000000-0005-0000-0000-00002F100000}"/>
    <cellStyle name="40% - Accent5 2 2 3 4 3" xfId="7772" xr:uid="{00000000-0005-0000-0000-000030100000}"/>
    <cellStyle name="40% - Accent5 2 2 3 5" xfId="2654" xr:uid="{00000000-0005-0000-0000-000031100000}"/>
    <cellStyle name="40% - Accent5 2 2 3 5 2" xfId="5497" xr:uid="{00000000-0005-0000-0000-000032100000}"/>
    <cellStyle name="40% - Accent5 2 2 3 5 2 2" xfId="11157" xr:uid="{00000000-0005-0000-0000-000033100000}"/>
    <cellStyle name="40% - Accent5 2 2 3 5 3" xfId="8327" xr:uid="{00000000-0005-0000-0000-000034100000}"/>
    <cellStyle name="40% - Accent5 2 2 3 6" xfId="3280" xr:uid="{00000000-0005-0000-0000-000035100000}"/>
    <cellStyle name="40% - Accent5 2 2 3 6 2" xfId="8940" xr:uid="{00000000-0005-0000-0000-000036100000}"/>
    <cellStyle name="40% - Accent5 2 2 3 7" xfId="6110" xr:uid="{00000000-0005-0000-0000-000037100000}"/>
    <cellStyle name="40% - Accent5 2 2 4" xfId="532" xr:uid="{00000000-0005-0000-0000-000038100000}"/>
    <cellStyle name="40% - Accent5 2 2 4 2" xfId="1091" xr:uid="{00000000-0005-0000-0000-000039100000}"/>
    <cellStyle name="40% - Accent5 2 2 4 2 2" xfId="3945" xr:uid="{00000000-0005-0000-0000-00003A100000}"/>
    <cellStyle name="40% - Accent5 2 2 4 2 2 2" xfId="9605" xr:uid="{00000000-0005-0000-0000-00003B100000}"/>
    <cellStyle name="40% - Accent5 2 2 4 2 3" xfId="6775" xr:uid="{00000000-0005-0000-0000-00003C100000}"/>
    <cellStyle name="40% - Accent5 2 2 4 3" xfId="1645" xr:uid="{00000000-0005-0000-0000-00003D100000}"/>
    <cellStyle name="40% - Accent5 2 2 4 3 2" xfId="4499" xr:uid="{00000000-0005-0000-0000-00003E100000}"/>
    <cellStyle name="40% - Accent5 2 2 4 3 2 2" xfId="10159" xr:uid="{00000000-0005-0000-0000-00003F100000}"/>
    <cellStyle name="40% - Accent5 2 2 4 3 3" xfId="7329" xr:uid="{00000000-0005-0000-0000-000040100000}"/>
    <cellStyle name="40% - Accent5 2 2 4 4" xfId="2211" xr:uid="{00000000-0005-0000-0000-000041100000}"/>
    <cellStyle name="40% - Accent5 2 2 4 4 2" xfId="5054" xr:uid="{00000000-0005-0000-0000-000042100000}"/>
    <cellStyle name="40% - Accent5 2 2 4 4 2 2" xfId="10714" xr:uid="{00000000-0005-0000-0000-000043100000}"/>
    <cellStyle name="40% - Accent5 2 2 4 4 3" xfId="7884" xr:uid="{00000000-0005-0000-0000-000044100000}"/>
    <cellStyle name="40% - Accent5 2 2 4 5" xfId="2766" xr:uid="{00000000-0005-0000-0000-000045100000}"/>
    <cellStyle name="40% - Accent5 2 2 4 5 2" xfId="5609" xr:uid="{00000000-0005-0000-0000-000046100000}"/>
    <cellStyle name="40% - Accent5 2 2 4 5 2 2" xfId="11269" xr:uid="{00000000-0005-0000-0000-000047100000}"/>
    <cellStyle name="40% - Accent5 2 2 4 5 3" xfId="8439" xr:uid="{00000000-0005-0000-0000-000048100000}"/>
    <cellStyle name="40% - Accent5 2 2 4 6" xfId="3392" xr:uid="{00000000-0005-0000-0000-000049100000}"/>
    <cellStyle name="40% - Accent5 2 2 4 6 2" xfId="9052" xr:uid="{00000000-0005-0000-0000-00004A100000}"/>
    <cellStyle name="40% - Accent5 2 2 4 7" xfId="6222" xr:uid="{00000000-0005-0000-0000-00004B100000}"/>
    <cellStyle name="40% - Accent5 2 2 5" xfId="643" xr:uid="{00000000-0005-0000-0000-00004C100000}"/>
    <cellStyle name="40% - Accent5 2 2 5 2" xfId="1202" xr:uid="{00000000-0005-0000-0000-00004D100000}"/>
    <cellStyle name="40% - Accent5 2 2 5 2 2" xfId="4056" xr:uid="{00000000-0005-0000-0000-00004E100000}"/>
    <cellStyle name="40% - Accent5 2 2 5 2 2 2" xfId="9716" xr:uid="{00000000-0005-0000-0000-00004F100000}"/>
    <cellStyle name="40% - Accent5 2 2 5 2 3" xfId="6886" xr:uid="{00000000-0005-0000-0000-000050100000}"/>
    <cellStyle name="40% - Accent5 2 2 5 3" xfId="1756" xr:uid="{00000000-0005-0000-0000-000051100000}"/>
    <cellStyle name="40% - Accent5 2 2 5 3 2" xfId="4610" xr:uid="{00000000-0005-0000-0000-000052100000}"/>
    <cellStyle name="40% - Accent5 2 2 5 3 2 2" xfId="10270" xr:uid="{00000000-0005-0000-0000-000053100000}"/>
    <cellStyle name="40% - Accent5 2 2 5 3 3" xfId="7440" xr:uid="{00000000-0005-0000-0000-000054100000}"/>
    <cellStyle name="40% - Accent5 2 2 5 4" xfId="2322" xr:uid="{00000000-0005-0000-0000-000055100000}"/>
    <cellStyle name="40% - Accent5 2 2 5 4 2" xfId="5165" xr:uid="{00000000-0005-0000-0000-000056100000}"/>
    <cellStyle name="40% - Accent5 2 2 5 4 2 2" xfId="10825" xr:uid="{00000000-0005-0000-0000-000057100000}"/>
    <cellStyle name="40% - Accent5 2 2 5 4 3" xfId="7995" xr:uid="{00000000-0005-0000-0000-000058100000}"/>
    <cellStyle name="40% - Accent5 2 2 5 5" xfId="2877" xr:uid="{00000000-0005-0000-0000-000059100000}"/>
    <cellStyle name="40% - Accent5 2 2 5 5 2" xfId="5720" xr:uid="{00000000-0005-0000-0000-00005A100000}"/>
    <cellStyle name="40% - Accent5 2 2 5 5 2 2" xfId="11380" xr:uid="{00000000-0005-0000-0000-00005B100000}"/>
    <cellStyle name="40% - Accent5 2 2 5 5 3" xfId="8550" xr:uid="{00000000-0005-0000-0000-00005C100000}"/>
    <cellStyle name="40% - Accent5 2 2 5 6" xfId="3503" xr:uid="{00000000-0005-0000-0000-00005D100000}"/>
    <cellStyle name="40% - Accent5 2 2 5 6 2" xfId="9163" xr:uid="{00000000-0005-0000-0000-00005E100000}"/>
    <cellStyle name="40% - Accent5 2 2 5 7" xfId="6333" xr:uid="{00000000-0005-0000-0000-00005F100000}"/>
    <cellStyle name="40% - Accent5 2 2 6" xfId="754" xr:uid="{00000000-0005-0000-0000-000060100000}"/>
    <cellStyle name="40% - Accent5 2 2 6 2" xfId="3614" xr:uid="{00000000-0005-0000-0000-000061100000}"/>
    <cellStyle name="40% - Accent5 2 2 6 2 2" xfId="9274" xr:uid="{00000000-0005-0000-0000-000062100000}"/>
    <cellStyle name="40% - Accent5 2 2 6 3" xfId="6444" xr:uid="{00000000-0005-0000-0000-000063100000}"/>
    <cellStyle name="40% - Accent5 2 2 7" xfId="1313" xr:uid="{00000000-0005-0000-0000-000064100000}"/>
    <cellStyle name="40% - Accent5 2 2 7 2" xfId="4167" xr:uid="{00000000-0005-0000-0000-000065100000}"/>
    <cellStyle name="40% - Accent5 2 2 7 2 2" xfId="9827" xr:uid="{00000000-0005-0000-0000-000066100000}"/>
    <cellStyle name="40% - Accent5 2 2 7 3" xfId="6997" xr:uid="{00000000-0005-0000-0000-000067100000}"/>
    <cellStyle name="40% - Accent5 2 2 8" xfId="1879" xr:uid="{00000000-0005-0000-0000-000068100000}"/>
    <cellStyle name="40% - Accent5 2 2 8 2" xfId="4722" xr:uid="{00000000-0005-0000-0000-000069100000}"/>
    <cellStyle name="40% - Accent5 2 2 8 2 2" xfId="10382" xr:uid="{00000000-0005-0000-0000-00006A100000}"/>
    <cellStyle name="40% - Accent5 2 2 8 3" xfId="7552" xr:uid="{00000000-0005-0000-0000-00006B100000}"/>
    <cellStyle name="40% - Accent5 2 2 9" xfId="2434" xr:uid="{00000000-0005-0000-0000-00006C100000}"/>
    <cellStyle name="40% - Accent5 2 2 9 2" xfId="5277" xr:uid="{00000000-0005-0000-0000-00006D100000}"/>
    <cellStyle name="40% - Accent5 2 2 9 2 2" xfId="10937" xr:uid="{00000000-0005-0000-0000-00006E100000}"/>
    <cellStyle name="40% - Accent5 2 2 9 3" xfId="8107" xr:uid="{00000000-0005-0000-0000-00006F100000}"/>
    <cellStyle name="40% - Accent5 2 3" xfId="252" xr:uid="{00000000-0005-0000-0000-000070100000}"/>
    <cellStyle name="40% - Accent5 2 3 2" xfId="815" xr:uid="{00000000-0005-0000-0000-000071100000}"/>
    <cellStyle name="40% - Accent5 2 3 2 2" xfId="3669" xr:uid="{00000000-0005-0000-0000-000072100000}"/>
    <cellStyle name="40% - Accent5 2 3 2 2 2" xfId="9329" xr:uid="{00000000-0005-0000-0000-000073100000}"/>
    <cellStyle name="40% - Accent5 2 3 2 3" xfId="6499" xr:uid="{00000000-0005-0000-0000-000074100000}"/>
    <cellStyle name="40% - Accent5 2 3 3" xfId="1369" xr:uid="{00000000-0005-0000-0000-000075100000}"/>
    <cellStyle name="40% - Accent5 2 3 3 2" xfId="4223" xr:uid="{00000000-0005-0000-0000-000076100000}"/>
    <cellStyle name="40% - Accent5 2 3 3 2 2" xfId="9883" xr:uid="{00000000-0005-0000-0000-000077100000}"/>
    <cellStyle name="40% - Accent5 2 3 3 3" xfId="7053" xr:uid="{00000000-0005-0000-0000-000078100000}"/>
    <cellStyle name="40% - Accent5 2 3 4" xfId="1935" xr:uid="{00000000-0005-0000-0000-000079100000}"/>
    <cellStyle name="40% - Accent5 2 3 4 2" xfId="4778" xr:uid="{00000000-0005-0000-0000-00007A100000}"/>
    <cellStyle name="40% - Accent5 2 3 4 2 2" xfId="10438" xr:uid="{00000000-0005-0000-0000-00007B100000}"/>
    <cellStyle name="40% - Accent5 2 3 4 3" xfId="7608" xr:uid="{00000000-0005-0000-0000-00007C100000}"/>
    <cellStyle name="40% - Accent5 2 3 5" xfId="2490" xr:uid="{00000000-0005-0000-0000-00007D100000}"/>
    <cellStyle name="40% - Accent5 2 3 5 2" xfId="5333" xr:uid="{00000000-0005-0000-0000-00007E100000}"/>
    <cellStyle name="40% - Accent5 2 3 5 2 2" xfId="10993" xr:uid="{00000000-0005-0000-0000-00007F100000}"/>
    <cellStyle name="40% - Accent5 2 3 5 3" xfId="8163" xr:uid="{00000000-0005-0000-0000-000080100000}"/>
    <cellStyle name="40% - Accent5 2 3 6" xfId="3116" xr:uid="{00000000-0005-0000-0000-000081100000}"/>
    <cellStyle name="40% - Accent5 2 3 6 2" xfId="8776" xr:uid="{00000000-0005-0000-0000-000082100000}"/>
    <cellStyle name="40% - Accent5 2 3 7" xfId="5946" xr:uid="{00000000-0005-0000-0000-000083100000}"/>
    <cellStyle name="40% - Accent5 2 4" xfId="364" xr:uid="{00000000-0005-0000-0000-000084100000}"/>
    <cellStyle name="40% - Accent5 2 4 2" xfId="923" xr:uid="{00000000-0005-0000-0000-000085100000}"/>
    <cellStyle name="40% - Accent5 2 4 2 2" xfId="3777" xr:uid="{00000000-0005-0000-0000-000086100000}"/>
    <cellStyle name="40% - Accent5 2 4 2 2 2" xfId="9437" xr:uid="{00000000-0005-0000-0000-000087100000}"/>
    <cellStyle name="40% - Accent5 2 4 2 3" xfId="6607" xr:uid="{00000000-0005-0000-0000-000088100000}"/>
    <cellStyle name="40% - Accent5 2 4 3" xfId="1477" xr:uid="{00000000-0005-0000-0000-000089100000}"/>
    <cellStyle name="40% - Accent5 2 4 3 2" xfId="4331" xr:uid="{00000000-0005-0000-0000-00008A100000}"/>
    <cellStyle name="40% - Accent5 2 4 3 2 2" xfId="9991" xr:uid="{00000000-0005-0000-0000-00008B100000}"/>
    <cellStyle name="40% - Accent5 2 4 3 3" xfId="7161" xr:uid="{00000000-0005-0000-0000-00008C100000}"/>
    <cellStyle name="40% - Accent5 2 4 4" xfId="2043" xr:uid="{00000000-0005-0000-0000-00008D100000}"/>
    <cellStyle name="40% - Accent5 2 4 4 2" xfId="4886" xr:uid="{00000000-0005-0000-0000-00008E100000}"/>
    <cellStyle name="40% - Accent5 2 4 4 2 2" xfId="10546" xr:uid="{00000000-0005-0000-0000-00008F100000}"/>
    <cellStyle name="40% - Accent5 2 4 4 3" xfId="7716" xr:uid="{00000000-0005-0000-0000-000090100000}"/>
    <cellStyle name="40% - Accent5 2 4 5" xfId="2598" xr:uid="{00000000-0005-0000-0000-000091100000}"/>
    <cellStyle name="40% - Accent5 2 4 5 2" xfId="5441" xr:uid="{00000000-0005-0000-0000-000092100000}"/>
    <cellStyle name="40% - Accent5 2 4 5 2 2" xfId="11101" xr:uid="{00000000-0005-0000-0000-000093100000}"/>
    <cellStyle name="40% - Accent5 2 4 5 3" xfId="8271" xr:uid="{00000000-0005-0000-0000-000094100000}"/>
    <cellStyle name="40% - Accent5 2 4 6" xfId="3224" xr:uid="{00000000-0005-0000-0000-000095100000}"/>
    <cellStyle name="40% - Accent5 2 4 6 2" xfId="8884" xr:uid="{00000000-0005-0000-0000-000096100000}"/>
    <cellStyle name="40% - Accent5 2 4 7" xfId="6054" xr:uid="{00000000-0005-0000-0000-000097100000}"/>
    <cellStyle name="40% - Accent5 2 5" xfId="476" xr:uid="{00000000-0005-0000-0000-000098100000}"/>
    <cellStyle name="40% - Accent5 2 5 2" xfId="1035" xr:uid="{00000000-0005-0000-0000-000099100000}"/>
    <cellStyle name="40% - Accent5 2 5 2 2" xfId="3889" xr:uid="{00000000-0005-0000-0000-00009A100000}"/>
    <cellStyle name="40% - Accent5 2 5 2 2 2" xfId="9549" xr:uid="{00000000-0005-0000-0000-00009B100000}"/>
    <cellStyle name="40% - Accent5 2 5 2 3" xfId="6719" xr:uid="{00000000-0005-0000-0000-00009C100000}"/>
    <cellStyle name="40% - Accent5 2 5 3" xfId="1589" xr:uid="{00000000-0005-0000-0000-00009D100000}"/>
    <cellStyle name="40% - Accent5 2 5 3 2" xfId="4443" xr:uid="{00000000-0005-0000-0000-00009E100000}"/>
    <cellStyle name="40% - Accent5 2 5 3 2 2" xfId="10103" xr:uid="{00000000-0005-0000-0000-00009F100000}"/>
    <cellStyle name="40% - Accent5 2 5 3 3" xfId="7273" xr:uid="{00000000-0005-0000-0000-0000A0100000}"/>
    <cellStyle name="40% - Accent5 2 5 4" xfId="2155" xr:uid="{00000000-0005-0000-0000-0000A1100000}"/>
    <cellStyle name="40% - Accent5 2 5 4 2" xfId="4998" xr:uid="{00000000-0005-0000-0000-0000A2100000}"/>
    <cellStyle name="40% - Accent5 2 5 4 2 2" xfId="10658" xr:uid="{00000000-0005-0000-0000-0000A3100000}"/>
    <cellStyle name="40% - Accent5 2 5 4 3" xfId="7828" xr:uid="{00000000-0005-0000-0000-0000A4100000}"/>
    <cellStyle name="40% - Accent5 2 5 5" xfId="2710" xr:uid="{00000000-0005-0000-0000-0000A5100000}"/>
    <cellStyle name="40% - Accent5 2 5 5 2" xfId="5553" xr:uid="{00000000-0005-0000-0000-0000A6100000}"/>
    <cellStyle name="40% - Accent5 2 5 5 2 2" xfId="11213" xr:uid="{00000000-0005-0000-0000-0000A7100000}"/>
    <cellStyle name="40% - Accent5 2 5 5 3" xfId="8383" xr:uid="{00000000-0005-0000-0000-0000A8100000}"/>
    <cellStyle name="40% - Accent5 2 5 6" xfId="3336" xr:uid="{00000000-0005-0000-0000-0000A9100000}"/>
    <cellStyle name="40% - Accent5 2 5 6 2" xfId="8996" xr:uid="{00000000-0005-0000-0000-0000AA100000}"/>
    <cellStyle name="40% - Accent5 2 5 7" xfId="6166" xr:uid="{00000000-0005-0000-0000-0000AB100000}"/>
    <cellStyle name="40% - Accent5 2 6" xfId="587" xr:uid="{00000000-0005-0000-0000-0000AC100000}"/>
    <cellStyle name="40% - Accent5 2 6 2" xfId="1146" xr:uid="{00000000-0005-0000-0000-0000AD100000}"/>
    <cellStyle name="40% - Accent5 2 6 2 2" xfId="4000" xr:uid="{00000000-0005-0000-0000-0000AE100000}"/>
    <cellStyle name="40% - Accent5 2 6 2 2 2" xfId="9660" xr:uid="{00000000-0005-0000-0000-0000AF100000}"/>
    <cellStyle name="40% - Accent5 2 6 2 3" xfId="6830" xr:uid="{00000000-0005-0000-0000-0000B0100000}"/>
    <cellStyle name="40% - Accent5 2 6 3" xfId="1700" xr:uid="{00000000-0005-0000-0000-0000B1100000}"/>
    <cellStyle name="40% - Accent5 2 6 3 2" xfId="4554" xr:uid="{00000000-0005-0000-0000-0000B2100000}"/>
    <cellStyle name="40% - Accent5 2 6 3 2 2" xfId="10214" xr:uid="{00000000-0005-0000-0000-0000B3100000}"/>
    <cellStyle name="40% - Accent5 2 6 3 3" xfId="7384" xr:uid="{00000000-0005-0000-0000-0000B4100000}"/>
    <cellStyle name="40% - Accent5 2 6 4" xfId="2266" xr:uid="{00000000-0005-0000-0000-0000B5100000}"/>
    <cellStyle name="40% - Accent5 2 6 4 2" xfId="5109" xr:uid="{00000000-0005-0000-0000-0000B6100000}"/>
    <cellStyle name="40% - Accent5 2 6 4 2 2" xfId="10769" xr:uid="{00000000-0005-0000-0000-0000B7100000}"/>
    <cellStyle name="40% - Accent5 2 6 4 3" xfId="7939" xr:uid="{00000000-0005-0000-0000-0000B8100000}"/>
    <cellStyle name="40% - Accent5 2 6 5" xfId="2821" xr:uid="{00000000-0005-0000-0000-0000B9100000}"/>
    <cellStyle name="40% - Accent5 2 6 5 2" xfId="5664" xr:uid="{00000000-0005-0000-0000-0000BA100000}"/>
    <cellStyle name="40% - Accent5 2 6 5 2 2" xfId="11324" xr:uid="{00000000-0005-0000-0000-0000BB100000}"/>
    <cellStyle name="40% - Accent5 2 6 5 3" xfId="8494" xr:uid="{00000000-0005-0000-0000-0000BC100000}"/>
    <cellStyle name="40% - Accent5 2 6 6" xfId="3447" xr:uid="{00000000-0005-0000-0000-0000BD100000}"/>
    <cellStyle name="40% - Accent5 2 6 6 2" xfId="9107" xr:uid="{00000000-0005-0000-0000-0000BE100000}"/>
    <cellStyle name="40% - Accent5 2 6 7" xfId="6277" xr:uid="{00000000-0005-0000-0000-0000BF100000}"/>
    <cellStyle name="40% - Accent5 2 7" xfId="698" xr:uid="{00000000-0005-0000-0000-0000C0100000}"/>
    <cellStyle name="40% - Accent5 2 7 2" xfId="3558" xr:uid="{00000000-0005-0000-0000-0000C1100000}"/>
    <cellStyle name="40% - Accent5 2 7 2 2" xfId="9218" xr:uid="{00000000-0005-0000-0000-0000C2100000}"/>
    <cellStyle name="40% - Accent5 2 7 3" xfId="6388" xr:uid="{00000000-0005-0000-0000-0000C3100000}"/>
    <cellStyle name="40% - Accent5 2 8" xfId="1257" xr:uid="{00000000-0005-0000-0000-0000C4100000}"/>
    <cellStyle name="40% - Accent5 2 8 2" xfId="4111" xr:uid="{00000000-0005-0000-0000-0000C5100000}"/>
    <cellStyle name="40% - Accent5 2 8 2 2" xfId="9771" xr:uid="{00000000-0005-0000-0000-0000C6100000}"/>
    <cellStyle name="40% - Accent5 2 8 3" xfId="6941" xr:uid="{00000000-0005-0000-0000-0000C7100000}"/>
    <cellStyle name="40% - Accent5 2 9" xfId="1823" xr:uid="{00000000-0005-0000-0000-0000C8100000}"/>
    <cellStyle name="40% - Accent5 2 9 2" xfId="4667" xr:uid="{00000000-0005-0000-0000-0000C9100000}"/>
    <cellStyle name="40% - Accent5 2 9 2 2" xfId="10327" xr:uid="{00000000-0005-0000-0000-0000CA100000}"/>
    <cellStyle name="40% - Accent5 2 9 3" xfId="7497" xr:uid="{00000000-0005-0000-0000-0000CB100000}"/>
    <cellStyle name="40% - Accent5 3" xfId="172" xr:uid="{00000000-0005-0000-0000-0000CC100000}"/>
    <cellStyle name="40% - Accent5 3 10" xfId="3038" xr:uid="{00000000-0005-0000-0000-0000CD100000}"/>
    <cellStyle name="40% - Accent5 3 10 2" xfId="8698" xr:uid="{00000000-0005-0000-0000-0000CE100000}"/>
    <cellStyle name="40% - Accent5 3 11" xfId="5868" xr:uid="{00000000-0005-0000-0000-0000CF100000}"/>
    <cellStyle name="40% - Accent5 3 2" xfId="286" xr:uid="{00000000-0005-0000-0000-0000D0100000}"/>
    <cellStyle name="40% - Accent5 3 2 2" xfId="849" xr:uid="{00000000-0005-0000-0000-0000D1100000}"/>
    <cellStyle name="40% - Accent5 3 2 2 2" xfId="3703" xr:uid="{00000000-0005-0000-0000-0000D2100000}"/>
    <cellStyle name="40% - Accent5 3 2 2 2 2" xfId="9363" xr:uid="{00000000-0005-0000-0000-0000D3100000}"/>
    <cellStyle name="40% - Accent5 3 2 2 3" xfId="6533" xr:uid="{00000000-0005-0000-0000-0000D4100000}"/>
    <cellStyle name="40% - Accent5 3 2 3" xfId="1403" xr:uid="{00000000-0005-0000-0000-0000D5100000}"/>
    <cellStyle name="40% - Accent5 3 2 3 2" xfId="4257" xr:uid="{00000000-0005-0000-0000-0000D6100000}"/>
    <cellStyle name="40% - Accent5 3 2 3 2 2" xfId="9917" xr:uid="{00000000-0005-0000-0000-0000D7100000}"/>
    <cellStyle name="40% - Accent5 3 2 3 3" xfId="7087" xr:uid="{00000000-0005-0000-0000-0000D8100000}"/>
    <cellStyle name="40% - Accent5 3 2 4" xfId="1969" xr:uid="{00000000-0005-0000-0000-0000D9100000}"/>
    <cellStyle name="40% - Accent5 3 2 4 2" xfId="4812" xr:uid="{00000000-0005-0000-0000-0000DA100000}"/>
    <cellStyle name="40% - Accent5 3 2 4 2 2" xfId="10472" xr:uid="{00000000-0005-0000-0000-0000DB100000}"/>
    <cellStyle name="40% - Accent5 3 2 4 3" xfId="7642" xr:uid="{00000000-0005-0000-0000-0000DC100000}"/>
    <cellStyle name="40% - Accent5 3 2 5" xfId="2524" xr:uid="{00000000-0005-0000-0000-0000DD100000}"/>
    <cellStyle name="40% - Accent5 3 2 5 2" xfId="5367" xr:uid="{00000000-0005-0000-0000-0000DE100000}"/>
    <cellStyle name="40% - Accent5 3 2 5 2 2" xfId="11027" xr:uid="{00000000-0005-0000-0000-0000DF100000}"/>
    <cellStyle name="40% - Accent5 3 2 5 3" xfId="8197" xr:uid="{00000000-0005-0000-0000-0000E0100000}"/>
    <cellStyle name="40% - Accent5 3 2 6" xfId="3150" xr:uid="{00000000-0005-0000-0000-0000E1100000}"/>
    <cellStyle name="40% - Accent5 3 2 6 2" xfId="8810" xr:uid="{00000000-0005-0000-0000-0000E2100000}"/>
    <cellStyle name="40% - Accent5 3 2 7" xfId="5980" xr:uid="{00000000-0005-0000-0000-0000E3100000}"/>
    <cellStyle name="40% - Accent5 3 3" xfId="398" xr:uid="{00000000-0005-0000-0000-0000E4100000}"/>
    <cellStyle name="40% - Accent5 3 3 2" xfId="957" xr:uid="{00000000-0005-0000-0000-0000E5100000}"/>
    <cellStyle name="40% - Accent5 3 3 2 2" xfId="3811" xr:uid="{00000000-0005-0000-0000-0000E6100000}"/>
    <cellStyle name="40% - Accent5 3 3 2 2 2" xfId="9471" xr:uid="{00000000-0005-0000-0000-0000E7100000}"/>
    <cellStyle name="40% - Accent5 3 3 2 3" xfId="6641" xr:uid="{00000000-0005-0000-0000-0000E8100000}"/>
    <cellStyle name="40% - Accent5 3 3 3" xfId="1511" xr:uid="{00000000-0005-0000-0000-0000E9100000}"/>
    <cellStyle name="40% - Accent5 3 3 3 2" xfId="4365" xr:uid="{00000000-0005-0000-0000-0000EA100000}"/>
    <cellStyle name="40% - Accent5 3 3 3 2 2" xfId="10025" xr:uid="{00000000-0005-0000-0000-0000EB100000}"/>
    <cellStyle name="40% - Accent5 3 3 3 3" xfId="7195" xr:uid="{00000000-0005-0000-0000-0000EC100000}"/>
    <cellStyle name="40% - Accent5 3 3 4" xfId="2077" xr:uid="{00000000-0005-0000-0000-0000ED100000}"/>
    <cellStyle name="40% - Accent5 3 3 4 2" xfId="4920" xr:uid="{00000000-0005-0000-0000-0000EE100000}"/>
    <cellStyle name="40% - Accent5 3 3 4 2 2" xfId="10580" xr:uid="{00000000-0005-0000-0000-0000EF100000}"/>
    <cellStyle name="40% - Accent5 3 3 4 3" xfId="7750" xr:uid="{00000000-0005-0000-0000-0000F0100000}"/>
    <cellStyle name="40% - Accent5 3 3 5" xfId="2632" xr:uid="{00000000-0005-0000-0000-0000F1100000}"/>
    <cellStyle name="40% - Accent5 3 3 5 2" xfId="5475" xr:uid="{00000000-0005-0000-0000-0000F2100000}"/>
    <cellStyle name="40% - Accent5 3 3 5 2 2" xfId="11135" xr:uid="{00000000-0005-0000-0000-0000F3100000}"/>
    <cellStyle name="40% - Accent5 3 3 5 3" xfId="8305" xr:uid="{00000000-0005-0000-0000-0000F4100000}"/>
    <cellStyle name="40% - Accent5 3 3 6" xfId="3258" xr:uid="{00000000-0005-0000-0000-0000F5100000}"/>
    <cellStyle name="40% - Accent5 3 3 6 2" xfId="8918" xr:uid="{00000000-0005-0000-0000-0000F6100000}"/>
    <cellStyle name="40% - Accent5 3 3 7" xfId="6088" xr:uid="{00000000-0005-0000-0000-0000F7100000}"/>
    <cellStyle name="40% - Accent5 3 4" xfId="510" xr:uid="{00000000-0005-0000-0000-0000F8100000}"/>
    <cellStyle name="40% - Accent5 3 4 2" xfId="1069" xr:uid="{00000000-0005-0000-0000-0000F9100000}"/>
    <cellStyle name="40% - Accent5 3 4 2 2" xfId="3923" xr:uid="{00000000-0005-0000-0000-0000FA100000}"/>
    <cellStyle name="40% - Accent5 3 4 2 2 2" xfId="9583" xr:uid="{00000000-0005-0000-0000-0000FB100000}"/>
    <cellStyle name="40% - Accent5 3 4 2 3" xfId="6753" xr:uid="{00000000-0005-0000-0000-0000FC100000}"/>
    <cellStyle name="40% - Accent5 3 4 3" xfId="1623" xr:uid="{00000000-0005-0000-0000-0000FD100000}"/>
    <cellStyle name="40% - Accent5 3 4 3 2" xfId="4477" xr:uid="{00000000-0005-0000-0000-0000FE100000}"/>
    <cellStyle name="40% - Accent5 3 4 3 2 2" xfId="10137" xr:uid="{00000000-0005-0000-0000-0000FF100000}"/>
    <cellStyle name="40% - Accent5 3 4 3 3" xfId="7307" xr:uid="{00000000-0005-0000-0000-000000110000}"/>
    <cellStyle name="40% - Accent5 3 4 4" xfId="2189" xr:uid="{00000000-0005-0000-0000-000001110000}"/>
    <cellStyle name="40% - Accent5 3 4 4 2" xfId="5032" xr:uid="{00000000-0005-0000-0000-000002110000}"/>
    <cellStyle name="40% - Accent5 3 4 4 2 2" xfId="10692" xr:uid="{00000000-0005-0000-0000-000003110000}"/>
    <cellStyle name="40% - Accent5 3 4 4 3" xfId="7862" xr:uid="{00000000-0005-0000-0000-000004110000}"/>
    <cellStyle name="40% - Accent5 3 4 5" xfId="2744" xr:uid="{00000000-0005-0000-0000-000005110000}"/>
    <cellStyle name="40% - Accent5 3 4 5 2" xfId="5587" xr:uid="{00000000-0005-0000-0000-000006110000}"/>
    <cellStyle name="40% - Accent5 3 4 5 2 2" xfId="11247" xr:uid="{00000000-0005-0000-0000-000007110000}"/>
    <cellStyle name="40% - Accent5 3 4 5 3" xfId="8417" xr:uid="{00000000-0005-0000-0000-000008110000}"/>
    <cellStyle name="40% - Accent5 3 4 6" xfId="3370" xr:uid="{00000000-0005-0000-0000-000009110000}"/>
    <cellStyle name="40% - Accent5 3 4 6 2" xfId="9030" xr:uid="{00000000-0005-0000-0000-00000A110000}"/>
    <cellStyle name="40% - Accent5 3 4 7" xfId="6200" xr:uid="{00000000-0005-0000-0000-00000B110000}"/>
    <cellStyle name="40% - Accent5 3 5" xfId="621" xr:uid="{00000000-0005-0000-0000-00000C110000}"/>
    <cellStyle name="40% - Accent5 3 5 2" xfId="1180" xr:uid="{00000000-0005-0000-0000-00000D110000}"/>
    <cellStyle name="40% - Accent5 3 5 2 2" xfId="4034" xr:uid="{00000000-0005-0000-0000-00000E110000}"/>
    <cellStyle name="40% - Accent5 3 5 2 2 2" xfId="9694" xr:uid="{00000000-0005-0000-0000-00000F110000}"/>
    <cellStyle name="40% - Accent5 3 5 2 3" xfId="6864" xr:uid="{00000000-0005-0000-0000-000010110000}"/>
    <cellStyle name="40% - Accent5 3 5 3" xfId="1734" xr:uid="{00000000-0005-0000-0000-000011110000}"/>
    <cellStyle name="40% - Accent5 3 5 3 2" xfId="4588" xr:uid="{00000000-0005-0000-0000-000012110000}"/>
    <cellStyle name="40% - Accent5 3 5 3 2 2" xfId="10248" xr:uid="{00000000-0005-0000-0000-000013110000}"/>
    <cellStyle name="40% - Accent5 3 5 3 3" xfId="7418" xr:uid="{00000000-0005-0000-0000-000014110000}"/>
    <cellStyle name="40% - Accent5 3 5 4" xfId="2300" xr:uid="{00000000-0005-0000-0000-000015110000}"/>
    <cellStyle name="40% - Accent5 3 5 4 2" xfId="5143" xr:uid="{00000000-0005-0000-0000-000016110000}"/>
    <cellStyle name="40% - Accent5 3 5 4 2 2" xfId="10803" xr:uid="{00000000-0005-0000-0000-000017110000}"/>
    <cellStyle name="40% - Accent5 3 5 4 3" xfId="7973" xr:uid="{00000000-0005-0000-0000-000018110000}"/>
    <cellStyle name="40% - Accent5 3 5 5" xfId="2855" xr:uid="{00000000-0005-0000-0000-000019110000}"/>
    <cellStyle name="40% - Accent5 3 5 5 2" xfId="5698" xr:uid="{00000000-0005-0000-0000-00001A110000}"/>
    <cellStyle name="40% - Accent5 3 5 5 2 2" xfId="11358" xr:uid="{00000000-0005-0000-0000-00001B110000}"/>
    <cellStyle name="40% - Accent5 3 5 5 3" xfId="8528" xr:uid="{00000000-0005-0000-0000-00001C110000}"/>
    <cellStyle name="40% - Accent5 3 5 6" xfId="3481" xr:uid="{00000000-0005-0000-0000-00001D110000}"/>
    <cellStyle name="40% - Accent5 3 5 6 2" xfId="9141" xr:uid="{00000000-0005-0000-0000-00001E110000}"/>
    <cellStyle name="40% - Accent5 3 5 7" xfId="6311" xr:uid="{00000000-0005-0000-0000-00001F110000}"/>
    <cellStyle name="40% - Accent5 3 6" xfId="732" xr:uid="{00000000-0005-0000-0000-000020110000}"/>
    <cellStyle name="40% - Accent5 3 6 2" xfId="3592" xr:uid="{00000000-0005-0000-0000-000021110000}"/>
    <cellStyle name="40% - Accent5 3 6 2 2" xfId="9252" xr:uid="{00000000-0005-0000-0000-000022110000}"/>
    <cellStyle name="40% - Accent5 3 6 3" xfId="6422" xr:uid="{00000000-0005-0000-0000-000023110000}"/>
    <cellStyle name="40% - Accent5 3 7" xfId="1291" xr:uid="{00000000-0005-0000-0000-000024110000}"/>
    <cellStyle name="40% - Accent5 3 7 2" xfId="4145" xr:uid="{00000000-0005-0000-0000-000025110000}"/>
    <cellStyle name="40% - Accent5 3 7 2 2" xfId="9805" xr:uid="{00000000-0005-0000-0000-000026110000}"/>
    <cellStyle name="40% - Accent5 3 7 3" xfId="6975" xr:uid="{00000000-0005-0000-0000-000027110000}"/>
    <cellStyle name="40% - Accent5 3 8" xfId="1857" xr:uid="{00000000-0005-0000-0000-000028110000}"/>
    <cellStyle name="40% - Accent5 3 8 2" xfId="4700" xr:uid="{00000000-0005-0000-0000-000029110000}"/>
    <cellStyle name="40% - Accent5 3 8 2 2" xfId="10360" xr:uid="{00000000-0005-0000-0000-00002A110000}"/>
    <cellStyle name="40% - Accent5 3 8 3" xfId="7530" xr:uid="{00000000-0005-0000-0000-00002B110000}"/>
    <cellStyle name="40% - Accent5 3 9" xfId="2412" xr:uid="{00000000-0005-0000-0000-00002C110000}"/>
    <cellStyle name="40% - Accent5 3 9 2" xfId="5255" xr:uid="{00000000-0005-0000-0000-00002D110000}"/>
    <cellStyle name="40% - Accent5 3 9 2 2" xfId="10915" xr:uid="{00000000-0005-0000-0000-00002E110000}"/>
    <cellStyle name="40% - Accent5 3 9 3" xfId="8085" xr:uid="{00000000-0005-0000-0000-00002F110000}"/>
    <cellStyle name="40% - Accent5 4" xfId="230" xr:uid="{00000000-0005-0000-0000-000030110000}"/>
    <cellStyle name="40% - Accent5 4 2" xfId="793" xr:uid="{00000000-0005-0000-0000-000031110000}"/>
    <cellStyle name="40% - Accent5 4 2 2" xfId="3647" xr:uid="{00000000-0005-0000-0000-000032110000}"/>
    <cellStyle name="40% - Accent5 4 2 2 2" xfId="9307" xr:uid="{00000000-0005-0000-0000-000033110000}"/>
    <cellStyle name="40% - Accent5 4 2 3" xfId="6477" xr:uid="{00000000-0005-0000-0000-000034110000}"/>
    <cellStyle name="40% - Accent5 4 3" xfId="1347" xr:uid="{00000000-0005-0000-0000-000035110000}"/>
    <cellStyle name="40% - Accent5 4 3 2" xfId="4201" xr:uid="{00000000-0005-0000-0000-000036110000}"/>
    <cellStyle name="40% - Accent5 4 3 2 2" xfId="9861" xr:uid="{00000000-0005-0000-0000-000037110000}"/>
    <cellStyle name="40% - Accent5 4 3 3" xfId="7031" xr:uid="{00000000-0005-0000-0000-000038110000}"/>
    <cellStyle name="40% - Accent5 4 4" xfId="1913" xr:uid="{00000000-0005-0000-0000-000039110000}"/>
    <cellStyle name="40% - Accent5 4 4 2" xfId="4756" xr:uid="{00000000-0005-0000-0000-00003A110000}"/>
    <cellStyle name="40% - Accent5 4 4 2 2" xfId="10416" xr:uid="{00000000-0005-0000-0000-00003B110000}"/>
    <cellStyle name="40% - Accent5 4 4 3" xfId="7586" xr:uid="{00000000-0005-0000-0000-00003C110000}"/>
    <cellStyle name="40% - Accent5 4 5" xfId="2468" xr:uid="{00000000-0005-0000-0000-00003D110000}"/>
    <cellStyle name="40% - Accent5 4 5 2" xfId="5311" xr:uid="{00000000-0005-0000-0000-00003E110000}"/>
    <cellStyle name="40% - Accent5 4 5 2 2" xfId="10971" xr:uid="{00000000-0005-0000-0000-00003F110000}"/>
    <cellStyle name="40% - Accent5 4 5 3" xfId="8141" xr:uid="{00000000-0005-0000-0000-000040110000}"/>
    <cellStyle name="40% - Accent5 4 6" xfId="3094" xr:uid="{00000000-0005-0000-0000-000041110000}"/>
    <cellStyle name="40% - Accent5 4 6 2" xfId="8754" xr:uid="{00000000-0005-0000-0000-000042110000}"/>
    <cellStyle name="40% - Accent5 4 7" xfId="5924" xr:uid="{00000000-0005-0000-0000-000043110000}"/>
    <cellStyle name="40% - Accent5 5" xfId="342" xr:uid="{00000000-0005-0000-0000-000044110000}"/>
    <cellStyle name="40% - Accent5 5 2" xfId="901" xr:uid="{00000000-0005-0000-0000-000045110000}"/>
    <cellStyle name="40% - Accent5 5 2 2" xfId="3755" xr:uid="{00000000-0005-0000-0000-000046110000}"/>
    <cellStyle name="40% - Accent5 5 2 2 2" xfId="9415" xr:uid="{00000000-0005-0000-0000-000047110000}"/>
    <cellStyle name="40% - Accent5 5 2 3" xfId="6585" xr:uid="{00000000-0005-0000-0000-000048110000}"/>
    <cellStyle name="40% - Accent5 5 3" xfId="1455" xr:uid="{00000000-0005-0000-0000-000049110000}"/>
    <cellStyle name="40% - Accent5 5 3 2" xfId="4309" xr:uid="{00000000-0005-0000-0000-00004A110000}"/>
    <cellStyle name="40% - Accent5 5 3 2 2" xfId="9969" xr:uid="{00000000-0005-0000-0000-00004B110000}"/>
    <cellStyle name="40% - Accent5 5 3 3" xfId="7139" xr:uid="{00000000-0005-0000-0000-00004C110000}"/>
    <cellStyle name="40% - Accent5 5 4" xfId="2021" xr:uid="{00000000-0005-0000-0000-00004D110000}"/>
    <cellStyle name="40% - Accent5 5 4 2" xfId="4864" xr:uid="{00000000-0005-0000-0000-00004E110000}"/>
    <cellStyle name="40% - Accent5 5 4 2 2" xfId="10524" xr:uid="{00000000-0005-0000-0000-00004F110000}"/>
    <cellStyle name="40% - Accent5 5 4 3" xfId="7694" xr:uid="{00000000-0005-0000-0000-000050110000}"/>
    <cellStyle name="40% - Accent5 5 5" xfId="2576" xr:uid="{00000000-0005-0000-0000-000051110000}"/>
    <cellStyle name="40% - Accent5 5 5 2" xfId="5419" xr:uid="{00000000-0005-0000-0000-000052110000}"/>
    <cellStyle name="40% - Accent5 5 5 2 2" xfId="11079" xr:uid="{00000000-0005-0000-0000-000053110000}"/>
    <cellStyle name="40% - Accent5 5 5 3" xfId="8249" xr:uid="{00000000-0005-0000-0000-000054110000}"/>
    <cellStyle name="40% - Accent5 5 6" xfId="3202" xr:uid="{00000000-0005-0000-0000-000055110000}"/>
    <cellStyle name="40% - Accent5 5 6 2" xfId="8862" xr:uid="{00000000-0005-0000-0000-000056110000}"/>
    <cellStyle name="40% - Accent5 5 7" xfId="6032" xr:uid="{00000000-0005-0000-0000-000057110000}"/>
    <cellStyle name="40% - Accent5 6" xfId="454" xr:uid="{00000000-0005-0000-0000-000058110000}"/>
    <cellStyle name="40% - Accent5 6 2" xfId="1013" xr:uid="{00000000-0005-0000-0000-000059110000}"/>
    <cellStyle name="40% - Accent5 6 2 2" xfId="3867" xr:uid="{00000000-0005-0000-0000-00005A110000}"/>
    <cellStyle name="40% - Accent5 6 2 2 2" xfId="9527" xr:uid="{00000000-0005-0000-0000-00005B110000}"/>
    <cellStyle name="40% - Accent5 6 2 3" xfId="6697" xr:uid="{00000000-0005-0000-0000-00005C110000}"/>
    <cellStyle name="40% - Accent5 6 3" xfId="1567" xr:uid="{00000000-0005-0000-0000-00005D110000}"/>
    <cellStyle name="40% - Accent5 6 3 2" xfId="4421" xr:uid="{00000000-0005-0000-0000-00005E110000}"/>
    <cellStyle name="40% - Accent5 6 3 2 2" xfId="10081" xr:uid="{00000000-0005-0000-0000-00005F110000}"/>
    <cellStyle name="40% - Accent5 6 3 3" xfId="7251" xr:uid="{00000000-0005-0000-0000-000060110000}"/>
    <cellStyle name="40% - Accent5 6 4" xfId="2133" xr:uid="{00000000-0005-0000-0000-000061110000}"/>
    <cellStyle name="40% - Accent5 6 4 2" xfId="4976" xr:uid="{00000000-0005-0000-0000-000062110000}"/>
    <cellStyle name="40% - Accent5 6 4 2 2" xfId="10636" xr:uid="{00000000-0005-0000-0000-000063110000}"/>
    <cellStyle name="40% - Accent5 6 4 3" xfId="7806" xr:uid="{00000000-0005-0000-0000-000064110000}"/>
    <cellStyle name="40% - Accent5 6 5" xfId="2688" xr:uid="{00000000-0005-0000-0000-000065110000}"/>
    <cellStyle name="40% - Accent5 6 5 2" xfId="5531" xr:uid="{00000000-0005-0000-0000-000066110000}"/>
    <cellStyle name="40% - Accent5 6 5 2 2" xfId="11191" xr:uid="{00000000-0005-0000-0000-000067110000}"/>
    <cellStyle name="40% - Accent5 6 5 3" xfId="8361" xr:uid="{00000000-0005-0000-0000-000068110000}"/>
    <cellStyle name="40% - Accent5 6 6" xfId="3314" xr:uid="{00000000-0005-0000-0000-000069110000}"/>
    <cellStyle name="40% - Accent5 6 6 2" xfId="8974" xr:uid="{00000000-0005-0000-0000-00006A110000}"/>
    <cellStyle name="40% - Accent5 6 7" xfId="6144" xr:uid="{00000000-0005-0000-0000-00006B110000}"/>
    <cellStyle name="40% - Accent5 7" xfId="566" xr:uid="{00000000-0005-0000-0000-00006C110000}"/>
    <cellStyle name="40% - Accent5 7 2" xfId="1125" xr:uid="{00000000-0005-0000-0000-00006D110000}"/>
    <cellStyle name="40% - Accent5 7 2 2" xfId="3979" xr:uid="{00000000-0005-0000-0000-00006E110000}"/>
    <cellStyle name="40% - Accent5 7 2 2 2" xfId="9639" xr:uid="{00000000-0005-0000-0000-00006F110000}"/>
    <cellStyle name="40% - Accent5 7 2 3" xfId="6809" xr:uid="{00000000-0005-0000-0000-000070110000}"/>
    <cellStyle name="40% - Accent5 7 3" xfId="1679" xr:uid="{00000000-0005-0000-0000-000071110000}"/>
    <cellStyle name="40% - Accent5 7 3 2" xfId="4533" xr:uid="{00000000-0005-0000-0000-000072110000}"/>
    <cellStyle name="40% - Accent5 7 3 2 2" xfId="10193" xr:uid="{00000000-0005-0000-0000-000073110000}"/>
    <cellStyle name="40% - Accent5 7 3 3" xfId="7363" xr:uid="{00000000-0005-0000-0000-000074110000}"/>
    <cellStyle name="40% - Accent5 7 4" xfId="2245" xr:uid="{00000000-0005-0000-0000-000075110000}"/>
    <cellStyle name="40% - Accent5 7 4 2" xfId="5088" xr:uid="{00000000-0005-0000-0000-000076110000}"/>
    <cellStyle name="40% - Accent5 7 4 2 2" xfId="10748" xr:uid="{00000000-0005-0000-0000-000077110000}"/>
    <cellStyle name="40% - Accent5 7 4 3" xfId="7918" xr:uid="{00000000-0005-0000-0000-000078110000}"/>
    <cellStyle name="40% - Accent5 7 5" xfId="2800" xr:uid="{00000000-0005-0000-0000-000079110000}"/>
    <cellStyle name="40% - Accent5 7 5 2" xfId="5643" xr:uid="{00000000-0005-0000-0000-00007A110000}"/>
    <cellStyle name="40% - Accent5 7 5 2 2" xfId="11303" xr:uid="{00000000-0005-0000-0000-00007B110000}"/>
    <cellStyle name="40% - Accent5 7 5 3" xfId="8473" xr:uid="{00000000-0005-0000-0000-00007C110000}"/>
    <cellStyle name="40% - Accent5 7 6" xfId="3426" xr:uid="{00000000-0005-0000-0000-00007D110000}"/>
    <cellStyle name="40% - Accent5 7 6 2" xfId="9086" xr:uid="{00000000-0005-0000-0000-00007E110000}"/>
    <cellStyle name="40% - Accent5 7 7" xfId="6256" xr:uid="{00000000-0005-0000-0000-00007F110000}"/>
    <cellStyle name="40% - Accent5 8" xfId="677" xr:uid="{00000000-0005-0000-0000-000080110000}"/>
    <cellStyle name="40% - Accent5 8 2" xfId="3533" xr:uid="{00000000-0005-0000-0000-000081110000}"/>
    <cellStyle name="40% - Accent5 8 2 2" xfId="9193" xr:uid="{00000000-0005-0000-0000-000082110000}"/>
    <cellStyle name="40% - Accent5 8 3" xfId="6363" xr:uid="{00000000-0005-0000-0000-000083110000}"/>
    <cellStyle name="40% - Accent5 9" xfId="1236" xr:uid="{00000000-0005-0000-0000-000084110000}"/>
    <cellStyle name="40% - Accent5 9 2" xfId="4090" xr:uid="{00000000-0005-0000-0000-000085110000}"/>
    <cellStyle name="40% - Accent5 9 2 2" xfId="9750" xr:uid="{00000000-0005-0000-0000-000086110000}"/>
    <cellStyle name="40% - Accent5 9 3" xfId="6920" xr:uid="{00000000-0005-0000-0000-000087110000}"/>
    <cellStyle name="40% - Accent6" xfId="42" builtinId="51" customBuiltin="1"/>
    <cellStyle name="40% - Accent6 10" xfId="1803" xr:uid="{00000000-0005-0000-0000-000089110000}"/>
    <cellStyle name="40% - Accent6 10 2" xfId="4648" xr:uid="{00000000-0005-0000-0000-00008A110000}"/>
    <cellStyle name="40% - Accent6 10 2 2" xfId="10308" xr:uid="{00000000-0005-0000-0000-00008B110000}"/>
    <cellStyle name="40% - Accent6 10 3" xfId="7478" xr:uid="{00000000-0005-0000-0000-00008C110000}"/>
    <cellStyle name="40% - Accent6 11" xfId="2358" xr:uid="{00000000-0005-0000-0000-00008D110000}"/>
    <cellStyle name="40% - Accent6 11 2" xfId="5201" xr:uid="{00000000-0005-0000-0000-00008E110000}"/>
    <cellStyle name="40% - Accent6 11 2 2" xfId="10861" xr:uid="{00000000-0005-0000-0000-00008F110000}"/>
    <cellStyle name="40% - Accent6 11 3" xfId="8031" xr:uid="{00000000-0005-0000-0000-000090110000}"/>
    <cellStyle name="40% - Accent6 12" xfId="2914" xr:uid="{00000000-0005-0000-0000-000091110000}"/>
    <cellStyle name="40% - Accent6 12 2" xfId="5757" xr:uid="{00000000-0005-0000-0000-000092110000}"/>
    <cellStyle name="40% - Accent6 12 2 2" xfId="11417" xr:uid="{00000000-0005-0000-0000-000093110000}"/>
    <cellStyle name="40% - Accent6 12 3" xfId="8587" xr:uid="{00000000-0005-0000-0000-000094110000}"/>
    <cellStyle name="40% - Accent6 13" xfId="2986" xr:uid="{00000000-0005-0000-0000-000095110000}"/>
    <cellStyle name="40% - Accent6 13 2" xfId="8646" xr:uid="{00000000-0005-0000-0000-000096110000}"/>
    <cellStyle name="40% - Accent6 14" xfId="5816" xr:uid="{00000000-0005-0000-0000-000097110000}"/>
    <cellStyle name="40% - Accent6 2" xfId="76" xr:uid="{00000000-0005-0000-0000-000098110000}"/>
    <cellStyle name="40% - Accent6 2 10" xfId="2380" xr:uid="{00000000-0005-0000-0000-000099110000}"/>
    <cellStyle name="40% - Accent6 2 10 2" xfId="5223" xr:uid="{00000000-0005-0000-0000-00009A110000}"/>
    <cellStyle name="40% - Accent6 2 10 2 2" xfId="10883" xr:uid="{00000000-0005-0000-0000-00009B110000}"/>
    <cellStyle name="40% - Accent6 2 10 3" xfId="8053" xr:uid="{00000000-0005-0000-0000-00009C110000}"/>
    <cellStyle name="40% - Accent6 2 11" xfId="2934" xr:uid="{00000000-0005-0000-0000-00009D110000}"/>
    <cellStyle name="40% - Accent6 2 11 2" xfId="5777" xr:uid="{00000000-0005-0000-0000-00009E110000}"/>
    <cellStyle name="40% - Accent6 2 11 2 2" xfId="11437" xr:uid="{00000000-0005-0000-0000-00009F110000}"/>
    <cellStyle name="40% - Accent6 2 11 3" xfId="8607" xr:uid="{00000000-0005-0000-0000-0000A0110000}"/>
    <cellStyle name="40% - Accent6 2 12" xfId="3006" xr:uid="{00000000-0005-0000-0000-0000A1110000}"/>
    <cellStyle name="40% - Accent6 2 12 2" xfId="8666" xr:uid="{00000000-0005-0000-0000-0000A2110000}"/>
    <cellStyle name="40% - Accent6 2 13" xfId="5836" xr:uid="{00000000-0005-0000-0000-0000A3110000}"/>
    <cellStyle name="40% - Accent6 2 2" xfId="196" xr:uid="{00000000-0005-0000-0000-0000A4110000}"/>
    <cellStyle name="40% - Accent6 2 2 10" xfId="3062" xr:uid="{00000000-0005-0000-0000-0000A5110000}"/>
    <cellStyle name="40% - Accent6 2 2 10 2" xfId="8722" xr:uid="{00000000-0005-0000-0000-0000A6110000}"/>
    <cellStyle name="40% - Accent6 2 2 11" xfId="5892" xr:uid="{00000000-0005-0000-0000-0000A7110000}"/>
    <cellStyle name="40% - Accent6 2 2 2" xfId="310" xr:uid="{00000000-0005-0000-0000-0000A8110000}"/>
    <cellStyle name="40% - Accent6 2 2 2 2" xfId="873" xr:uid="{00000000-0005-0000-0000-0000A9110000}"/>
    <cellStyle name="40% - Accent6 2 2 2 2 2" xfId="3727" xr:uid="{00000000-0005-0000-0000-0000AA110000}"/>
    <cellStyle name="40% - Accent6 2 2 2 2 2 2" xfId="9387" xr:uid="{00000000-0005-0000-0000-0000AB110000}"/>
    <cellStyle name="40% - Accent6 2 2 2 2 3" xfId="6557" xr:uid="{00000000-0005-0000-0000-0000AC110000}"/>
    <cellStyle name="40% - Accent6 2 2 2 3" xfId="1427" xr:uid="{00000000-0005-0000-0000-0000AD110000}"/>
    <cellStyle name="40% - Accent6 2 2 2 3 2" xfId="4281" xr:uid="{00000000-0005-0000-0000-0000AE110000}"/>
    <cellStyle name="40% - Accent6 2 2 2 3 2 2" xfId="9941" xr:uid="{00000000-0005-0000-0000-0000AF110000}"/>
    <cellStyle name="40% - Accent6 2 2 2 3 3" xfId="7111" xr:uid="{00000000-0005-0000-0000-0000B0110000}"/>
    <cellStyle name="40% - Accent6 2 2 2 4" xfId="1993" xr:uid="{00000000-0005-0000-0000-0000B1110000}"/>
    <cellStyle name="40% - Accent6 2 2 2 4 2" xfId="4836" xr:uid="{00000000-0005-0000-0000-0000B2110000}"/>
    <cellStyle name="40% - Accent6 2 2 2 4 2 2" xfId="10496" xr:uid="{00000000-0005-0000-0000-0000B3110000}"/>
    <cellStyle name="40% - Accent6 2 2 2 4 3" xfId="7666" xr:uid="{00000000-0005-0000-0000-0000B4110000}"/>
    <cellStyle name="40% - Accent6 2 2 2 5" xfId="2548" xr:uid="{00000000-0005-0000-0000-0000B5110000}"/>
    <cellStyle name="40% - Accent6 2 2 2 5 2" xfId="5391" xr:uid="{00000000-0005-0000-0000-0000B6110000}"/>
    <cellStyle name="40% - Accent6 2 2 2 5 2 2" xfId="11051" xr:uid="{00000000-0005-0000-0000-0000B7110000}"/>
    <cellStyle name="40% - Accent6 2 2 2 5 3" xfId="8221" xr:uid="{00000000-0005-0000-0000-0000B8110000}"/>
    <cellStyle name="40% - Accent6 2 2 2 6" xfId="3174" xr:uid="{00000000-0005-0000-0000-0000B9110000}"/>
    <cellStyle name="40% - Accent6 2 2 2 6 2" xfId="8834" xr:uid="{00000000-0005-0000-0000-0000BA110000}"/>
    <cellStyle name="40% - Accent6 2 2 2 7" xfId="6004" xr:uid="{00000000-0005-0000-0000-0000BB110000}"/>
    <cellStyle name="40% - Accent6 2 2 3" xfId="422" xr:uid="{00000000-0005-0000-0000-0000BC110000}"/>
    <cellStyle name="40% - Accent6 2 2 3 2" xfId="981" xr:uid="{00000000-0005-0000-0000-0000BD110000}"/>
    <cellStyle name="40% - Accent6 2 2 3 2 2" xfId="3835" xr:uid="{00000000-0005-0000-0000-0000BE110000}"/>
    <cellStyle name="40% - Accent6 2 2 3 2 2 2" xfId="9495" xr:uid="{00000000-0005-0000-0000-0000BF110000}"/>
    <cellStyle name="40% - Accent6 2 2 3 2 3" xfId="6665" xr:uid="{00000000-0005-0000-0000-0000C0110000}"/>
    <cellStyle name="40% - Accent6 2 2 3 3" xfId="1535" xr:uid="{00000000-0005-0000-0000-0000C1110000}"/>
    <cellStyle name="40% - Accent6 2 2 3 3 2" xfId="4389" xr:uid="{00000000-0005-0000-0000-0000C2110000}"/>
    <cellStyle name="40% - Accent6 2 2 3 3 2 2" xfId="10049" xr:uid="{00000000-0005-0000-0000-0000C3110000}"/>
    <cellStyle name="40% - Accent6 2 2 3 3 3" xfId="7219" xr:uid="{00000000-0005-0000-0000-0000C4110000}"/>
    <cellStyle name="40% - Accent6 2 2 3 4" xfId="2101" xr:uid="{00000000-0005-0000-0000-0000C5110000}"/>
    <cellStyle name="40% - Accent6 2 2 3 4 2" xfId="4944" xr:uid="{00000000-0005-0000-0000-0000C6110000}"/>
    <cellStyle name="40% - Accent6 2 2 3 4 2 2" xfId="10604" xr:uid="{00000000-0005-0000-0000-0000C7110000}"/>
    <cellStyle name="40% - Accent6 2 2 3 4 3" xfId="7774" xr:uid="{00000000-0005-0000-0000-0000C8110000}"/>
    <cellStyle name="40% - Accent6 2 2 3 5" xfId="2656" xr:uid="{00000000-0005-0000-0000-0000C9110000}"/>
    <cellStyle name="40% - Accent6 2 2 3 5 2" xfId="5499" xr:uid="{00000000-0005-0000-0000-0000CA110000}"/>
    <cellStyle name="40% - Accent6 2 2 3 5 2 2" xfId="11159" xr:uid="{00000000-0005-0000-0000-0000CB110000}"/>
    <cellStyle name="40% - Accent6 2 2 3 5 3" xfId="8329" xr:uid="{00000000-0005-0000-0000-0000CC110000}"/>
    <cellStyle name="40% - Accent6 2 2 3 6" xfId="3282" xr:uid="{00000000-0005-0000-0000-0000CD110000}"/>
    <cellStyle name="40% - Accent6 2 2 3 6 2" xfId="8942" xr:uid="{00000000-0005-0000-0000-0000CE110000}"/>
    <cellStyle name="40% - Accent6 2 2 3 7" xfId="6112" xr:uid="{00000000-0005-0000-0000-0000CF110000}"/>
    <cellStyle name="40% - Accent6 2 2 4" xfId="534" xr:uid="{00000000-0005-0000-0000-0000D0110000}"/>
    <cellStyle name="40% - Accent6 2 2 4 2" xfId="1093" xr:uid="{00000000-0005-0000-0000-0000D1110000}"/>
    <cellStyle name="40% - Accent6 2 2 4 2 2" xfId="3947" xr:uid="{00000000-0005-0000-0000-0000D2110000}"/>
    <cellStyle name="40% - Accent6 2 2 4 2 2 2" xfId="9607" xr:uid="{00000000-0005-0000-0000-0000D3110000}"/>
    <cellStyle name="40% - Accent6 2 2 4 2 3" xfId="6777" xr:uid="{00000000-0005-0000-0000-0000D4110000}"/>
    <cellStyle name="40% - Accent6 2 2 4 3" xfId="1647" xr:uid="{00000000-0005-0000-0000-0000D5110000}"/>
    <cellStyle name="40% - Accent6 2 2 4 3 2" xfId="4501" xr:uid="{00000000-0005-0000-0000-0000D6110000}"/>
    <cellStyle name="40% - Accent6 2 2 4 3 2 2" xfId="10161" xr:uid="{00000000-0005-0000-0000-0000D7110000}"/>
    <cellStyle name="40% - Accent6 2 2 4 3 3" xfId="7331" xr:uid="{00000000-0005-0000-0000-0000D8110000}"/>
    <cellStyle name="40% - Accent6 2 2 4 4" xfId="2213" xr:uid="{00000000-0005-0000-0000-0000D9110000}"/>
    <cellStyle name="40% - Accent6 2 2 4 4 2" xfId="5056" xr:uid="{00000000-0005-0000-0000-0000DA110000}"/>
    <cellStyle name="40% - Accent6 2 2 4 4 2 2" xfId="10716" xr:uid="{00000000-0005-0000-0000-0000DB110000}"/>
    <cellStyle name="40% - Accent6 2 2 4 4 3" xfId="7886" xr:uid="{00000000-0005-0000-0000-0000DC110000}"/>
    <cellStyle name="40% - Accent6 2 2 4 5" xfId="2768" xr:uid="{00000000-0005-0000-0000-0000DD110000}"/>
    <cellStyle name="40% - Accent6 2 2 4 5 2" xfId="5611" xr:uid="{00000000-0005-0000-0000-0000DE110000}"/>
    <cellStyle name="40% - Accent6 2 2 4 5 2 2" xfId="11271" xr:uid="{00000000-0005-0000-0000-0000DF110000}"/>
    <cellStyle name="40% - Accent6 2 2 4 5 3" xfId="8441" xr:uid="{00000000-0005-0000-0000-0000E0110000}"/>
    <cellStyle name="40% - Accent6 2 2 4 6" xfId="3394" xr:uid="{00000000-0005-0000-0000-0000E1110000}"/>
    <cellStyle name="40% - Accent6 2 2 4 6 2" xfId="9054" xr:uid="{00000000-0005-0000-0000-0000E2110000}"/>
    <cellStyle name="40% - Accent6 2 2 4 7" xfId="6224" xr:uid="{00000000-0005-0000-0000-0000E3110000}"/>
    <cellStyle name="40% - Accent6 2 2 5" xfId="645" xr:uid="{00000000-0005-0000-0000-0000E4110000}"/>
    <cellStyle name="40% - Accent6 2 2 5 2" xfId="1204" xr:uid="{00000000-0005-0000-0000-0000E5110000}"/>
    <cellStyle name="40% - Accent6 2 2 5 2 2" xfId="4058" xr:uid="{00000000-0005-0000-0000-0000E6110000}"/>
    <cellStyle name="40% - Accent6 2 2 5 2 2 2" xfId="9718" xr:uid="{00000000-0005-0000-0000-0000E7110000}"/>
    <cellStyle name="40% - Accent6 2 2 5 2 3" xfId="6888" xr:uid="{00000000-0005-0000-0000-0000E8110000}"/>
    <cellStyle name="40% - Accent6 2 2 5 3" xfId="1758" xr:uid="{00000000-0005-0000-0000-0000E9110000}"/>
    <cellStyle name="40% - Accent6 2 2 5 3 2" xfId="4612" xr:uid="{00000000-0005-0000-0000-0000EA110000}"/>
    <cellStyle name="40% - Accent6 2 2 5 3 2 2" xfId="10272" xr:uid="{00000000-0005-0000-0000-0000EB110000}"/>
    <cellStyle name="40% - Accent6 2 2 5 3 3" xfId="7442" xr:uid="{00000000-0005-0000-0000-0000EC110000}"/>
    <cellStyle name="40% - Accent6 2 2 5 4" xfId="2324" xr:uid="{00000000-0005-0000-0000-0000ED110000}"/>
    <cellStyle name="40% - Accent6 2 2 5 4 2" xfId="5167" xr:uid="{00000000-0005-0000-0000-0000EE110000}"/>
    <cellStyle name="40% - Accent6 2 2 5 4 2 2" xfId="10827" xr:uid="{00000000-0005-0000-0000-0000EF110000}"/>
    <cellStyle name="40% - Accent6 2 2 5 4 3" xfId="7997" xr:uid="{00000000-0005-0000-0000-0000F0110000}"/>
    <cellStyle name="40% - Accent6 2 2 5 5" xfId="2879" xr:uid="{00000000-0005-0000-0000-0000F1110000}"/>
    <cellStyle name="40% - Accent6 2 2 5 5 2" xfId="5722" xr:uid="{00000000-0005-0000-0000-0000F2110000}"/>
    <cellStyle name="40% - Accent6 2 2 5 5 2 2" xfId="11382" xr:uid="{00000000-0005-0000-0000-0000F3110000}"/>
    <cellStyle name="40% - Accent6 2 2 5 5 3" xfId="8552" xr:uid="{00000000-0005-0000-0000-0000F4110000}"/>
    <cellStyle name="40% - Accent6 2 2 5 6" xfId="3505" xr:uid="{00000000-0005-0000-0000-0000F5110000}"/>
    <cellStyle name="40% - Accent6 2 2 5 6 2" xfId="9165" xr:uid="{00000000-0005-0000-0000-0000F6110000}"/>
    <cellStyle name="40% - Accent6 2 2 5 7" xfId="6335" xr:uid="{00000000-0005-0000-0000-0000F7110000}"/>
    <cellStyle name="40% - Accent6 2 2 6" xfId="756" xr:uid="{00000000-0005-0000-0000-0000F8110000}"/>
    <cellStyle name="40% - Accent6 2 2 6 2" xfId="3616" xr:uid="{00000000-0005-0000-0000-0000F9110000}"/>
    <cellStyle name="40% - Accent6 2 2 6 2 2" xfId="9276" xr:uid="{00000000-0005-0000-0000-0000FA110000}"/>
    <cellStyle name="40% - Accent6 2 2 6 3" xfId="6446" xr:uid="{00000000-0005-0000-0000-0000FB110000}"/>
    <cellStyle name="40% - Accent6 2 2 7" xfId="1315" xr:uid="{00000000-0005-0000-0000-0000FC110000}"/>
    <cellStyle name="40% - Accent6 2 2 7 2" xfId="4169" xr:uid="{00000000-0005-0000-0000-0000FD110000}"/>
    <cellStyle name="40% - Accent6 2 2 7 2 2" xfId="9829" xr:uid="{00000000-0005-0000-0000-0000FE110000}"/>
    <cellStyle name="40% - Accent6 2 2 7 3" xfId="6999" xr:uid="{00000000-0005-0000-0000-0000FF110000}"/>
    <cellStyle name="40% - Accent6 2 2 8" xfId="1881" xr:uid="{00000000-0005-0000-0000-000000120000}"/>
    <cellStyle name="40% - Accent6 2 2 8 2" xfId="4724" xr:uid="{00000000-0005-0000-0000-000001120000}"/>
    <cellStyle name="40% - Accent6 2 2 8 2 2" xfId="10384" xr:uid="{00000000-0005-0000-0000-000002120000}"/>
    <cellStyle name="40% - Accent6 2 2 8 3" xfId="7554" xr:uid="{00000000-0005-0000-0000-000003120000}"/>
    <cellStyle name="40% - Accent6 2 2 9" xfId="2436" xr:uid="{00000000-0005-0000-0000-000004120000}"/>
    <cellStyle name="40% - Accent6 2 2 9 2" xfId="5279" xr:uid="{00000000-0005-0000-0000-000005120000}"/>
    <cellStyle name="40% - Accent6 2 2 9 2 2" xfId="10939" xr:uid="{00000000-0005-0000-0000-000006120000}"/>
    <cellStyle name="40% - Accent6 2 2 9 3" xfId="8109" xr:uid="{00000000-0005-0000-0000-000007120000}"/>
    <cellStyle name="40% - Accent6 2 3" xfId="254" xr:uid="{00000000-0005-0000-0000-000008120000}"/>
    <cellStyle name="40% - Accent6 2 3 2" xfId="817" xr:uid="{00000000-0005-0000-0000-000009120000}"/>
    <cellStyle name="40% - Accent6 2 3 2 2" xfId="3671" xr:uid="{00000000-0005-0000-0000-00000A120000}"/>
    <cellStyle name="40% - Accent6 2 3 2 2 2" xfId="9331" xr:uid="{00000000-0005-0000-0000-00000B120000}"/>
    <cellStyle name="40% - Accent6 2 3 2 3" xfId="6501" xr:uid="{00000000-0005-0000-0000-00000C120000}"/>
    <cellStyle name="40% - Accent6 2 3 3" xfId="1371" xr:uid="{00000000-0005-0000-0000-00000D120000}"/>
    <cellStyle name="40% - Accent6 2 3 3 2" xfId="4225" xr:uid="{00000000-0005-0000-0000-00000E120000}"/>
    <cellStyle name="40% - Accent6 2 3 3 2 2" xfId="9885" xr:uid="{00000000-0005-0000-0000-00000F120000}"/>
    <cellStyle name="40% - Accent6 2 3 3 3" xfId="7055" xr:uid="{00000000-0005-0000-0000-000010120000}"/>
    <cellStyle name="40% - Accent6 2 3 4" xfId="1937" xr:uid="{00000000-0005-0000-0000-000011120000}"/>
    <cellStyle name="40% - Accent6 2 3 4 2" xfId="4780" xr:uid="{00000000-0005-0000-0000-000012120000}"/>
    <cellStyle name="40% - Accent6 2 3 4 2 2" xfId="10440" xr:uid="{00000000-0005-0000-0000-000013120000}"/>
    <cellStyle name="40% - Accent6 2 3 4 3" xfId="7610" xr:uid="{00000000-0005-0000-0000-000014120000}"/>
    <cellStyle name="40% - Accent6 2 3 5" xfId="2492" xr:uid="{00000000-0005-0000-0000-000015120000}"/>
    <cellStyle name="40% - Accent6 2 3 5 2" xfId="5335" xr:uid="{00000000-0005-0000-0000-000016120000}"/>
    <cellStyle name="40% - Accent6 2 3 5 2 2" xfId="10995" xr:uid="{00000000-0005-0000-0000-000017120000}"/>
    <cellStyle name="40% - Accent6 2 3 5 3" xfId="8165" xr:uid="{00000000-0005-0000-0000-000018120000}"/>
    <cellStyle name="40% - Accent6 2 3 6" xfId="3118" xr:uid="{00000000-0005-0000-0000-000019120000}"/>
    <cellStyle name="40% - Accent6 2 3 6 2" xfId="8778" xr:uid="{00000000-0005-0000-0000-00001A120000}"/>
    <cellStyle name="40% - Accent6 2 3 7" xfId="5948" xr:uid="{00000000-0005-0000-0000-00001B120000}"/>
    <cellStyle name="40% - Accent6 2 4" xfId="366" xr:uid="{00000000-0005-0000-0000-00001C120000}"/>
    <cellStyle name="40% - Accent6 2 4 2" xfId="925" xr:uid="{00000000-0005-0000-0000-00001D120000}"/>
    <cellStyle name="40% - Accent6 2 4 2 2" xfId="3779" xr:uid="{00000000-0005-0000-0000-00001E120000}"/>
    <cellStyle name="40% - Accent6 2 4 2 2 2" xfId="9439" xr:uid="{00000000-0005-0000-0000-00001F120000}"/>
    <cellStyle name="40% - Accent6 2 4 2 3" xfId="6609" xr:uid="{00000000-0005-0000-0000-000020120000}"/>
    <cellStyle name="40% - Accent6 2 4 3" xfId="1479" xr:uid="{00000000-0005-0000-0000-000021120000}"/>
    <cellStyle name="40% - Accent6 2 4 3 2" xfId="4333" xr:uid="{00000000-0005-0000-0000-000022120000}"/>
    <cellStyle name="40% - Accent6 2 4 3 2 2" xfId="9993" xr:uid="{00000000-0005-0000-0000-000023120000}"/>
    <cellStyle name="40% - Accent6 2 4 3 3" xfId="7163" xr:uid="{00000000-0005-0000-0000-000024120000}"/>
    <cellStyle name="40% - Accent6 2 4 4" xfId="2045" xr:uid="{00000000-0005-0000-0000-000025120000}"/>
    <cellStyle name="40% - Accent6 2 4 4 2" xfId="4888" xr:uid="{00000000-0005-0000-0000-000026120000}"/>
    <cellStyle name="40% - Accent6 2 4 4 2 2" xfId="10548" xr:uid="{00000000-0005-0000-0000-000027120000}"/>
    <cellStyle name="40% - Accent6 2 4 4 3" xfId="7718" xr:uid="{00000000-0005-0000-0000-000028120000}"/>
    <cellStyle name="40% - Accent6 2 4 5" xfId="2600" xr:uid="{00000000-0005-0000-0000-000029120000}"/>
    <cellStyle name="40% - Accent6 2 4 5 2" xfId="5443" xr:uid="{00000000-0005-0000-0000-00002A120000}"/>
    <cellStyle name="40% - Accent6 2 4 5 2 2" xfId="11103" xr:uid="{00000000-0005-0000-0000-00002B120000}"/>
    <cellStyle name="40% - Accent6 2 4 5 3" xfId="8273" xr:uid="{00000000-0005-0000-0000-00002C120000}"/>
    <cellStyle name="40% - Accent6 2 4 6" xfId="3226" xr:uid="{00000000-0005-0000-0000-00002D120000}"/>
    <cellStyle name="40% - Accent6 2 4 6 2" xfId="8886" xr:uid="{00000000-0005-0000-0000-00002E120000}"/>
    <cellStyle name="40% - Accent6 2 4 7" xfId="6056" xr:uid="{00000000-0005-0000-0000-00002F120000}"/>
    <cellStyle name="40% - Accent6 2 5" xfId="478" xr:uid="{00000000-0005-0000-0000-000030120000}"/>
    <cellStyle name="40% - Accent6 2 5 2" xfId="1037" xr:uid="{00000000-0005-0000-0000-000031120000}"/>
    <cellStyle name="40% - Accent6 2 5 2 2" xfId="3891" xr:uid="{00000000-0005-0000-0000-000032120000}"/>
    <cellStyle name="40% - Accent6 2 5 2 2 2" xfId="9551" xr:uid="{00000000-0005-0000-0000-000033120000}"/>
    <cellStyle name="40% - Accent6 2 5 2 3" xfId="6721" xr:uid="{00000000-0005-0000-0000-000034120000}"/>
    <cellStyle name="40% - Accent6 2 5 3" xfId="1591" xr:uid="{00000000-0005-0000-0000-000035120000}"/>
    <cellStyle name="40% - Accent6 2 5 3 2" xfId="4445" xr:uid="{00000000-0005-0000-0000-000036120000}"/>
    <cellStyle name="40% - Accent6 2 5 3 2 2" xfId="10105" xr:uid="{00000000-0005-0000-0000-000037120000}"/>
    <cellStyle name="40% - Accent6 2 5 3 3" xfId="7275" xr:uid="{00000000-0005-0000-0000-000038120000}"/>
    <cellStyle name="40% - Accent6 2 5 4" xfId="2157" xr:uid="{00000000-0005-0000-0000-000039120000}"/>
    <cellStyle name="40% - Accent6 2 5 4 2" xfId="5000" xr:uid="{00000000-0005-0000-0000-00003A120000}"/>
    <cellStyle name="40% - Accent6 2 5 4 2 2" xfId="10660" xr:uid="{00000000-0005-0000-0000-00003B120000}"/>
    <cellStyle name="40% - Accent6 2 5 4 3" xfId="7830" xr:uid="{00000000-0005-0000-0000-00003C120000}"/>
    <cellStyle name="40% - Accent6 2 5 5" xfId="2712" xr:uid="{00000000-0005-0000-0000-00003D120000}"/>
    <cellStyle name="40% - Accent6 2 5 5 2" xfId="5555" xr:uid="{00000000-0005-0000-0000-00003E120000}"/>
    <cellStyle name="40% - Accent6 2 5 5 2 2" xfId="11215" xr:uid="{00000000-0005-0000-0000-00003F120000}"/>
    <cellStyle name="40% - Accent6 2 5 5 3" xfId="8385" xr:uid="{00000000-0005-0000-0000-000040120000}"/>
    <cellStyle name="40% - Accent6 2 5 6" xfId="3338" xr:uid="{00000000-0005-0000-0000-000041120000}"/>
    <cellStyle name="40% - Accent6 2 5 6 2" xfId="8998" xr:uid="{00000000-0005-0000-0000-000042120000}"/>
    <cellStyle name="40% - Accent6 2 5 7" xfId="6168" xr:uid="{00000000-0005-0000-0000-000043120000}"/>
    <cellStyle name="40% - Accent6 2 6" xfId="589" xr:uid="{00000000-0005-0000-0000-000044120000}"/>
    <cellStyle name="40% - Accent6 2 6 2" xfId="1148" xr:uid="{00000000-0005-0000-0000-000045120000}"/>
    <cellStyle name="40% - Accent6 2 6 2 2" xfId="4002" xr:uid="{00000000-0005-0000-0000-000046120000}"/>
    <cellStyle name="40% - Accent6 2 6 2 2 2" xfId="9662" xr:uid="{00000000-0005-0000-0000-000047120000}"/>
    <cellStyle name="40% - Accent6 2 6 2 3" xfId="6832" xr:uid="{00000000-0005-0000-0000-000048120000}"/>
    <cellStyle name="40% - Accent6 2 6 3" xfId="1702" xr:uid="{00000000-0005-0000-0000-000049120000}"/>
    <cellStyle name="40% - Accent6 2 6 3 2" xfId="4556" xr:uid="{00000000-0005-0000-0000-00004A120000}"/>
    <cellStyle name="40% - Accent6 2 6 3 2 2" xfId="10216" xr:uid="{00000000-0005-0000-0000-00004B120000}"/>
    <cellStyle name="40% - Accent6 2 6 3 3" xfId="7386" xr:uid="{00000000-0005-0000-0000-00004C120000}"/>
    <cellStyle name="40% - Accent6 2 6 4" xfId="2268" xr:uid="{00000000-0005-0000-0000-00004D120000}"/>
    <cellStyle name="40% - Accent6 2 6 4 2" xfId="5111" xr:uid="{00000000-0005-0000-0000-00004E120000}"/>
    <cellStyle name="40% - Accent6 2 6 4 2 2" xfId="10771" xr:uid="{00000000-0005-0000-0000-00004F120000}"/>
    <cellStyle name="40% - Accent6 2 6 4 3" xfId="7941" xr:uid="{00000000-0005-0000-0000-000050120000}"/>
    <cellStyle name="40% - Accent6 2 6 5" xfId="2823" xr:uid="{00000000-0005-0000-0000-000051120000}"/>
    <cellStyle name="40% - Accent6 2 6 5 2" xfId="5666" xr:uid="{00000000-0005-0000-0000-000052120000}"/>
    <cellStyle name="40% - Accent6 2 6 5 2 2" xfId="11326" xr:uid="{00000000-0005-0000-0000-000053120000}"/>
    <cellStyle name="40% - Accent6 2 6 5 3" xfId="8496" xr:uid="{00000000-0005-0000-0000-000054120000}"/>
    <cellStyle name="40% - Accent6 2 6 6" xfId="3449" xr:uid="{00000000-0005-0000-0000-000055120000}"/>
    <cellStyle name="40% - Accent6 2 6 6 2" xfId="9109" xr:uid="{00000000-0005-0000-0000-000056120000}"/>
    <cellStyle name="40% - Accent6 2 6 7" xfId="6279" xr:uid="{00000000-0005-0000-0000-000057120000}"/>
    <cellStyle name="40% - Accent6 2 7" xfId="700" xr:uid="{00000000-0005-0000-0000-000058120000}"/>
    <cellStyle name="40% - Accent6 2 7 2" xfId="3560" xr:uid="{00000000-0005-0000-0000-000059120000}"/>
    <cellStyle name="40% - Accent6 2 7 2 2" xfId="9220" xr:uid="{00000000-0005-0000-0000-00005A120000}"/>
    <cellStyle name="40% - Accent6 2 7 3" xfId="6390" xr:uid="{00000000-0005-0000-0000-00005B120000}"/>
    <cellStyle name="40% - Accent6 2 8" xfId="1259" xr:uid="{00000000-0005-0000-0000-00005C120000}"/>
    <cellStyle name="40% - Accent6 2 8 2" xfId="4113" xr:uid="{00000000-0005-0000-0000-00005D120000}"/>
    <cellStyle name="40% - Accent6 2 8 2 2" xfId="9773" xr:uid="{00000000-0005-0000-0000-00005E120000}"/>
    <cellStyle name="40% - Accent6 2 8 3" xfId="6943" xr:uid="{00000000-0005-0000-0000-00005F120000}"/>
    <cellStyle name="40% - Accent6 2 9" xfId="1825" xr:uid="{00000000-0005-0000-0000-000060120000}"/>
    <cellStyle name="40% - Accent6 2 9 2" xfId="4669" xr:uid="{00000000-0005-0000-0000-000061120000}"/>
    <cellStyle name="40% - Accent6 2 9 2 2" xfId="10329" xr:uid="{00000000-0005-0000-0000-000062120000}"/>
    <cellStyle name="40% - Accent6 2 9 3" xfId="7499" xr:uid="{00000000-0005-0000-0000-000063120000}"/>
    <cellStyle name="40% - Accent6 3" xfId="174" xr:uid="{00000000-0005-0000-0000-000064120000}"/>
    <cellStyle name="40% - Accent6 3 10" xfId="3040" xr:uid="{00000000-0005-0000-0000-000065120000}"/>
    <cellStyle name="40% - Accent6 3 10 2" xfId="8700" xr:uid="{00000000-0005-0000-0000-000066120000}"/>
    <cellStyle name="40% - Accent6 3 11" xfId="5870" xr:uid="{00000000-0005-0000-0000-000067120000}"/>
    <cellStyle name="40% - Accent6 3 2" xfId="288" xr:uid="{00000000-0005-0000-0000-000068120000}"/>
    <cellStyle name="40% - Accent6 3 2 2" xfId="851" xr:uid="{00000000-0005-0000-0000-000069120000}"/>
    <cellStyle name="40% - Accent6 3 2 2 2" xfId="3705" xr:uid="{00000000-0005-0000-0000-00006A120000}"/>
    <cellStyle name="40% - Accent6 3 2 2 2 2" xfId="9365" xr:uid="{00000000-0005-0000-0000-00006B120000}"/>
    <cellStyle name="40% - Accent6 3 2 2 3" xfId="6535" xr:uid="{00000000-0005-0000-0000-00006C120000}"/>
    <cellStyle name="40% - Accent6 3 2 3" xfId="1405" xr:uid="{00000000-0005-0000-0000-00006D120000}"/>
    <cellStyle name="40% - Accent6 3 2 3 2" xfId="4259" xr:uid="{00000000-0005-0000-0000-00006E120000}"/>
    <cellStyle name="40% - Accent6 3 2 3 2 2" xfId="9919" xr:uid="{00000000-0005-0000-0000-00006F120000}"/>
    <cellStyle name="40% - Accent6 3 2 3 3" xfId="7089" xr:uid="{00000000-0005-0000-0000-000070120000}"/>
    <cellStyle name="40% - Accent6 3 2 4" xfId="1971" xr:uid="{00000000-0005-0000-0000-000071120000}"/>
    <cellStyle name="40% - Accent6 3 2 4 2" xfId="4814" xr:uid="{00000000-0005-0000-0000-000072120000}"/>
    <cellStyle name="40% - Accent6 3 2 4 2 2" xfId="10474" xr:uid="{00000000-0005-0000-0000-000073120000}"/>
    <cellStyle name="40% - Accent6 3 2 4 3" xfId="7644" xr:uid="{00000000-0005-0000-0000-000074120000}"/>
    <cellStyle name="40% - Accent6 3 2 5" xfId="2526" xr:uid="{00000000-0005-0000-0000-000075120000}"/>
    <cellStyle name="40% - Accent6 3 2 5 2" xfId="5369" xr:uid="{00000000-0005-0000-0000-000076120000}"/>
    <cellStyle name="40% - Accent6 3 2 5 2 2" xfId="11029" xr:uid="{00000000-0005-0000-0000-000077120000}"/>
    <cellStyle name="40% - Accent6 3 2 5 3" xfId="8199" xr:uid="{00000000-0005-0000-0000-000078120000}"/>
    <cellStyle name="40% - Accent6 3 2 6" xfId="3152" xr:uid="{00000000-0005-0000-0000-000079120000}"/>
    <cellStyle name="40% - Accent6 3 2 6 2" xfId="8812" xr:uid="{00000000-0005-0000-0000-00007A120000}"/>
    <cellStyle name="40% - Accent6 3 2 7" xfId="5982" xr:uid="{00000000-0005-0000-0000-00007B120000}"/>
    <cellStyle name="40% - Accent6 3 3" xfId="400" xr:uid="{00000000-0005-0000-0000-00007C120000}"/>
    <cellStyle name="40% - Accent6 3 3 2" xfId="959" xr:uid="{00000000-0005-0000-0000-00007D120000}"/>
    <cellStyle name="40% - Accent6 3 3 2 2" xfId="3813" xr:uid="{00000000-0005-0000-0000-00007E120000}"/>
    <cellStyle name="40% - Accent6 3 3 2 2 2" xfId="9473" xr:uid="{00000000-0005-0000-0000-00007F120000}"/>
    <cellStyle name="40% - Accent6 3 3 2 3" xfId="6643" xr:uid="{00000000-0005-0000-0000-000080120000}"/>
    <cellStyle name="40% - Accent6 3 3 3" xfId="1513" xr:uid="{00000000-0005-0000-0000-000081120000}"/>
    <cellStyle name="40% - Accent6 3 3 3 2" xfId="4367" xr:uid="{00000000-0005-0000-0000-000082120000}"/>
    <cellStyle name="40% - Accent6 3 3 3 2 2" xfId="10027" xr:uid="{00000000-0005-0000-0000-000083120000}"/>
    <cellStyle name="40% - Accent6 3 3 3 3" xfId="7197" xr:uid="{00000000-0005-0000-0000-000084120000}"/>
    <cellStyle name="40% - Accent6 3 3 4" xfId="2079" xr:uid="{00000000-0005-0000-0000-000085120000}"/>
    <cellStyle name="40% - Accent6 3 3 4 2" xfId="4922" xr:uid="{00000000-0005-0000-0000-000086120000}"/>
    <cellStyle name="40% - Accent6 3 3 4 2 2" xfId="10582" xr:uid="{00000000-0005-0000-0000-000087120000}"/>
    <cellStyle name="40% - Accent6 3 3 4 3" xfId="7752" xr:uid="{00000000-0005-0000-0000-000088120000}"/>
    <cellStyle name="40% - Accent6 3 3 5" xfId="2634" xr:uid="{00000000-0005-0000-0000-000089120000}"/>
    <cellStyle name="40% - Accent6 3 3 5 2" xfId="5477" xr:uid="{00000000-0005-0000-0000-00008A120000}"/>
    <cellStyle name="40% - Accent6 3 3 5 2 2" xfId="11137" xr:uid="{00000000-0005-0000-0000-00008B120000}"/>
    <cellStyle name="40% - Accent6 3 3 5 3" xfId="8307" xr:uid="{00000000-0005-0000-0000-00008C120000}"/>
    <cellStyle name="40% - Accent6 3 3 6" xfId="3260" xr:uid="{00000000-0005-0000-0000-00008D120000}"/>
    <cellStyle name="40% - Accent6 3 3 6 2" xfId="8920" xr:uid="{00000000-0005-0000-0000-00008E120000}"/>
    <cellStyle name="40% - Accent6 3 3 7" xfId="6090" xr:uid="{00000000-0005-0000-0000-00008F120000}"/>
    <cellStyle name="40% - Accent6 3 4" xfId="512" xr:uid="{00000000-0005-0000-0000-000090120000}"/>
    <cellStyle name="40% - Accent6 3 4 2" xfId="1071" xr:uid="{00000000-0005-0000-0000-000091120000}"/>
    <cellStyle name="40% - Accent6 3 4 2 2" xfId="3925" xr:uid="{00000000-0005-0000-0000-000092120000}"/>
    <cellStyle name="40% - Accent6 3 4 2 2 2" xfId="9585" xr:uid="{00000000-0005-0000-0000-000093120000}"/>
    <cellStyle name="40% - Accent6 3 4 2 3" xfId="6755" xr:uid="{00000000-0005-0000-0000-000094120000}"/>
    <cellStyle name="40% - Accent6 3 4 3" xfId="1625" xr:uid="{00000000-0005-0000-0000-000095120000}"/>
    <cellStyle name="40% - Accent6 3 4 3 2" xfId="4479" xr:uid="{00000000-0005-0000-0000-000096120000}"/>
    <cellStyle name="40% - Accent6 3 4 3 2 2" xfId="10139" xr:uid="{00000000-0005-0000-0000-000097120000}"/>
    <cellStyle name="40% - Accent6 3 4 3 3" xfId="7309" xr:uid="{00000000-0005-0000-0000-000098120000}"/>
    <cellStyle name="40% - Accent6 3 4 4" xfId="2191" xr:uid="{00000000-0005-0000-0000-000099120000}"/>
    <cellStyle name="40% - Accent6 3 4 4 2" xfId="5034" xr:uid="{00000000-0005-0000-0000-00009A120000}"/>
    <cellStyle name="40% - Accent6 3 4 4 2 2" xfId="10694" xr:uid="{00000000-0005-0000-0000-00009B120000}"/>
    <cellStyle name="40% - Accent6 3 4 4 3" xfId="7864" xr:uid="{00000000-0005-0000-0000-00009C120000}"/>
    <cellStyle name="40% - Accent6 3 4 5" xfId="2746" xr:uid="{00000000-0005-0000-0000-00009D120000}"/>
    <cellStyle name="40% - Accent6 3 4 5 2" xfId="5589" xr:uid="{00000000-0005-0000-0000-00009E120000}"/>
    <cellStyle name="40% - Accent6 3 4 5 2 2" xfId="11249" xr:uid="{00000000-0005-0000-0000-00009F120000}"/>
    <cellStyle name="40% - Accent6 3 4 5 3" xfId="8419" xr:uid="{00000000-0005-0000-0000-0000A0120000}"/>
    <cellStyle name="40% - Accent6 3 4 6" xfId="3372" xr:uid="{00000000-0005-0000-0000-0000A1120000}"/>
    <cellStyle name="40% - Accent6 3 4 6 2" xfId="9032" xr:uid="{00000000-0005-0000-0000-0000A2120000}"/>
    <cellStyle name="40% - Accent6 3 4 7" xfId="6202" xr:uid="{00000000-0005-0000-0000-0000A3120000}"/>
    <cellStyle name="40% - Accent6 3 5" xfId="623" xr:uid="{00000000-0005-0000-0000-0000A4120000}"/>
    <cellStyle name="40% - Accent6 3 5 2" xfId="1182" xr:uid="{00000000-0005-0000-0000-0000A5120000}"/>
    <cellStyle name="40% - Accent6 3 5 2 2" xfId="4036" xr:uid="{00000000-0005-0000-0000-0000A6120000}"/>
    <cellStyle name="40% - Accent6 3 5 2 2 2" xfId="9696" xr:uid="{00000000-0005-0000-0000-0000A7120000}"/>
    <cellStyle name="40% - Accent6 3 5 2 3" xfId="6866" xr:uid="{00000000-0005-0000-0000-0000A8120000}"/>
    <cellStyle name="40% - Accent6 3 5 3" xfId="1736" xr:uid="{00000000-0005-0000-0000-0000A9120000}"/>
    <cellStyle name="40% - Accent6 3 5 3 2" xfId="4590" xr:uid="{00000000-0005-0000-0000-0000AA120000}"/>
    <cellStyle name="40% - Accent6 3 5 3 2 2" xfId="10250" xr:uid="{00000000-0005-0000-0000-0000AB120000}"/>
    <cellStyle name="40% - Accent6 3 5 3 3" xfId="7420" xr:uid="{00000000-0005-0000-0000-0000AC120000}"/>
    <cellStyle name="40% - Accent6 3 5 4" xfId="2302" xr:uid="{00000000-0005-0000-0000-0000AD120000}"/>
    <cellStyle name="40% - Accent6 3 5 4 2" xfId="5145" xr:uid="{00000000-0005-0000-0000-0000AE120000}"/>
    <cellStyle name="40% - Accent6 3 5 4 2 2" xfId="10805" xr:uid="{00000000-0005-0000-0000-0000AF120000}"/>
    <cellStyle name="40% - Accent6 3 5 4 3" xfId="7975" xr:uid="{00000000-0005-0000-0000-0000B0120000}"/>
    <cellStyle name="40% - Accent6 3 5 5" xfId="2857" xr:uid="{00000000-0005-0000-0000-0000B1120000}"/>
    <cellStyle name="40% - Accent6 3 5 5 2" xfId="5700" xr:uid="{00000000-0005-0000-0000-0000B2120000}"/>
    <cellStyle name="40% - Accent6 3 5 5 2 2" xfId="11360" xr:uid="{00000000-0005-0000-0000-0000B3120000}"/>
    <cellStyle name="40% - Accent6 3 5 5 3" xfId="8530" xr:uid="{00000000-0005-0000-0000-0000B4120000}"/>
    <cellStyle name="40% - Accent6 3 5 6" xfId="3483" xr:uid="{00000000-0005-0000-0000-0000B5120000}"/>
    <cellStyle name="40% - Accent6 3 5 6 2" xfId="9143" xr:uid="{00000000-0005-0000-0000-0000B6120000}"/>
    <cellStyle name="40% - Accent6 3 5 7" xfId="6313" xr:uid="{00000000-0005-0000-0000-0000B7120000}"/>
    <cellStyle name="40% - Accent6 3 6" xfId="734" xr:uid="{00000000-0005-0000-0000-0000B8120000}"/>
    <cellStyle name="40% - Accent6 3 6 2" xfId="3594" xr:uid="{00000000-0005-0000-0000-0000B9120000}"/>
    <cellStyle name="40% - Accent6 3 6 2 2" xfId="9254" xr:uid="{00000000-0005-0000-0000-0000BA120000}"/>
    <cellStyle name="40% - Accent6 3 6 3" xfId="6424" xr:uid="{00000000-0005-0000-0000-0000BB120000}"/>
    <cellStyle name="40% - Accent6 3 7" xfId="1293" xr:uid="{00000000-0005-0000-0000-0000BC120000}"/>
    <cellStyle name="40% - Accent6 3 7 2" xfId="4147" xr:uid="{00000000-0005-0000-0000-0000BD120000}"/>
    <cellStyle name="40% - Accent6 3 7 2 2" xfId="9807" xr:uid="{00000000-0005-0000-0000-0000BE120000}"/>
    <cellStyle name="40% - Accent6 3 7 3" xfId="6977" xr:uid="{00000000-0005-0000-0000-0000BF120000}"/>
    <cellStyle name="40% - Accent6 3 8" xfId="1859" xr:uid="{00000000-0005-0000-0000-0000C0120000}"/>
    <cellStyle name="40% - Accent6 3 8 2" xfId="4702" xr:uid="{00000000-0005-0000-0000-0000C1120000}"/>
    <cellStyle name="40% - Accent6 3 8 2 2" xfId="10362" xr:uid="{00000000-0005-0000-0000-0000C2120000}"/>
    <cellStyle name="40% - Accent6 3 8 3" xfId="7532" xr:uid="{00000000-0005-0000-0000-0000C3120000}"/>
    <cellStyle name="40% - Accent6 3 9" xfId="2414" xr:uid="{00000000-0005-0000-0000-0000C4120000}"/>
    <cellStyle name="40% - Accent6 3 9 2" xfId="5257" xr:uid="{00000000-0005-0000-0000-0000C5120000}"/>
    <cellStyle name="40% - Accent6 3 9 2 2" xfId="10917" xr:uid="{00000000-0005-0000-0000-0000C6120000}"/>
    <cellStyle name="40% - Accent6 3 9 3" xfId="8087" xr:uid="{00000000-0005-0000-0000-0000C7120000}"/>
    <cellStyle name="40% - Accent6 4" xfId="232" xr:uid="{00000000-0005-0000-0000-0000C8120000}"/>
    <cellStyle name="40% - Accent6 4 2" xfId="795" xr:uid="{00000000-0005-0000-0000-0000C9120000}"/>
    <cellStyle name="40% - Accent6 4 2 2" xfId="3649" xr:uid="{00000000-0005-0000-0000-0000CA120000}"/>
    <cellStyle name="40% - Accent6 4 2 2 2" xfId="9309" xr:uid="{00000000-0005-0000-0000-0000CB120000}"/>
    <cellStyle name="40% - Accent6 4 2 3" xfId="6479" xr:uid="{00000000-0005-0000-0000-0000CC120000}"/>
    <cellStyle name="40% - Accent6 4 3" xfId="1349" xr:uid="{00000000-0005-0000-0000-0000CD120000}"/>
    <cellStyle name="40% - Accent6 4 3 2" xfId="4203" xr:uid="{00000000-0005-0000-0000-0000CE120000}"/>
    <cellStyle name="40% - Accent6 4 3 2 2" xfId="9863" xr:uid="{00000000-0005-0000-0000-0000CF120000}"/>
    <cellStyle name="40% - Accent6 4 3 3" xfId="7033" xr:uid="{00000000-0005-0000-0000-0000D0120000}"/>
    <cellStyle name="40% - Accent6 4 4" xfId="1915" xr:uid="{00000000-0005-0000-0000-0000D1120000}"/>
    <cellStyle name="40% - Accent6 4 4 2" xfId="4758" xr:uid="{00000000-0005-0000-0000-0000D2120000}"/>
    <cellStyle name="40% - Accent6 4 4 2 2" xfId="10418" xr:uid="{00000000-0005-0000-0000-0000D3120000}"/>
    <cellStyle name="40% - Accent6 4 4 3" xfId="7588" xr:uid="{00000000-0005-0000-0000-0000D4120000}"/>
    <cellStyle name="40% - Accent6 4 5" xfId="2470" xr:uid="{00000000-0005-0000-0000-0000D5120000}"/>
    <cellStyle name="40% - Accent6 4 5 2" xfId="5313" xr:uid="{00000000-0005-0000-0000-0000D6120000}"/>
    <cellStyle name="40% - Accent6 4 5 2 2" xfId="10973" xr:uid="{00000000-0005-0000-0000-0000D7120000}"/>
    <cellStyle name="40% - Accent6 4 5 3" xfId="8143" xr:uid="{00000000-0005-0000-0000-0000D8120000}"/>
    <cellStyle name="40% - Accent6 4 6" xfId="3096" xr:uid="{00000000-0005-0000-0000-0000D9120000}"/>
    <cellStyle name="40% - Accent6 4 6 2" xfId="8756" xr:uid="{00000000-0005-0000-0000-0000DA120000}"/>
    <cellStyle name="40% - Accent6 4 7" xfId="5926" xr:uid="{00000000-0005-0000-0000-0000DB120000}"/>
    <cellStyle name="40% - Accent6 5" xfId="344" xr:uid="{00000000-0005-0000-0000-0000DC120000}"/>
    <cellStyle name="40% - Accent6 5 2" xfId="903" xr:uid="{00000000-0005-0000-0000-0000DD120000}"/>
    <cellStyle name="40% - Accent6 5 2 2" xfId="3757" xr:uid="{00000000-0005-0000-0000-0000DE120000}"/>
    <cellStyle name="40% - Accent6 5 2 2 2" xfId="9417" xr:uid="{00000000-0005-0000-0000-0000DF120000}"/>
    <cellStyle name="40% - Accent6 5 2 3" xfId="6587" xr:uid="{00000000-0005-0000-0000-0000E0120000}"/>
    <cellStyle name="40% - Accent6 5 3" xfId="1457" xr:uid="{00000000-0005-0000-0000-0000E1120000}"/>
    <cellStyle name="40% - Accent6 5 3 2" xfId="4311" xr:uid="{00000000-0005-0000-0000-0000E2120000}"/>
    <cellStyle name="40% - Accent6 5 3 2 2" xfId="9971" xr:uid="{00000000-0005-0000-0000-0000E3120000}"/>
    <cellStyle name="40% - Accent6 5 3 3" xfId="7141" xr:uid="{00000000-0005-0000-0000-0000E4120000}"/>
    <cellStyle name="40% - Accent6 5 4" xfId="2023" xr:uid="{00000000-0005-0000-0000-0000E5120000}"/>
    <cellStyle name="40% - Accent6 5 4 2" xfId="4866" xr:uid="{00000000-0005-0000-0000-0000E6120000}"/>
    <cellStyle name="40% - Accent6 5 4 2 2" xfId="10526" xr:uid="{00000000-0005-0000-0000-0000E7120000}"/>
    <cellStyle name="40% - Accent6 5 4 3" xfId="7696" xr:uid="{00000000-0005-0000-0000-0000E8120000}"/>
    <cellStyle name="40% - Accent6 5 5" xfId="2578" xr:uid="{00000000-0005-0000-0000-0000E9120000}"/>
    <cellStyle name="40% - Accent6 5 5 2" xfId="5421" xr:uid="{00000000-0005-0000-0000-0000EA120000}"/>
    <cellStyle name="40% - Accent6 5 5 2 2" xfId="11081" xr:uid="{00000000-0005-0000-0000-0000EB120000}"/>
    <cellStyle name="40% - Accent6 5 5 3" xfId="8251" xr:uid="{00000000-0005-0000-0000-0000EC120000}"/>
    <cellStyle name="40% - Accent6 5 6" xfId="3204" xr:uid="{00000000-0005-0000-0000-0000ED120000}"/>
    <cellStyle name="40% - Accent6 5 6 2" xfId="8864" xr:uid="{00000000-0005-0000-0000-0000EE120000}"/>
    <cellStyle name="40% - Accent6 5 7" xfId="6034" xr:uid="{00000000-0005-0000-0000-0000EF120000}"/>
    <cellStyle name="40% - Accent6 6" xfId="456" xr:uid="{00000000-0005-0000-0000-0000F0120000}"/>
    <cellStyle name="40% - Accent6 6 2" xfId="1015" xr:uid="{00000000-0005-0000-0000-0000F1120000}"/>
    <cellStyle name="40% - Accent6 6 2 2" xfId="3869" xr:uid="{00000000-0005-0000-0000-0000F2120000}"/>
    <cellStyle name="40% - Accent6 6 2 2 2" xfId="9529" xr:uid="{00000000-0005-0000-0000-0000F3120000}"/>
    <cellStyle name="40% - Accent6 6 2 3" xfId="6699" xr:uid="{00000000-0005-0000-0000-0000F4120000}"/>
    <cellStyle name="40% - Accent6 6 3" xfId="1569" xr:uid="{00000000-0005-0000-0000-0000F5120000}"/>
    <cellStyle name="40% - Accent6 6 3 2" xfId="4423" xr:uid="{00000000-0005-0000-0000-0000F6120000}"/>
    <cellStyle name="40% - Accent6 6 3 2 2" xfId="10083" xr:uid="{00000000-0005-0000-0000-0000F7120000}"/>
    <cellStyle name="40% - Accent6 6 3 3" xfId="7253" xr:uid="{00000000-0005-0000-0000-0000F8120000}"/>
    <cellStyle name="40% - Accent6 6 4" xfId="2135" xr:uid="{00000000-0005-0000-0000-0000F9120000}"/>
    <cellStyle name="40% - Accent6 6 4 2" xfId="4978" xr:uid="{00000000-0005-0000-0000-0000FA120000}"/>
    <cellStyle name="40% - Accent6 6 4 2 2" xfId="10638" xr:uid="{00000000-0005-0000-0000-0000FB120000}"/>
    <cellStyle name="40% - Accent6 6 4 3" xfId="7808" xr:uid="{00000000-0005-0000-0000-0000FC120000}"/>
    <cellStyle name="40% - Accent6 6 5" xfId="2690" xr:uid="{00000000-0005-0000-0000-0000FD120000}"/>
    <cellStyle name="40% - Accent6 6 5 2" xfId="5533" xr:uid="{00000000-0005-0000-0000-0000FE120000}"/>
    <cellStyle name="40% - Accent6 6 5 2 2" xfId="11193" xr:uid="{00000000-0005-0000-0000-0000FF120000}"/>
    <cellStyle name="40% - Accent6 6 5 3" xfId="8363" xr:uid="{00000000-0005-0000-0000-000000130000}"/>
    <cellStyle name="40% - Accent6 6 6" xfId="3316" xr:uid="{00000000-0005-0000-0000-000001130000}"/>
    <cellStyle name="40% - Accent6 6 6 2" xfId="8976" xr:uid="{00000000-0005-0000-0000-000002130000}"/>
    <cellStyle name="40% - Accent6 6 7" xfId="6146" xr:uid="{00000000-0005-0000-0000-000003130000}"/>
    <cellStyle name="40% - Accent6 7" xfId="568" xr:uid="{00000000-0005-0000-0000-000004130000}"/>
    <cellStyle name="40% - Accent6 7 2" xfId="1127" xr:uid="{00000000-0005-0000-0000-000005130000}"/>
    <cellStyle name="40% - Accent6 7 2 2" xfId="3981" xr:uid="{00000000-0005-0000-0000-000006130000}"/>
    <cellStyle name="40% - Accent6 7 2 2 2" xfId="9641" xr:uid="{00000000-0005-0000-0000-000007130000}"/>
    <cellStyle name="40% - Accent6 7 2 3" xfId="6811" xr:uid="{00000000-0005-0000-0000-000008130000}"/>
    <cellStyle name="40% - Accent6 7 3" xfId="1681" xr:uid="{00000000-0005-0000-0000-000009130000}"/>
    <cellStyle name="40% - Accent6 7 3 2" xfId="4535" xr:uid="{00000000-0005-0000-0000-00000A130000}"/>
    <cellStyle name="40% - Accent6 7 3 2 2" xfId="10195" xr:uid="{00000000-0005-0000-0000-00000B130000}"/>
    <cellStyle name="40% - Accent6 7 3 3" xfId="7365" xr:uid="{00000000-0005-0000-0000-00000C130000}"/>
    <cellStyle name="40% - Accent6 7 4" xfId="2247" xr:uid="{00000000-0005-0000-0000-00000D130000}"/>
    <cellStyle name="40% - Accent6 7 4 2" xfId="5090" xr:uid="{00000000-0005-0000-0000-00000E130000}"/>
    <cellStyle name="40% - Accent6 7 4 2 2" xfId="10750" xr:uid="{00000000-0005-0000-0000-00000F130000}"/>
    <cellStyle name="40% - Accent6 7 4 3" xfId="7920" xr:uid="{00000000-0005-0000-0000-000010130000}"/>
    <cellStyle name="40% - Accent6 7 5" xfId="2802" xr:uid="{00000000-0005-0000-0000-000011130000}"/>
    <cellStyle name="40% - Accent6 7 5 2" xfId="5645" xr:uid="{00000000-0005-0000-0000-000012130000}"/>
    <cellStyle name="40% - Accent6 7 5 2 2" xfId="11305" xr:uid="{00000000-0005-0000-0000-000013130000}"/>
    <cellStyle name="40% - Accent6 7 5 3" xfId="8475" xr:uid="{00000000-0005-0000-0000-000014130000}"/>
    <cellStyle name="40% - Accent6 7 6" xfId="3428" xr:uid="{00000000-0005-0000-0000-000015130000}"/>
    <cellStyle name="40% - Accent6 7 6 2" xfId="9088" xr:uid="{00000000-0005-0000-0000-000016130000}"/>
    <cellStyle name="40% - Accent6 7 7" xfId="6258" xr:uid="{00000000-0005-0000-0000-000017130000}"/>
    <cellStyle name="40% - Accent6 8" xfId="679" xr:uid="{00000000-0005-0000-0000-000018130000}"/>
    <cellStyle name="40% - Accent6 8 2" xfId="3539" xr:uid="{00000000-0005-0000-0000-000019130000}"/>
    <cellStyle name="40% - Accent6 8 2 2" xfId="9199" xr:uid="{00000000-0005-0000-0000-00001A130000}"/>
    <cellStyle name="40% - Accent6 8 3" xfId="6369" xr:uid="{00000000-0005-0000-0000-00001B130000}"/>
    <cellStyle name="40% - Accent6 9" xfId="1238" xr:uid="{00000000-0005-0000-0000-00001C130000}"/>
    <cellStyle name="40% - Accent6 9 2" xfId="4092" xr:uid="{00000000-0005-0000-0000-00001D130000}"/>
    <cellStyle name="40% - Accent6 9 2 2" xfId="9752" xr:uid="{00000000-0005-0000-0000-00001E130000}"/>
    <cellStyle name="40% - Accent6 9 3" xfId="6922" xr:uid="{00000000-0005-0000-0000-00001F13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ccountDetailRowBalanceCol" xfId="118" xr:uid="{00000000-0005-0000-0000-00002C130000}"/>
    <cellStyle name="AccountDetailRowDescCol" xfId="120" xr:uid="{00000000-0005-0000-0000-00002D130000}"/>
    <cellStyle name="AccountDetailRowNameCol" xfId="119" xr:uid="{00000000-0005-0000-0000-00002E130000}"/>
    <cellStyle name="AccountDetailRowSpacerCol" xfId="117" xr:uid="{00000000-0005-0000-0000-00002F130000}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53" xr:uid="{00000000-0005-0000-0000-000034130000}"/>
    <cellStyle name="Comma 11" xfId="345" xr:uid="{00000000-0005-0000-0000-000035130000}"/>
    <cellStyle name="Comma 11 2" xfId="904" xr:uid="{00000000-0005-0000-0000-000036130000}"/>
    <cellStyle name="Comma 11 2 2" xfId="3758" xr:uid="{00000000-0005-0000-0000-000037130000}"/>
    <cellStyle name="Comma 11 2 2 2" xfId="9418" xr:uid="{00000000-0005-0000-0000-000038130000}"/>
    <cellStyle name="Comma 11 2 3" xfId="6588" xr:uid="{00000000-0005-0000-0000-000039130000}"/>
    <cellStyle name="Comma 11 3" xfId="1458" xr:uid="{00000000-0005-0000-0000-00003A130000}"/>
    <cellStyle name="Comma 11 3 2" xfId="4312" xr:uid="{00000000-0005-0000-0000-00003B130000}"/>
    <cellStyle name="Comma 11 3 2 2" xfId="9972" xr:uid="{00000000-0005-0000-0000-00003C130000}"/>
    <cellStyle name="Comma 11 3 3" xfId="7142" xr:uid="{00000000-0005-0000-0000-00003D130000}"/>
    <cellStyle name="Comma 11 4" xfId="2024" xr:uid="{00000000-0005-0000-0000-00003E130000}"/>
    <cellStyle name="Comma 11 4 2" xfId="4867" xr:uid="{00000000-0005-0000-0000-00003F130000}"/>
    <cellStyle name="Comma 11 4 2 2" xfId="10527" xr:uid="{00000000-0005-0000-0000-000040130000}"/>
    <cellStyle name="Comma 11 4 3" xfId="7697" xr:uid="{00000000-0005-0000-0000-000041130000}"/>
    <cellStyle name="Comma 11 5" xfId="2579" xr:uid="{00000000-0005-0000-0000-000042130000}"/>
    <cellStyle name="Comma 11 5 2" xfId="5422" xr:uid="{00000000-0005-0000-0000-000043130000}"/>
    <cellStyle name="Comma 11 5 2 2" xfId="11082" xr:uid="{00000000-0005-0000-0000-000044130000}"/>
    <cellStyle name="Comma 11 5 3" xfId="8252" xr:uid="{00000000-0005-0000-0000-000045130000}"/>
    <cellStyle name="Comma 11 6" xfId="3205" xr:uid="{00000000-0005-0000-0000-000046130000}"/>
    <cellStyle name="Comma 11 6 2" xfId="8865" xr:uid="{00000000-0005-0000-0000-000047130000}"/>
    <cellStyle name="Comma 11 7" xfId="6035" xr:uid="{00000000-0005-0000-0000-000048130000}"/>
    <cellStyle name="Comma 12" xfId="457" xr:uid="{00000000-0005-0000-0000-000049130000}"/>
    <cellStyle name="Comma 12 2" xfId="1016" xr:uid="{00000000-0005-0000-0000-00004A130000}"/>
    <cellStyle name="Comma 12 2 2" xfId="3870" xr:uid="{00000000-0005-0000-0000-00004B130000}"/>
    <cellStyle name="Comma 12 2 2 2" xfId="9530" xr:uid="{00000000-0005-0000-0000-00004C130000}"/>
    <cellStyle name="Comma 12 2 3" xfId="6700" xr:uid="{00000000-0005-0000-0000-00004D130000}"/>
    <cellStyle name="Comma 12 3" xfId="1570" xr:uid="{00000000-0005-0000-0000-00004E130000}"/>
    <cellStyle name="Comma 12 3 2" xfId="4424" xr:uid="{00000000-0005-0000-0000-00004F130000}"/>
    <cellStyle name="Comma 12 3 2 2" xfId="10084" xr:uid="{00000000-0005-0000-0000-000050130000}"/>
    <cellStyle name="Comma 12 3 3" xfId="7254" xr:uid="{00000000-0005-0000-0000-000051130000}"/>
    <cellStyle name="Comma 12 4" xfId="2136" xr:uid="{00000000-0005-0000-0000-000052130000}"/>
    <cellStyle name="Comma 12 4 2" xfId="4979" xr:uid="{00000000-0005-0000-0000-000053130000}"/>
    <cellStyle name="Comma 12 4 2 2" xfId="10639" xr:uid="{00000000-0005-0000-0000-000054130000}"/>
    <cellStyle name="Comma 12 4 3" xfId="7809" xr:uid="{00000000-0005-0000-0000-000055130000}"/>
    <cellStyle name="Comma 12 5" xfId="2691" xr:uid="{00000000-0005-0000-0000-000056130000}"/>
    <cellStyle name="Comma 12 5 2" xfId="5534" xr:uid="{00000000-0005-0000-0000-000057130000}"/>
    <cellStyle name="Comma 12 5 2 2" xfId="11194" xr:uid="{00000000-0005-0000-0000-000058130000}"/>
    <cellStyle name="Comma 12 5 3" xfId="8364" xr:uid="{00000000-0005-0000-0000-000059130000}"/>
    <cellStyle name="Comma 12 6" xfId="3317" xr:uid="{00000000-0005-0000-0000-00005A130000}"/>
    <cellStyle name="Comma 12 6 2" xfId="8977" xr:uid="{00000000-0005-0000-0000-00005B130000}"/>
    <cellStyle name="Comma 12 7" xfId="6147" xr:uid="{00000000-0005-0000-0000-00005C130000}"/>
    <cellStyle name="Comma 13" xfId="569" xr:uid="{00000000-0005-0000-0000-00005D130000}"/>
    <cellStyle name="Comma 13 2" xfId="1128" xr:uid="{00000000-0005-0000-0000-00005E130000}"/>
    <cellStyle name="Comma 13 2 2" xfId="3982" xr:uid="{00000000-0005-0000-0000-00005F130000}"/>
    <cellStyle name="Comma 13 2 2 2" xfId="9642" xr:uid="{00000000-0005-0000-0000-000060130000}"/>
    <cellStyle name="Comma 13 2 3" xfId="6812" xr:uid="{00000000-0005-0000-0000-000061130000}"/>
    <cellStyle name="Comma 13 3" xfId="1682" xr:uid="{00000000-0005-0000-0000-000062130000}"/>
    <cellStyle name="Comma 13 3 2" xfId="4536" xr:uid="{00000000-0005-0000-0000-000063130000}"/>
    <cellStyle name="Comma 13 3 2 2" xfId="10196" xr:uid="{00000000-0005-0000-0000-000064130000}"/>
    <cellStyle name="Comma 13 3 3" xfId="7366" xr:uid="{00000000-0005-0000-0000-000065130000}"/>
    <cellStyle name="Comma 13 4" xfId="2248" xr:uid="{00000000-0005-0000-0000-000066130000}"/>
    <cellStyle name="Comma 13 4 2" xfId="5091" xr:uid="{00000000-0005-0000-0000-000067130000}"/>
    <cellStyle name="Comma 13 4 2 2" xfId="10751" xr:uid="{00000000-0005-0000-0000-000068130000}"/>
    <cellStyle name="Comma 13 4 3" xfId="7921" xr:uid="{00000000-0005-0000-0000-000069130000}"/>
    <cellStyle name="Comma 13 5" xfId="2803" xr:uid="{00000000-0005-0000-0000-00006A130000}"/>
    <cellStyle name="Comma 13 5 2" xfId="5646" xr:uid="{00000000-0005-0000-0000-00006B130000}"/>
    <cellStyle name="Comma 13 5 2 2" xfId="11306" xr:uid="{00000000-0005-0000-0000-00006C130000}"/>
    <cellStyle name="Comma 13 5 3" xfId="8476" xr:uid="{00000000-0005-0000-0000-00006D130000}"/>
    <cellStyle name="Comma 13 6" xfId="3429" xr:uid="{00000000-0005-0000-0000-00006E130000}"/>
    <cellStyle name="Comma 13 6 2" xfId="9089" xr:uid="{00000000-0005-0000-0000-00006F130000}"/>
    <cellStyle name="Comma 13 7" xfId="6259" xr:uid="{00000000-0005-0000-0000-000070130000}"/>
    <cellStyle name="Comma 14" xfId="780" xr:uid="{00000000-0005-0000-0000-000071130000}"/>
    <cellStyle name="Comma 15" xfId="680" xr:uid="{00000000-0005-0000-0000-000072130000}"/>
    <cellStyle name="Comma 15 2" xfId="3540" xr:uid="{00000000-0005-0000-0000-000073130000}"/>
    <cellStyle name="Comma 15 2 2" xfId="9200" xr:uid="{00000000-0005-0000-0000-000074130000}"/>
    <cellStyle name="Comma 15 3" xfId="6370" xr:uid="{00000000-0005-0000-0000-000075130000}"/>
    <cellStyle name="Comma 16" xfId="1239" xr:uid="{00000000-0005-0000-0000-000076130000}"/>
    <cellStyle name="Comma 16 2" xfId="4093" xr:uid="{00000000-0005-0000-0000-000077130000}"/>
    <cellStyle name="Comma 16 2 2" xfId="9753" xr:uid="{00000000-0005-0000-0000-000078130000}"/>
    <cellStyle name="Comma 16 3" xfId="6923" xr:uid="{00000000-0005-0000-0000-000079130000}"/>
    <cellStyle name="Comma 17" xfId="1804" xr:uid="{00000000-0005-0000-0000-00007A130000}"/>
    <cellStyle name="Comma 17 2" xfId="2966" xr:uid="{00000000-0005-0000-0000-00007B130000}"/>
    <cellStyle name="Comma 17 2 2" xfId="4649" xr:uid="{00000000-0005-0000-0000-00007C130000}"/>
    <cellStyle name="Comma 17 2 2 2" xfId="10309" xr:uid="{00000000-0005-0000-0000-00007D130000}"/>
    <cellStyle name="Comma 17 2 3" xfId="7479" xr:uid="{00000000-0005-0000-0000-00007E130000}"/>
    <cellStyle name="Comma 17 3" xfId="2967" xr:uid="{00000000-0005-0000-0000-00007F130000}"/>
    <cellStyle name="Comma 18" xfId="2359" xr:uid="{00000000-0005-0000-0000-000080130000}"/>
    <cellStyle name="Comma 18 2" xfId="5202" xr:uid="{00000000-0005-0000-0000-000081130000}"/>
    <cellStyle name="Comma 18 2 2" xfId="10862" xr:uid="{00000000-0005-0000-0000-000082130000}"/>
    <cellStyle name="Comma 18 3" xfId="8032" xr:uid="{00000000-0005-0000-0000-000083130000}"/>
    <cellStyle name="Comma 19" xfId="2901" xr:uid="{00000000-0005-0000-0000-000084130000}"/>
    <cellStyle name="Comma 19 2" xfId="5744" xr:uid="{00000000-0005-0000-0000-000085130000}"/>
    <cellStyle name="Comma 19 2 2" xfId="11404" xr:uid="{00000000-0005-0000-0000-000086130000}"/>
    <cellStyle name="Comma 19 3" xfId="8574" xr:uid="{00000000-0005-0000-0000-000087130000}"/>
    <cellStyle name="Comma 2" xfId="51" xr:uid="{00000000-0005-0000-0000-000088130000}"/>
    <cellStyle name="Comma 2 2" xfId="97" xr:uid="{00000000-0005-0000-0000-000089130000}"/>
    <cellStyle name="Comma 2 2 2" xfId="121" xr:uid="{00000000-0005-0000-0000-00008A130000}"/>
    <cellStyle name="Comma 2 2 2 2" xfId="152" xr:uid="{00000000-0005-0000-0000-00008B130000}"/>
    <cellStyle name="Comma 2 2 3" xfId="140" xr:uid="{00000000-0005-0000-0000-00008C130000}"/>
    <cellStyle name="Comma 2 3" xfId="96" xr:uid="{00000000-0005-0000-0000-00008D130000}"/>
    <cellStyle name="Comma 2 3 10" xfId="1836" xr:uid="{00000000-0005-0000-0000-00008E130000}"/>
    <cellStyle name="Comma 2 3 10 2" xfId="4680" xr:uid="{00000000-0005-0000-0000-00008F130000}"/>
    <cellStyle name="Comma 2 3 10 2 2" xfId="10340" xr:uid="{00000000-0005-0000-0000-000090130000}"/>
    <cellStyle name="Comma 2 3 10 3" xfId="7510" xr:uid="{00000000-0005-0000-0000-000091130000}"/>
    <cellStyle name="Comma 2 3 11" xfId="2391" xr:uid="{00000000-0005-0000-0000-000092130000}"/>
    <cellStyle name="Comma 2 3 11 2" xfId="5234" xr:uid="{00000000-0005-0000-0000-000093130000}"/>
    <cellStyle name="Comma 2 3 11 2 2" xfId="10894" xr:uid="{00000000-0005-0000-0000-000094130000}"/>
    <cellStyle name="Comma 2 3 11 3" xfId="8064" xr:uid="{00000000-0005-0000-0000-000095130000}"/>
    <cellStyle name="Comma 2 3 12" xfId="2945" xr:uid="{00000000-0005-0000-0000-000096130000}"/>
    <cellStyle name="Comma 2 3 12 2" xfId="5788" xr:uid="{00000000-0005-0000-0000-000097130000}"/>
    <cellStyle name="Comma 2 3 12 2 2" xfId="11448" xr:uid="{00000000-0005-0000-0000-000098130000}"/>
    <cellStyle name="Comma 2 3 12 3" xfId="8618" xr:uid="{00000000-0005-0000-0000-000099130000}"/>
    <cellStyle name="Comma 2 3 13" xfId="3017" xr:uid="{00000000-0005-0000-0000-00009A130000}"/>
    <cellStyle name="Comma 2 3 13 2" xfId="8677" xr:uid="{00000000-0005-0000-0000-00009B130000}"/>
    <cellStyle name="Comma 2 3 14" xfId="5847" xr:uid="{00000000-0005-0000-0000-00009C130000}"/>
    <cellStyle name="Comma 2 3 2" xfId="122" xr:uid="{00000000-0005-0000-0000-00009D130000}"/>
    <cellStyle name="Comma 2 3 3" xfId="207" xr:uid="{00000000-0005-0000-0000-00009E130000}"/>
    <cellStyle name="Comma 2 3 3 10" xfId="3073" xr:uid="{00000000-0005-0000-0000-00009F130000}"/>
    <cellStyle name="Comma 2 3 3 10 2" xfId="8733" xr:uid="{00000000-0005-0000-0000-0000A0130000}"/>
    <cellStyle name="Comma 2 3 3 11" xfId="5903" xr:uid="{00000000-0005-0000-0000-0000A1130000}"/>
    <cellStyle name="Comma 2 3 3 2" xfId="321" xr:uid="{00000000-0005-0000-0000-0000A2130000}"/>
    <cellStyle name="Comma 2 3 3 2 2" xfId="884" xr:uid="{00000000-0005-0000-0000-0000A3130000}"/>
    <cellStyle name="Comma 2 3 3 2 2 2" xfId="3738" xr:uid="{00000000-0005-0000-0000-0000A4130000}"/>
    <cellStyle name="Comma 2 3 3 2 2 2 2" xfId="9398" xr:uid="{00000000-0005-0000-0000-0000A5130000}"/>
    <cellStyle name="Comma 2 3 3 2 2 3" xfId="6568" xr:uid="{00000000-0005-0000-0000-0000A6130000}"/>
    <cellStyle name="Comma 2 3 3 2 3" xfId="1438" xr:uid="{00000000-0005-0000-0000-0000A7130000}"/>
    <cellStyle name="Comma 2 3 3 2 3 2" xfId="4292" xr:uid="{00000000-0005-0000-0000-0000A8130000}"/>
    <cellStyle name="Comma 2 3 3 2 3 2 2" xfId="9952" xr:uid="{00000000-0005-0000-0000-0000A9130000}"/>
    <cellStyle name="Comma 2 3 3 2 3 3" xfId="7122" xr:uid="{00000000-0005-0000-0000-0000AA130000}"/>
    <cellStyle name="Comma 2 3 3 2 4" xfId="2004" xr:uid="{00000000-0005-0000-0000-0000AB130000}"/>
    <cellStyle name="Comma 2 3 3 2 4 2" xfId="4847" xr:uid="{00000000-0005-0000-0000-0000AC130000}"/>
    <cellStyle name="Comma 2 3 3 2 4 2 2" xfId="10507" xr:uid="{00000000-0005-0000-0000-0000AD130000}"/>
    <cellStyle name="Comma 2 3 3 2 4 3" xfId="7677" xr:uid="{00000000-0005-0000-0000-0000AE130000}"/>
    <cellStyle name="Comma 2 3 3 2 5" xfId="2559" xr:uid="{00000000-0005-0000-0000-0000AF130000}"/>
    <cellStyle name="Comma 2 3 3 2 5 2" xfId="5402" xr:uid="{00000000-0005-0000-0000-0000B0130000}"/>
    <cellStyle name="Comma 2 3 3 2 5 2 2" xfId="11062" xr:uid="{00000000-0005-0000-0000-0000B1130000}"/>
    <cellStyle name="Comma 2 3 3 2 5 3" xfId="8232" xr:uid="{00000000-0005-0000-0000-0000B2130000}"/>
    <cellStyle name="Comma 2 3 3 2 6" xfId="3185" xr:uid="{00000000-0005-0000-0000-0000B3130000}"/>
    <cellStyle name="Comma 2 3 3 2 6 2" xfId="8845" xr:uid="{00000000-0005-0000-0000-0000B4130000}"/>
    <cellStyle name="Comma 2 3 3 2 7" xfId="6015" xr:uid="{00000000-0005-0000-0000-0000B5130000}"/>
    <cellStyle name="Comma 2 3 3 3" xfId="433" xr:uid="{00000000-0005-0000-0000-0000B6130000}"/>
    <cellStyle name="Comma 2 3 3 3 2" xfId="992" xr:uid="{00000000-0005-0000-0000-0000B7130000}"/>
    <cellStyle name="Comma 2 3 3 3 2 2" xfId="3846" xr:uid="{00000000-0005-0000-0000-0000B8130000}"/>
    <cellStyle name="Comma 2 3 3 3 2 2 2" xfId="9506" xr:uid="{00000000-0005-0000-0000-0000B9130000}"/>
    <cellStyle name="Comma 2 3 3 3 2 3" xfId="6676" xr:uid="{00000000-0005-0000-0000-0000BA130000}"/>
    <cellStyle name="Comma 2 3 3 3 3" xfId="1546" xr:uid="{00000000-0005-0000-0000-0000BB130000}"/>
    <cellStyle name="Comma 2 3 3 3 3 2" xfId="4400" xr:uid="{00000000-0005-0000-0000-0000BC130000}"/>
    <cellStyle name="Comma 2 3 3 3 3 2 2" xfId="10060" xr:uid="{00000000-0005-0000-0000-0000BD130000}"/>
    <cellStyle name="Comma 2 3 3 3 3 3" xfId="7230" xr:uid="{00000000-0005-0000-0000-0000BE130000}"/>
    <cellStyle name="Comma 2 3 3 3 4" xfId="2112" xr:uid="{00000000-0005-0000-0000-0000BF130000}"/>
    <cellStyle name="Comma 2 3 3 3 4 2" xfId="4955" xr:uid="{00000000-0005-0000-0000-0000C0130000}"/>
    <cellStyle name="Comma 2 3 3 3 4 2 2" xfId="10615" xr:uid="{00000000-0005-0000-0000-0000C1130000}"/>
    <cellStyle name="Comma 2 3 3 3 4 3" xfId="7785" xr:uid="{00000000-0005-0000-0000-0000C2130000}"/>
    <cellStyle name="Comma 2 3 3 3 5" xfId="2667" xr:uid="{00000000-0005-0000-0000-0000C3130000}"/>
    <cellStyle name="Comma 2 3 3 3 5 2" xfId="5510" xr:uid="{00000000-0005-0000-0000-0000C4130000}"/>
    <cellStyle name="Comma 2 3 3 3 5 2 2" xfId="11170" xr:uid="{00000000-0005-0000-0000-0000C5130000}"/>
    <cellStyle name="Comma 2 3 3 3 5 3" xfId="8340" xr:uid="{00000000-0005-0000-0000-0000C6130000}"/>
    <cellStyle name="Comma 2 3 3 3 6" xfId="3293" xr:uid="{00000000-0005-0000-0000-0000C7130000}"/>
    <cellStyle name="Comma 2 3 3 3 6 2" xfId="8953" xr:uid="{00000000-0005-0000-0000-0000C8130000}"/>
    <cellStyle name="Comma 2 3 3 3 7" xfId="6123" xr:uid="{00000000-0005-0000-0000-0000C9130000}"/>
    <cellStyle name="Comma 2 3 3 4" xfId="545" xr:uid="{00000000-0005-0000-0000-0000CA130000}"/>
    <cellStyle name="Comma 2 3 3 4 2" xfId="1104" xr:uid="{00000000-0005-0000-0000-0000CB130000}"/>
    <cellStyle name="Comma 2 3 3 4 2 2" xfId="3958" xr:uid="{00000000-0005-0000-0000-0000CC130000}"/>
    <cellStyle name="Comma 2 3 3 4 2 2 2" xfId="9618" xr:uid="{00000000-0005-0000-0000-0000CD130000}"/>
    <cellStyle name="Comma 2 3 3 4 2 3" xfId="6788" xr:uid="{00000000-0005-0000-0000-0000CE130000}"/>
    <cellStyle name="Comma 2 3 3 4 3" xfId="1658" xr:uid="{00000000-0005-0000-0000-0000CF130000}"/>
    <cellStyle name="Comma 2 3 3 4 3 2" xfId="4512" xr:uid="{00000000-0005-0000-0000-0000D0130000}"/>
    <cellStyle name="Comma 2 3 3 4 3 2 2" xfId="10172" xr:uid="{00000000-0005-0000-0000-0000D1130000}"/>
    <cellStyle name="Comma 2 3 3 4 3 3" xfId="7342" xr:uid="{00000000-0005-0000-0000-0000D2130000}"/>
    <cellStyle name="Comma 2 3 3 4 4" xfId="2224" xr:uid="{00000000-0005-0000-0000-0000D3130000}"/>
    <cellStyle name="Comma 2 3 3 4 4 2" xfId="5067" xr:uid="{00000000-0005-0000-0000-0000D4130000}"/>
    <cellStyle name="Comma 2 3 3 4 4 2 2" xfId="10727" xr:uid="{00000000-0005-0000-0000-0000D5130000}"/>
    <cellStyle name="Comma 2 3 3 4 4 3" xfId="7897" xr:uid="{00000000-0005-0000-0000-0000D6130000}"/>
    <cellStyle name="Comma 2 3 3 4 5" xfId="2779" xr:uid="{00000000-0005-0000-0000-0000D7130000}"/>
    <cellStyle name="Comma 2 3 3 4 5 2" xfId="5622" xr:uid="{00000000-0005-0000-0000-0000D8130000}"/>
    <cellStyle name="Comma 2 3 3 4 5 2 2" xfId="11282" xr:uid="{00000000-0005-0000-0000-0000D9130000}"/>
    <cellStyle name="Comma 2 3 3 4 5 3" xfId="8452" xr:uid="{00000000-0005-0000-0000-0000DA130000}"/>
    <cellStyle name="Comma 2 3 3 4 6" xfId="3405" xr:uid="{00000000-0005-0000-0000-0000DB130000}"/>
    <cellStyle name="Comma 2 3 3 4 6 2" xfId="9065" xr:uid="{00000000-0005-0000-0000-0000DC130000}"/>
    <cellStyle name="Comma 2 3 3 4 7" xfId="6235" xr:uid="{00000000-0005-0000-0000-0000DD130000}"/>
    <cellStyle name="Comma 2 3 3 5" xfId="656" xr:uid="{00000000-0005-0000-0000-0000DE130000}"/>
    <cellStyle name="Comma 2 3 3 5 2" xfId="1215" xr:uid="{00000000-0005-0000-0000-0000DF130000}"/>
    <cellStyle name="Comma 2 3 3 5 2 2" xfId="4069" xr:uid="{00000000-0005-0000-0000-0000E0130000}"/>
    <cellStyle name="Comma 2 3 3 5 2 2 2" xfId="9729" xr:uid="{00000000-0005-0000-0000-0000E1130000}"/>
    <cellStyle name="Comma 2 3 3 5 2 3" xfId="6899" xr:uid="{00000000-0005-0000-0000-0000E2130000}"/>
    <cellStyle name="Comma 2 3 3 5 3" xfId="1769" xr:uid="{00000000-0005-0000-0000-0000E3130000}"/>
    <cellStyle name="Comma 2 3 3 5 3 2" xfId="4623" xr:uid="{00000000-0005-0000-0000-0000E4130000}"/>
    <cellStyle name="Comma 2 3 3 5 3 2 2" xfId="10283" xr:uid="{00000000-0005-0000-0000-0000E5130000}"/>
    <cellStyle name="Comma 2 3 3 5 3 3" xfId="7453" xr:uid="{00000000-0005-0000-0000-0000E6130000}"/>
    <cellStyle name="Comma 2 3 3 5 4" xfId="2335" xr:uid="{00000000-0005-0000-0000-0000E7130000}"/>
    <cellStyle name="Comma 2 3 3 5 4 2" xfId="5178" xr:uid="{00000000-0005-0000-0000-0000E8130000}"/>
    <cellStyle name="Comma 2 3 3 5 4 2 2" xfId="10838" xr:uid="{00000000-0005-0000-0000-0000E9130000}"/>
    <cellStyle name="Comma 2 3 3 5 4 3" xfId="8008" xr:uid="{00000000-0005-0000-0000-0000EA130000}"/>
    <cellStyle name="Comma 2 3 3 5 5" xfId="2890" xr:uid="{00000000-0005-0000-0000-0000EB130000}"/>
    <cellStyle name="Comma 2 3 3 5 5 2" xfId="5733" xr:uid="{00000000-0005-0000-0000-0000EC130000}"/>
    <cellStyle name="Comma 2 3 3 5 5 2 2" xfId="11393" xr:uid="{00000000-0005-0000-0000-0000ED130000}"/>
    <cellStyle name="Comma 2 3 3 5 5 3" xfId="8563" xr:uid="{00000000-0005-0000-0000-0000EE130000}"/>
    <cellStyle name="Comma 2 3 3 5 6" xfId="3516" xr:uid="{00000000-0005-0000-0000-0000EF130000}"/>
    <cellStyle name="Comma 2 3 3 5 6 2" xfId="9176" xr:uid="{00000000-0005-0000-0000-0000F0130000}"/>
    <cellStyle name="Comma 2 3 3 5 7" xfId="6346" xr:uid="{00000000-0005-0000-0000-0000F1130000}"/>
    <cellStyle name="Comma 2 3 3 6" xfId="767" xr:uid="{00000000-0005-0000-0000-0000F2130000}"/>
    <cellStyle name="Comma 2 3 3 6 2" xfId="3627" xr:uid="{00000000-0005-0000-0000-0000F3130000}"/>
    <cellStyle name="Comma 2 3 3 6 2 2" xfId="9287" xr:uid="{00000000-0005-0000-0000-0000F4130000}"/>
    <cellStyle name="Comma 2 3 3 6 3" xfId="6457" xr:uid="{00000000-0005-0000-0000-0000F5130000}"/>
    <cellStyle name="Comma 2 3 3 7" xfId="1326" xr:uid="{00000000-0005-0000-0000-0000F6130000}"/>
    <cellStyle name="Comma 2 3 3 7 2" xfId="4180" xr:uid="{00000000-0005-0000-0000-0000F7130000}"/>
    <cellStyle name="Comma 2 3 3 7 2 2" xfId="9840" xr:uid="{00000000-0005-0000-0000-0000F8130000}"/>
    <cellStyle name="Comma 2 3 3 7 3" xfId="7010" xr:uid="{00000000-0005-0000-0000-0000F9130000}"/>
    <cellStyle name="Comma 2 3 3 8" xfId="1892" xr:uid="{00000000-0005-0000-0000-0000FA130000}"/>
    <cellStyle name="Comma 2 3 3 8 2" xfId="4735" xr:uid="{00000000-0005-0000-0000-0000FB130000}"/>
    <cellStyle name="Comma 2 3 3 8 2 2" xfId="10395" xr:uid="{00000000-0005-0000-0000-0000FC130000}"/>
    <cellStyle name="Comma 2 3 3 8 3" xfId="7565" xr:uid="{00000000-0005-0000-0000-0000FD130000}"/>
    <cellStyle name="Comma 2 3 3 9" xfId="2447" xr:uid="{00000000-0005-0000-0000-0000FE130000}"/>
    <cellStyle name="Comma 2 3 3 9 2" xfId="5290" xr:uid="{00000000-0005-0000-0000-0000FF130000}"/>
    <cellStyle name="Comma 2 3 3 9 2 2" xfId="10950" xr:uid="{00000000-0005-0000-0000-000000140000}"/>
    <cellStyle name="Comma 2 3 3 9 3" xfId="8120" xr:uid="{00000000-0005-0000-0000-000001140000}"/>
    <cellStyle name="Comma 2 3 4" xfId="265" xr:uid="{00000000-0005-0000-0000-000002140000}"/>
    <cellStyle name="Comma 2 3 4 2" xfId="828" xr:uid="{00000000-0005-0000-0000-000003140000}"/>
    <cellStyle name="Comma 2 3 4 2 2" xfId="3682" xr:uid="{00000000-0005-0000-0000-000004140000}"/>
    <cellStyle name="Comma 2 3 4 2 2 2" xfId="9342" xr:uid="{00000000-0005-0000-0000-000005140000}"/>
    <cellStyle name="Comma 2 3 4 2 3" xfId="6512" xr:uid="{00000000-0005-0000-0000-000006140000}"/>
    <cellStyle name="Comma 2 3 4 3" xfId="1382" xr:uid="{00000000-0005-0000-0000-000007140000}"/>
    <cellStyle name="Comma 2 3 4 3 2" xfId="4236" xr:uid="{00000000-0005-0000-0000-000008140000}"/>
    <cellStyle name="Comma 2 3 4 3 2 2" xfId="9896" xr:uid="{00000000-0005-0000-0000-000009140000}"/>
    <cellStyle name="Comma 2 3 4 3 3" xfId="7066" xr:uid="{00000000-0005-0000-0000-00000A140000}"/>
    <cellStyle name="Comma 2 3 4 4" xfId="1948" xr:uid="{00000000-0005-0000-0000-00000B140000}"/>
    <cellStyle name="Comma 2 3 4 4 2" xfId="4791" xr:uid="{00000000-0005-0000-0000-00000C140000}"/>
    <cellStyle name="Comma 2 3 4 4 2 2" xfId="10451" xr:uid="{00000000-0005-0000-0000-00000D140000}"/>
    <cellStyle name="Comma 2 3 4 4 3" xfId="7621" xr:uid="{00000000-0005-0000-0000-00000E140000}"/>
    <cellStyle name="Comma 2 3 4 5" xfId="2503" xr:uid="{00000000-0005-0000-0000-00000F140000}"/>
    <cellStyle name="Comma 2 3 4 5 2" xfId="5346" xr:uid="{00000000-0005-0000-0000-000010140000}"/>
    <cellStyle name="Comma 2 3 4 5 2 2" xfId="11006" xr:uid="{00000000-0005-0000-0000-000011140000}"/>
    <cellStyle name="Comma 2 3 4 5 3" xfId="8176" xr:uid="{00000000-0005-0000-0000-000012140000}"/>
    <cellStyle name="Comma 2 3 4 6" xfId="3129" xr:uid="{00000000-0005-0000-0000-000013140000}"/>
    <cellStyle name="Comma 2 3 4 6 2" xfId="8789" xr:uid="{00000000-0005-0000-0000-000014140000}"/>
    <cellStyle name="Comma 2 3 4 7" xfId="5959" xr:uid="{00000000-0005-0000-0000-000015140000}"/>
    <cellStyle name="Comma 2 3 5" xfId="377" xr:uid="{00000000-0005-0000-0000-000016140000}"/>
    <cellStyle name="Comma 2 3 5 2" xfId="936" xr:uid="{00000000-0005-0000-0000-000017140000}"/>
    <cellStyle name="Comma 2 3 5 2 2" xfId="3790" xr:uid="{00000000-0005-0000-0000-000018140000}"/>
    <cellStyle name="Comma 2 3 5 2 2 2" xfId="9450" xr:uid="{00000000-0005-0000-0000-000019140000}"/>
    <cellStyle name="Comma 2 3 5 2 3" xfId="6620" xr:uid="{00000000-0005-0000-0000-00001A140000}"/>
    <cellStyle name="Comma 2 3 5 3" xfId="1490" xr:uid="{00000000-0005-0000-0000-00001B140000}"/>
    <cellStyle name="Comma 2 3 5 3 2" xfId="4344" xr:uid="{00000000-0005-0000-0000-00001C140000}"/>
    <cellStyle name="Comma 2 3 5 3 2 2" xfId="10004" xr:uid="{00000000-0005-0000-0000-00001D140000}"/>
    <cellStyle name="Comma 2 3 5 3 3" xfId="7174" xr:uid="{00000000-0005-0000-0000-00001E140000}"/>
    <cellStyle name="Comma 2 3 5 4" xfId="2056" xr:uid="{00000000-0005-0000-0000-00001F140000}"/>
    <cellStyle name="Comma 2 3 5 4 2" xfId="4899" xr:uid="{00000000-0005-0000-0000-000020140000}"/>
    <cellStyle name="Comma 2 3 5 4 2 2" xfId="10559" xr:uid="{00000000-0005-0000-0000-000021140000}"/>
    <cellStyle name="Comma 2 3 5 4 3" xfId="7729" xr:uid="{00000000-0005-0000-0000-000022140000}"/>
    <cellStyle name="Comma 2 3 5 5" xfId="2611" xr:uid="{00000000-0005-0000-0000-000023140000}"/>
    <cellStyle name="Comma 2 3 5 5 2" xfId="5454" xr:uid="{00000000-0005-0000-0000-000024140000}"/>
    <cellStyle name="Comma 2 3 5 5 2 2" xfId="11114" xr:uid="{00000000-0005-0000-0000-000025140000}"/>
    <cellStyle name="Comma 2 3 5 5 3" xfId="8284" xr:uid="{00000000-0005-0000-0000-000026140000}"/>
    <cellStyle name="Comma 2 3 5 6" xfId="3237" xr:uid="{00000000-0005-0000-0000-000027140000}"/>
    <cellStyle name="Comma 2 3 5 6 2" xfId="8897" xr:uid="{00000000-0005-0000-0000-000028140000}"/>
    <cellStyle name="Comma 2 3 5 7" xfId="6067" xr:uid="{00000000-0005-0000-0000-000029140000}"/>
    <cellStyle name="Comma 2 3 6" xfId="489" xr:uid="{00000000-0005-0000-0000-00002A140000}"/>
    <cellStyle name="Comma 2 3 6 2" xfId="1048" xr:uid="{00000000-0005-0000-0000-00002B140000}"/>
    <cellStyle name="Comma 2 3 6 2 2" xfId="3902" xr:uid="{00000000-0005-0000-0000-00002C140000}"/>
    <cellStyle name="Comma 2 3 6 2 2 2" xfId="9562" xr:uid="{00000000-0005-0000-0000-00002D140000}"/>
    <cellStyle name="Comma 2 3 6 2 3" xfId="6732" xr:uid="{00000000-0005-0000-0000-00002E140000}"/>
    <cellStyle name="Comma 2 3 6 3" xfId="1602" xr:uid="{00000000-0005-0000-0000-00002F140000}"/>
    <cellStyle name="Comma 2 3 6 3 2" xfId="4456" xr:uid="{00000000-0005-0000-0000-000030140000}"/>
    <cellStyle name="Comma 2 3 6 3 2 2" xfId="10116" xr:uid="{00000000-0005-0000-0000-000031140000}"/>
    <cellStyle name="Comma 2 3 6 3 3" xfId="7286" xr:uid="{00000000-0005-0000-0000-000032140000}"/>
    <cellStyle name="Comma 2 3 6 4" xfId="2168" xr:uid="{00000000-0005-0000-0000-000033140000}"/>
    <cellStyle name="Comma 2 3 6 4 2" xfId="5011" xr:uid="{00000000-0005-0000-0000-000034140000}"/>
    <cellStyle name="Comma 2 3 6 4 2 2" xfId="10671" xr:uid="{00000000-0005-0000-0000-000035140000}"/>
    <cellStyle name="Comma 2 3 6 4 3" xfId="7841" xr:uid="{00000000-0005-0000-0000-000036140000}"/>
    <cellStyle name="Comma 2 3 6 5" xfId="2723" xr:uid="{00000000-0005-0000-0000-000037140000}"/>
    <cellStyle name="Comma 2 3 6 5 2" xfId="5566" xr:uid="{00000000-0005-0000-0000-000038140000}"/>
    <cellStyle name="Comma 2 3 6 5 2 2" xfId="11226" xr:uid="{00000000-0005-0000-0000-000039140000}"/>
    <cellStyle name="Comma 2 3 6 5 3" xfId="8396" xr:uid="{00000000-0005-0000-0000-00003A140000}"/>
    <cellStyle name="Comma 2 3 6 6" xfId="3349" xr:uid="{00000000-0005-0000-0000-00003B140000}"/>
    <cellStyle name="Comma 2 3 6 6 2" xfId="9009" xr:uid="{00000000-0005-0000-0000-00003C140000}"/>
    <cellStyle name="Comma 2 3 6 7" xfId="6179" xr:uid="{00000000-0005-0000-0000-00003D140000}"/>
    <cellStyle name="Comma 2 3 7" xfId="600" xr:uid="{00000000-0005-0000-0000-00003E140000}"/>
    <cellStyle name="Comma 2 3 7 2" xfId="1159" xr:uid="{00000000-0005-0000-0000-00003F140000}"/>
    <cellStyle name="Comma 2 3 7 2 2" xfId="4013" xr:uid="{00000000-0005-0000-0000-000040140000}"/>
    <cellStyle name="Comma 2 3 7 2 2 2" xfId="9673" xr:uid="{00000000-0005-0000-0000-000041140000}"/>
    <cellStyle name="Comma 2 3 7 2 3" xfId="6843" xr:uid="{00000000-0005-0000-0000-000042140000}"/>
    <cellStyle name="Comma 2 3 7 3" xfId="1713" xr:uid="{00000000-0005-0000-0000-000043140000}"/>
    <cellStyle name="Comma 2 3 7 3 2" xfId="4567" xr:uid="{00000000-0005-0000-0000-000044140000}"/>
    <cellStyle name="Comma 2 3 7 3 2 2" xfId="10227" xr:uid="{00000000-0005-0000-0000-000045140000}"/>
    <cellStyle name="Comma 2 3 7 3 3" xfId="7397" xr:uid="{00000000-0005-0000-0000-000046140000}"/>
    <cellStyle name="Comma 2 3 7 4" xfId="2279" xr:uid="{00000000-0005-0000-0000-000047140000}"/>
    <cellStyle name="Comma 2 3 7 4 2" xfId="5122" xr:uid="{00000000-0005-0000-0000-000048140000}"/>
    <cellStyle name="Comma 2 3 7 4 2 2" xfId="10782" xr:uid="{00000000-0005-0000-0000-000049140000}"/>
    <cellStyle name="Comma 2 3 7 4 3" xfId="7952" xr:uid="{00000000-0005-0000-0000-00004A140000}"/>
    <cellStyle name="Comma 2 3 7 5" xfId="2834" xr:uid="{00000000-0005-0000-0000-00004B140000}"/>
    <cellStyle name="Comma 2 3 7 5 2" xfId="5677" xr:uid="{00000000-0005-0000-0000-00004C140000}"/>
    <cellStyle name="Comma 2 3 7 5 2 2" xfId="11337" xr:uid="{00000000-0005-0000-0000-00004D140000}"/>
    <cellStyle name="Comma 2 3 7 5 3" xfId="8507" xr:uid="{00000000-0005-0000-0000-00004E140000}"/>
    <cellStyle name="Comma 2 3 7 6" xfId="3460" xr:uid="{00000000-0005-0000-0000-00004F140000}"/>
    <cellStyle name="Comma 2 3 7 6 2" xfId="9120" xr:uid="{00000000-0005-0000-0000-000050140000}"/>
    <cellStyle name="Comma 2 3 7 7" xfId="6290" xr:uid="{00000000-0005-0000-0000-000051140000}"/>
    <cellStyle name="Comma 2 3 8" xfId="711" xr:uid="{00000000-0005-0000-0000-000052140000}"/>
    <cellStyle name="Comma 2 3 8 2" xfId="3571" xr:uid="{00000000-0005-0000-0000-000053140000}"/>
    <cellStyle name="Comma 2 3 8 2 2" xfId="9231" xr:uid="{00000000-0005-0000-0000-000054140000}"/>
    <cellStyle name="Comma 2 3 8 3" xfId="6401" xr:uid="{00000000-0005-0000-0000-000055140000}"/>
    <cellStyle name="Comma 2 3 9" xfId="1270" xr:uid="{00000000-0005-0000-0000-000056140000}"/>
    <cellStyle name="Comma 2 3 9 2" xfId="4124" xr:uid="{00000000-0005-0000-0000-000057140000}"/>
    <cellStyle name="Comma 2 3 9 2 2" xfId="9784" xr:uid="{00000000-0005-0000-0000-000058140000}"/>
    <cellStyle name="Comma 2 3 9 3" xfId="6954" xr:uid="{00000000-0005-0000-0000-000059140000}"/>
    <cellStyle name="Comma 2 4" xfId="101" xr:uid="{00000000-0005-0000-0000-00005A140000}"/>
    <cellStyle name="Comma 2 4 2" xfId="123" xr:uid="{00000000-0005-0000-0000-00005B140000}"/>
    <cellStyle name="Comma 2 4 3" xfId="143" xr:uid="{00000000-0005-0000-0000-00005C140000}"/>
    <cellStyle name="Comma 2 5" xfId="92" xr:uid="{00000000-0005-0000-0000-00005D140000}"/>
    <cellStyle name="Comma 2 5 10" xfId="2389" xr:uid="{00000000-0005-0000-0000-00005E140000}"/>
    <cellStyle name="Comma 2 5 10 2" xfId="5232" xr:uid="{00000000-0005-0000-0000-00005F140000}"/>
    <cellStyle name="Comma 2 5 10 2 2" xfId="10892" xr:uid="{00000000-0005-0000-0000-000060140000}"/>
    <cellStyle name="Comma 2 5 10 3" xfId="8062" xr:uid="{00000000-0005-0000-0000-000061140000}"/>
    <cellStyle name="Comma 2 5 11" xfId="2943" xr:uid="{00000000-0005-0000-0000-000062140000}"/>
    <cellStyle name="Comma 2 5 11 2" xfId="5786" xr:uid="{00000000-0005-0000-0000-000063140000}"/>
    <cellStyle name="Comma 2 5 11 2 2" xfId="11446" xr:uid="{00000000-0005-0000-0000-000064140000}"/>
    <cellStyle name="Comma 2 5 11 3" xfId="8616" xr:uid="{00000000-0005-0000-0000-000065140000}"/>
    <cellStyle name="Comma 2 5 12" xfId="3015" xr:uid="{00000000-0005-0000-0000-000066140000}"/>
    <cellStyle name="Comma 2 5 12 2" xfId="8675" xr:uid="{00000000-0005-0000-0000-000067140000}"/>
    <cellStyle name="Comma 2 5 13" xfId="5845" xr:uid="{00000000-0005-0000-0000-000068140000}"/>
    <cellStyle name="Comma 2 5 2" xfId="205" xr:uid="{00000000-0005-0000-0000-000069140000}"/>
    <cellStyle name="Comma 2 5 2 10" xfId="3071" xr:uid="{00000000-0005-0000-0000-00006A140000}"/>
    <cellStyle name="Comma 2 5 2 10 2" xfId="8731" xr:uid="{00000000-0005-0000-0000-00006B140000}"/>
    <cellStyle name="Comma 2 5 2 11" xfId="5901" xr:uid="{00000000-0005-0000-0000-00006C140000}"/>
    <cellStyle name="Comma 2 5 2 2" xfId="319" xr:uid="{00000000-0005-0000-0000-00006D140000}"/>
    <cellStyle name="Comma 2 5 2 2 2" xfId="882" xr:uid="{00000000-0005-0000-0000-00006E140000}"/>
    <cellStyle name="Comma 2 5 2 2 2 2" xfId="3736" xr:uid="{00000000-0005-0000-0000-00006F140000}"/>
    <cellStyle name="Comma 2 5 2 2 2 2 2" xfId="9396" xr:uid="{00000000-0005-0000-0000-000070140000}"/>
    <cellStyle name="Comma 2 5 2 2 2 3" xfId="6566" xr:uid="{00000000-0005-0000-0000-000071140000}"/>
    <cellStyle name="Comma 2 5 2 2 3" xfId="1436" xr:uid="{00000000-0005-0000-0000-000072140000}"/>
    <cellStyle name="Comma 2 5 2 2 3 2" xfId="4290" xr:uid="{00000000-0005-0000-0000-000073140000}"/>
    <cellStyle name="Comma 2 5 2 2 3 2 2" xfId="9950" xr:uid="{00000000-0005-0000-0000-000074140000}"/>
    <cellStyle name="Comma 2 5 2 2 3 3" xfId="7120" xr:uid="{00000000-0005-0000-0000-000075140000}"/>
    <cellStyle name="Comma 2 5 2 2 4" xfId="2002" xr:uid="{00000000-0005-0000-0000-000076140000}"/>
    <cellStyle name="Comma 2 5 2 2 4 2" xfId="4845" xr:uid="{00000000-0005-0000-0000-000077140000}"/>
    <cellStyle name="Comma 2 5 2 2 4 2 2" xfId="10505" xr:uid="{00000000-0005-0000-0000-000078140000}"/>
    <cellStyle name="Comma 2 5 2 2 4 3" xfId="7675" xr:uid="{00000000-0005-0000-0000-000079140000}"/>
    <cellStyle name="Comma 2 5 2 2 5" xfId="2557" xr:uid="{00000000-0005-0000-0000-00007A140000}"/>
    <cellStyle name="Comma 2 5 2 2 5 2" xfId="5400" xr:uid="{00000000-0005-0000-0000-00007B140000}"/>
    <cellStyle name="Comma 2 5 2 2 5 2 2" xfId="11060" xr:uid="{00000000-0005-0000-0000-00007C140000}"/>
    <cellStyle name="Comma 2 5 2 2 5 3" xfId="8230" xr:uid="{00000000-0005-0000-0000-00007D140000}"/>
    <cellStyle name="Comma 2 5 2 2 6" xfId="3183" xr:uid="{00000000-0005-0000-0000-00007E140000}"/>
    <cellStyle name="Comma 2 5 2 2 6 2" xfId="8843" xr:uid="{00000000-0005-0000-0000-00007F140000}"/>
    <cellStyle name="Comma 2 5 2 2 7" xfId="6013" xr:uid="{00000000-0005-0000-0000-000080140000}"/>
    <cellStyle name="Comma 2 5 2 3" xfId="431" xr:uid="{00000000-0005-0000-0000-000081140000}"/>
    <cellStyle name="Comma 2 5 2 3 2" xfId="990" xr:uid="{00000000-0005-0000-0000-000082140000}"/>
    <cellStyle name="Comma 2 5 2 3 2 2" xfId="3844" xr:uid="{00000000-0005-0000-0000-000083140000}"/>
    <cellStyle name="Comma 2 5 2 3 2 2 2" xfId="9504" xr:uid="{00000000-0005-0000-0000-000084140000}"/>
    <cellStyle name="Comma 2 5 2 3 2 3" xfId="6674" xr:uid="{00000000-0005-0000-0000-000085140000}"/>
    <cellStyle name="Comma 2 5 2 3 3" xfId="1544" xr:uid="{00000000-0005-0000-0000-000086140000}"/>
    <cellStyle name="Comma 2 5 2 3 3 2" xfId="4398" xr:uid="{00000000-0005-0000-0000-000087140000}"/>
    <cellStyle name="Comma 2 5 2 3 3 2 2" xfId="10058" xr:uid="{00000000-0005-0000-0000-000088140000}"/>
    <cellStyle name="Comma 2 5 2 3 3 3" xfId="7228" xr:uid="{00000000-0005-0000-0000-000089140000}"/>
    <cellStyle name="Comma 2 5 2 3 4" xfId="2110" xr:uid="{00000000-0005-0000-0000-00008A140000}"/>
    <cellStyle name="Comma 2 5 2 3 4 2" xfId="4953" xr:uid="{00000000-0005-0000-0000-00008B140000}"/>
    <cellStyle name="Comma 2 5 2 3 4 2 2" xfId="10613" xr:uid="{00000000-0005-0000-0000-00008C140000}"/>
    <cellStyle name="Comma 2 5 2 3 4 3" xfId="7783" xr:uid="{00000000-0005-0000-0000-00008D140000}"/>
    <cellStyle name="Comma 2 5 2 3 5" xfId="2665" xr:uid="{00000000-0005-0000-0000-00008E140000}"/>
    <cellStyle name="Comma 2 5 2 3 5 2" xfId="5508" xr:uid="{00000000-0005-0000-0000-00008F140000}"/>
    <cellStyle name="Comma 2 5 2 3 5 2 2" xfId="11168" xr:uid="{00000000-0005-0000-0000-000090140000}"/>
    <cellStyle name="Comma 2 5 2 3 5 3" xfId="8338" xr:uid="{00000000-0005-0000-0000-000091140000}"/>
    <cellStyle name="Comma 2 5 2 3 6" xfId="3291" xr:uid="{00000000-0005-0000-0000-000092140000}"/>
    <cellStyle name="Comma 2 5 2 3 6 2" xfId="8951" xr:uid="{00000000-0005-0000-0000-000093140000}"/>
    <cellStyle name="Comma 2 5 2 3 7" xfId="6121" xr:uid="{00000000-0005-0000-0000-000094140000}"/>
    <cellStyle name="Comma 2 5 2 4" xfId="543" xr:uid="{00000000-0005-0000-0000-000095140000}"/>
    <cellStyle name="Comma 2 5 2 4 2" xfId="1102" xr:uid="{00000000-0005-0000-0000-000096140000}"/>
    <cellStyle name="Comma 2 5 2 4 2 2" xfId="3956" xr:uid="{00000000-0005-0000-0000-000097140000}"/>
    <cellStyle name="Comma 2 5 2 4 2 2 2" xfId="9616" xr:uid="{00000000-0005-0000-0000-000098140000}"/>
    <cellStyle name="Comma 2 5 2 4 2 3" xfId="6786" xr:uid="{00000000-0005-0000-0000-000099140000}"/>
    <cellStyle name="Comma 2 5 2 4 3" xfId="1656" xr:uid="{00000000-0005-0000-0000-00009A140000}"/>
    <cellStyle name="Comma 2 5 2 4 3 2" xfId="4510" xr:uid="{00000000-0005-0000-0000-00009B140000}"/>
    <cellStyle name="Comma 2 5 2 4 3 2 2" xfId="10170" xr:uid="{00000000-0005-0000-0000-00009C140000}"/>
    <cellStyle name="Comma 2 5 2 4 3 3" xfId="7340" xr:uid="{00000000-0005-0000-0000-00009D140000}"/>
    <cellStyle name="Comma 2 5 2 4 4" xfId="2222" xr:uid="{00000000-0005-0000-0000-00009E140000}"/>
    <cellStyle name="Comma 2 5 2 4 4 2" xfId="5065" xr:uid="{00000000-0005-0000-0000-00009F140000}"/>
    <cellStyle name="Comma 2 5 2 4 4 2 2" xfId="10725" xr:uid="{00000000-0005-0000-0000-0000A0140000}"/>
    <cellStyle name="Comma 2 5 2 4 4 3" xfId="7895" xr:uid="{00000000-0005-0000-0000-0000A1140000}"/>
    <cellStyle name="Comma 2 5 2 4 5" xfId="2777" xr:uid="{00000000-0005-0000-0000-0000A2140000}"/>
    <cellStyle name="Comma 2 5 2 4 5 2" xfId="5620" xr:uid="{00000000-0005-0000-0000-0000A3140000}"/>
    <cellStyle name="Comma 2 5 2 4 5 2 2" xfId="11280" xr:uid="{00000000-0005-0000-0000-0000A4140000}"/>
    <cellStyle name="Comma 2 5 2 4 5 3" xfId="8450" xr:uid="{00000000-0005-0000-0000-0000A5140000}"/>
    <cellStyle name="Comma 2 5 2 4 6" xfId="3403" xr:uid="{00000000-0005-0000-0000-0000A6140000}"/>
    <cellStyle name="Comma 2 5 2 4 6 2" xfId="9063" xr:uid="{00000000-0005-0000-0000-0000A7140000}"/>
    <cellStyle name="Comma 2 5 2 4 7" xfId="6233" xr:uid="{00000000-0005-0000-0000-0000A8140000}"/>
    <cellStyle name="Comma 2 5 2 5" xfId="654" xr:uid="{00000000-0005-0000-0000-0000A9140000}"/>
    <cellStyle name="Comma 2 5 2 5 2" xfId="1213" xr:uid="{00000000-0005-0000-0000-0000AA140000}"/>
    <cellStyle name="Comma 2 5 2 5 2 2" xfId="4067" xr:uid="{00000000-0005-0000-0000-0000AB140000}"/>
    <cellStyle name="Comma 2 5 2 5 2 2 2" xfId="9727" xr:uid="{00000000-0005-0000-0000-0000AC140000}"/>
    <cellStyle name="Comma 2 5 2 5 2 3" xfId="6897" xr:uid="{00000000-0005-0000-0000-0000AD140000}"/>
    <cellStyle name="Comma 2 5 2 5 3" xfId="1767" xr:uid="{00000000-0005-0000-0000-0000AE140000}"/>
    <cellStyle name="Comma 2 5 2 5 3 2" xfId="4621" xr:uid="{00000000-0005-0000-0000-0000AF140000}"/>
    <cellStyle name="Comma 2 5 2 5 3 2 2" xfId="10281" xr:uid="{00000000-0005-0000-0000-0000B0140000}"/>
    <cellStyle name="Comma 2 5 2 5 3 3" xfId="7451" xr:uid="{00000000-0005-0000-0000-0000B1140000}"/>
    <cellStyle name="Comma 2 5 2 5 4" xfId="2333" xr:uid="{00000000-0005-0000-0000-0000B2140000}"/>
    <cellStyle name="Comma 2 5 2 5 4 2" xfId="5176" xr:uid="{00000000-0005-0000-0000-0000B3140000}"/>
    <cellStyle name="Comma 2 5 2 5 4 2 2" xfId="10836" xr:uid="{00000000-0005-0000-0000-0000B4140000}"/>
    <cellStyle name="Comma 2 5 2 5 4 3" xfId="8006" xr:uid="{00000000-0005-0000-0000-0000B5140000}"/>
    <cellStyle name="Comma 2 5 2 5 5" xfId="2888" xr:uid="{00000000-0005-0000-0000-0000B6140000}"/>
    <cellStyle name="Comma 2 5 2 5 5 2" xfId="5731" xr:uid="{00000000-0005-0000-0000-0000B7140000}"/>
    <cellStyle name="Comma 2 5 2 5 5 2 2" xfId="11391" xr:uid="{00000000-0005-0000-0000-0000B8140000}"/>
    <cellStyle name="Comma 2 5 2 5 5 3" xfId="8561" xr:uid="{00000000-0005-0000-0000-0000B9140000}"/>
    <cellStyle name="Comma 2 5 2 5 6" xfId="3514" xr:uid="{00000000-0005-0000-0000-0000BA140000}"/>
    <cellStyle name="Comma 2 5 2 5 6 2" xfId="9174" xr:uid="{00000000-0005-0000-0000-0000BB140000}"/>
    <cellStyle name="Comma 2 5 2 5 7" xfId="6344" xr:uid="{00000000-0005-0000-0000-0000BC140000}"/>
    <cellStyle name="Comma 2 5 2 6" xfId="765" xr:uid="{00000000-0005-0000-0000-0000BD140000}"/>
    <cellStyle name="Comma 2 5 2 6 2" xfId="3625" xr:uid="{00000000-0005-0000-0000-0000BE140000}"/>
    <cellStyle name="Comma 2 5 2 6 2 2" xfId="9285" xr:uid="{00000000-0005-0000-0000-0000BF140000}"/>
    <cellStyle name="Comma 2 5 2 6 3" xfId="6455" xr:uid="{00000000-0005-0000-0000-0000C0140000}"/>
    <cellStyle name="Comma 2 5 2 7" xfId="1324" xr:uid="{00000000-0005-0000-0000-0000C1140000}"/>
    <cellStyle name="Comma 2 5 2 7 2" xfId="4178" xr:uid="{00000000-0005-0000-0000-0000C2140000}"/>
    <cellStyle name="Comma 2 5 2 7 2 2" xfId="9838" xr:uid="{00000000-0005-0000-0000-0000C3140000}"/>
    <cellStyle name="Comma 2 5 2 7 3" xfId="7008" xr:uid="{00000000-0005-0000-0000-0000C4140000}"/>
    <cellStyle name="Comma 2 5 2 8" xfId="1890" xr:uid="{00000000-0005-0000-0000-0000C5140000}"/>
    <cellStyle name="Comma 2 5 2 8 2" xfId="4733" xr:uid="{00000000-0005-0000-0000-0000C6140000}"/>
    <cellStyle name="Comma 2 5 2 8 2 2" xfId="10393" xr:uid="{00000000-0005-0000-0000-0000C7140000}"/>
    <cellStyle name="Comma 2 5 2 8 3" xfId="7563" xr:uid="{00000000-0005-0000-0000-0000C8140000}"/>
    <cellStyle name="Comma 2 5 2 9" xfId="2445" xr:uid="{00000000-0005-0000-0000-0000C9140000}"/>
    <cellStyle name="Comma 2 5 2 9 2" xfId="5288" xr:uid="{00000000-0005-0000-0000-0000CA140000}"/>
    <cellStyle name="Comma 2 5 2 9 2 2" xfId="10948" xr:uid="{00000000-0005-0000-0000-0000CB140000}"/>
    <cellStyle name="Comma 2 5 2 9 3" xfId="8118" xr:uid="{00000000-0005-0000-0000-0000CC140000}"/>
    <cellStyle name="Comma 2 5 3" xfId="263" xr:uid="{00000000-0005-0000-0000-0000CD140000}"/>
    <cellStyle name="Comma 2 5 3 2" xfId="826" xr:uid="{00000000-0005-0000-0000-0000CE140000}"/>
    <cellStyle name="Comma 2 5 3 2 2" xfId="3680" xr:uid="{00000000-0005-0000-0000-0000CF140000}"/>
    <cellStyle name="Comma 2 5 3 2 2 2" xfId="9340" xr:uid="{00000000-0005-0000-0000-0000D0140000}"/>
    <cellStyle name="Comma 2 5 3 2 3" xfId="6510" xr:uid="{00000000-0005-0000-0000-0000D1140000}"/>
    <cellStyle name="Comma 2 5 3 3" xfId="1380" xr:uid="{00000000-0005-0000-0000-0000D2140000}"/>
    <cellStyle name="Comma 2 5 3 3 2" xfId="4234" xr:uid="{00000000-0005-0000-0000-0000D3140000}"/>
    <cellStyle name="Comma 2 5 3 3 2 2" xfId="9894" xr:uid="{00000000-0005-0000-0000-0000D4140000}"/>
    <cellStyle name="Comma 2 5 3 3 3" xfId="7064" xr:uid="{00000000-0005-0000-0000-0000D5140000}"/>
    <cellStyle name="Comma 2 5 3 4" xfId="1946" xr:uid="{00000000-0005-0000-0000-0000D6140000}"/>
    <cellStyle name="Comma 2 5 3 4 2" xfId="4789" xr:uid="{00000000-0005-0000-0000-0000D7140000}"/>
    <cellStyle name="Comma 2 5 3 4 2 2" xfId="10449" xr:uid="{00000000-0005-0000-0000-0000D8140000}"/>
    <cellStyle name="Comma 2 5 3 4 3" xfId="7619" xr:uid="{00000000-0005-0000-0000-0000D9140000}"/>
    <cellStyle name="Comma 2 5 3 5" xfId="2501" xr:uid="{00000000-0005-0000-0000-0000DA140000}"/>
    <cellStyle name="Comma 2 5 3 5 2" xfId="5344" xr:uid="{00000000-0005-0000-0000-0000DB140000}"/>
    <cellStyle name="Comma 2 5 3 5 2 2" xfId="11004" xr:uid="{00000000-0005-0000-0000-0000DC140000}"/>
    <cellStyle name="Comma 2 5 3 5 3" xfId="8174" xr:uid="{00000000-0005-0000-0000-0000DD140000}"/>
    <cellStyle name="Comma 2 5 3 6" xfId="3127" xr:uid="{00000000-0005-0000-0000-0000DE140000}"/>
    <cellStyle name="Comma 2 5 3 6 2" xfId="8787" xr:uid="{00000000-0005-0000-0000-0000DF140000}"/>
    <cellStyle name="Comma 2 5 3 7" xfId="5957" xr:uid="{00000000-0005-0000-0000-0000E0140000}"/>
    <cellStyle name="Comma 2 5 4" xfId="375" xr:uid="{00000000-0005-0000-0000-0000E1140000}"/>
    <cellStyle name="Comma 2 5 4 2" xfId="934" xr:uid="{00000000-0005-0000-0000-0000E2140000}"/>
    <cellStyle name="Comma 2 5 4 2 2" xfId="3788" xr:uid="{00000000-0005-0000-0000-0000E3140000}"/>
    <cellStyle name="Comma 2 5 4 2 2 2" xfId="9448" xr:uid="{00000000-0005-0000-0000-0000E4140000}"/>
    <cellStyle name="Comma 2 5 4 2 3" xfId="6618" xr:uid="{00000000-0005-0000-0000-0000E5140000}"/>
    <cellStyle name="Comma 2 5 4 3" xfId="1488" xr:uid="{00000000-0005-0000-0000-0000E6140000}"/>
    <cellStyle name="Comma 2 5 4 3 2" xfId="4342" xr:uid="{00000000-0005-0000-0000-0000E7140000}"/>
    <cellStyle name="Comma 2 5 4 3 2 2" xfId="10002" xr:uid="{00000000-0005-0000-0000-0000E8140000}"/>
    <cellStyle name="Comma 2 5 4 3 3" xfId="7172" xr:uid="{00000000-0005-0000-0000-0000E9140000}"/>
    <cellStyle name="Comma 2 5 4 4" xfId="2054" xr:uid="{00000000-0005-0000-0000-0000EA140000}"/>
    <cellStyle name="Comma 2 5 4 4 2" xfId="4897" xr:uid="{00000000-0005-0000-0000-0000EB140000}"/>
    <cellStyle name="Comma 2 5 4 4 2 2" xfId="10557" xr:uid="{00000000-0005-0000-0000-0000EC140000}"/>
    <cellStyle name="Comma 2 5 4 4 3" xfId="7727" xr:uid="{00000000-0005-0000-0000-0000ED140000}"/>
    <cellStyle name="Comma 2 5 4 5" xfId="2609" xr:uid="{00000000-0005-0000-0000-0000EE140000}"/>
    <cellStyle name="Comma 2 5 4 5 2" xfId="5452" xr:uid="{00000000-0005-0000-0000-0000EF140000}"/>
    <cellStyle name="Comma 2 5 4 5 2 2" xfId="11112" xr:uid="{00000000-0005-0000-0000-0000F0140000}"/>
    <cellStyle name="Comma 2 5 4 5 3" xfId="8282" xr:uid="{00000000-0005-0000-0000-0000F1140000}"/>
    <cellStyle name="Comma 2 5 4 6" xfId="3235" xr:uid="{00000000-0005-0000-0000-0000F2140000}"/>
    <cellStyle name="Comma 2 5 4 6 2" xfId="8895" xr:uid="{00000000-0005-0000-0000-0000F3140000}"/>
    <cellStyle name="Comma 2 5 4 7" xfId="6065" xr:uid="{00000000-0005-0000-0000-0000F4140000}"/>
    <cellStyle name="Comma 2 5 5" xfId="487" xr:uid="{00000000-0005-0000-0000-0000F5140000}"/>
    <cellStyle name="Comma 2 5 5 2" xfId="1046" xr:uid="{00000000-0005-0000-0000-0000F6140000}"/>
    <cellStyle name="Comma 2 5 5 2 2" xfId="3900" xr:uid="{00000000-0005-0000-0000-0000F7140000}"/>
    <cellStyle name="Comma 2 5 5 2 2 2" xfId="9560" xr:uid="{00000000-0005-0000-0000-0000F8140000}"/>
    <cellStyle name="Comma 2 5 5 2 3" xfId="6730" xr:uid="{00000000-0005-0000-0000-0000F9140000}"/>
    <cellStyle name="Comma 2 5 5 3" xfId="1600" xr:uid="{00000000-0005-0000-0000-0000FA140000}"/>
    <cellStyle name="Comma 2 5 5 3 2" xfId="4454" xr:uid="{00000000-0005-0000-0000-0000FB140000}"/>
    <cellStyle name="Comma 2 5 5 3 2 2" xfId="10114" xr:uid="{00000000-0005-0000-0000-0000FC140000}"/>
    <cellStyle name="Comma 2 5 5 3 3" xfId="7284" xr:uid="{00000000-0005-0000-0000-0000FD140000}"/>
    <cellStyle name="Comma 2 5 5 4" xfId="2166" xr:uid="{00000000-0005-0000-0000-0000FE140000}"/>
    <cellStyle name="Comma 2 5 5 4 2" xfId="5009" xr:uid="{00000000-0005-0000-0000-0000FF140000}"/>
    <cellStyle name="Comma 2 5 5 4 2 2" xfId="10669" xr:uid="{00000000-0005-0000-0000-000000150000}"/>
    <cellStyle name="Comma 2 5 5 4 3" xfId="7839" xr:uid="{00000000-0005-0000-0000-000001150000}"/>
    <cellStyle name="Comma 2 5 5 5" xfId="2721" xr:uid="{00000000-0005-0000-0000-000002150000}"/>
    <cellStyle name="Comma 2 5 5 5 2" xfId="5564" xr:uid="{00000000-0005-0000-0000-000003150000}"/>
    <cellStyle name="Comma 2 5 5 5 2 2" xfId="11224" xr:uid="{00000000-0005-0000-0000-000004150000}"/>
    <cellStyle name="Comma 2 5 5 5 3" xfId="8394" xr:uid="{00000000-0005-0000-0000-000005150000}"/>
    <cellStyle name="Comma 2 5 5 6" xfId="3347" xr:uid="{00000000-0005-0000-0000-000006150000}"/>
    <cellStyle name="Comma 2 5 5 6 2" xfId="9007" xr:uid="{00000000-0005-0000-0000-000007150000}"/>
    <cellStyle name="Comma 2 5 5 7" xfId="6177" xr:uid="{00000000-0005-0000-0000-000008150000}"/>
    <cellStyle name="Comma 2 5 6" xfId="598" xr:uid="{00000000-0005-0000-0000-000009150000}"/>
    <cellStyle name="Comma 2 5 6 2" xfId="1157" xr:uid="{00000000-0005-0000-0000-00000A150000}"/>
    <cellStyle name="Comma 2 5 6 2 2" xfId="4011" xr:uid="{00000000-0005-0000-0000-00000B150000}"/>
    <cellStyle name="Comma 2 5 6 2 2 2" xfId="9671" xr:uid="{00000000-0005-0000-0000-00000C150000}"/>
    <cellStyle name="Comma 2 5 6 2 3" xfId="6841" xr:uid="{00000000-0005-0000-0000-00000D150000}"/>
    <cellStyle name="Comma 2 5 6 3" xfId="1711" xr:uid="{00000000-0005-0000-0000-00000E150000}"/>
    <cellStyle name="Comma 2 5 6 3 2" xfId="4565" xr:uid="{00000000-0005-0000-0000-00000F150000}"/>
    <cellStyle name="Comma 2 5 6 3 2 2" xfId="10225" xr:uid="{00000000-0005-0000-0000-000010150000}"/>
    <cellStyle name="Comma 2 5 6 3 3" xfId="7395" xr:uid="{00000000-0005-0000-0000-000011150000}"/>
    <cellStyle name="Comma 2 5 6 4" xfId="2277" xr:uid="{00000000-0005-0000-0000-000012150000}"/>
    <cellStyle name="Comma 2 5 6 4 2" xfId="5120" xr:uid="{00000000-0005-0000-0000-000013150000}"/>
    <cellStyle name="Comma 2 5 6 4 2 2" xfId="10780" xr:uid="{00000000-0005-0000-0000-000014150000}"/>
    <cellStyle name="Comma 2 5 6 4 3" xfId="7950" xr:uid="{00000000-0005-0000-0000-000015150000}"/>
    <cellStyle name="Comma 2 5 6 5" xfId="2832" xr:uid="{00000000-0005-0000-0000-000016150000}"/>
    <cellStyle name="Comma 2 5 6 5 2" xfId="5675" xr:uid="{00000000-0005-0000-0000-000017150000}"/>
    <cellStyle name="Comma 2 5 6 5 2 2" xfId="11335" xr:uid="{00000000-0005-0000-0000-000018150000}"/>
    <cellStyle name="Comma 2 5 6 5 3" xfId="8505" xr:uid="{00000000-0005-0000-0000-000019150000}"/>
    <cellStyle name="Comma 2 5 6 6" xfId="3458" xr:uid="{00000000-0005-0000-0000-00001A150000}"/>
    <cellStyle name="Comma 2 5 6 6 2" xfId="9118" xr:uid="{00000000-0005-0000-0000-00001B150000}"/>
    <cellStyle name="Comma 2 5 6 7" xfId="6288" xr:uid="{00000000-0005-0000-0000-00001C150000}"/>
    <cellStyle name="Comma 2 5 7" xfId="709" xr:uid="{00000000-0005-0000-0000-00001D150000}"/>
    <cellStyle name="Comma 2 5 7 2" xfId="3569" xr:uid="{00000000-0005-0000-0000-00001E150000}"/>
    <cellStyle name="Comma 2 5 7 2 2" xfId="9229" xr:uid="{00000000-0005-0000-0000-00001F150000}"/>
    <cellStyle name="Comma 2 5 7 3" xfId="6399" xr:uid="{00000000-0005-0000-0000-000020150000}"/>
    <cellStyle name="Comma 2 5 8" xfId="1268" xr:uid="{00000000-0005-0000-0000-000021150000}"/>
    <cellStyle name="Comma 2 5 8 2" xfId="4122" xr:uid="{00000000-0005-0000-0000-000022150000}"/>
    <cellStyle name="Comma 2 5 8 2 2" xfId="9782" xr:uid="{00000000-0005-0000-0000-000023150000}"/>
    <cellStyle name="Comma 2 5 8 3" xfId="6952" xr:uid="{00000000-0005-0000-0000-000024150000}"/>
    <cellStyle name="Comma 2 5 9" xfId="1834" xr:uid="{00000000-0005-0000-0000-000025150000}"/>
    <cellStyle name="Comma 2 5 9 2" xfId="4678" xr:uid="{00000000-0005-0000-0000-000026150000}"/>
    <cellStyle name="Comma 2 5 9 2 2" xfId="10338" xr:uid="{00000000-0005-0000-0000-000027150000}"/>
    <cellStyle name="Comma 2 5 9 3" xfId="7508" xr:uid="{00000000-0005-0000-0000-000028150000}"/>
    <cellStyle name="Comma 20" xfId="2973" xr:uid="{00000000-0005-0000-0000-000029150000}"/>
    <cellStyle name="Comma 20 2" xfId="8633" xr:uid="{00000000-0005-0000-0000-00002A150000}"/>
    <cellStyle name="Comma 21" xfId="5803" xr:uid="{00000000-0005-0000-0000-00002B150000}"/>
    <cellStyle name="Comma 3" xfId="55" xr:uid="{00000000-0005-0000-0000-00002C150000}"/>
    <cellStyle name="Comma 3 10" xfId="1244" xr:uid="{00000000-0005-0000-0000-00002D150000}"/>
    <cellStyle name="Comma 3 10 2" xfId="4098" xr:uid="{00000000-0005-0000-0000-00002E150000}"/>
    <cellStyle name="Comma 3 10 2 2" xfId="9758" xr:uid="{00000000-0005-0000-0000-00002F150000}"/>
    <cellStyle name="Comma 3 10 3" xfId="6928" xr:uid="{00000000-0005-0000-0000-000030150000}"/>
    <cellStyle name="Comma 3 11" xfId="1810" xr:uid="{00000000-0005-0000-0000-000031150000}"/>
    <cellStyle name="Comma 3 11 2" xfId="4654" xr:uid="{00000000-0005-0000-0000-000032150000}"/>
    <cellStyle name="Comma 3 11 2 2" xfId="10314" xr:uid="{00000000-0005-0000-0000-000033150000}"/>
    <cellStyle name="Comma 3 11 3" xfId="7484" xr:uid="{00000000-0005-0000-0000-000034150000}"/>
    <cellStyle name="Comma 3 12" xfId="2365" xr:uid="{00000000-0005-0000-0000-000035150000}"/>
    <cellStyle name="Comma 3 12 2" xfId="5208" xr:uid="{00000000-0005-0000-0000-000036150000}"/>
    <cellStyle name="Comma 3 12 2 2" xfId="10868" xr:uid="{00000000-0005-0000-0000-000037150000}"/>
    <cellStyle name="Comma 3 12 3" xfId="8038" xr:uid="{00000000-0005-0000-0000-000038150000}"/>
    <cellStyle name="Comma 3 13" xfId="2919" xr:uid="{00000000-0005-0000-0000-000039150000}"/>
    <cellStyle name="Comma 3 13 2" xfId="5762" xr:uid="{00000000-0005-0000-0000-00003A150000}"/>
    <cellStyle name="Comma 3 13 2 2" xfId="11422" xr:uid="{00000000-0005-0000-0000-00003B150000}"/>
    <cellStyle name="Comma 3 13 3" xfId="8592" xr:uid="{00000000-0005-0000-0000-00003C150000}"/>
    <cellStyle name="Comma 3 14" xfId="2991" xr:uid="{00000000-0005-0000-0000-00003D150000}"/>
    <cellStyle name="Comma 3 14 2" xfId="8651" xr:uid="{00000000-0005-0000-0000-00003E150000}"/>
    <cellStyle name="Comma 3 15" xfId="5821" xr:uid="{00000000-0005-0000-0000-00003F150000}"/>
    <cellStyle name="Comma 3 2" xfId="87" xr:uid="{00000000-0005-0000-0000-000040150000}"/>
    <cellStyle name="Comma 3 2 10" xfId="707" xr:uid="{00000000-0005-0000-0000-000041150000}"/>
    <cellStyle name="Comma 3 2 10 2" xfId="3567" xr:uid="{00000000-0005-0000-0000-000042150000}"/>
    <cellStyle name="Comma 3 2 10 2 2" xfId="9227" xr:uid="{00000000-0005-0000-0000-000043150000}"/>
    <cellStyle name="Comma 3 2 10 3" xfId="6397" xr:uid="{00000000-0005-0000-0000-000044150000}"/>
    <cellStyle name="Comma 3 2 11" xfId="1266" xr:uid="{00000000-0005-0000-0000-000045150000}"/>
    <cellStyle name="Comma 3 2 11 2" xfId="4120" xr:uid="{00000000-0005-0000-0000-000046150000}"/>
    <cellStyle name="Comma 3 2 11 2 2" xfId="9780" xr:uid="{00000000-0005-0000-0000-000047150000}"/>
    <cellStyle name="Comma 3 2 11 3" xfId="6950" xr:uid="{00000000-0005-0000-0000-000048150000}"/>
    <cellStyle name="Comma 3 2 12" xfId="1832" xr:uid="{00000000-0005-0000-0000-000049150000}"/>
    <cellStyle name="Comma 3 2 12 2" xfId="4676" xr:uid="{00000000-0005-0000-0000-00004A150000}"/>
    <cellStyle name="Comma 3 2 12 2 2" xfId="10336" xr:uid="{00000000-0005-0000-0000-00004B150000}"/>
    <cellStyle name="Comma 3 2 12 3" xfId="7506" xr:uid="{00000000-0005-0000-0000-00004C150000}"/>
    <cellStyle name="Comma 3 2 13" xfId="2387" xr:uid="{00000000-0005-0000-0000-00004D150000}"/>
    <cellStyle name="Comma 3 2 13 2" xfId="5230" xr:uid="{00000000-0005-0000-0000-00004E150000}"/>
    <cellStyle name="Comma 3 2 13 2 2" xfId="10890" xr:uid="{00000000-0005-0000-0000-00004F150000}"/>
    <cellStyle name="Comma 3 2 13 3" xfId="8060" xr:uid="{00000000-0005-0000-0000-000050150000}"/>
    <cellStyle name="Comma 3 2 14" xfId="2941" xr:uid="{00000000-0005-0000-0000-000051150000}"/>
    <cellStyle name="Comma 3 2 14 2" xfId="5784" xr:uid="{00000000-0005-0000-0000-000052150000}"/>
    <cellStyle name="Comma 3 2 14 2 2" xfId="11444" xr:uid="{00000000-0005-0000-0000-000053150000}"/>
    <cellStyle name="Comma 3 2 14 3" xfId="8614" xr:uid="{00000000-0005-0000-0000-000054150000}"/>
    <cellStyle name="Comma 3 2 15" xfId="3013" xr:uid="{00000000-0005-0000-0000-000055150000}"/>
    <cellStyle name="Comma 3 2 15 2" xfId="8673" xr:uid="{00000000-0005-0000-0000-000056150000}"/>
    <cellStyle name="Comma 3 2 16" xfId="5843" xr:uid="{00000000-0005-0000-0000-000057150000}"/>
    <cellStyle name="Comma 3 2 2" xfId="124" xr:uid="{00000000-0005-0000-0000-000058150000}"/>
    <cellStyle name="Comma 3 2 3" xfId="142" xr:uid="{00000000-0005-0000-0000-000059150000}"/>
    <cellStyle name="Comma 3 2 4" xfId="100" xr:uid="{00000000-0005-0000-0000-00005A150000}"/>
    <cellStyle name="Comma 3 2 5" xfId="203" xr:uid="{00000000-0005-0000-0000-00005B150000}"/>
    <cellStyle name="Comma 3 2 5 10" xfId="3069" xr:uid="{00000000-0005-0000-0000-00005C150000}"/>
    <cellStyle name="Comma 3 2 5 10 2" xfId="8729" xr:uid="{00000000-0005-0000-0000-00005D150000}"/>
    <cellStyle name="Comma 3 2 5 11" xfId="5899" xr:uid="{00000000-0005-0000-0000-00005E150000}"/>
    <cellStyle name="Comma 3 2 5 2" xfId="317" xr:uid="{00000000-0005-0000-0000-00005F150000}"/>
    <cellStyle name="Comma 3 2 5 2 2" xfId="880" xr:uid="{00000000-0005-0000-0000-000060150000}"/>
    <cellStyle name="Comma 3 2 5 2 2 2" xfId="3734" xr:uid="{00000000-0005-0000-0000-000061150000}"/>
    <cellStyle name="Comma 3 2 5 2 2 2 2" xfId="9394" xr:uid="{00000000-0005-0000-0000-000062150000}"/>
    <cellStyle name="Comma 3 2 5 2 2 3" xfId="6564" xr:uid="{00000000-0005-0000-0000-000063150000}"/>
    <cellStyle name="Comma 3 2 5 2 3" xfId="1434" xr:uid="{00000000-0005-0000-0000-000064150000}"/>
    <cellStyle name="Comma 3 2 5 2 3 2" xfId="4288" xr:uid="{00000000-0005-0000-0000-000065150000}"/>
    <cellStyle name="Comma 3 2 5 2 3 2 2" xfId="9948" xr:uid="{00000000-0005-0000-0000-000066150000}"/>
    <cellStyle name="Comma 3 2 5 2 3 3" xfId="7118" xr:uid="{00000000-0005-0000-0000-000067150000}"/>
    <cellStyle name="Comma 3 2 5 2 4" xfId="2000" xr:uid="{00000000-0005-0000-0000-000068150000}"/>
    <cellStyle name="Comma 3 2 5 2 4 2" xfId="4843" xr:uid="{00000000-0005-0000-0000-000069150000}"/>
    <cellStyle name="Comma 3 2 5 2 4 2 2" xfId="10503" xr:uid="{00000000-0005-0000-0000-00006A150000}"/>
    <cellStyle name="Comma 3 2 5 2 4 3" xfId="7673" xr:uid="{00000000-0005-0000-0000-00006B150000}"/>
    <cellStyle name="Comma 3 2 5 2 5" xfId="2555" xr:uid="{00000000-0005-0000-0000-00006C150000}"/>
    <cellStyle name="Comma 3 2 5 2 5 2" xfId="5398" xr:uid="{00000000-0005-0000-0000-00006D150000}"/>
    <cellStyle name="Comma 3 2 5 2 5 2 2" xfId="11058" xr:uid="{00000000-0005-0000-0000-00006E150000}"/>
    <cellStyle name="Comma 3 2 5 2 5 3" xfId="8228" xr:uid="{00000000-0005-0000-0000-00006F150000}"/>
    <cellStyle name="Comma 3 2 5 2 6" xfId="3181" xr:uid="{00000000-0005-0000-0000-000070150000}"/>
    <cellStyle name="Comma 3 2 5 2 6 2" xfId="8841" xr:uid="{00000000-0005-0000-0000-000071150000}"/>
    <cellStyle name="Comma 3 2 5 2 7" xfId="6011" xr:uid="{00000000-0005-0000-0000-000072150000}"/>
    <cellStyle name="Comma 3 2 5 3" xfId="429" xr:uid="{00000000-0005-0000-0000-000073150000}"/>
    <cellStyle name="Comma 3 2 5 3 2" xfId="988" xr:uid="{00000000-0005-0000-0000-000074150000}"/>
    <cellStyle name="Comma 3 2 5 3 2 2" xfId="3842" xr:uid="{00000000-0005-0000-0000-000075150000}"/>
    <cellStyle name="Comma 3 2 5 3 2 2 2" xfId="9502" xr:uid="{00000000-0005-0000-0000-000076150000}"/>
    <cellStyle name="Comma 3 2 5 3 2 3" xfId="6672" xr:uid="{00000000-0005-0000-0000-000077150000}"/>
    <cellStyle name="Comma 3 2 5 3 3" xfId="1542" xr:uid="{00000000-0005-0000-0000-000078150000}"/>
    <cellStyle name="Comma 3 2 5 3 3 2" xfId="4396" xr:uid="{00000000-0005-0000-0000-000079150000}"/>
    <cellStyle name="Comma 3 2 5 3 3 2 2" xfId="10056" xr:uid="{00000000-0005-0000-0000-00007A150000}"/>
    <cellStyle name="Comma 3 2 5 3 3 3" xfId="7226" xr:uid="{00000000-0005-0000-0000-00007B150000}"/>
    <cellStyle name="Comma 3 2 5 3 4" xfId="2108" xr:uid="{00000000-0005-0000-0000-00007C150000}"/>
    <cellStyle name="Comma 3 2 5 3 4 2" xfId="4951" xr:uid="{00000000-0005-0000-0000-00007D150000}"/>
    <cellStyle name="Comma 3 2 5 3 4 2 2" xfId="10611" xr:uid="{00000000-0005-0000-0000-00007E150000}"/>
    <cellStyle name="Comma 3 2 5 3 4 3" xfId="7781" xr:uid="{00000000-0005-0000-0000-00007F150000}"/>
    <cellStyle name="Comma 3 2 5 3 5" xfId="2663" xr:uid="{00000000-0005-0000-0000-000080150000}"/>
    <cellStyle name="Comma 3 2 5 3 5 2" xfId="5506" xr:uid="{00000000-0005-0000-0000-000081150000}"/>
    <cellStyle name="Comma 3 2 5 3 5 2 2" xfId="11166" xr:uid="{00000000-0005-0000-0000-000082150000}"/>
    <cellStyle name="Comma 3 2 5 3 5 3" xfId="8336" xr:uid="{00000000-0005-0000-0000-000083150000}"/>
    <cellStyle name="Comma 3 2 5 3 6" xfId="3289" xr:uid="{00000000-0005-0000-0000-000084150000}"/>
    <cellStyle name="Comma 3 2 5 3 6 2" xfId="8949" xr:uid="{00000000-0005-0000-0000-000085150000}"/>
    <cellStyle name="Comma 3 2 5 3 7" xfId="6119" xr:uid="{00000000-0005-0000-0000-000086150000}"/>
    <cellStyle name="Comma 3 2 5 4" xfId="541" xr:uid="{00000000-0005-0000-0000-000087150000}"/>
    <cellStyle name="Comma 3 2 5 4 2" xfId="1100" xr:uid="{00000000-0005-0000-0000-000088150000}"/>
    <cellStyle name="Comma 3 2 5 4 2 2" xfId="3954" xr:uid="{00000000-0005-0000-0000-000089150000}"/>
    <cellStyle name="Comma 3 2 5 4 2 2 2" xfId="9614" xr:uid="{00000000-0005-0000-0000-00008A150000}"/>
    <cellStyle name="Comma 3 2 5 4 2 3" xfId="6784" xr:uid="{00000000-0005-0000-0000-00008B150000}"/>
    <cellStyle name="Comma 3 2 5 4 3" xfId="1654" xr:uid="{00000000-0005-0000-0000-00008C150000}"/>
    <cellStyle name="Comma 3 2 5 4 3 2" xfId="4508" xr:uid="{00000000-0005-0000-0000-00008D150000}"/>
    <cellStyle name="Comma 3 2 5 4 3 2 2" xfId="10168" xr:uid="{00000000-0005-0000-0000-00008E150000}"/>
    <cellStyle name="Comma 3 2 5 4 3 3" xfId="7338" xr:uid="{00000000-0005-0000-0000-00008F150000}"/>
    <cellStyle name="Comma 3 2 5 4 4" xfId="2220" xr:uid="{00000000-0005-0000-0000-000090150000}"/>
    <cellStyle name="Comma 3 2 5 4 4 2" xfId="5063" xr:uid="{00000000-0005-0000-0000-000091150000}"/>
    <cellStyle name="Comma 3 2 5 4 4 2 2" xfId="10723" xr:uid="{00000000-0005-0000-0000-000092150000}"/>
    <cellStyle name="Comma 3 2 5 4 4 3" xfId="7893" xr:uid="{00000000-0005-0000-0000-000093150000}"/>
    <cellStyle name="Comma 3 2 5 4 5" xfId="2775" xr:uid="{00000000-0005-0000-0000-000094150000}"/>
    <cellStyle name="Comma 3 2 5 4 5 2" xfId="5618" xr:uid="{00000000-0005-0000-0000-000095150000}"/>
    <cellStyle name="Comma 3 2 5 4 5 2 2" xfId="11278" xr:uid="{00000000-0005-0000-0000-000096150000}"/>
    <cellStyle name="Comma 3 2 5 4 5 3" xfId="8448" xr:uid="{00000000-0005-0000-0000-000097150000}"/>
    <cellStyle name="Comma 3 2 5 4 6" xfId="3401" xr:uid="{00000000-0005-0000-0000-000098150000}"/>
    <cellStyle name="Comma 3 2 5 4 6 2" xfId="9061" xr:uid="{00000000-0005-0000-0000-000099150000}"/>
    <cellStyle name="Comma 3 2 5 4 7" xfId="6231" xr:uid="{00000000-0005-0000-0000-00009A150000}"/>
    <cellStyle name="Comma 3 2 5 5" xfId="652" xr:uid="{00000000-0005-0000-0000-00009B150000}"/>
    <cellStyle name="Comma 3 2 5 5 2" xfId="1211" xr:uid="{00000000-0005-0000-0000-00009C150000}"/>
    <cellStyle name="Comma 3 2 5 5 2 2" xfId="4065" xr:uid="{00000000-0005-0000-0000-00009D150000}"/>
    <cellStyle name="Comma 3 2 5 5 2 2 2" xfId="9725" xr:uid="{00000000-0005-0000-0000-00009E150000}"/>
    <cellStyle name="Comma 3 2 5 5 2 3" xfId="6895" xr:uid="{00000000-0005-0000-0000-00009F150000}"/>
    <cellStyle name="Comma 3 2 5 5 3" xfId="1765" xr:uid="{00000000-0005-0000-0000-0000A0150000}"/>
    <cellStyle name="Comma 3 2 5 5 3 2" xfId="4619" xr:uid="{00000000-0005-0000-0000-0000A1150000}"/>
    <cellStyle name="Comma 3 2 5 5 3 2 2" xfId="10279" xr:uid="{00000000-0005-0000-0000-0000A2150000}"/>
    <cellStyle name="Comma 3 2 5 5 3 3" xfId="7449" xr:uid="{00000000-0005-0000-0000-0000A3150000}"/>
    <cellStyle name="Comma 3 2 5 5 4" xfId="2331" xr:uid="{00000000-0005-0000-0000-0000A4150000}"/>
    <cellStyle name="Comma 3 2 5 5 4 2" xfId="5174" xr:uid="{00000000-0005-0000-0000-0000A5150000}"/>
    <cellStyle name="Comma 3 2 5 5 4 2 2" xfId="10834" xr:uid="{00000000-0005-0000-0000-0000A6150000}"/>
    <cellStyle name="Comma 3 2 5 5 4 3" xfId="8004" xr:uid="{00000000-0005-0000-0000-0000A7150000}"/>
    <cellStyle name="Comma 3 2 5 5 5" xfId="2886" xr:uid="{00000000-0005-0000-0000-0000A8150000}"/>
    <cellStyle name="Comma 3 2 5 5 5 2" xfId="5729" xr:uid="{00000000-0005-0000-0000-0000A9150000}"/>
    <cellStyle name="Comma 3 2 5 5 5 2 2" xfId="11389" xr:uid="{00000000-0005-0000-0000-0000AA150000}"/>
    <cellStyle name="Comma 3 2 5 5 5 3" xfId="8559" xr:uid="{00000000-0005-0000-0000-0000AB150000}"/>
    <cellStyle name="Comma 3 2 5 5 6" xfId="3512" xr:uid="{00000000-0005-0000-0000-0000AC150000}"/>
    <cellStyle name="Comma 3 2 5 5 6 2" xfId="9172" xr:uid="{00000000-0005-0000-0000-0000AD150000}"/>
    <cellStyle name="Comma 3 2 5 5 7" xfId="6342" xr:uid="{00000000-0005-0000-0000-0000AE150000}"/>
    <cellStyle name="Comma 3 2 5 6" xfId="763" xr:uid="{00000000-0005-0000-0000-0000AF150000}"/>
    <cellStyle name="Comma 3 2 5 6 2" xfId="3623" xr:uid="{00000000-0005-0000-0000-0000B0150000}"/>
    <cellStyle name="Comma 3 2 5 6 2 2" xfId="9283" xr:uid="{00000000-0005-0000-0000-0000B1150000}"/>
    <cellStyle name="Comma 3 2 5 6 3" xfId="6453" xr:uid="{00000000-0005-0000-0000-0000B2150000}"/>
    <cellStyle name="Comma 3 2 5 7" xfId="1322" xr:uid="{00000000-0005-0000-0000-0000B3150000}"/>
    <cellStyle name="Comma 3 2 5 7 2" xfId="4176" xr:uid="{00000000-0005-0000-0000-0000B4150000}"/>
    <cellStyle name="Comma 3 2 5 7 2 2" xfId="9836" xr:uid="{00000000-0005-0000-0000-0000B5150000}"/>
    <cellStyle name="Comma 3 2 5 7 3" xfId="7006" xr:uid="{00000000-0005-0000-0000-0000B6150000}"/>
    <cellStyle name="Comma 3 2 5 8" xfId="1888" xr:uid="{00000000-0005-0000-0000-0000B7150000}"/>
    <cellStyle name="Comma 3 2 5 8 2" xfId="4731" xr:uid="{00000000-0005-0000-0000-0000B8150000}"/>
    <cellStyle name="Comma 3 2 5 8 2 2" xfId="10391" xr:uid="{00000000-0005-0000-0000-0000B9150000}"/>
    <cellStyle name="Comma 3 2 5 8 3" xfId="7561" xr:uid="{00000000-0005-0000-0000-0000BA150000}"/>
    <cellStyle name="Comma 3 2 5 9" xfId="2443" xr:uid="{00000000-0005-0000-0000-0000BB150000}"/>
    <cellStyle name="Comma 3 2 5 9 2" xfId="5286" xr:uid="{00000000-0005-0000-0000-0000BC150000}"/>
    <cellStyle name="Comma 3 2 5 9 2 2" xfId="10946" xr:uid="{00000000-0005-0000-0000-0000BD150000}"/>
    <cellStyle name="Comma 3 2 5 9 3" xfId="8116" xr:uid="{00000000-0005-0000-0000-0000BE150000}"/>
    <cellStyle name="Comma 3 2 6" xfId="261" xr:uid="{00000000-0005-0000-0000-0000BF150000}"/>
    <cellStyle name="Comma 3 2 6 2" xfId="824" xr:uid="{00000000-0005-0000-0000-0000C0150000}"/>
    <cellStyle name="Comma 3 2 6 2 2" xfId="3678" xr:uid="{00000000-0005-0000-0000-0000C1150000}"/>
    <cellStyle name="Comma 3 2 6 2 2 2" xfId="9338" xr:uid="{00000000-0005-0000-0000-0000C2150000}"/>
    <cellStyle name="Comma 3 2 6 2 3" xfId="6508" xr:uid="{00000000-0005-0000-0000-0000C3150000}"/>
    <cellStyle name="Comma 3 2 6 3" xfId="1378" xr:uid="{00000000-0005-0000-0000-0000C4150000}"/>
    <cellStyle name="Comma 3 2 6 3 2" xfId="4232" xr:uid="{00000000-0005-0000-0000-0000C5150000}"/>
    <cellStyle name="Comma 3 2 6 3 2 2" xfId="9892" xr:uid="{00000000-0005-0000-0000-0000C6150000}"/>
    <cellStyle name="Comma 3 2 6 3 3" xfId="7062" xr:uid="{00000000-0005-0000-0000-0000C7150000}"/>
    <cellStyle name="Comma 3 2 6 4" xfId="1944" xr:uid="{00000000-0005-0000-0000-0000C8150000}"/>
    <cellStyle name="Comma 3 2 6 4 2" xfId="4787" xr:uid="{00000000-0005-0000-0000-0000C9150000}"/>
    <cellStyle name="Comma 3 2 6 4 2 2" xfId="10447" xr:uid="{00000000-0005-0000-0000-0000CA150000}"/>
    <cellStyle name="Comma 3 2 6 4 3" xfId="7617" xr:uid="{00000000-0005-0000-0000-0000CB150000}"/>
    <cellStyle name="Comma 3 2 6 5" xfId="2499" xr:uid="{00000000-0005-0000-0000-0000CC150000}"/>
    <cellStyle name="Comma 3 2 6 5 2" xfId="5342" xr:uid="{00000000-0005-0000-0000-0000CD150000}"/>
    <cellStyle name="Comma 3 2 6 5 2 2" xfId="11002" xr:uid="{00000000-0005-0000-0000-0000CE150000}"/>
    <cellStyle name="Comma 3 2 6 5 3" xfId="8172" xr:uid="{00000000-0005-0000-0000-0000CF150000}"/>
    <cellStyle name="Comma 3 2 6 6" xfId="3125" xr:uid="{00000000-0005-0000-0000-0000D0150000}"/>
    <cellStyle name="Comma 3 2 6 6 2" xfId="8785" xr:uid="{00000000-0005-0000-0000-0000D1150000}"/>
    <cellStyle name="Comma 3 2 6 7" xfId="5955" xr:uid="{00000000-0005-0000-0000-0000D2150000}"/>
    <cellStyle name="Comma 3 2 7" xfId="373" xr:uid="{00000000-0005-0000-0000-0000D3150000}"/>
    <cellStyle name="Comma 3 2 7 2" xfId="932" xr:uid="{00000000-0005-0000-0000-0000D4150000}"/>
    <cellStyle name="Comma 3 2 7 2 2" xfId="3786" xr:uid="{00000000-0005-0000-0000-0000D5150000}"/>
    <cellStyle name="Comma 3 2 7 2 2 2" xfId="9446" xr:uid="{00000000-0005-0000-0000-0000D6150000}"/>
    <cellStyle name="Comma 3 2 7 2 3" xfId="6616" xr:uid="{00000000-0005-0000-0000-0000D7150000}"/>
    <cellStyle name="Comma 3 2 7 3" xfId="1486" xr:uid="{00000000-0005-0000-0000-0000D8150000}"/>
    <cellStyle name="Comma 3 2 7 3 2" xfId="4340" xr:uid="{00000000-0005-0000-0000-0000D9150000}"/>
    <cellStyle name="Comma 3 2 7 3 2 2" xfId="10000" xr:uid="{00000000-0005-0000-0000-0000DA150000}"/>
    <cellStyle name="Comma 3 2 7 3 3" xfId="7170" xr:uid="{00000000-0005-0000-0000-0000DB150000}"/>
    <cellStyle name="Comma 3 2 7 4" xfId="2052" xr:uid="{00000000-0005-0000-0000-0000DC150000}"/>
    <cellStyle name="Comma 3 2 7 4 2" xfId="4895" xr:uid="{00000000-0005-0000-0000-0000DD150000}"/>
    <cellStyle name="Comma 3 2 7 4 2 2" xfId="10555" xr:uid="{00000000-0005-0000-0000-0000DE150000}"/>
    <cellStyle name="Comma 3 2 7 4 3" xfId="7725" xr:uid="{00000000-0005-0000-0000-0000DF150000}"/>
    <cellStyle name="Comma 3 2 7 5" xfId="2607" xr:uid="{00000000-0005-0000-0000-0000E0150000}"/>
    <cellStyle name="Comma 3 2 7 5 2" xfId="5450" xr:uid="{00000000-0005-0000-0000-0000E1150000}"/>
    <cellStyle name="Comma 3 2 7 5 2 2" xfId="11110" xr:uid="{00000000-0005-0000-0000-0000E2150000}"/>
    <cellStyle name="Comma 3 2 7 5 3" xfId="8280" xr:uid="{00000000-0005-0000-0000-0000E3150000}"/>
    <cellStyle name="Comma 3 2 7 6" xfId="3233" xr:uid="{00000000-0005-0000-0000-0000E4150000}"/>
    <cellStyle name="Comma 3 2 7 6 2" xfId="8893" xr:uid="{00000000-0005-0000-0000-0000E5150000}"/>
    <cellStyle name="Comma 3 2 7 7" xfId="6063" xr:uid="{00000000-0005-0000-0000-0000E6150000}"/>
    <cellStyle name="Comma 3 2 8" xfId="485" xr:uid="{00000000-0005-0000-0000-0000E7150000}"/>
    <cellStyle name="Comma 3 2 8 2" xfId="1044" xr:uid="{00000000-0005-0000-0000-0000E8150000}"/>
    <cellStyle name="Comma 3 2 8 2 2" xfId="3898" xr:uid="{00000000-0005-0000-0000-0000E9150000}"/>
    <cellStyle name="Comma 3 2 8 2 2 2" xfId="9558" xr:uid="{00000000-0005-0000-0000-0000EA150000}"/>
    <cellStyle name="Comma 3 2 8 2 3" xfId="6728" xr:uid="{00000000-0005-0000-0000-0000EB150000}"/>
    <cellStyle name="Comma 3 2 8 3" xfId="1598" xr:uid="{00000000-0005-0000-0000-0000EC150000}"/>
    <cellStyle name="Comma 3 2 8 3 2" xfId="4452" xr:uid="{00000000-0005-0000-0000-0000ED150000}"/>
    <cellStyle name="Comma 3 2 8 3 2 2" xfId="10112" xr:uid="{00000000-0005-0000-0000-0000EE150000}"/>
    <cellStyle name="Comma 3 2 8 3 3" xfId="7282" xr:uid="{00000000-0005-0000-0000-0000EF150000}"/>
    <cellStyle name="Comma 3 2 8 4" xfId="2164" xr:uid="{00000000-0005-0000-0000-0000F0150000}"/>
    <cellStyle name="Comma 3 2 8 4 2" xfId="5007" xr:uid="{00000000-0005-0000-0000-0000F1150000}"/>
    <cellStyle name="Comma 3 2 8 4 2 2" xfId="10667" xr:uid="{00000000-0005-0000-0000-0000F2150000}"/>
    <cellStyle name="Comma 3 2 8 4 3" xfId="7837" xr:uid="{00000000-0005-0000-0000-0000F3150000}"/>
    <cellStyle name="Comma 3 2 8 5" xfId="2719" xr:uid="{00000000-0005-0000-0000-0000F4150000}"/>
    <cellStyle name="Comma 3 2 8 5 2" xfId="5562" xr:uid="{00000000-0005-0000-0000-0000F5150000}"/>
    <cellStyle name="Comma 3 2 8 5 2 2" xfId="11222" xr:uid="{00000000-0005-0000-0000-0000F6150000}"/>
    <cellStyle name="Comma 3 2 8 5 3" xfId="8392" xr:uid="{00000000-0005-0000-0000-0000F7150000}"/>
    <cellStyle name="Comma 3 2 8 6" xfId="3345" xr:uid="{00000000-0005-0000-0000-0000F8150000}"/>
    <cellStyle name="Comma 3 2 8 6 2" xfId="9005" xr:uid="{00000000-0005-0000-0000-0000F9150000}"/>
    <cellStyle name="Comma 3 2 8 7" xfId="6175" xr:uid="{00000000-0005-0000-0000-0000FA150000}"/>
    <cellStyle name="Comma 3 2 9" xfId="596" xr:uid="{00000000-0005-0000-0000-0000FB150000}"/>
    <cellStyle name="Comma 3 2 9 2" xfId="1155" xr:uid="{00000000-0005-0000-0000-0000FC150000}"/>
    <cellStyle name="Comma 3 2 9 2 2" xfId="4009" xr:uid="{00000000-0005-0000-0000-0000FD150000}"/>
    <cellStyle name="Comma 3 2 9 2 2 2" xfId="9669" xr:uid="{00000000-0005-0000-0000-0000FE150000}"/>
    <cellStyle name="Comma 3 2 9 2 3" xfId="6839" xr:uid="{00000000-0005-0000-0000-0000FF150000}"/>
    <cellStyle name="Comma 3 2 9 3" xfId="1709" xr:uid="{00000000-0005-0000-0000-000000160000}"/>
    <cellStyle name="Comma 3 2 9 3 2" xfId="4563" xr:uid="{00000000-0005-0000-0000-000001160000}"/>
    <cellStyle name="Comma 3 2 9 3 2 2" xfId="10223" xr:uid="{00000000-0005-0000-0000-000002160000}"/>
    <cellStyle name="Comma 3 2 9 3 3" xfId="7393" xr:uid="{00000000-0005-0000-0000-000003160000}"/>
    <cellStyle name="Comma 3 2 9 4" xfId="2275" xr:uid="{00000000-0005-0000-0000-000004160000}"/>
    <cellStyle name="Comma 3 2 9 4 2" xfId="5118" xr:uid="{00000000-0005-0000-0000-000005160000}"/>
    <cellStyle name="Comma 3 2 9 4 2 2" xfId="10778" xr:uid="{00000000-0005-0000-0000-000006160000}"/>
    <cellStyle name="Comma 3 2 9 4 3" xfId="7948" xr:uid="{00000000-0005-0000-0000-000007160000}"/>
    <cellStyle name="Comma 3 2 9 5" xfId="2830" xr:uid="{00000000-0005-0000-0000-000008160000}"/>
    <cellStyle name="Comma 3 2 9 5 2" xfId="5673" xr:uid="{00000000-0005-0000-0000-000009160000}"/>
    <cellStyle name="Comma 3 2 9 5 2 2" xfId="11333" xr:uid="{00000000-0005-0000-0000-00000A160000}"/>
    <cellStyle name="Comma 3 2 9 5 3" xfId="8503" xr:uid="{00000000-0005-0000-0000-00000B160000}"/>
    <cellStyle name="Comma 3 2 9 6" xfId="3456" xr:uid="{00000000-0005-0000-0000-00000C160000}"/>
    <cellStyle name="Comma 3 2 9 6 2" xfId="9116" xr:uid="{00000000-0005-0000-0000-00000D160000}"/>
    <cellStyle name="Comma 3 2 9 7" xfId="6286" xr:uid="{00000000-0005-0000-0000-00000E160000}"/>
    <cellStyle name="Comma 3 3" xfId="91" xr:uid="{00000000-0005-0000-0000-00000F160000}"/>
    <cellStyle name="Comma 3 4" xfId="181" xr:uid="{00000000-0005-0000-0000-000010160000}"/>
    <cellStyle name="Comma 3 4 10" xfId="3047" xr:uid="{00000000-0005-0000-0000-000011160000}"/>
    <cellStyle name="Comma 3 4 10 2" xfId="8707" xr:uid="{00000000-0005-0000-0000-000012160000}"/>
    <cellStyle name="Comma 3 4 11" xfId="5877" xr:uid="{00000000-0005-0000-0000-000013160000}"/>
    <cellStyle name="Comma 3 4 2" xfId="295" xr:uid="{00000000-0005-0000-0000-000014160000}"/>
    <cellStyle name="Comma 3 4 2 2" xfId="858" xr:uid="{00000000-0005-0000-0000-000015160000}"/>
    <cellStyle name="Comma 3 4 2 2 2" xfId="3712" xr:uid="{00000000-0005-0000-0000-000016160000}"/>
    <cellStyle name="Comma 3 4 2 2 2 2" xfId="9372" xr:uid="{00000000-0005-0000-0000-000017160000}"/>
    <cellStyle name="Comma 3 4 2 2 3" xfId="6542" xr:uid="{00000000-0005-0000-0000-000018160000}"/>
    <cellStyle name="Comma 3 4 2 3" xfId="1412" xr:uid="{00000000-0005-0000-0000-000019160000}"/>
    <cellStyle name="Comma 3 4 2 3 2" xfId="4266" xr:uid="{00000000-0005-0000-0000-00001A160000}"/>
    <cellStyle name="Comma 3 4 2 3 2 2" xfId="9926" xr:uid="{00000000-0005-0000-0000-00001B160000}"/>
    <cellStyle name="Comma 3 4 2 3 3" xfId="7096" xr:uid="{00000000-0005-0000-0000-00001C160000}"/>
    <cellStyle name="Comma 3 4 2 4" xfId="1978" xr:uid="{00000000-0005-0000-0000-00001D160000}"/>
    <cellStyle name="Comma 3 4 2 4 2" xfId="4821" xr:uid="{00000000-0005-0000-0000-00001E160000}"/>
    <cellStyle name="Comma 3 4 2 4 2 2" xfId="10481" xr:uid="{00000000-0005-0000-0000-00001F160000}"/>
    <cellStyle name="Comma 3 4 2 4 3" xfId="7651" xr:uid="{00000000-0005-0000-0000-000020160000}"/>
    <cellStyle name="Comma 3 4 2 5" xfId="2533" xr:uid="{00000000-0005-0000-0000-000021160000}"/>
    <cellStyle name="Comma 3 4 2 5 2" xfId="5376" xr:uid="{00000000-0005-0000-0000-000022160000}"/>
    <cellStyle name="Comma 3 4 2 5 2 2" xfId="11036" xr:uid="{00000000-0005-0000-0000-000023160000}"/>
    <cellStyle name="Comma 3 4 2 5 3" xfId="8206" xr:uid="{00000000-0005-0000-0000-000024160000}"/>
    <cellStyle name="Comma 3 4 2 6" xfId="3159" xr:uid="{00000000-0005-0000-0000-000025160000}"/>
    <cellStyle name="Comma 3 4 2 6 2" xfId="8819" xr:uid="{00000000-0005-0000-0000-000026160000}"/>
    <cellStyle name="Comma 3 4 2 7" xfId="5989" xr:uid="{00000000-0005-0000-0000-000027160000}"/>
    <cellStyle name="Comma 3 4 3" xfId="407" xr:uid="{00000000-0005-0000-0000-000028160000}"/>
    <cellStyle name="Comma 3 4 3 2" xfId="966" xr:uid="{00000000-0005-0000-0000-000029160000}"/>
    <cellStyle name="Comma 3 4 3 2 2" xfId="3820" xr:uid="{00000000-0005-0000-0000-00002A160000}"/>
    <cellStyle name="Comma 3 4 3 2 2 2" xfId="9480" xr:uid="{00000000-0005-0000-0000-00002B160000}"/>
    <cellStyle name="Comma 3 4 3 2 3" xfId="6650" xr:uid="{00000000-0005-0000-0000-00002C160000}"/>
    <cellStyle name="Comma 3 4 3 3" xfId="1520" xr:uid="{00000000-0005-0000-0000-00002D160000}"/>
    <cellStyle name="Comma 3 4 3 3 2" xfId="4374" xr:uid="{00000000-0005-0000-0000-00002E160000}"/>
    <cellStyle name="Comma 3 4 3 3 2 2" xfId="10034" xr:uid="{00000000-0005-0000-0000-00002F160000}"/>
    <cellStyle name="Comma 3 4 3 3 3" xfId="7204" xr:uid="{00000000-0005-0000-0000-000030160000}"/>
    <cellStyle name="Comma 3 4 3 4" xfId="2086" xr:uid="{00000000-0005-0000-0000-000031160000}"/>
    <cellStyle name="Comma 3 4 3 4 2" xfId="4929" xr:uid="{00000000-0005-0000-0000-000032160000}"/>
    <cellStyle name="Comma 3 4 3 4 2 2" xfId="10589" xr:uid="{00000000-0005-0000-0000-000033160000}"/>
    <cellStyle name="Comma 3 4 3 4 3" xfId="7759" xr:uid="{00000000-0005-0000-0000-000034160000}"/>
    <cellStyle name="Comma 3 4 3 5" xfId="2641" xr:uid="{00000000-0005-0000-0000-000035160000}"/>
    <cellStyle name="Comma 3 4 3 5 2" xfId="5484" xr:uid="{00000000-0005-0000-0000-000036160000}"/>
    <cellStyle name="Comma 3 4 3 5 2 2" xfId="11144" xr:uid="{00000000-0005-0000-0000-000037160000}"/>
    <cellStyle name="Comma 3 4 3 5 3" xfId="8314" xr:uid="{00000000-0005-0000-0000-000038160000}"/>
    <cellStyle name="Comma 3 4 3 6" xfId="3267" xr:uid="{00000000-0005-0000-0000-000039160000}"/>
    <cellStyle name="Comma 3 4 3 6 2" xfId="8927" xr:uid="{00000000-0005-0000-0000-00003A160000}"/>
    <cellStyle name="Comma 3 4 3 7" xfId="6097" xr:uid="{00000000-0005-0000-0000-00003B160000}"/>
    <cellStyle name="Comma 3 4 4" xfId="519" xr:uid="{00000000-0005-0000-0000-00003C160000}"/>
    <cellStyle name="Comma 3 4 4 2" xfId="1078" xr:uid="{00000000-0005-0000-0000-00003D160000}"/>
    <cellStyle name="Comma 3 4 4 2 2" xfId="3932" xr:uid="{00000000-0005-0000-0000-00003E160000}"/>
    <cellStyle name="Comma 3 4 4 2 2 2" xfId="9592" xr:uid="{00000000-0005-0000-0000-00003F160000}"/>
    <cellStyle name="Comma 3 4 4 2 3" xfId="6762" xr:uid="{00000000-0005-0000-0000-000040160000}"/>
    <cellStyle name="Comma 3 4 4 3" xfId="1632" xr:uid="{00000000-0005-0000-0000-000041160000}"/>
    <cellStyle name="Comma 3 4 4 3 2" xfId="4486" xr:uid="{00000000-0005-0000-0000-000042160000}"/>
    <cellStyle name="Comma 3 4 4 3 2 2" xfId="10146" xr:uid="{00000000-0005-0000-0000-000043160000}"/>
    <cellStyle name="Comma 3 4 4 3 3" xfId="7316" xr:uid="{00000000-0005-0000-0000-000044160000}"/>
    <cellStyle name="Comma 3 4 4 4" xfId="2198" xr:uid="{00000000-0005-0000-0000-000045160000}"/>
    <cellStyle name="Comma 3 4 4 4 2" xfId="5041" xr:uid="{00000000-0005-0000-0000-000046160000}"/>
    <cellStyle name="Comma 3 4 4 4 2 2" xfId="10701" xr:uid="{00000000-0005-0000-0000-000047160000}"/>
    <cellStyle name="Comma 3 4 4 4 3" xfId="7871" xr:uid="{00000000-0005-0000-0000-000048160000}"/>
    <cellStyle name="Comma 3 4 4 5" xfId="2753" xr:uid="{00000000-0005-0000-0000-000049160000}"/>
    <cellStyle name="Comma 3 4 4 5 2" xfId="5596" xr:uid="{00000000-0005-0000-0000-00004A160000}"/>
    <cellStyle name="Comma 3 4 4 5 2 2" xfId="11256" xr:uid="{00000000-0005-0000-0000-00004B160000}"/>
    <cellStyle name="Comma 3 4 4 5 3" xfId="8426" xr:uid="{00000000-0005-0000-0000-00004C160000}"/>
    <cellStyle name="Comma 3 4 4 6" xfId="3379" xr:uid="{00000000-0005-0000-0000-00004D160000}"/>
    <cellStyle name="Comma 3 4 4 6 2" xfId="9039" xr:uid="{00000000-0005-0000-0000-00004E160000}"/>
    <cellStyle name="Comma 3 4 4 7" xfId="6209" xr:uid="{00000000-0005-0000-0000-00004F160000}"/>
    <cellStyle name="Comma 3 4 5" xfId="630" xr:uid="{00000000-0005-0000-0000-000050160000}"/>
    <cellStyle name="Comma 3 4 5 2" xfId="1189" xr:uid="{00000000-0005-0000-0000-000051160000}"/>
    <cellStyle name="Comma 3 4 5 2 2" xfId="4043" xr:uid="{00000000-0005-0000-0000-000052160000}"/>
    <cellStyle name="Comma 3 4 5 2 2 2" xfId="9703" xr:uid="{00000000-0005-0000-0000-000053160000}"/>
    <cellStyle name="Comma 3 4 5 2 3" xfId="6873" xr:uid="{00000000-0005-0000-0000-000054160000}"/>
    <cellStyle name="Comma 3 4 5 3" xfId="1743" xr:uid="{00000000-0005-0000-0000-000055160000}"/>
    <cellStyle name="Comma 3 4 5 3 2" xfId="4597" xr:uid="{00000000-0005-0000-0000-000056160000}"/>
    <cellStyle name="Comma 3 4 5 3 2 2" xfId="10257" xr:uid="{00000000-0005-0000-0000-000057160000}"/>
    <cellStyle name="Comma 3 4 5 3 3" xfId="7427" xr:uid="{00000000-0005-0000-0000-000058160000}"/>
    <cellStyle name="Comma 3 4 5 4" xfId="2309" xr:uid="{00000000-0005-0000-0000-000059160000}"/>
    <cellStyle name="Comma 3 4 5 4 2" xfId="5152" xr:uid="{00000000-0005-0000-0000-00005A160000}"/>
    <cellStyle name="Comma 3 4 5 4 2 2" xfId="10812" xr:uid="{00000000-0005-0000-0000-00005B160000}"/>
    <cellStyle name="Comma 3 4 5 4 3" xfId="7982" xr:uid="{00000000-0005-0000-0000-00005C160000}"/>
    <cellStyle name="Comma 3 4 5 5" xfId="2864" xr:uid="{00000000-0005-0000-0000-00005D160000}"/>
    <cellStyle name="Comma 3 4 5 5 2" xfId="5707" xr:uid="{00000000-0005-0000-0000-00005E160000}"/>
    <cellStyle name="Comma 3 4 5 5 2 2" xfId="11367" xr:uid="{00000000-0005-0000-0000-00005F160000}"/>
    <cellStyle name="Comma 3 4 5 5 3" xfId="8537" xr:uid="{00000000-0005-0000-0000-000060160000}"/>
    <cellStyle name="Comma 3 4 5 6" xfId="3490" xr:uid="{00000000-0005-0000-0000-000061160000}"/>
    <cellStyle name="Comma 3 4 5 6 2" xfId="9150" xr:uid="{00000000-0005-0000-0000-000062160000}"/>
    <cellStyle name="Comma 3 4 5 7" xfId="6320" xr:uid="{00000000-0005-0000-0000-000063160000}"/>
    <cellStyle name="Comma 3 4 6" xfId="741" xr:uid="{00000000-0005-0000-0000-000064160000}"/>
    <cellStyle name="Comma 3 4 6 2" xfId="3601" xr:uid="{00000000-0005-0000-0000-000065160000}"/>
    <cellStyle name="Comma 3 4 6 2 2" xfId="9261" xr:uid="{00000000-0005-0000-0000-000066160000}"/>
    <cellStyle name="Comma 3 4 6 3" xfId="6431" xr:uid="{00000000-0005-0000-0000-000067160000}"/>
    <cellStyle name="Comma 3 4 7" xfId="1300" xr:uid="{00000000-0005-0000-0000-000068160000}"/>
    <cellStyle name="Comma 3 4 7 2" xfId="4154" xr:uid="{00000000-0005-0000-0000-000069160000}"/>
    <cellStyle name="Comma 3 4 7 2 2" xfId="9814" xr:uid="{00000000-0005-0000-0000-00006A160000}"/>
    <cellStyle name="Comma 3 4 7 3" xfId="6984" xr:uid="{00000000-0005-0000-0000-00006B160000}"/>
    <cellStyle name="Comma 3 4 8" xfId="1866" xr:uid="{00000000-0005-0000-0000-00006C160000}"/>
    <cellStyle name="Comma 3 4 8 2" xfId="4709" xr:uid="{00000000-0005-0000-0000-00006D160000}"/>
    <cellStyle name="Comma 3 4 8 2 2" xfId="10369" xr:uid="{00000000-0005-0000-0000-00006E160000}"/>
    <cellStyle name="Comma 3 4 8 3" xfId="7539" xr:uid="{00000000-0005-0000-0000-00006F160000}"/>
    <cellStyle name="Comma 3 4 9" xfId="2421" xr:uid="{00000000-0005-0000-0000-000070160000}"/>
    <cellStyle name="Comma 3 4 9 2" xfId="5264" xr:uid="{00000000-0005-0000-0000-000071160000}"/>
    <cellStyle name="Comma 3 4 9 2 2" xfId="10924" xr:uid="{00000000-0005-0000-0000-000072160000}"/>
    <cellStyle name="Comma 3 4 9 3" xfId="8094" xr:uid="{00000000-0005-0000-0000-000073160000}"/>
    <cellStyle name="Comma 3 5" xfId="239" xr:uid="{00000000-0005-0000-0000-000074160000}"/>
    <cellStyle name="Comma 3 5 2" xfId="802" xr:uid="{00000000-0005-0000-0000-000075160000}"/>
    <cellStyle name="Comma 3 5 2 2" xfId="3656" xr:uid="{00000000-0005-0000-0000-000076160000}"/>
    <cellStyle name="Comma 3 5 2 2 2" xfId="9316" xr:uid="{00000000-0005-0000-0000-000077160000}"/>
    <cellStyle name="Comma 3 5 2 3" xfId="6486" xr:uid="{00000000-0005-0000-0000-000078160000}"/>
    <cellStyle name="Comma 3 5 3" xfId="1356" xr:uid="{00000000-0005-0000-0000-000079160000}"/>
    <cellStyle name="Comma 3 5 3 2" xfId="4210" xr:uid="{00000000-0005-0000-0000-00007A160000}"/>
    <cellStyle name="Comma 3 5 3 2 2" xfId="9870" xr:uid="{00000000-0005-0000-0000-00007B160000}"/>
    <cellStyle name="Comma 3 5 3 3" xfId="7040" xr:uid="{00000000-0005-0000-0000-00007C160000}"/>
    <cellStyle name="Comma 3 5 4" xfId="1922" xr:uid="{00000000-0005-0000-0000-00007D160000}"/>
    <cellStyle name="Comma 3 5 4 2" xfId="4765" xr:uid="{00000000-0005-0000-0000-00007E160000}"/>
    <cellStyle name="Comma 3 5 4 2 2" xfId="10425" xr:uid="{00000000-0005-0000-0000-00007F160000}"/>
    <cellStyle name="Comma 3 5 4 3" xfId="7595" xr:uid="{00000000-0005-0000-0000-000080160000}"/>
    <cellStyle name="Comma 3 5 5" xfId="2477" xr:uid="{00000000-0005-0000-0000-000081160000}"/>
    <cellStyle name="Comma 3 5 5 2" xfId="5320" xr:uid="{00000000-0005-0000-0000-000082160000}"/>
    <cellStyle name="Comma 3 5 5 2 2" xfId="10980" xr:uid="{00000000-0005-0000-0000-000083160000}"/>
    <cellStyle name="Comma 3 5 5 3" xfId="8150" xr:uid="{00000000-0005-0000-0000-000084160000}"/>
    <cellStyle name="Comma 3 5 6" xfId="3103" xr:uid="{00000000-0005-0000-0000-000085160000}"/>
    <cellStyle name="Comma 3 5 6 2" xfId="8763" xr:uid="{00000000-0005-0000-0000-000086160000}"/>
    <cellStyle name="Comma 3 5 7" xfId="5933" xr:uid="{00000000-0005-0000-0000-000087160000}"/>
    <cellStyle name="Comma 3 6" xfId="351" xr:uid="{00000000-0005-0000-0000-000088160000}"/>
    <cellStyle name="Comma 3 6 2" xfId="910" xr:uid="{00000000-0005-0000-0000-000089160000}"/>
    <cellStyle name="Comma 3 6 2 2" xfId="3764" xr:uid="{00000000-0005-0000-0000-00008A160000}"/>
    <cellStyle name="Comma 3 6 2 2 2" xfId="9424" xr:uid="{00000000-0005-0000-0000-00008B160000}"/>
    <cellStyle name="Comma 3 6 2 3" xfId="6594" xr:uid="{00000000-0005-0000-0000-00008C160000}"/>
    <cellStyle name="Comma 3 6 3" xfId="1464" xr:uid="{00000000-0005-0000-0000-00008D160000}"/>
    <cellStyle name="Comma 3 6 3 2" xfId="4318" xr:uid="{00000000-0005-0000-0000-00008E160000}"/>
    <cellStyle name="Comma 3 6 3 2 2" xfId="9978" xr:uid="{00000000-0005-0000-0000-00008F160000}"/>
    <cellStyle name="Comma 3 6 3 3" xfId="7148" xr:uid="{00000000-0005-0000-0000-000090160000}"/>
    <cellStyle name="Comma 3 6 4" xfId="2030" xr:uid="{00000000-0005-0000-0000-000091160000}"/>
    <cellStyle name="Comma 3 6 4 2" xfId="4873" xr:uid="{00000000-0005-0000-0000-000092160000}"/>
    <cellStyle name="Comma 3 6 4 2 2" xfId="10533" xr:uid="{00000000-0005-0000-0000-000093160000}"/>
    <cellStyle name="Comma 3 6 4 3" xfId="7703" xr:uid="{00000000-0005-0000-0000-000094160000}"/>
    <cellStyle name="Comma 3 6 5" xfId="2585" xr:uid="{00000000-0005-0000-0000-000095160000}"/>
    <cellStyle name="Comma 3 6 5 2" xfId="5428" xr:uid="{00000000-0005-0000-0000-000096160000}"/>
    <cellStyle name="Comma 3 6 5 2 2" xfId="11088" xr:uid="{00000000-0005-0000-0000-000097160000}"/>
    <cellStyle name="Comma 3 6 5 3" xfId="8258" xr:uid="{00000000-0005-0000-0000-000098160000}"/>
    <cellStyle name="Comma 3 6 6" xfId="3211" xr:uid="{00000000-0005-0000-0000-000099160000}"/>
    <cellStyle name="Comma 3 6 6 2" xfId="8871" xr:uid="{00000000-0005-0000-0000-00009A160000}"/>
    <cellStyle name="Comma 3 6 7" xfId="6041" xr:uid="{00000000-0005-0000-0000-00009B160000}"/>
    <cellStyle name="Comma 3 7" xfId="463" xr:uid="{00000000-0005-0000-0000-00009C160000}"/>
    <cellStyle name="Comma 3 7 2" xfId="1022" xr:uid="{00000000-0005-0000-0000-00009D160000}"/>
    <cellStyle name="Comma 3 7 2 2" xfId="3876" xr:uid="{00000000-0005-0000-0000-00009E160000}"/>
    <cellStyle name="Comma 3 7 2 2 2" xfId="9536" xr:uid="{00000000-0005-0000-0000-00009F160000}"/>
    <cellStyle name="Comma 3 7 2 3" xfId="6706" xr:uid="{00000000-0005-0000-0000-0000A0160000}"/>
    <cellStyle name="Comma 3 7 3" xfId="1576" xr:uid="{00000000-0005-0000-0000-0000A1160000}"/>
    <cellStyle name="Comma 3 7 3 2" xfId="4430" xr:uid="{00000000-0005-0000-0000-0000A2160000}"/>
    <cellStyle name="Comma 3 7 3 2 2" xfId="10090" xr:uid="{00000000-0005-0000-0000-0000A3160000}"/>
    <cellStyle name="Comma 3 7 3 3" xfId="7260" xr:uid="{00000000-0005-0000-0000-0000A4160000}"/>
    <cellStyle name="Comma 3 7 4" xfId="2142" xr:uid="{00000000-0005-0000-0000-0000A5160000}"/>
    <cellStyle name="Comma 3 7 4 2" xfId="4985" xr:uid="{00000000-0005-0000-0000-0000A6160000}"/>
    <cellStyle name="Comma 3 7 4 2 2" xfId="10645" xr:uid="{00000000-0005-0000-0000-0000A7160000}"/>
    <cellStyle name="Comma 3 7 4 3" xfId="7815" xr:uid="{00000000-0005-0000-0000-0000A8160000}"/>
    <cellStyle name="Comma 3 7 5" xfId="2697" xr:uid="{00000000-0005-0000-0000-0000A9160000}"/>
    <cellStyle name="Comma 3 7 5 2" xfId="5540" xr:uid="{00000000-0005-0000-0000-0000AA160000}"/>
    <cellStyle name="Comma 3 7 5 2 2" xfId="11200" xr:uid="{00000000-0005-0000-0000-0000AB160000}"/>
    <cellStyle name="Comma 3 7 5 3" xfId="8370" xr:uid="{00000000-0005-0000-0000-0000AC160000}"/>
    <cellStyle name="Comma 3 7 6" xfId="3323" xr:uid="{00000000-0005-0000-0000-0000AD160000}"/>
    <cellStyle name="Comma 3 7 6 2" xfId="8983" xr:uid="{00000000-0005-0000-0000-0000AE160000}"/>
    <cellStyle name="Comma 3 7 7" xfId="6153" xr:uid="{00000000-0005-0000-0000-0000AF160000}"/>
    <cellStyle name="Comma 3 8" xfId="574" xr:uid="{00000000-0005-0000-0000-0000B0160000}"/>
    <cellStyle name="Comma 3 8 2" xfId="1133" xr:uid="{00000000-0005-0000-0000-0000B1160000}"/>
    <cellStyle name="Comma 3 8 2 2" xfId="3987" xr:uid="{00000000-0005-0000-0000-0000B2160000}"/>
    <cellStyle name="Comma 3 8 2 2 2" xfId="9647" xr:uid="{00000000-0005-0000-0000-0000B3160000}"/>
    <cellStyle name="Comma 3 8 2 3" xfId="6817" xr:uid="{00000000-0005-0000-0000-0000B4160000}"/>
    <cellStyle name="Comma 3 8 3" xfId="1687" xr:uid="{00000000-0005-0000-0000-0000B5160000}"/>
    <cellStyle name="Comma 3 8 3 2" xfId="4541" xr:uid="{00000000-0005-0000-0000-0000B6160000}"/>
    <cellStyle name="Comma 3 8 3 2 2" xfId="10201" xr:uid="{00000000-0005-0000-0000-0000B7160000}"/>
    <cellStyle name="Comma 3 8 3 3" xfId="7371" xr:uid="{00000000-0005-0000-0000-0000B8160000}"/>
    <cellStyle name="Comma 3 8 4" xfId="2253" xr:uid="{00000000-0005-0000-0000-0000B9160000}"/>
    <cellStyle name="Comma 3 8 4 2" xfId="5096" xr:uid="{00000000-0005-0000-0000-0000BA160000}"/>
    <cellStyle name="Comma 3 8 4 2 2" xfId="10756" xr:uid="{00000000-0005-0000-0000-0000BB160000}"/>
    <cellStyle name="Comma 3 8 4 3" xfId="7926" xr:uid="{00000000-0005-0000-0000-0000BC160000}"/>
    <cellStyle name="Comma 3 8 5" xfId="2808" xr:uid="{00000000-0005-0000-0000-0000BD160000}"/>
    <cellStyle name="Comma 3 8 5 2" xfId="5651" xr:uid="{00000000-0005-0000-0000-0000BE160000}"/>
    <cellStyle name="Comma 3 8 5 2 2" xfId="11311" xr:uid="{00000000-0005-0000-0000-0000BF160000}"/>
    <cellStyle name="Comma 3 8 5 3" xfId="8481" xr:uid="{00000000-0005-0000-0000-0000C0160000}"/>
    <cellStyle name="Comma 3 8 6" xfId="3434" xr:uid="{00000000-0005-0000-0000-0000C1160000}"/>
    <cellStyle name="Comma 3 8 6 2" xfId="9094" xr:uid="{00000000-0005-0000-0000-0000C2160000}"/>
    <cellStyle name="Comma 3 8 7" xfId="6264" xr:uid="{00000000-0005-0000-0000-0000C3160000}"/>
    <cellStyle name="Comma 3 9" xfId="685" xr:uid="{00000000-0005-0000-0000-0000C4160000}"/>
    <cellStyle name="Comma 3 9 2" xfId="3545" xr:uid="{00000000-0005-0000-0000-0000C5160000}"/>
    <cellStyle name="Comma 3 9 2 2" xfId="9205" xr:uid="{00000000-0005-0000-0000-0000C6160000}"/>
    <cellStyle name="Comma 3 9 3" xfId="6375" xr:uid="{00000000-0005-0000-0000-0000C7160000}"/>
    <cellStyle name="Comma 4" xfId="78" xr:uid="{00000000-0005-0000-0000-0000C8160000}"/>
    <cellStyle name="Comma 4 10" xfId="1260" xr:uid="{00000000-0005-0000-0000-0000C9160000}"/>
    <cellStyle name="Comma 4 10 2" xfId="4114" xr:uid="{00000000-0005-0000-0000-0000CA160000}"/>
    <cellStyle name="Comma 4 10 2 2" xfId="9774" xr:uid="{00000000-0005-0000-0000-0000CB160000}"/>
    <cellStyle name="Comma 4 10 3" xfId="6944" xr:uid="{00000000-0005-0000-0000-0000CC160000}"/>
    <cellStyle name="Comma 4 11" xfId="1826" xr:uid="{00000000-0005-0000-0000-0000CD160000}"/>
    <cellStyle name="Comma 4 11 2" xfId="4670" xr:uid="{00000000-0005-0000-0000-0000CE160000}"/>
    <cellStyle name="Comma 4 11 2 2" xfId="10330" xr:uid="{00000000-0005-0000-0000-0000CF160000}"/>
    <cellStyle name="Comma 4 11 3" xfId="7500" xr:uid="{00000000-0005-0000-0000-0000D0160000}"/>
    <cellStyle name="Comma 4 12" xfId="2381" xr:uid="{00000000-0005-0000-0000-0000D1160000}"/>
    <cellStyle name="Comma 4 12 2" xfId="5224" xr:uid="{00000000-0005-0000-0000-0000D2160000}"/>
    <cellStyle name="Comma 4 12 2 2" xfId="10884" xr:uid="{00000000-0005-0000-0000-0000D3160000}"/>
    <cellStyle name="Comma 4 12 3" xfId="8054" xr:uid="{00000000-0005-0000-0000-0000D4160000}"/>
    <cellStyle name="Comma 4 13" xfId="2935" xr:uid="{00000000-0005-0000-0000-0000D5160000}"/>
    <cellStyle name="Comma 4 13 2" xfId="5778" xr:uid="{00000000-0005-0000-0000-0000D6160000}"/>
    <cellStyle name="Comma 4 13 2 2" xfId="11438" xr:uid="{00000000-0005-0000-0000-0000D7160000}"/>
    <cellStyle name="Comma 4 13 3" xfId="8608" xr:uid="{00000000-0005-0000-0000-0000D8160000}"/>
    <cellStyle name="Comma 4 14" xfId="3007" xr:uid="{00000000-0005-0000-0000-0000D9160000}"/>
    <cellStyle name="Comma 4 14 2" xfId="8667" xr:uid="{00000000-0005-0000-0000-0000DA160000}"/>
    <cellStyle name="Comma 4 15" xfId="5837" xr:uid="{00000000-0005-0000-0000-0000DB160000}"/>
    <cellStyle name="Comma 4 2" xfId="125" xr:uid="{00000000-0005-0000-0000-0000DC160000}"/>
    <cellStyle name="Comma 4 3" xfId="98" xr:uid="{00000000-0005-0000-0000-0000DD160000}"/>
    <cellStyle name="Comma 4 4" xfId="197" xr:uid="{00000000-0005-0000-0000-0000DE160000}"/>
    <cellStyle name="Comma 4 4 10" xfId="3063" xr:uid="{00000000-0005-0000-0000-0000DF160000}"/>
    <cellStyle name="Comma 4 4 10 2" xfId="8723" xr:uid="{00000000-0005-0000-0000-0000E0160000}"/>
    <cellStyle name="Comma 4 4 11" xfId="5893" xr:uid="{00000000-0005-0000-0000-0000E1160000}"/>
    <cellStyle name="Comma 4 4 2" xfId="311" xr:uid="{00000000-0005-0000-0000-0000E2160000}"/>
    <cellStyle name="Comma 4 4 2 2" xfId="874" xr:uid="{00000000-0005-0000-0000-0000E3160000}"/>
    <cellStyle name="Comma 4 4 2 2 2" xfId="3728" xr:uid="{00000000-0005-0000-0000-0000E4160000}"/>
    <cellStyle name="Comma 4 4 2 2 2 2" xfId="9388" xr:uid="{00000000-0005-0000-0000-0000E5160000}"/>
    <cellStyle name="Comma 4 4 2 2 3" xfId="6558" xr:uid="{00000000-0005-0000-0000-0000E6160000}"/>
    <cellStyle name="Comma 4 4 2 3" xfId="1428" xr:uid="{00000000-0005-0000-0000-0000E7160000}"/>
    <cellStyle name="Comma 4 4 2 3 2" xfId="4282" xr:uid="{00000000-0005-0000-0000-0000E8160000}"/>
    <cellStyle name="Comma 4 4 2 3 2 2" xfId="9942" xr:uid="{00000000-0005-0000-0000-0000E9160000}"/>
    <cellStyle name="Comma 4 4 2 3 3" xfId="7112" xr:uid="{00000000-0005-0000-0000-0000EA160000}"/>
    <cellStyle name="Comma 4 4 2 4" xfId="1994" xr:uid="{00000000-0005-0000-0000-0000EB160000}"/>
    <cellStyle name="Comma 4 4 2 4 2" xfId="4837" xr:uid="{00000000-0005-0000-0000-0000EC160000}"/>
    <cellStyle name="Comma 4 4 2 4 2 2" xfId="10497" xr:uid="{00000000-0005-0000-0000-0000ED160000}"/>
    <cellStyle name="Comma 4 4 2 4 3" xfId="7667" xr:uid="{00000000-0005-0000-0000-0000EE160000}"/>
    <cellStyle name="Comma 4 4 2 5" xfId="2549" xr:uid="{00000000-0005-0000-0000-0000EF160000}"/>
    <cellStyle name="Comma 4 4 2 5 2" xfId="5392" xr:uid="{00000000-0005-0000-0000-0000F0160000}"/>
    <cellStyle name="Comma 4 4 2 5 2 2" xfId="11052" xr:uid="{00000000-0005-0000-0000-0000F1160000}"/>
    <cellStyle name="Comma 4 4 2 5 3" xfId="8222" xr:uid="{00000000-0005-0000-0000-0000F2160000}"/>
    <cellStyle name="Comma 4 4 2 6" xfId="3175" xr:uid="{00000000-0005-0000-0000-0000F3160000}"/>
    <cellStyle name="Comma 4 4 2 6 2" xfId="8835" xr:uid="{00000000-0005-0000-0000-0000F4160000}"/>
    <cellStyle name="Comma 4 4 2 7" xfId="6005" xr:uid="{00000000-0005-0000-0000-0000F5160000}"/>
    <cellStyle name="Comma 4 4 3" xfId="423" xr:uid="{00000000-0005-0000-0000-0000F6160000}"/>
    <cellStyle name="Comma 4 4 3 2" xfId="982" xr:uid="{00000000-0005-0000-0000-0000F7160000}"/>
    <cellStyle name="Comma 4 4 3 2 2" xfId="3836" xr:uid="{00000000-0005-0000-0000-0000F8160000}"/>
    <cellStyle name="Comma 4 4 3 2 2 2" xfId="9496" xr:uid="{00000000-0005-0000-0000-0000F9160000}"/>
    <cellStyle name="Comma 4 4 3 2 3" xfId="6666" xr:uid="{00000000-0005-0000-0000-0000FA160000}"/>
    <cellStyle name="Comma 4 4 3 3" xfId="1536" xr:uid="{00000000-0005-0000-0000-0000FB160000}"/>
    <cellStyle name="Comma 4 4 3 3 2" xfId="4390" xr:uid="{00000000-0005-0000-0000-0000FC160000}"/>
    <cellStyle name="Comma 4 4 3 3 2 2" xfId="10050" xr:uid="{00000000-0005-0000-0000-0000FD160000}"/>
    <cellStyle name="Comma 4 4 3 3 3" xfId="7220" xr:uid="{00000000-0005-0000-0000-0000FE160000}"/>
    <cellStyle name="Comma 4 4 3 4" xfId="2102" xr:uid="{00000000-0005-0000-0000-0000FF160000}"/>
    <cellStyle name="Comma 4 4 3 4 2" xfId="4945" xr:uid="{00000000-0005-0000-0000-000000170000}"/>
    <cellStyle name="Comma 4 4 3 4 2 2" xfId="10605" xr:uid="{00000000-0005-0000-0000-000001170000}"/>
    <cellStyle name="Comma 4 4 3 4 3" xfId="7775" xr:uid="{00000000-0005-0000-0000-000002170000}"/>
    <cellStyle name="Comma 4 4 3 5" xfId="2657" xr:uid="{00000000-0005-0000-0000-000003170000}"/>
    <cellStyle name="Comma 4 4 3 5 2" xfId="5500" xr:uid="{00000000-0005-0000-0000-000004170000}"/>
    <cellStyle name="Comma 4 4 3 5 2 2" xfId="11160" xr:uid="{00000000-0005-0000-0000-000005170000}"/>
    <cellStyle name="Comma 4 4 3 5 3" xfId="8330" xr:uid="{00000000-0005-0000-0000-000006170000}"/>
    <cellStyle name="Comma 4 4 3 6" xfId="3283" xr:uid="{00000000-0005-0000-0000-000007170000}"/>
    <cellStyle name="Comma 4 4 3 6 2" xfId="8943" xr:uid="{00000000-0005-0000-0000-000008170000}"/>
    <cellStyle name="Comma 4 4 3 7" xfId="6113" xr:uid="{00000000-0005-0000-0000-000009170000}"/>
    <cellStyle name="Comma 4 4 4" xfId="535" xr:uid="{00000000-0005-0000-0000-00000A170000}"/>
    <cellStyle name="Comma 4 4 4 2" xfId="1094" xr:uid="{00000000-0005-0000-0000-00000B170000}"/>
    <cellStyle name="Comma 4 4 4 2 2" xfId="3948" xr:uid="{00000000-0005-0000-0000-00000C170000}"/>
    <cellStyle name="Comma 4 4 4 2 2 2" xfId="9608" xr:uid="{00000000-0005-0000-0000-00000D170000}"/>
    <cellStyle name="Comma 4 4 4 2 3" xfId="6778" xr:uid="{00000000-0005-0000-0000-00000E170000}"/>
    <cellStyle name="Comma 4 4 4 3" xfId="1648" xr:uid="{00000000-0005-0000-0000-00000F170000}"/>
    <cellStyle name="Comma 4 4 4 3 2" xfId="4502" xr:uid="{00000000-0005-0000-0000-000010170000}"/>
    <cellStyle name="Comma 4 4 4 3 2 2" xfId="10162" xr:uid="{00000000-0005-0000-0000-000011170000}"/>
    <cellStyle name="Comma 4 4 4 3 3" xfId="7332" xr:uid="{00000000-0005-0000-0000-000012170000}"/>
    <cellStyle name="Comma 4 4 4 4" xfId="2214" xr:uid="{00000000-0005-0000-0000-000013170000}"/>
    <cellStyle name="Comma 4 4 4 4 2" xfId="5057" xr:uid="{00000000-0005-0000-0000-000014170000}"/>
    <cellStyle name="Comma 4 4 4 4 2 2" xfId="10717" xr:uid="{00000000-0005-0000-0000-000015170000}"/>
    <cellStyle name="Comma 4 4 4 4 3" xfId="7887" xr:uid="{00000000-0005-0000-0000-000016170000}"/>
    <cellStyle name="Comma 4 4 4 5" xfId="2769" xr:uid="{00000000-0005-0000-0000-000017170000}"/>
    <cellStyle name="Comma 4 4 4 5 2" xfId="5612" xr:uid="{00000000-0005-0000-0000-000018170000}"/>
    <cellStyle name="Comma 4 4 4 5 2 2" xfId="11272" xr:uid="{00000000-0005-0000-0000-000019170000}"/>
    <cellStyle name="Comma 4 4 4 5 3" xfId="8442" xr:uid="{00000000-0005-0000-0000-00001A170000}"/>
    <cellStyle name="Comma 4 4 4 6" xfId="3395" xr:uid="{00000000-0005-0000-0000-00001B170000}"/>
    <cellStyle name="Comma 4 4 4 6 2" xfId="9055" xr:uid="{00000000-0005-0000-0000-00001C170000}"/>
    <cellStyle name="Comma 4 4 4 7" xfId="6225" xr:uid="{00000000-0005-0000-0000-00001D170000}"/>
    <cellStyle name="Comma 4 4 5" xfId="646" xr:uid="{00000000-0005-0000-0000-00001E170000}"/>
    <cellStyle name="Comma 4 4 5 2" xfId="1205" xr:uid="{00000000-0005-0000-0000-00001F170000}"/>
    <cellStyle name="Comma 4 4 5 2 2" xfId="4059" xr:uid="{00000000-0005-0000-0000-000020170000}"/>
    <cellStyle name="Comma 4 4 5 2 2 2" xfId="9719" xr:uid="{00000000-0005-0000-0000-000021170000}"/>
    <cellStyle name="Comma 4 4 5 2 3" xfId="6889" xr:uid="{00000000-0005-0000-0000-000022170000}"/>
    <cellStyle name="Comma 4 4 5 3" xfId="1759" xr:uid="{00000000-0005-0000-0000-000023170000}"/>
    <cellStyle name="Comma 4 4 5 3 2" xfId="4613" xr:uid="{00000000-0005-0000-0000-000024170000}"/>
    <cellStyle name="Comma 4 4 5 3 2 2" xfId="10273" xr:uid="{00000000-0005-0000-0000-000025170000}"/>
    <cellStyle name="Comma 4 4 5 3 3" xfId="7443" xr:uid="{00000000-0005-0000-0000-000026170000}"/>
    <cellStyle name="Comma 4 4 5 4" xfId="2325" xr:uid="{00000000-0005-0000-0000-000027170000}"/>
    <cellStyle name="Comma 4 4 5 4 2" xfId="5168" xr:uid="{00000000-0005-0000-0000-000028170000}"/>
    <cellStyle name="Comma 4 4 5 4 2 2" xfId="10828" xr:uid="{00000000-0005-0000-0000-000029170000}"/>
    <cellStyle name="Comma 4 4 5 4 3" xfId="7998" xr:uid="{00000000-0005-0000-0000-00002A170000}"/>
    <cellStyle name="Comma 4 4 5 5" xfId="2880" xr:uid="{00000000-0005-0000-0000-00002B170000}"/>
    <cellStyle name="Comma 4 4 5 5 2" xfId="5723" xr:uid="{00000000-0005-0000-0000-00002C170000}"/>
    <cellStyle name="Comma 4 4 5 5 2 2" xfId="11383" xr:uid="{00000000-0005-0000-0000-00002D170000}"/>
    <cellStyle name="Comma 4 4 5 5 3" xfId="8553" xr:uid="{00000000-0005-0000-0000-00002E170000}"/>
    <cellStyle name="Comma 4 4 5 6" xfId="3506" xr:uid="{00000000-0005-0000-0000-00002F170000}"/>
    <cellStyle name="Comma 4 4 5 6 2" xfId="9166" xr:uid="{00000000-0005-0000-0000-000030170000}"/>
    <cellStyle name="Comma 4 4 5 7" xfId="6336" xr:uid="{00000000-0005-0000-0000-000031170000}"/>
    <cellStyle name="Comma 4 4 6" xfId="757" xr:uid="{00000000-0005-0000-0000-000032170000}"/>
    <cellStyle name="Comma 4 4 6 2" xfId="3617" xr:uid="{00000000-0005-0000-0000-000033170000}"/>
    <cellStyle name="Comma 4 4 6 2 2" xfId="9277" xr:uid="{00000000-0005-0000-0000-000034170000}"/>
    <cellStyle name="Comma 4 4 6 3" xfId="6447" xr:uid="{00000000-0005-0000-0000-000035170000}"/>
    <cellStyle name="Comma 4 4 7" xfId="1316" xr:uid="{00000000-0005-0000-0000-000036170000}"/>
    <cellStyle name="Comma 4 4 7 2" xfId="4170" xr:uid="{00000000-0005-0000-0000-000037170000}"/>
    <cellStyle name="Comma 4 4 7 2 2" xfId="9830" xr:uid="{00000000-0005-0000-0000-000038170000}"/>
    <cellStyle name="Comma 4 4 7 3" xfId="7000" xr:uid="{00000000-0005-0000-0000-000039170000}"/>
    <cellStyle name="Comma 4 4 8" xfId="1882" xr:uid="{00000000-0005-0000-0000-00003A170000}"/>
    <cellStyle name="Comma 4 4 8 2" xfId="4725" xr:uid="{00000000-0005-0000-0000-00003B170000}"/>
    <cellStyle name="Comma 4 4 8 2 2" xfId="10385" xr:uid="{00000000-0005-0000-0000-00003C170000}"/>
    <cellStyle name="Comma 4 4 8 3" xfId="7555" xr:uid="{00000000-0005-0000-0000-00003D170000}"/>
    <cellStyle name="Comma 4 4 9" xfId="2437" xr:uid="{00000000-0005-0000-0000-00003E170000}"/>
    <cellStyle name="Comma 4 4 9 2" xfId="5280" xr:uid="{00000000-0005-0000-0000-00003F170000}"/>
    <cellStyle name="Comma 4 4 9 2 2" xfId="10940" xr:uid="{00000000-0005-0000-0000-000040170000}"/>
    <cellStyle name="Comma 4 4 9 3" xfId="8110" xr:uid="{00000000-0005-0000-0000-000041170000}"/>
    <cellStyle name="Comma 4 5" xfId="255" xr:uid="{00000000-0005-0000-0000-000042170000}"/>
    <cellStyle name="Comma 4 5 2" xfId="818" xr:uid="{00000000-0005-0000-0000-000043170000}"/>
    <cellStyle name="Comma 4 5 2 2" xfId="3672" xr:uid="{00000000-0005-0000-0000-000044170000}"/>
    <cellStyle name="Comma 4 5 2 2 2" xfId="9332" xr:uid="{00000000-0005-0000-0000-000045170000}"/>
    <cellStyle name="Comma 4 5 2 3" xfId="6502" xr:uid="{00000000-0005-0000-0000-000046170000}"/>
    <cellStyle name="Comma 4 5 3" xfId="1372" xr:uid="{00000000-0005-0000-0000-000047170000}"/>
    <cellStyle name="Comma 4 5 3 2" xfId="4226" xr:uid="{00000000-0005-0000-0000-000048170000}"/>
    <cellStyle name="Comma 4 5 3 2 2" xfId="9886" xr:uid="{00000000-0005-0000-0000-000049170000}"/>
    <cellStyle name="Comma 4 5 3 3" xfId="7056" xr:uid="{00000000-0005-0000-0000-00004A170000}"/>
    <cellStyle name="Comma 4 5 4" xfId="1938" xr:uid="{00000000-0005-0000-0000-00004B170000}"/>
    <cellStyle name="Comma 4 5 4 2" xfId="4781" xr:uid="{00000000-0005-0000-0000-00004C170000}"/>
    <cellStyle name="Comma 4 5 4 2 2" xfId="10441" xr:uid="{00000000-0005-0000-0000-00004D170000}"/>
    <cellStyle name="Comma 4 5 4 3" xfId="7611" xr:uid="{00000000-0005-0000-0000-00004E170000}"/>
    <cellStyle name="Comma 4 5 5" xfId="2493" xr:uid="{00000000-0005-0000-0000-00004F170000}"/>
    <cellStyle name="Comma 4 5 5 2" xfId="5336" xr:uid="{00000000-0005-0000-0000-000050170000}"/>
    <cellStyle name="Comma 4 5 5 2 2" xfId="10996" xr:uid="{00000000-0005-0000-0000-000051170000}"/>
    <cellStyle name="Comma 4 5 5 3" xfId="8166" xr:uid="{00000000-0005-0000-0000-000052170000}"/>
    <cellStyle name="Comma 4 5 6" xfId="3119" xr:uid="{00000000-0005-0000-0000-000053170000}"/>
    <cellStyle name="Comma 4 5 6 2" xfId="8779" xr:uid="{00000000-0005-0000-0000-000054170000}"/>
    <cellStyle name="Comma 4 5 7" xfId="5949" xr:uid="{00000000-0005-0000-0000-000055170000}"/>
    <cellStyle name="Comma 4 6" xfId="367" xr:uid="{00000000-0005-0000-0000-000056170000}"/>
    <cellStyle name="Comma 4 6 2" xfId="926" xr:uid="{00000000-0005-0000-0000-000057170000}"/>
    <cellStyle name="Comma 4 6 2 2" xfId="3780" xr:uid="{00000000-0005-0000-0000-000058170000}"/>
    <cellStyle name="Comma 4 6 2 2 2" xfId="9440" xr:uid="{00000000-0005-0000-0000-000059170000}"/>
    <cellStyle name="Comma 4 6 2 3" xfId="6610" xr:uid="{00000000-0005-0000-0000-00005A170000}"/>
    <cellStyle name="Comma 4 6 3" xfId="1480" xr:uid="{00000000-0005-0000-0000-00005B170000}"/>
    <cellStyle name="Comma 4 6 3 2" xfId="4334" xr:uid="{00000000-0005-0000-0000-00005C170000}"/>
    <cellStyle name="Comma 4 6 3 2 2" xfId="9994" xr:uid="{00000000-0005-0000-0000-00005D170000}"/>
    <cellStyle name="Comma 4 6 3 3" xfId="7164" xr:uid="{00000000-0005-0000-0000-00005E170000}"/>
    <cellStyle name="Comma 4 6 4" xfId="2046" xr:uid="{00000000-0005-0000-0000-00005F170000}"/>
    <cellStyle name="Comma 4 6 4 2" xfId="4889" xr:uid="{00000000-0005-0000-0000-000060170000}"/>
    <cellStyle name="Comma 4 6 4 2 2" xfId="10549" xr:uid="{00000000-0005-0000-0000-000061170000}"/>
    <cellStyle name="Comma 4 6 4 3" xfId="7719" xr:uid="{00000000-0005-0000-0000-000062170000}"/>
    <cellStyle name="Comma 4 6 5" xfId="2601" xr:uid="{00000000-0005-0000-0000-000063170000}"/>
    <cellStyle name="Comma 4 6 5 2" xfId="5444" xr:uid="{00000000-0005-0000-0000-000064170000}"/>
    <cellStyle name="Comma 4 6 5 2 2" xfId="11104" xr:uid="{00000000-0005-0000-0000-000065170000}"/>
    <cellStyle name="Comma 4 6 5 3" xfId="8274" xr:uid="{00000000-0005-0000-0000-000066170000}"/>
    <cellStyle name="Comma 4 6 6" xfId="3227" xr:uid="{00000000-0005-0000-0000-000067170000}"/>
    <cellStyle name="Comma 4 6 6 2" xfId="8887" xr:uid="{00000000-0005-0000-0000-000068170000}"/>
    <cellStyle name="Comma 4 6 7" xfId="6057" xr:uid="{00000000-0005-0000-0000-000069170000}"/>
    <cellStyle name="Comma 4 7" xfId="479" xr:uid="{00000000-0005-0000-0000-00006A170000}"/>
    <cellStyle name="Comma 4 7 2" xfId="1038" xr:uid="{00000000-0005-0000-0000-00006B170000}"/>
    <cellStyle name="Comma 4 7 2 2" xfId="3892" xr:uid="{00000000-0005-0000-0000-00006C170000}"/>
    <cellStyle name="Comma 4 7 2 2 2" xfId="9552" xr:uid="{00000000-0005-0000-0000-00006D170000}"/>
    <cellStyle name="Comma 4 7 2 3" xfId="6722" xr:uid="{00000000-0005-0000-0000-00006E170000}"/>
    <cellStyle name="Comma 4 7 3" xfId="1592" xr:uid="{00000000-0005-0000-0000-00006F170000}"/>
    <cellStyle name="Comma 4 7 3 2" xfId="4446" xr:uid="{00000000-0005-0000-0000-000070170000}"/>
    <cellStyle name="Comma 4 7 3 2 2" xfId="10106" xr:uid="{00000000-0005-0000-0000-000071170000}"/>
    <cellStyle name="Comma 4 7 3 3" xfId="7276" xr:uid="{00000000-0005-0000-0000-000072170000}"/>
    <cellStyle name="Comma 4 7 4" xfId="2158" xr:uid="{00000000-0005-0000-0000-000073170000}"/>
    <cellStyle name="Comma 4 7 4 2" xfId="5001" xr:uid="{00000000-0005-0000-0000-000074170000}"/>
    <cellStyle name="Comma 4 7 4 2 2" xfId="10661" xr:uid="{00000000-0005-0000-0000-000075170000}"/>
    <cellStyle name="Comma 4 7 4 3" xfId="7831" xr:uid="{00000000-0005-0000-0000-000076170000}"/>
    <cellStyle name="Comma 4 7 5" xfId="2713" xr:uid="{00000000-0005-0000-0000-000077170000}"/>
    <cellStyle name="Comma 4 7 5 2" xfId="5556" xr:uid="{00000000-0005-0000-0000-000078170000}"/>
    <cellStyle name="Comma 4 7 5 2 2" xfId="11216" xr:uid="{00000000-0005-0000-0000-000079170000}"/>
    <cellStyle name="Comma 4 7 5 3" xfId="8386" xr:uid="{00000000-0005-0000-0000-00007A170000}"/>
    <cellStyle name="Comma 4 7 6" xfId="3339" xr:uid="{00000000-0005-0000-0000-00007B170000}"/>
    <cellStyle name="Comma 4 7 6 2" xfId="8999" xr:uid="{00000000-0005-0000-0000-00007C170000}"/>
    <cellStyle name="Comma 4 7 7" xfId="6169" xr:uid="{00000000-0005-0000-0000-00007D170000}"/>
    <cellStyle name="Comma 4 8" xfId="590" xr:uid="{00000000-0005-0000-0000-00007E170000}"/>
    <cellStyle name="Comma 4 8 2" xfId="1149" xr:uid="{00000000-0005-0000-0000-00007F170000}"/>
    <cellStyle name="Comma 4 8 2 2" xfId="4003" xr:uid="{00000000-0005-0000-0000-000080170000}"/>
    <cellStyle name="Comma 4 8 2 2 2" xfId="9663" xr:uid="{00000000-0005-0000-0000-000081170000}"/>
    <cellStyle name="Comma 4 8 2 3" xfId="6833" xr:uid="{00000000-0005-0000-0000-000082170000}"/>
    <cellStyle name="Comma 4 8 3" xfId="1703" xr:uid="{00000000-0005-0000-0000-000083170000}"/>
    <cellStyle name="Comma 4 8 3 2" xfId="4557" xr:uid="{00000000-0005-0000-0000-000084170000}"/>
    <cellStyle name="Comma 4 8 3 2 2" xfId="10217" xr:uid="{00000000-0005-0000-0000-000085170000}"/>
    <cellStyle name="Comma 4 8 3 3" xfId="7387" xr:uid="{00000000-0005-0000-0000-000086170000}"/>
    <cellStyle name="Comma 4 8 4" xfId="2269" xr:uid="{00000000-0005-0000-0000-000087170000}"/>
    <cellStyle name="Comma 4 8 4 2" xfId="5112" xr:uid="{00000000-0005-0000-0000-000088170000}"/>
    <cellStyle name="Comma 4 8 4 2 2" xfId="10772" xr:uid="{00000000-0005-0000-0000-000089170000}"/>
    <cellStyle name="Comma 4 8 4 3" xfId="7942" xr:uid="{00000000-0005-0000-0000-00008A170000}"/>
    <cellStyle name="Comma 4 8 5" xfId="2824" xr:uid="{00000000-0005-0000-0000-00008B170000}"/>
    <cellStyle name="Comma 4 8 5 2" xfId="5667" xr:uid="{00000000-0005-0000-0000-00008C170000}"/>
    <cellStyle name="Comma 4 8 5 2 2" xfId="11327" xr:uid="{00000000-0005-0000-0000-00008D170000}"/>
    <cellStyle name="Comma 4 8 5 3" xfId="8497" xr:uid="{00000000-0005-0000-0000-00008E170000}"/>
    <cellStyle name="Comma 4 8 6" xfId="3450" xr:uid="{00000000-0005-0000-0000-00008F170000}"/>
    <cellStyle name="Comma 4 8 6 2" xfId="9110" xr:uid="{00000000-0005-0000-0000-000090170000}"/>
    <cellStyle name="Comma 4 8 7" xfId="6280" xr:uid="{00000000-0005-0000-0000-000091170000}"/>
    <cellStyle name="Comma 4 9" xfId="701" xr:uid="{00000000-0005-0000-0000-000092170000}"/>
    <cellStyle name="Comma 4 9 2" xfId="3561" xr:uid="{00000000-0005-0000-0000-000093170000}"/>
    <cellStyle name="Comma 4 9 2 2" xfId="9221" xr:uid="{00000000-0005-0000-0000-000094170000}"/>
    <cellStyle name="Comma 4 9 3" xfId="6391" xr:uid="{00000000-0005-0000-0000-000095170000}"/>
    <cellStyle name="Comma 5" xfId="103" xr:uid="{00000000-0005-0000-0000-000096170000}"/>
    <cellStyle name="Comma 5 2" xfId="126" xr:uid="{00000000-0005-0000-0000-000097170000}"/>
    <cellStyle name="Comma 5 2 2" xfId="153" xr:uid="{00000000-0005-0000-0000-000098170000}"/>
    <cellStyle name="Comma 5 3" xfId="144" xr:uid="{00000000-0005-0000-0000-000099170000}"/>
    <cellStyle name="Comma 6" xfId="214" xr:uid="{00000000-0005-0000-0000-00009A170000}"/>
    <cellStyle name="Comma 7" xfId="217" xr:uid="{00000000-0005-0000-0000-00009B170000}"/>
    <cellStyle name="Comma 7 10" xfId="2399" xr:uid="{00000000-0005-0000-0000-00009C170000}"/>
    <cellStyle name="Comma 7 10 2" xfId="5242" xr:uid="{00000000-0005-0000-0000-00009D170000}"/>
    <cellStyle name="Comma 7 10 2 2" xfId="10902" xr:uid="{00000000-0005-0000-0000-00009E170000}"/>
    <cellStyle name="Comma 7 10 3" xfId="8072" xr:uid="{00000000-0005-0000-0000-00009F170000}"/>
    <cellStyle name="Comma 7 11" xfId="2953" xr:uid="{00000000-0005-0000-0000-0000A0170000}"/>
    <cellStyle name="Comma 7 11 2" xfId="5796" xr:uid="{00000000-0005-0000-0000-0000A1170000}"/>
    <cellStyle name="Comma 7 11 2 2" xfId="11456" xr:uid="{00000000-0005-0000-0000-0000A2170000}"/>
    <cellStyle name="Comma 7 11 3" xfId="8626" xr:uid="{00000000-0005-0000-0000-0000A3170000}"/>
    <cellStyle name="Comma 7 12" xfId="3025" xr:uid="{00000000-0005-0000-0000-0000A4170000}"/>
    <cellStyle name="Comma 7 12 2" xfId="8685" xr:uid="{00000000-0005-0000-0000-0000A5170000}"/>
    <cellStyle name="Comma 7 13" xfId="5855" xr:uid="{00000000-0005-0000-0000-0000A6170000}"/>
    <cellStyle name="Comma 7 2" xfId="329" xr:uid="{00000000-0005-0000-0000-0000A7170000}"/>
    <cellStyle name="Comma 7 2 10" xfId="5911" xr:uid="{00000000-0005-0000-0000-0000A8170000}"/>
    <cellStyle name="Comma 7 2 2" xfId="441" xr:uid="{00000000-0005-0000-0000-0000A9170000}"/>
    <cellStyle name="Comma 7 2 2 2" xfId="1000" xr:uid="{00000000-0005-0000-0000-0000AA170000}"/>
    <cellStyle name="Comma 7 2 2 2 2" xfId="3854" xr:uid="{00000000-0005-0000-0000-0000AB170000}"/>
    <cellStyle name="Comma 7 2 2 2 2 2" xfId="9514" xr:uid="{00000000-0005-0000-0000-0000AC170000}"/>
    <cellStyle name="Comma 7 2 2 2 3" xfId="6684" xr:uid="{00000000-0005-0000-0000-0000AD170000}"/>
    <cellStyle name="Comma 7 2 2 3" xfId="1554" xr:uid="{00000000-0005-0000-0000-0000AE170000}"/>
    <cellStyle name="Comma 7 2 2 3 2" xfId="4408" xr:uid="{00000000-0005-0000-0000-0000AF170000}"/>
    <cellStyle name="Comma 7 2 2 3 2 2" xfId="10068" xr:uid="{00000000-0005-0000-0000-0000B0170000}"/>
    <cellStyle name="Comma 7 2 2 3 3" xfId="7238" xr:uid="{00000000-0005-0000-0000-0000B1170000}"/>
    <cellStyle name="Comma 7 2 2 4" xfId="2120" xr:uid="{00000000-0005-0000-0000-0000B2170000}"/>
    <cellStyle name="Comma 7 2 2 4 2" xfId="4963" xr:uid="{00000000-0005-0000-0000-0000B3170000}"/>
    <cellStyle name="Comma 7 2 2 4 2 2" xfId="10623" xr:uid="{00000000-0005-0000-0000-0000B4170000}"/>
    <cellStyle name="Comma 7 2 2 4 3" xfId="7793" xr:uid="{00000000-0005-0000-0000-0000B5170000}"/>
    <cellStyle name="Comma 7 2 2 5" xfId="2675" xr:uid="{00000000-0005-0000-0000-0000B6170000}"/>
    <cellStyle name="Comma 7 2 2 5 2" xfId="5518" xr:uid="{00000000-0005-0000-0000-0000B7170000}"/>
    <cellStyle name="Comma 7 2 2 5 2 2" xfId="11178" xr:uid="{00000000-0005-0000-0000-0000B8170000}"/>
    <cellStyle name="Comma 7 2 2 5 3" xfId="8348" xr:uid="{00000000-0005-0000-0000-0000B9170000}"/>
    <cellStyle name="Comma 7 2 2 6" xfId="3301" xr:uid="{00000000-0005-0000-0000-0000BA170000}"/>
    <cellStyle name="Comma 7 2 2 6 2" xfId="8961" xr:uid="{00000000-0005-0000-0000-0000BB170000}"/>
    <cellStyle name="Comma 7 2 2 7" xfId="6131" xr:uid="{00000000-0005-0000-0000-0000BC170000}"/>
    <cellStyle name="Comma 7 2 3" xfId="553" xr:uid="{00000000-0005-0000-0000-0000BD170000}"/>
    <cellStyle name="Comma 7 2 3 2" xfId="1112" xr:uid="{00000000-0005-0000-0000-0000BE170000}"/>
    <cellStyle name="Comma 7 2 3 2 2" xfId="3966" xr:uid="{00000000-0005-0000-0000-0000BF170000}"/>
    <cellStyle name="Comma 7 2 3 2 2 2" xfId="9626" xr:uid="{00000000-0005-0000-0000-0000C0170000}"/>
    <cellStyle name="Comma 7 2 3 2 3" xfId="6796" xr:uid="{00000000-0005-0000-0000-0000C1170000}"/>
    <cellStyle name="Comma 7 2 3 3" xfId="1666" xr:uid="{00000000-0005-0000-0000-0000C2170000}"/>
    <cellStyle name="Comma 7 2 3 3 2" xfId="4520" xr:uid="{00000000-0005-0000-0000-0000C3170000}"/>
    <cellStyle name="Comma 7 2 3 3 2 2" xfId="10180" xr:uid="{00000000-0005-0000-0000-0000C4170000}"/>
    <cellStyle name="Comma 7 2 3 3 3" xfId="7350" xr:uid="{00000000-0005-0000-0000-0000C5170000}"/>
    <cellStyle name="Comma 7 2 3 4" xfId="2232" xr:uid="{00000000-0005-0000-0000-0000C6170000}"/>
    <cellStyle name="Comma 7 2 3 4 2" xfId="5075" xr:uid="{00000000-0005-0000-0000-0000C7170000}"/>
    <cellStyle name="Comma 7 2 3 4 2 2" xfId="10735" xr:uid="{00000000-0005-0000-0000-0000C8170000}"/>
    <cellStyle name="Comma 7 2 3 4 3" xfId="7905" xr:uid="{00000000-0005-0000-0000-0000C9170000}"/>
    <cellStyle name="Comma 7 2 3 5" xfId="2787" xr:uid="{00000000-0005-0000-0000-0000CA170000}"/>
    <cellStyle name="Comma 7 2 3 5 2" xfId="5630" xr:uid="{00000000-0005-0000-0000-0000CB170000}"/>
    <cellStyle name="Comma 7 2 3 5 2 2" xfId="11290" xr:uid="{00000000-0005-0000-0000-0000CC170000}"/>
    <cellStyle name="Comma 7 2 3 5 3" xfId="8460" xr:uid="{00000000-0005-0000-0000-0000CD170000}"/>
    <cellStyle name="Comma 7 2 3 6" xfId="3413" xr:uid="{00000000-0005-0000-0000-0000CE170000}"/>
    <cellStyle name="Comma 7 2 3 6 2" xfId="9073" xr:uid="{00000000-0005-0000-0000-0000CF170000}"/>
    <cellStyle name="Comma 7 2 3 7" xfId="6243" xr:uid="{00000000-0005-0000-0000-0000D0170000}"/>
    <cellStyle name="Comma 7 2 4" xfId="664" xr:uid="{00000000-0005-0000-0000-0000D1170000}"/>
    <cellStyle name="Comma 7 2 4 2" xfId="1223" xr:uid="{00000000-0005-0000-0000-0000D2170000}"/>
    <cellStyle name="Comma 7 2 4 2 2" xfId="4077" xr:uid="{00000000-0005-0000-0000-0000D3170000}"/>
    <cellStyle name="Comma 7 2 4 2 2 2" xfId="9737" xr:uid="{00000000-0005-0000-0000-0000D4170000}"/>
    <cellStyle name="Comma 7 2 4 2 3" xfId="6907" xr:uid="{00000000-0005-0000-0000-0000D5170000}"/>
    <cellStyle name="Comma 7 2 4 3" xfId="1777" xr:uid="{00000000-0005-0000-0000-0000D6170000}"/>
    <cellStyle name="Comma 7 2 4 3 2" xfId="4631" xr:uid="{00000000-0005-0000-0000-0000D7170000}"/>
    <cellStyle name="Comma 7 2 4 3 2 2" xfId="10291" xr:uid="{00000000-0005-0000-0000-0000D8170000}"/>
    <cellStyle name="Comma 7 2 4 3 3" xfId="7461" xr:uid="{00000000-0005-0000-0000-0000D9170000}"/>
    <cellStyle name="Comma 7 2 4 4" xfId="2343" xr:uid="{00000000-0005-0000-0000-0000DA170000}"/>
    <cellStyle name="Comma 7 2 4 4 2" xfId="5186" xr:uid="{00000000-0005-0000-0000-0000DB170000}"/>
    <cellStyle name="Comma 7 2 4 4 2 2" xfId="10846" xr:uid="{00000000-0005-0000-0000-0000DC170000}"/>
    <cellStyle name="Comma 7 2 4 4 3" xfId="8016" xr:uid="{00000000-0005-0000-0000-0000DD170000}"/>
    <cellStyle name="Comma 7 2 4 5" xfId="2898" xr:uid="{00000000-0005-0000-0000-0000DE170000}"/>
    <cellStyle name="Comma 7 2 4 5 2" xfId="5741" xr:uid="{00000000-0005-0000-0000-0000DF170000}"/>
    <cellStyle name="Comma 7 2 4 5 2 2" xfId="11401" xr:uid="{00000000-0005-0000-0000-0000E0170000}"/>
    <cellStyle name="Comma 7 2 4 5 3" xfId="8571" xr:uid="{00000000-0005-0000-0000-0000E1170000}"/>
    <cellStyle name="Comma 7 2 4 6" xfId="3524" xr:uid="{00000000-0005-0000-0000-0000E2170000}"/>
    <cellStyle name="Comma 7 2 4 6 2" xfId="9184" xr:uid="{00000000-0005-0000-0000-0000E3170000}"/>
    <cellStyle name="Comma 7 2 4 7" xfId="6354" xr:uid="{00000000-0005-0000-0000-0000E4170000}"/>
    <cellStyle name="Comma 7 2 5" xfId="775" xr:uid="{00000000-0005-0000-0000-0000E5170000}"/>
    <cellStyle name="Comma 7 2 5 2" xfId="3635" xr:uid="{00000000-0005-0000-0000-0000E6170000}"/>
    <cellStyle name="Comma 7 2 5 2 2" xfId="9295" xr:uid="{00000000-0005-0000-0000-0000E7170000}"/>
    <cellStyle name="Comma 7 2 5 3" xfId="6465" xr:uid="{00000000-0005-0000-0000-0000E8170000}"/>
    <cellStyle name="Comma 7 2 6" xfId="1334" xr:uid="{00000000-0005-0000-0000-0000E9170000}"/>
    <cellStyle name="Comma 7 2 6 2" xfId="4188" xr:uid="{00000000-0005-0000-0000-0000EA170000}"/>
    <cellStyle name="Comma 7 2 6 2 2" xfId="9848" xr:uid="{00000000-0005-0000-0000-0000EB170000}"/>
    <cellStyle name="Comma 7 2 6 3" xfId="7018" xr:uid="{00000000-0005-0000-0000-0000EC170000}"/>
    <cellStyle name="Comma 7 2 7" xfId="1900" xr:uid="{00000000-0005-0000-0000-0000ED170000}"/>
    <cellStyle name="Comma 7 2 7 2" xfId="4743" xr:uid="{00000000-0005-0000-0000-0000EE170000}"/>
    <cellStyle name="Comma 7 2 7 2 2" xfId="10403" xr:uid="{00000000-0005-0000-0000-0000EF170000}"/>
    <cellStyle name="Comma 7 2 7 3" xfId="7573" xr:uid="{00000000-0005-0000-0000-0000F0170000}"/>
    <cellStyle name="Comma 7 2 8" xfId="2455" xr:uid="{00000000-0005-0000-0000-0000F1170000}"/>
    <cellStyle name="Comma 7 2 8 2" xfId="5298" xr:uid="{00000000-0005-0000-0000-0000F2170000}"/>
    <cellStyle name="Comma 7 2 8 2 2" xfId="10958" xr:uid="{00000000-0005-0000-0000-0000F3170000}"/>
    <cellStyle name="Comma 7 2 8 3" xfId="8128" xr:uid="{00000000-0005-0000-0000-0000F4170000}"/>
    <cellStyle name="Comma 7 2 9" xfId="3081" xr:uid="{00000000-0005-0000-0000-0000F5170000}"/>
    <cellStyle name="Comma 7 2 9 2" xfId="8741" xr:uid="{00000000-0005-0000-0000-0000F6170000}"/>
    <cellStyle name="Comma 7 3" xfId="273" xr:uid="{00000000-0005-0000-0000-0000F7170000}"/>
    <cellStyle name="Comma 7 3 2" xfId="836" xr:uid="{00000000-0005-0000-0000-0000F8170000}"/>
    <cellStyle name="Comma 7 3 2 2" xfId="3690" xr:uid="{00000000-0005-0000-0000-0000F9170000}"/>
    <cellStyle name="Comma 7 3 2 2 2" xfId="9350" xr:uid="{00000000-0005-0000-0000-0000FA170000}"/>
    <cellStyle name="Comma 7 3 2 3" xfId="6520" xr:uid="{00000000-0005-0000-0000-0000FB170000}"/>
    <cellStyle name="Comma 7 3 3" xfId="1390" xr:uid="{00000000-0005-0000-0000-0000FC170000}"/>
    <cellStyle name="Comma 7 3 3 2" xfId="4244" xr:uid="{00000000-0005-0000-0000-0000FD170000}"/>
    <cellStyle name="Comma 7 3 3 2 2" xfId="9904" xr:uid="{00000000-0005-0000-0000-0000FE170000}"/>
    <cellStyle name="Comma 7 3 3 3" xfId="7074" xr:uid="{00000000-0005-0000-0000-0000FF170000}"/>
    <cellStyle name="Comma 7 3 4" xfId="1956" xr:uid="{00000000-0005-0000-0000-000000180000}"/>
    <cellStyle name="Comma 7 3 4 2" xfId="4799" xr:uid="{00000000-0005-0000-0000-000001180000}"/>
    <cellStyle name="Comma 7 3 4 2 2" xfId="10459" xr:uid="{00000000-0005-0000-0000-000002180000}"/>
    <cellStyle name="Comma 7 3 4 3" xfId="7629" xr:uid="{00000000-0005-0000-0000-000003180000}"/>
    <cellStyle name="Comma 7 3 5" xfId="2511" xr:uid="{00000000-0005-0000-0000-000004180000}"/>
    <cellStyle name="Comma 7 3 5 2" xfId="5354" xr:uid="{00000000-0005-0000-0000-000005180000}"/>
    <cellStyle name="Comma 7 3 5 2 2" xfId="11014" xr:uid="{00000000-0005-0000-0000-000006180000}"/>
    <cellStyle name="Comma 7 3 5 3" xfId="8184" xr:uid="{00000000-0005-0000-0000-000007180000}"/>
    <cellStyle name="Comma 7 3 6" xfId="3137" xr:uid="{00000000-0005-0000-0000-000008180000}"/>
    <cellStyle name="Comma 7 3 6 2" xfId="8797" xr:uid="{00000000-0005-0000-0000-000009180000}"/>
    <cellStyle name="Comma 7 3 7" xfId="5967" xr:uid="{00000000-0005-0000-0000-00000A180000}"/>
    <cellStyle name="Comma 7 4" xfId="385" xr:uid="{00000000-0005-0000-0000-00000B180000}"/>
    <cellStyle name="Comma 7 4 2" xfId="944" xr:uid="{00000000-0005-0000-0000-00000C180000}"/>
    <cellStyle name="Comma 7 4 2 2" xfId="3798" xr:uid="{00000000-0005-0000-0000-00000D180000}"/>
    <cellStyle name="Comma 7 4 2 2 2" xfId="9458" xr:uid="{00000000-0005-0000-0000-00000E180000}"/>
    <cellStyle name="Comma 7 4 2 3" xfId="6628" xr:uid="{00000000-0005-0000-0000-00000F180000}"/>
    <cellStyle name="Comma 7 4 3" xfId="1498" xr:uid="{00000000-0005-0000-0000-000010180000}"/>
    <cellStyle name="Comma 7 4 3 2" xfId="4352" xr:uid="{00000000-0005-0000-0000-000011180000}"/>
    <cellStyle name="Comma 7 4 3 2 2" xfId="10012" xr:uid="{00000000-0005-0000-0000-000012180000}"/>
    <cellStyle name="Comma 7 4 3 3" xfId="7182" xr:uid="{00000000-0005-0000-0000-000013180000}"/>
    <cellStyle name="Comma 7 4 4" xfId="2064" xr:uid="{00000000-0005-0000-0000-000014180000}"/>
    <cellStyle name="Comma 7 4 4 2" xfId="4907" xr:uid="{00000000-0005-0000-0000-000015180000}"/>
    <cellStyle name="Comma 7 4 4 2 2" xfId="10567" xr:uid="{00000000-0005-0000-0000-000016180000}"/>
    <cellStyle name="Comma 7 4 4 3" xfId="7737" xr:uid="{00000000-0005-0000-0000-000017180000}"/>
    <cellStyle name="Comma 7 4 5" xfId="2619" xr:uid="{00000000-0005-0000-0000-000018180000}"/>
    <cellStyle name="Comma 7 4 5 2" xfId="5462" xr:uid="{00000000-0005-0000-0000-000019180000}"/>
    <cellStyle name="Comma 7 4 5 2 2" xfId="11122" xr:uid="{00000000-0005-0000-0000-00001A180000}"/>
    <cellStyle name="Comma 7 4 5 3" xfId="8292" xr:uid="{00000000-0005-0000-0000-00001B180000}"/>
    <cellStyle name="Comma 7 4 6" xfId="3245" xr:uid="{00000000-0005-0000-0000-00001C180000}"/>
    <cellStyle name="Comma 7 4 6 2" xfId="8905" xr:uid="{00000000-0005-0000-0000-00001D180000}"/>
    <cellStyle name="Comma 7 4 7" xfId="6075" xr:uid="{00000000-0005-0000-0000-00001E180000}"/>
    <cellStyle name="Comma 7 5" xfId="497" xr:uid="{00000000-0005-0000-0000-00001F180000}"/>
    <cellStyle name="Comma 7 5 2" xfId="1056" xr:uid="{00000000-0005-0000-0000-000020180000}"/>
    <cellStyle name="Comma 7 5 2 2" xfId="3910" xr:uid="{00000000-0005-0000-0000-000021180000}"/>
    <cellStyle name="Comma 7 5 2 2 2" xfId="9570" xr:uid="{00000000-0005-0000-0000-000022180000}"/>
    <cellStyle name="Comma 7 5 2 3" xfId="6740" xr:uid="{00000000-0005-0000-0000-000023180000}"/>
    <cellStyle name="Comma 7 5 3" xfId="1610" xr:uid="{00000000-0005-0000-0000-000024180000}"/>
    <cellStyle name="Comma 7 5 3 2" xfId="4464" xr:uid="{00000000-0005-0000-0000-000025180000}"/>
    <cellStyle name="Comma 7 5 3 2 2" xfId="10124" xr:uid="{00000000-0005-0000-0000-000026180000}"/>
    <cellStyle name="Comma 7 5 3 3" xfId="7294" xr:uid="{00000000-0005-0000-0000-000027180000}"/>
    <cellStyle name="Comma 7 5 4" xfId="2176" xr:uid="{00000000-0005-0000-0000-000028180000}"/>
    <cellStyle name="Comma 7 5 4 2" xfId="5019" xr:uid="{00000000-0005-0000-0000-000029180000}"/>
    <cellStyle name="Comma 7 5 4 2 2" xfId="10679" xr:uid="{00000000-0005-0000-0000-00002A180000}"/>
    <cellStyle name="Comma 7 5 4 3" xfId="7849" xr:uid="{00000000-0005-0000-0000-00002B180000}"/>
    <cellStyle name="Comma 7 5 5" xfId="2731" xr:uid="{00000000-0005-0000-0000-00002C180000}"/>
    <cellStyle name="Comma 7 5 5 2" xfId="5574" xr:uid="{00000000-0005-0000-0000-00002D180000}"/>
    <cellStyle name="Comma 7 5 5 2 2" xfId="11234" xr:uid="{00000000-0005-0000-0000-00002E180000}"/>
    <cellStyle name="Comma 7 5 5 3" xfId="8404" xr:uid="{00000000-0005-0000-0000-00002F180000}"/>
    <cellStyle name="Comma 7 5 6" xfId="3357" xr:uid="{00000000-0005-0000-0000-000030180000}"/>
    <cellStyle name="Comma 7 5 6 2" xfId="9017" xr:uid="{00000000-0005-0000-0000-000031180000}"/>
    <cellStyle name="Comma 7 5 7" xfId="6187" xr:uid="{00000000-0005-0000-0000-000032180000}"/>
    <cellStyle name="Comma 7 6" xfId="608" xr:uid="{00000000-0005-0000-0000-000033180000}"/>
    <cellStyle name="Comma 7 6 2" xfId="1167" xr:uid="{00000000-0005-0000-0000-000034180000}"/>
    <cellStyle name="Comma 7 6 2 2" xfId="4021" xr:uid="{00000000-0005-0000-0000-000035180000}"/>
    <cellStyle name="Comma 7 6 2 2 2" xfId="9681" xr:uid="{00000000-0005-0000-0000-000036180000}"/>
    <cellStyle name="Comma 7 6 2 3" xfId="6851" xr:uid="{00000000-0005-0000-0000-000037180000}"/>
    <cellStyle name="Comma 7 6 3" xfId="1721" xr:uid="{00000000-0005-0000-0000-000038180000}"/>
    <cellStyle name="Comma 7 6 3 2" xfId="4575" xr:uid="{00000000-0005-0000-0000-000039180000}"/>
    <cellStyle name="Comma 7 6 3 2 2" xfId="10235" xr:uid="{00000000-0005-0000-0000-00003A180000}"/>
    <cellStyle name="Comma 7 6 3 3" xfId="7405" xr:uid="{00000000-0005-0000-0000-00003B180000}"/>
    <cellStyle name="Comma 7 6 4" xfId="2287" xr:uid="{00000000-0005-0000-0000-00003C180000}"/>
    <cellStyle name="Comma 7 6 4 2" xfId="5130" xr:uid="{00000000-0005-0000-0000-00003D180000}"/>
    <cellStyle name="Comma 7 6 4 2 2" xfId="10790" xr:uid="{00000000-0005-0000-0000-00003E180000}"/>
    <cellStyle name="Comma 7 6 4 3" xfId="7960" xr:uid="{00000000-0005-0000-0000-00003F180000}"/>
    <cellStyle name="Comma 7 6 5" xfId="2842" xr:uid="{00000000-0005-0000-0000-000040180000}"/>
    <cellStyle name="Comma 7 6 5 2" xfId="5685" xr:uid="{00000000-0005-0000-0000-000041180000}"/>
    <cellStyle name="Comma 7 6 5 2 2" xfId="11345" xr:uid="{00000000-0005-0000-0000-000042180000}"/>
    <cellStyle name="Comma 7 6 5 3" xfId="8515" xr:uid="{00000000-0005-0000-0000-000043180000}"/>
    <cellStyle name="Comma 7 6 6" xfId="3468" xr:uid="{00000000-0005-0000-0000-000044180000}"/>
    <cellStyle name="Comma 7 6 6 2" xfId="9128" xr:uid="{00000000-0005-0000-0000-000045180000}"/>
    <cellStyle name="Comma 7 6 7" xfId="6298" xr:uid="{00000000-0005-0000-0000-000046180000}"/>
    <cellStyle name="Comma 7 7" xfId="719" xr:uid="{00000000-0005-0000-0000-000047180000}"/>
    <cellStyle name="Comma 7 7 2" xfId="3579" xr:uid="{00000000-0005-0000-0000-000048180000}"/>
    <cellStyle name="Comma 7 7 2 2" xfId="9239" xr:uid="{00000000-0005-0000-0000-000049180000}"/>
    <cellStyle name="Comma 7 7 3" xfId="6409" xr:uid="{00000000-0005-0000-0000-00004A180000}"/>
    <cellStyle name="Comma 7 8" xfId="1278" xr:uid="{00000000-0005-0000-0000-00004B180000}"/>
    <cellStyle name="Comma 7 8 2" xfId="4132" xr:uid="{00000000-0005-0000-0000-00004C180000}"/>
    <cellStyle name="Comma 7 8 2 2" xfId="9792" xr:uid="{00000000-0005-0000-0000-00004D180000}"/>
    <cellStyle name="Comma 7 8 3" xfId="6962" xr:uid="{00000000-0005-0000-0000-00004E180000}"/>
    <cellStyle name="Comma 7 9" xfId="1844" xr:uid="{00000000-0005-0000-0000-00004F180000}"/>
    <cellStyle name="Comma 7 9 2" xfId="4688" xr:uid="{00000000-0005-0000-0000-000050180000}"/>
    <cellStyle name="Comma 7 9 2 2" xfId="10348" xr:uid="{00000000-0005-0000-0000-000051180000}"/>
    <cellStyle name="Comma 7 9 3" xfId="7518" xr:uid="{00000000-0005-0000-0000-000052180000}"/>
    <cellStyle name="Comma 8" xfId="175" xr:uid="{00000000-0005-0000-0000-000053180000}"/>
    <cellStyle name="Comma 8 10" xfId="3041" xr:uid="{00000000-0005-0000-0000-000054180000}"/>
    <cellStyle name="Comma 8 10 2" xfId="8701" xr:uid="{00000000-0005-0000-0000-000055180000}"/>
    <cellStyle name="Comma 8 11" xfId="5871" xr:uid="{00000000-0005-0000-0000-000056180000}"/>
    <cellStyle name="Comma 8 2" xfId="289" xr:uid="{00000000-0005-0000-0000-000057180000}"/>
    <cellStyle name="Comma 8 2 2" xfId="852" xr:uid="{00000000-0005-0000-0000-000058180000}"/>
    <cellStyle name="Comma 8 2 2 2" xfId="3706" xr:uid="{00000000-0005-0000-0000-000059180000}"/>
    <cellStyle name="Comma 8 2 2 2 2" xfId="9366" xr:uid="{00000000-0005-0000-0000-00005A180000}"/>
    <cellStyle name="Comma 8 2 2 3" xfId="6536" xr:uid="{00000000-0005-0000-0000-00005B180000}"/>
    <cellStyle name="Comma 8 2 3" xfId="1406" xr:uid="{00000000-0005-0000-0000-00005C180000}"/>
    <cellStyle name="Comma 8 2 3 2" xfId="4260" xr:uid="{00000000-0005-0000-0000-00005D180000}"/>
    <cellStyle name="Comma 8 2 3 2 2" xfId="9920" xr:uid="{00000000-0005-0000-0000-00005E180000}"/>
    <cellStyle name="Comma 8 2 3 3" xfId="7090" xr:uid="{00000000-0005-0000-0000-00005F180000}"/>
    <cellStyle name="Comma 8 2 4" xfId="1972" xr:uid="{00000000-0005-0000-0000-000060180000}"/>
    <cellStyle name="Comma 8 2 4 2" xfId="4815" xr:uid="{00000000-0005-0000-0000-000061180000}"/>
    <cellStyle name="Comma 8 2 4 2 2" xfId="10475" xr:uid="{00000000-0005-0000-0000-000062180000}"/>
    <cellStyle name="Comma 8 2 4 3" xfId="7645" xr:uid="{00000000-0005-0000-0000-000063180000}"/>
    <cellStyle name="Comma 8 2 5" xfId="2527" xr:uid="{00000000-0005-0000-0000-000064180000}"/>
    <cellStyle name="Comma 8 2 5 2" xfId="5370" xr:uid="{00000000-0005-0000-0000-000065180000}"/>
    <cellStyle name="Comma 8 2 5 2 2" xfId="11030" xr:uid="{00000000-0005-0000-0000-000066180000}"/>
    <cellStyle name="Comma 8 2 5 3" xfId="8200" xr:uid="{00000000-0005-0000-0000-000067180000}"/>
    <cellStyle name="Comma 8 2 6" xfId="3153" xr:uid="{00000000-0005-0000-0000-000068180000}"/>
    <cellStyle name="Comma 8 2 6 2" xfId="8813" xr:uid="{00000000-0005-0000-0000-000069180000}"/>
    <cellStyle name="Comma 8 2 7" xfId="5983" xr:uid="{00000000-0005-0000-0000-00006A180000}"/>
    <cellStyle name="Comma 8 3" xfId="401" xr:uid="{00000000-0005-0000-0000-00006B180000}"/>
    <cellStyle name="Comma 8 3 2" xfId="960" xr:uid="{00000000-0005-0000-0000-00006C180000}"/>
    <cellStyle name="Comma 8 3 2 2" xfId="3814" xr:uid="{00000000-0005-0000-0000-00006D180000}"/>
    <cellStyle name="Comma 8 3 2 2 2" xfId="9474" xr:uid="{00000000-0005-0000-0000-00006E180000}"/>
    <cellStyle name="Comma 8 3 2 3" xfId="6644" xr:uid="{00000000-0005-0000-0000-00006F180000}"/>
    <cellStyle name="Comma 8 3 3" xfId="1514" xr:uid="{00000000-0005-0000-0000-000070180000}"/>
    <cellStyle name="Comma 8 3 3 2" xfId="4368" xr:uid="{00000000-0005-0000-0000-000071180000}"/>
    <cellStyle name="Comma 8 3 3 2 2" xfId="10028" xr:uid="{00000000-0005-0000-0000-000072180000}"/>
    <cellStyle name="Comma 8 3 3 3" xfId="7198" xr:uid="{00000000-0005-0000-0000-000073180000}"/>
    <cellStyle name="Comma 8 3 4" xfId="2080" xr:uid="{00000000-0005-0000-0000-000074180000}"/>
    <cellStyle name="Comma 8 3 4 2" xfId="4923" xr:uid="{00000000-0005-0000-0000-000075180000}"/>
    <cellStyle name="Comma 8 3 4 2 2" xfId="10583" xr:uid="{00000000-0005-0000-0000-000076180000}"/>
    <cellStyle name="Comma 8 3 4 3" xfId="7753" xr:uid="{00000000-0005-0000-0000-000077180000}"/>
    <cellStyle name="Comma 8 3 5" xfId="2635" xr:uid="{00000000-0005-0000-0000-000078180000}"/>
    <cellStyle name="Comma 8 3 5 2" xfId="5478" xr:uid="{00000000-0005-0000-0000-000079180000}"/>
    <cellStyle name="Comma 8 3 5 2 2" xfId="11138" xr:uid="{00000000-0005-0000-0000-00007A180000}"/>
    <cellStyle name="Comma 8 3 5 3" xfId="8308" xr:uid="{00000000-0005-0000-0000-00007B180000}"/>
    <cellStyle name="Comma 8 3 6" xfId="3261" xr:uid="{00000000-0005-0000-0000-00007C180000}"/>
    <cellStyle name="Comma 8 3 6 2" xfId="8921" xr:uid="{00000000-0005-0000-0000-00007D180000}"/>
    <cellStyle name="Comma 8 3 7" xfId="6091" xr:uid="{00000000-0005-0000-0000-00007E180000}"/>
    <cellStyle name="Comma 8 4" xfId="513" xr:uid="{00000000-0005-0000-0000-00007F180000}"/>
    <cellStyle name="Comma 8 4 2" xfId="1072" xr:uid="{00000000-0005-0000-0000-000080180000}"/>
    <cellStyle name="Comma 8 4 2 2" xfId="3926" xr:uid="{00000000-0005-0000-0000-000081180000}"/>
    <cellStyle name="Comma 8 4 2 2 2" xfId="9586" xr:uid="{00000000-0005-0000-0000-000082180000}"/>
    <cellStyle name="Comma 8 4 2 3" xfId="6756" xr:uid="{00000000-0005-0000-0000-000083180000}"/>
    <cellStyle name="Comma 8 4 3" xfId="1626" xr:uid="{00000000-0005-0000-0000-000084180000}"/>
    <cellStyle name="Comma 8 4 3 2" xfId="4480" xr:uid="{00000000-0005-0000-0000-000085180000}"/>
    <cellStyle name="Comma 8 4 3 2 2" xfId="10140" xr:uid="{00000000-0005-0000-0000-000086180000}"/>
    <cellStyle name="Comma 8 4 3 3" xfId="7310" xr:uid="{00000000-0005-0000-0000-000087180000}"/>
    <cellStyle name="Comma 8 4 4" xfId="2192" xr:uid="{00000000-0005-0000-0000-000088180000}"/>
    <cellStyle name="Comma 8 4 4 2" xfId="5035" xr:uid="{00000000-0005-0000-0000-000089180000}"/>
    <cellStyle name="Comma 8 4 4 2 2" xfId="10695" xr:uid="{00000000-0005-0000-0000-00008A180000}"/>
    <cellStyle name="Comma 8 4 4 3" xfId="7865" xr:uid="{00000000-0005-0000-0000-00008B180000}"/>
    <cellStyle name="Comma 8 4 5" xfId="2747" xr:uid="{00000000-0005-0000-0000-00008C180000}"/>
    <cellStyle name="Comma 8 4 5 2" xfId="5590" xr:uid="{00000000-0005-0000-0000-00008D180000}"/>
    <cellStyle name="Comma 8 4 5 2 2" xfId="11250" xr:uid="{00000000-0005-0000-0000-00008E180000}"/>
    <cellStyle name="Comma 8 4 5 3" xfId="8420" xr:uid="{00000000-0005-0000-0000-00008F180000}"/>
    <cellStyle name="Comma 8 4 6" xfId="3373" xr:uid="{00000000-0005-0000-0000-000090180000}"/>
    <cellStyle name="Comma 8 4 6 2" xfId="9033" xr:uid="{00000000-0005-0000-0000-000091180000}"/>
    <cellStyle name="Comma 8 4 7" xfId="6203" xr:uid="{00000000-0005-0000-0000-000092180000}"/>
    <cellStyle name="Comma 8 5" xfId="624" xr:uid="{00000000-0005-0000-0000-000093180000}"/>
    <cellStyle name="Comma 8 5 2" xfId="1183" xr:uid="{00000000-0005-0000-0000-000094180000}"/>
    <cellStyle name="Comma 8 5 2 2" xfId="4037" xr:uid="{00000000-0005-0000-0000-000095180000}"/>
    <cellStyle name="Comma 8 5 2 2 2" xfId="9697" xr:uid="{00000000-0005-0000-0000-000096180000}"/>
    <cellStyle name="Comma 8 5 2 3" xfId="6867" xr:uid="{00000000-0005-0000-0000-000097180000}"/>
    <cellStyle name="Comma 8 5 3" xfId="1737" xr:uid="{00000000-0005-0000-0000-000098180000}"/>
    <cellStyle name="Comma 8 5 3 2" xfId="4591" xr:uid="{00000000-0005-0000-0000-000099180000}"/>
    <cellStyle name="Comma 8 5 3 2 2" xfId="10251" xr:uid="{00000000-0005-0000-0000-00009A180000}"/>
    <cellStyle name="Comma 8 5 3 3" xfId="7421" xr:uid="{00000000-0005-0000-0000-00009B180000}"/>
    <cellStyle name="Comma 8 5 4" xfId="2303" xr:uid="{00000000-0005-0000-0000-00009C180000}"/>
    <cellStyle name="Comma 8 5 4 2" xfId="5146" xr:uid="{00000000-0005-0000-0000-00009D180000}"/>
    <cellStyle name="Comma 8 5 4 2 2" xfId="10806" xr:uid="{00000000-0005-0000-0000-00009E180000}"/>
    <cellStyle name="Comma 8 5 4 3" xfId="7976" xr:uid="{00000000-0005-0000-0000-00009F180000}"/>
    <cellStyle name="Comma 8 5 5" xfId="2858" xr:uid="{00000000-0005-0000-0000-0000A0180000}"/>
    <cellStyle name="Comma 8 5 5 2" xfId="5701" xr:uid="{00000000-0005-0000-0000-0000A1180000}"/>
    <cellStyle name="Comma 8 5 5 2 2" xfId="11361" xr:uid="{00000000-0005-0000-0000-0000A2180000}"/>
    <cellStyle name="Comma 8 5 5 3" xfId="8531" xr:uid="{00000000-0005-0000-0000-0000A3180000}"/>
    <cellStyle name="Comma 8 5 6" xfId="3484" xr:uid="{00000000-0005-0000-0000-0000A4180000}"/>
    <cellStyle name="Comma 8 5 6 2" xfId="9144" xr:uid="{00000000-0005-0000-0000-0000A5180000}"/>
    <cellStyle name="Comma 8 5 7" xfId="6314" xr:uid="{00000000-0005-0000-0000-0000A6180000}"/>
    <cellStyle name="Comma 8 6" xfId="735" xr:uid="{00000000-0005-0000-0000-0000A7180000}"/>
    <cellStyle name="Comma 8 6 2" xfId="3595" xr:uid="{00000000-0005-0000-0000-0000A8180000}"/>
    <cellStyle name="Comma 8 6 2 2" xfId="9255" xr:uid="{00000000-0005-0000-0000-0000A9180000}"/>
    <cellStyle name="Comma 8 6 3" xfId="6425" xr:uid="{00000000-0005-0000-0000-0000AA180000}"/>
    <cellStyle name="Comma 8 7" xfId="1294" xr:uid="{00000000-0005-0000-0000-0000AB180000}"/>
    <cellStyle name="Comma 8 7 2" xfId="4148" xr:uid="{00000000-0005-0000-0000-0000AC180000}"/>
    <cellStyle name="Comma 8 7 2 2" xfId="9808" xr:uid="{00000000-0005-0000-0000-0000AD180000}"/>
    <cellStyle name="Comma 8 7 3" xfId="6978" xr:uid="{00000000-0005-0000-0000-0000AE180000}"/>
    <cellStyle name="Comma 8 8" xfId="1860" xr:uid="{00000000-0005-0000-0000-0000AF180000}"/>
    <cellStyle name="Comma 8 8 2" xfId="4703" xr:uid="{00000000-0005-0000-0000-0000B0180000}"/>
    <cellStyle name="Comma 8 8 2 2" xfId="10363" xr:uid="{00000000-0005-0000-0000-0000B1180000}"/>
    <cellStyle name="Comma 8 8 3" xfId="7533" xr:uid="{00000000-0005-0000-0000-0000B2180000}"/>
    <cellStyle name="Comma 8 9" xfId="2415" xr:uid="{00000000-0005-0000-0000-0000B3180000}"/>
    <cellStyle name="Comma 8 9 2" xfId="5258" xr:uid="{00000000-0005-0000-0000-0000B4180000}"/>
    <cellStyle name="Comma 8 9 2 2" xfId="10918" xr:uid="{00000000-0005-0000-0000-0000B5180000}"/>
    <cellStyle name="Comma 8 9 3" xfId="8088" xr:uid="{00000000-0005-0000-0000-0000B6180000}"/>
    <cellStyle name="Comma 9" xfId="233" xr:uid="{00000000-0005-0000-0000-0000B7180000}"/>
    <cellStyle name="Comma 9 2" xfId="796" xr:uid="{00000000-0005-0000-0000-0000B8180000}"/>
    <cellStyle name="Comma 9 2 2" xfId="3650" xr:uid="{00000000-0005-0000-0000-0000B9180000}"/>
    <cellStyle name="Comma 9 2 2 2" xfId="9310" xr:uid="{00000000-0005-0000-0000-0000BA180000}"/>
    <cellStyle name="Comma 9 2 3" xfId="6480" xr:uid="{00000000-0005-0000-0000-0000BB180000}"/>
    <cellStyle name="Comma 9 3" xfId="1350" xr:uid="{00000000-0005-0000-0000-0000BC180000}"/>
    <cellStyle name="Comma 9 3 2" xfId="4204" xr:uid="{00000000-0005-0000-0000-0000BD180000}"/>
    <cellStyle name="Comma 9 3 2 2" xfId="9864" xr:uid="{00000000-0005-0000-0000-0000BE180000}"/>
    <cellStyle name="Comma 9 3 3" xfId="7034" xr:uid="{00000000-0005-0000-0000-0000BF180000}"/>
    <cellStyle name="Comma 9 4" xfId="1916" xr:uid="{00000000-0005-0000-0000-0000C0180000}"/>
    <cellStyle name="Comma 9 4 2" xfId="4759" xr:uid="{00000000-0005-0000-0000-0000C1180000}"/>
    <cellStyle name="Comma 9 4 2 2" xfId="10419" xr:uid="{00000000-0005-0000-0000-0000C2180000}"/>
    <cellStyle name="Comma 9 4 3" xfId="7589" xr:uid="{00000000-0005-0000-0000-0000C3180000}"/>
    <cellStyle name="Comma 9 5" xfId="2471" xr:uid="{00000000-0005-0000-0000-0000C4180000}"/>
    <cellStyle name="Comma 9 5 2" xfId="5314" xr:uid="{00000000-0005-0000-0000-0000C5180000}"/>
    <cellStyle name="Comma 9 5 2 2" xfId="10974" xr:uid="{00000000-0005-0000-0000-0000C6180000}"/>
    <cellStyle name="Comma 9 5 3" xfId="8144" xr:uid="{00000000-0005-0000-0000-0000C7180000}"/>
    <cellStyle name="Comma 9 6" xfId="3097" xr:uid="{00000000-0005-0000-0000-0000C8180000}"/>
    <cellStyle name="Comma 9 6 2" xfId="8757" xr:uid="{00000000-0005-0000-0000-0000C9180000}"/>
    <cellStyle name="Comma 9 7" xfId="5927" xr:uid="{00000000-0005-0000-0000-0000CA180000}"/>
    <cellStyle name="Currency 2" xfId="102" xr:uid="{00000000-0005-0000-0000-0000CB180000}"/>
    <cellStyle name="Currency 2 2" xfId="127" xr:uid="{00000000-0005-0000-0000-0000CC180000}"/>
    <cellStyle name="Currency 3" xfId="94" xr:uid="{00000000-0005-0000-0000-0000CD180000}"/>
    <cellStyle name="Currency 3 2" xfId="138" xr:uid="{00000000-0005-0000-0000-0000CE180000}"/>
    <cellStyle name="Currency 4" xfId="99" xr:uid="{00000000-0005-0000-0000-0000CF180000}"/>
    <cellStyle name="Currency 4 2" xfId="141" xr:uid="{00000000-0005-0000-0000-0000D0180000}"/>
    <cellStyle name="Currency 5" xfId="1782" xr:uid="{00000000-0005-0000-0000-0000D1180000}"/>
    <cellStyle name="Currency 5 2" xfId="4633" xr:uid="{00000000-0005-0000-0000-0000D2180000}"/>
    <cellStyle name="Currency 5 2 2" xfId="10293" xr:uid="{00000000-0005-0000-0000-0000D3180000}"/>
    <cellStyle name="Currency 5 3" xfId="7463" xr:uid="{00000000-0005-0000-0000-0000D418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Hyperlink 2" xfId="57" xr:uid="{00000000-0005-0000-0000-0000DC180000}"/>
    <cellStyle name="Hyperlink 2 2" xfId="128" xr:uid="{00000000-0005-0000-0000-0000DD180000}"/>
    <cellStyle name="Hyperlink 3" xfId="1779" xr:uid="{00000000-0005-0000-0000-0000DE180000}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04" xr:uid="{00000000-0005-0000-0000-0000E3180000}"/>
    <cellStyle name="Normal 10 10" xfId="2392" xr:uid="{00000000-0005-0000-0000-0000E4180000}"/>
    <cellStyle name="Normal 10 10 2" xfId="5235" xr:uid="{00000000-0005-0000-0000-0000E5180000}"/>
    <cellStyle name="Normal 10 10 2 2" xfId="10895" xr:uid="{00000000-0005-0000-0000-0000E6180000}"/>
    <cellStyle name="Normal 10 10 3" xfId="8065" xr:uid="{00000000-0005-0000-0000-0000E7180000}"/>
    <cellStyle name="Normal 10 11" xfId="2946" xr:uid="{00000000-0005-0000-0000-0000E8180000}"/>
    <cellStyle name="Normal 10 11 2" xfId="5789" xr:uid="{00000000-0005-0000-0000-0000E9180000}"/>
    <cellStyle name="Normal 10 11 2 2" xfId="11449" xr:uid="{00000000-0005-0000-0000-0000EA180000}"/>
    <cellStyle name="Normal 10 11 3" xfId="8619" xr:uid="{00000000-0005-0000-0000-0000EB180000}"/>
    <cellStyle name="Normal 10 12" xfId="3018" xr:uid="{00000000-0005-0000-0000-0000EC180000}"/>
    <cellStyle name="Normal 10 12 2" xfId="8678" xr:uid="{00000000-0005-0000-0000-0000ED180000}"/>
    <cellStyle name="Normal 10 13" xfId="5848" xr:uid="{00000000-0005-0000-0000-0000EE180000}"/>
    <cellStyle name="Normal 10 2" xfId="208" xr:uid="{00000000-0005-0000-0000-0000EF180000}"/>
    <cellStyle name="Normal 10 2 10" xfId="2448" xr:uid="{00000000-0005-0000-0000-0000F0180000}"/>
    <cellStyle name="Normal 10 2 10 2" xfId="5291" xr:uid="{00000000-0005-0000-0000-0000F1180000}"/>
    <cellStyle name="Normal 10 2 10 2 2" xfId="10951" xr:uid="{00000000-0005-0000-0000-0000F2180000}"/>
    <cellStyle name="Normal 10 2 10 3" xfId="8121" xr:uid="{00000000-0005-0000-0000-0000F3180000}"/>
    <cellStyle name="Normal 10 2 11" xfId="3074" xr:uid="{00000000-0005-0000-0000-0000F4180000}"/>
    <cellStyle name="Normal 10 2 11 2" xfId="8734" xr:uid="{00000000-0005-0000-0000-0000F5180000}"/>
    <cellStyle name="Normal 10 2 12" xfId="5904" xr:uid="{00000000-0005-0000-0000-0000F6180000}"/>
    <cellStyle name="Normal 10 2 2" xfId="322" xr:uid="{00000000-0005-0000-0000-0000F7180000}"/>
    <cellStyle name="Normal 10 2 2 2" xfId="885" xr:uid="{00000000-0005-0000-0000-0000F8180000}"/>
    <cellStyle name="Normal 10 2 2 2 2" xfId="3739" xr:uid="{00000000-0005-0000-0000-0000F9180000}"/>
    <cellStyle name="Normal 10 2 2 2 2 2" xfId="9399" xr:uid="{00000000-0005-0000-0000-0000FA180000}"/>
    <cellStyle name="Normal 10 2 2 2 3" xfId="6569" xr:uid="{00000000-0005-0000-0000-0000FB180000}"/>
    <cellStyle name="Normal 10 2 2 3" xfId="1439" xr:uid="{00000000-0005-0000-0000-0000FC180000}"/>
    <cellStyle name="Normal 10 2 2 3 2" xfId="4293" xr:uid="{00000000-0005-0000-0000-0000FD180000}"/>
    <cellStyle name="Normal 10 2 2 3 2 2" xfId="9953" xr:uid="{00000000-0005-0000-0000-0000FE180000}"/>
    <cellStyle name="Normal 10 2 2 3 3" xfId="7123" xr:uid="{00000000-0005-0000-0000-0000FF180000}"/>
    <cellStyle name="Normal 10 2 2 4" xfId="2005" xr:uid="{00000000-0005-0000-0000-000000190000}"/>
    <cellStyle name="Normal 10 2 2 4 2" xfId="4848" xr:uid="{00000000-0005-0000-0000-000001190000}"/>
    <cellStyle name="Normal 10 2 2 4 2 2" xfId="10508" xr:uid="{00000000-0005-0000-0000-000002190000}"/>
    <cellStyle name="Normal 10 2 2 4 3" xfId="7678" xr:uid="{00000000-0005-0000-0000-000003190000}"/>
    <cellStyle name="Normal 10 2 2 5" xfId="2560" xr:uid="{00000000-0005-0000-0000-000004190000}"/>
    <cellStyle name="Normal 10 2 2 5 2" xfId="5403" xr:uid="{00000000-0005-0000-0000-000005190000}"/>
    <cellStyle name="Normal 10 2 2 5 2 2" xfId="11063" xr:uid="{00000000-0005-0000-0000-000006190000}"/>
    <cellStyle name="Normal 10 2 2 5 3" xfId="8233" xr:uid="{00000000-0005-0000-0000-000007190000}"/>
    <cellStyle name="Normal 10 2 2 6" xfId="3186" xr:uid="{00000000-0005-0000-0000-000008190000}"/>
    <cellStyle name="Normal 10 2 2 6 2" xfId="8846" xr:uid="{00000000-0005-0000-0000-000009190000}"/>
    <cellStyle name="Normal 10 2 2 7" xfId="6016" xr:uid="{00000000-0005-0000-0000-00000A190000}"/>
    <cellStyle name="Normal 10 2 3" xfId="45" xr:uid="{00000000-0005-0000-0000-00000B190000}"/>
    <cellStyle name="Normal 10 2 4" xfId="434" xr:uid="{00000000-0005-0000-0000-00000C190000}"/>
    <cellStyle name="Normal 10 2 4 2" xfId="993" xr:uid="{00000000-0005-0000-0000-00000D190000}"/>
    <cellStyle name="Normal 10 2 4 2 2" xfId="3847" xr:uid="{00000000-0005-0000-0000-00000E190000}"/>
    <cellStyle name="Normal 10 2 4 2 2 2" xfId="9507" xr:uid="{00000000-0005-0000-0000-00000F190000}"/>
    <cellStyle name="Normal 10 2 4 2 3" xfId="6677" xr:uid="{00000000-0005-0000-0000-000010190000}"/>
    <cellStyle name="Normal 10 2 4 3" xfId="1547" xr:uid="{00000000-0005-0000-0000-000011190000}"/>
    <cellStyle name="Normal 10 2 4 3 2" xfId="4401" xr:uid="{00000000-0005-0000-0000-000012190000}"/>
    <cellStyle name="Normal 10 2 4 3 2 2" xfId="10061" xr:uid="{00000000-0005-0000-0000-000013190000}"/>
    <cellStyle name="Normal 10 2 4 3 3" xfId="7231" xr:uid="{00000000-0005-0000-0000-000014190000}"/>
    <cellStyle name="Normal 10 2 4 4" xfId="2113" xr:uid="{00000000-0005-0000-0000-000015190000}"/>
    <cellStyle name="Normal 10 2 4 4 2" xfId="4956" xr:uid="{00000000-0005-0000-0000-000016190000}"/>
    <cellStyle name="Normal 10 2 4 4 2 2" xfId="10616" xr:uid="{00000000-0005-0000-0000-000017190000}"/>
    <cellStyle name="Normal 10 2 4 4 3" xfId="7786" xr:uid="{00000000-0005-0000-0000-000018190000}"/>
    <cellStyle name="Normal 10 2 4 5" xfId="2668" xr:uid="{00000000-0005-0000-0000-000019190000}"/>
    <cellStyle name="Normal 10 2 4 5 2" xfId="5511" xr:uid="{00000000-0005-0000-0000-00001A190000}"/>
    <cellStyle name="Normal 10 2 4 5 2 2" xfId="11171" xr:uid="{00000000-0005-0000-0000-00001B190000}"/>
    <cellStyle name="Normal 10 2 4 5 3" xfId="8341" xr:uid="{00000000-0005-0000-0000-00001C190000}"/>
    <cellStyle name="Normal 10 2 4 6" xfId="3294" xr:uid="{00000000-0005-0000-0000-00001D190000}"/>
    <cellStyle name="Normal 10 2 4 6 2" xfId="8954" xr:uid="{00000000-0005-0000-0000-00001E190000}"/>
    <cellStyle name="Normal 10 2 4 7" xfId="6124" xr:uid="{00000000-0005-0000-0000-00001F190000}"/>
    <cellStyle name="Normal 10 2 5" xfId="546" xr:uid="{00000000-0005-0000-0000-000020190000}"/>
    <cellStyle name="Normal 10 2 5 2" xfId="1105" xr:uid="{00000000-0005-0000-0000-000021190000}"/>
    <cellStyle name="Normal 10 2 5 2 2" xfId="3959" xr:uid="{00000000-0005-0000-0000-000022190000}"/>
    <cellStyle name="Normal 10 2 5 2 2 2" xfId="9619" xr:uid="{00000000-0005-0000-0000-000023190000}"/>
    <cellStyle name="Normal 10 2 5 2 3" xfId="6789" xr:uid="{00000000-0005-0000-0000-000024190000}"/>
    <cellStyle name="Normal 10 2 5 3" xfId="1659" xr:uid="{00000000-0005-0000-0000-000025190000}"/>
    <cellStyle name="Normal 10 2 5 3 2" xfId="4513" xr:uid="{00000000-0005-0000-0000-000026190000}"/>
    <cellStyle name="Normal 10 2 5 3 2 2" xfId="10173" xr:uid="{00000000-0005-0000-0000-000027190000}"/>
    <cellStyle name="Normal 10 2 5 3 3" xfId="7343" xr:uid="{00000000-0005-0000-0000-000028190000}"/>
    <cellStyle name="Normal 10 2 5 4" xfId="2225" xr:uid="{00000000-0005-0000-0000-000029190000}"/>
    <cellStyle name="Normal 10 2 5 4 2" xfId="5068" xr:uid="{00000000-0005-0000-0000-00002A190000}"/>
    <cellStyle name="Normal 10 2 5 4 2 2" xfId="10728" xr:uid="{00000000-0005-0000-0000-00002B190000}"/>
    <cellStyle name="Normal 10 2 5 4 3" xfId="7898" xr:uid="{00000000-0005-0000-0000-00002C190000}"/>
    <cellStyle name="Normal 10 2 5 5" xfId="2780" xr:uid="{00000000-0005-0000-0000-00002D190000}"/>
    <cellStyle name="Normal 10 2 5 5 2" xfId="5623" xr:uid="{00000000-0005-0000-0000-00002E190000}"/>
    <cellStyle name="Normal 10 2 5 5 2 2" xfId="11283" xr:uid="{00000000-0005-0000-0000-00002F190000}"/>
    <cellStyle name="Normal 10 2 5 5 3" xfId="8453" xr:uid="{00000000-0005-0000-0000-000030190000}"/>
    <cellStyle name="Normal 10 2 5 6" xfId="3406" xr:uid="{00000000-0005-0000-0000-000031190000}"/>
    <cellStyle name="Normal 10 2 5 6 2" xfId="9066" xr:uid="{00000000-0005-0000-0000-000032190000}"/>
    <cellStyle name="Normal 10 2 5 7" xfId="6236" xr:uid="{00000000-0005-0000-0000-000033190000}"/>
    <cellStyle name="Normal 10 2 6" xfId="657" xr:uid="{00000000-0005-0000-0000-000034190000}"/>
    <cellStyle name="Normal 10 2 6 2" xfId="1216" xr:uid="{00000000-0005-0000-0000-000035190000}"/>
    <cellStyle name="Normal 10 2 6 2 2" xfId="4070" xr:uid="{00000000-0005-0000-0000-000036190000}"/>
    <cellStyle name="Normal 10 2 6 2 2 2" xfId="9730" xr:uid="{00000000-0005-0000-0000-000037190000}"/>
    <cellStyle name="Normal 10 2 6 2 3" xfId="6900" xr:uid="{00000000-0005-0000-0000-000038190000}"/>
    <cellStyle name="Normal 10 2 6 3" xfId="1770" xr:uid="{00000000-0005-0000-0000-000039190000}"/>
    <cellStyle name="Normal 10 2 6 3 2" xfId="4624" xr:uid="{00000000-0005-0000-0000-00003A190000}"/>
    <cellStyle name="Normal 10 2 6 3 2 2" xfId="10284" xr:uid="{00000000-0005-0000-0000-00003B190000}"/>
    <cellStyle name="Normal 10 2 6 3 3" xfId="7454" xr:uid="{00000000-0005-0000-0000-00003C190000}"/>
    <cellStyle name="Normal 10 2 6 4" xfId="2336" xr:uid="{00000000-0005-0000-0000-00003D190000}"/>
    <cellStyle name="Normal 10 2 6 4 2" xfId="5179" xr:uid="{00000000-0005-0000-0000-00003E190000}"/>
    <cellStyle name="Normal 10 2 6 4 2 2" xfId="10839" xr:uid="{00000000-0005-0000-0000-00003F190000}"/>
    <cellStyle name="Normal 10 2 6 4 3" xfId="8009" xr:uid="{00000000-0005-0000-0000-000040190000}"/>
    <cellStyle name="Normal 10 2 6 5" xfId="2891" xr:uid="{00000000-0005-0000-0000-000041190000}"/>
    <cellStyle name="Normal 10 2 6 5 2" xfId="5734" xr:uid="{00000000-0005-0000-0000-000042190000}"/>
    <cellStyle name="Normal 10 2 6 5 2 2" xfId="11394" xr:uid="{00000000-0005-0000-0000-000043190000}"/>
    <cellStyle name="Normal 10 2 6 5 3" xfId="8564" xr:uid="{00000000-0005-0000-0000-000044190000}"/>
    <cellStyle name="Normal 10 2 6 6" xfId="3517" xr:uid="{00000000-0005-0000-0000-000045190000}"/>
    <cellStyle name="Normal 10 2 6 6 2" xfId="9177" xr:uid="{00000000-0005-0000-0000-000046190000}"/>
    <cellStyle name="Normal 10 2 6 7" xfId="6347" xr:uid="{00000000-0005-0000-0000-000047190000}"/>
    <cellStyle name="Normal 10 2 7" xfId="768" xr:uid="{00000000-0005-0000-0000-000048190000}"/>
    <cellStyle name="Normal 10 2 7 2" xfId="3628" xr:uid="{00000000-0005-0000-0000-000049190000}"/>
    <cellStyle name="Normal 10 2 7 2 2" xfId="9288" xr:uid="{00000000-0005-0000-0000-00004A190000}"/>
    <cellStyle name="Normal 10 2 7 3" xfId="6458" xr:uid="{00000000-0005-0000-0000-00004B190000}"/>
    <cellStyle name="Normal 10 2 8" xfId="1327" xr:uid="{00000000-0005-0000-0000-00004C190000}"/>
    <cellStyle name="Normal 10 2 8 2" xfId="4181" xr:uid="{00000000-0005-0000-0000-00004D190000}"/>
    <cellStyle name="Normal 10 2 8 2 2" xfId="9841" xr:uid="{00000000-0005-0000-0000-00004E190000}"/>
    <cellStyle name="Normal 10 2 8 3" xfId="7011" xr:uid="{00000000-0005-0000-0000-00004F190000}"/>
    <cellStyle name="Normal 10 2 9" xfId="1893" xr:uid="{00000000-0005-0000-0000-000050190000}"/>
    <cellStyle name="Normal 10 2 9 2" xfId="4736" xr:uid="{00000000-0005-0000-0000-000051190000}"/>
    <cellStyle name="Normal 10 2 9 2 2" xfId="10396" xr:uid="{00000000-0005-0000-0000-000052190000}"/>
    <cellStyle name="Normal 10 2 9 3" xfId="7566" xr:uid="{00000000-0005-0000-0000-000053190000}"/>
    <cellStyle name="Normal 10 3" xfId="266" xr:uid="{00000000-0005-0000-0000-000054190000}"/>
    <cellStyle name="Normal 10 3 2" xfId="829" xr:uid="{00000000-0005-0000-0000-000055190000}"/>
    <cellStyle name="Normal 10 3 2 2" xfId="3683" xr:uid="{00000000-0005-0000-0000-000056190000}"/>
    <cellStyle name="Normal 10 3 2 2 2" xfId="9343" xr:uid="{00000000-0005-0000-0000-000057190000}"/>
    <cellStyle name="Normal 10 3 2 3" xfId="6513" xr:uid="{00000000-0005-0000-0000-000058190000}"/>
    <cellStyle name="Normal 10 3 3" xfId="1383" xr:uid="{00000000-0005-0000-0000-000059190000}"/>
    <cellStyle name="Normal 10 3 3 2" xfId="4237" xr:uid="{00000000-0005-0000-0000-00005A190000}"/>
    <cellStyle name="Normal 10 3 3 2 2" xfId="9897" xr:uid="{00000000-0005-0000-0000-00005B190000}"/>
    <cellStyle name="Normal 10 3 3 3" xfId="7067" xr:uid="{00000000-0005-0000-0000-00005C190000}"/>
    <cellStyle name="Normal 10 3 4" xfId="1949" xr:uid="{00000000-0005-0000-0000-00005D190000}"/>
    <cellStyle name="Normal 10 3 4 2" xfId="4792" xr:uid="{00000000-0005-0000-0000-00005E190000}"/>
    <cellStyle name="Normal 10 3 4 2 2" xfId="10452" xr:uid="{00000000-0005-0000-0000-00005F190000}"/>
    <cellStyle name="Normal 10 3 4 3" xfId="7622" xr:uid="{00000000-0005-0000-0000-000060190000}"/>
    <cellStyle name="Normal 10 3 5" xfId="2504" xr:uid="{00000000-0005-0000-0000-000061190000}"/>
    <cellStyle name="Normal 10 3 5 2" xfId="5347" xr:uid="{00000000-0005-0000-0000-000062190000}"/>
    <cellStyle name="Normal 10 3 5 2 2" xfId="11007" xr:uid="{00000000-0005-0000-0000-000063190000}"/>
    <cellStyle name="Normal 10 3 5 3" xfId="8177" xr:uid="{00000000-0005-0000-0000-000064190000}"/>
    <cellStyle name="Normal 10 3 6" xfId="3130" xr:uid="{00000000-0005-0000-0000-000065190000}"/>
    <cellStyle name="Normal 10 3 6 2" xfId="8790" xr:uid="{00000000-0005-0000-0000-000066190000}"/>
    <cellStyle name="Normal 10 3 7" xfId="5960" xr:uid="{00000000-0005-0000-0000-000067190000}"/>
    <cellStyle name="Normal 10 4" xfId="378" xr:uid="{00000000-0005-0000-0000-000068190000}"/>
    <cellStyle name="Normal 10 4 2" xfId="937" xr:uid="{00000000-0005-0000-0000-000069190000}"/>
    <cellStyle name="Normal 10 4 2 2" xfId="3791" xr:uid="{00000000-0005-0000-0000-00006A190000}"/>
    <cellStyle name="Normal 10 4 2 2 2" xfId="9451" xr:uid="{00000000-0005-0000-0000-00006B190000}"/>
    <cellStyle name="Normal 10 4 2 3" xfId="6621" xr:uid="{00000000-0005-0000-0000-00006C190000}"/>
    <cellStyle name="Normal 10 4 3" xfId="1491" xr:uid="{00000000-0005-0000-0000-00006D190000}"/>
    <cellStyle name="Normal 10 4 3 2" xfId="4345" xr:uid="{00000000-0005-0000-0000-00006E190000}"/>
    <cellStyle name="Normal 10 4 3 2 2" xfId="10005" xr:uid="{00000000-0005-0000-0000-00006F190000}"/>
    <cellStyle name="Normal 10 4 3 3" xfId="7175" xr:uid="{00000000-0005-0000-0000-000070190000}"/>
    <cellStyle name="Normal 10 4 4" xfId="2057" xr:uid="{00000000-0005-0000-0000-000071190000}"/>
    <cellStyle name="Normal 10 4 4 2" xfId="4900" xr:uid="{00000000-0005-0000-0000-000072190000}"/>
    <cellStyle name="Normal 10 4 4 2 2" xfId="10560" xr:uid="{00000000-0005-0000-0000-000073190000}"/>
    <cellStyle name="Normal 10 4 4 3" xfId="7730" xr:uid="{00000000-0005-0000-0000-000074190000}"/>
    <cellStyle name="Normal 10 4 5" xfId="2612" xr:uid="{00000000-0005-0000-0000-000075190000}"/>
    <cellStyle name="Normal 10 4 5 2" xfId="5455" xr:uid="{00000000-0005-0000-0000-000076190000}"/>
    <cellStyle name="Normal 10 4 5 2 2" xfId="11115" xr:uid="{00000000-0005-0000-0000-000077190000}"/>
    <cellStyle name="Normal 10 4 5 3" xfId="8285" xr:uid="{00000000-0005-0000-0000-000078190000}"/>
    <cellStyle name="Normal 10 4 6" xfId="3238" xr:uid="{00000000-0005-0000-0000-000079190000}"/>
    <cellStyle name="Normal 10 4 6 2" xfId="8898" xr:uid="{00000000-0005-0000-0000-00007A190000}"/>
    <cellStyle name="Normal 10 4 7" xfId="6068" xr:uid="{00000000-0005-0000-0000-00007B190000}"/>
    <cellStyle name="Normal 10 5" xfId="490" xr:uid="{00000000-0005-0000-0000-00007C190000}"/>
    <cellStyle name="Normal 10 5 2" xfId="1049" xr:uid="{00000000-0005-0000-0000-00007D190000}"/>
    <cellStyle name="Normal 10 5 2 2" xfId="3903" xr:uid="{00000000-0005-0000-0000-00007E190000}"/>
    <cellStyle name="Normal 10 5 2 2 2" xfId="9563" xr:uid="{00000000-0005-0000-0000-00007F190000}"/>
    <cellStyle name="Normal 10 5 2 3" xfId="6733" xr:uid="{00000000-0005-0000-0000-000080190000}"/>
    <cellStyle name="Normal 10 5 3" xfId="1603" xr:uid="{00000000-0005-0000-0000-000081190000}"/>
    <cellStyle name="Normal 10 5 3 2" xfId="4457" xr:uid="{00000000-0005-0000-0000-000082190000}"/>
    <cellStyle name="Normal 10 5 3 2 2" xfId="10117" xr:uid="{00000000-0005-0000-0000-000083190000}"/>
    <cellStyle name="Normal 10 5 3 3" xfId="7287" xr:uid="{00000000-0005-0000-0000-000084190000}"/>
    <cellStyle name="Normal 10 5 4" xfId="2169" xr:uid="{00000000-0005-0000-0000-000085190000}"/>
    <cellStyle name="Normal 10 5 4 2" xfId="5012" xr:uid="{00000000-0005-0000-0000-000086190000}"/>
    <cellStyle name="Normal 10 5 4 2 2" xfId="10672" xr:uid="{00000000-0005-0000-0000-000087190000}"/>
    <cellStyle name="Normal 10 5 4 3" xfId="7842" xr:uid="{00000000-0005-0000-0000-000088190000}"/>
    <cellStyle name="Normal 10 5 5" xfId="2724" xr:uid="{00000000-0005-0000-0000-000089190000}"/>
    <cellStyle name="Normal 10 5 5 2" xfId="5567" xr:uid="{00000000-0005-0000-0000-00008A190000}"/>
    <cellStyle name="Normal 10 5 5 2 2" xfId="11227" xr:uid="{00000000-0005-0000-0000-00008B190000}"/>
    <cellStyle name="Normal 10 5 5 3" xfId="8397" xr:uid="{00000000-0005-0000-0000-00008C190000}"/>
    <cellStyle name="Normal 10 5 6" xfId="3350" xr:uid="{00000000-0005-0000-0000-00008D190000}"/>
    <cellStyle name="Normal 10 5 6 2" xfId="9010" xr:uid="{00000000-0005-0000-0000-00008E190000}"/>
    <cellStyle name="Normal 10 5 7" xfId="6180" xr:uid="{00000000-0005-0000-0000-00008F190000}"/>
    <cellStyle name="Normal 10 6" xfId="601" xr:uid="{00000000-0005-0000-0000-000090190000}"/>
    <cellStyle name="Normal 10 6 2" xfId="1160" xr:uid="{00000000-0005-0000-0000-000091190000}"/>
    <cellStyle name="Normal 10 6 2 2" xfId="4014" xr:uid="{00000000-0005-0000-0000-000092190000}"/>
    <cellStyle name="Normal 10 6 2 2 2" xfId="9674" xr:uid="{00000000-0005-0000-0000-000093190000}"/>
    <cellStyle name="Normal 10 6 2 3" xfId="6844" xr:uid="{00000000-0005-0000-0000-000094190000}"/>
    <cellStyle name="Normal 10 6 3" xfId="1714" xr:uid="{00000000-0005-0000-0000-000095190000}"/>
    <cellStyle name="Normal 10 6 3 2" xfId="4568" xr:uid="{00000000-0005-0000-0000-000096190000}"/>
    <cellStyle name="Normal 10 6 3 2 2" xfId="10228" xr:uid="{00000000-0005-0000-0000-000097190000}"/>
    <cellStyle name="Normal 10 6 3 3" xfId="7398" xr:uid="{00000000-0005-0000-0000-000098190000}"/>
    <cellStyle name="Normal 10 6 4" xfId="2280" xr:uid="{00000000-0005-0000-0000-000099190000}"/>
    <cellStyle name="Normal 10 6 4 2" xfId="5123" xr:uid="{00000000-0005-0000-0000-00009A190000}"/>
    <cellStyle name="Normal 10 6 4 2 2" xfId="10783" xr:uid="{00000000-0005-0000-0000-00009B190000}"/>
    <cellStyle name="Normal 10 6 4 3" xfId="7953" xr:uid="{00000000-0005-0000-0000-00009C190000}"/>
    <cellStyle name="Normal 10 6 5" xfId="2835" xr:uid="{00000000-0005-0000-0000-00009D190000}"/>
    <cellStyle name="Normal 10 6 5 2" xfId="5678" xr:uid="{00000000-0005-0000-0000-00009E190000}"/>
    <cellStyle name="Normal 10 6 5 2 2" xfId="11338" xr:uid="{00000000-0005-0000-0000-00009F190000}"/>
    <cellStyle name="Normal 10 6 5 3" xfId="8508" xr:uid="{00000000-0005-0000-0000-0000A0190000}"/>
    <cellStyle name="Normal 10 6 6" xfId="3461" xr:uid="{00000000-0005-0000-0000-0000A1190000}"/>
    <cellStyle name="Normal 10 6 6 2" xfId="9121" xr:uid="{00000000-0005-0000-0000-0000A2190000}"/>
    <cellStyle name="Normal 10 6 7" xfId="6291" xr:uid="{00000000-0005-0000-0000-0000A3190000}"/>
    <cellStyle name="Normal 10 7" xfId="712" xr:uid="{00000000-0005-0000-0000-0000A4190000}"/>
    <cellStyle name="Normal 10 7 2" xfId="3572" xr:uid="{00000000-0005-0000-0000-0000A5190000}"/>
    <cellStyle name="Normal 10 7 2 2" xfId="9232" xr:uid="{00000000-0005-0000-0000-0000A6190000}"/>
    <cellStyle name="Normal 10 7 3" xfId="6402" xr:uid="{00000000-0005-0000-0000-0000A7190000}"/>
    <cellStyle name="Normal 10 8" xfId="1271" xr:uid="{00000000-0005-0000-0000-0000A8190000}"/>
    <cellStyle name="Normal 10 8 2" xfId="4125" xr:uid="{00000000-0005-0000-0000-0000A9190000}"/>
    <cellStyle name="Normal 10 8 2 2" xfId="9785" xr:uid="{00000000-0005-0000-0000-0000AA190000}"/>
    <cellStyle name="Normal 10 8 3" xfId="6955" xr:uid="{00000000-0005-0000-0000-0000AB190000}"/>
    <cellStyle name="Normal 10 9" xfId="1837" xr:uid="{00000000-0005-0000-0000-0000AC190000}"/>
    <cellStyle name="Normal 10 9 2" xfId="4681" xr:uid="{00000000-0005-0000-0000-0000AD190000}"/>
    <cellStyle name="Normal 10 9 2 2" xfId="10341" xr:uid="{00000000-0005-0000-0000-0000AE190000}"/>
    <cellStyle name="Normal 10 9 3" xfId="7511" xr:uid="{00000000-0005-0000-0000-0000AF190000}"/>
    <cellStyle name="Normal 11" xfId="54" xr:uid="{00000000-0005-0000-0000-0000B0190000}"/>
    <cellStyle name="Normal 11 2" xfId="151" xr:uid="{00000000-0005-0000-0000-0000B1190000}"/>
    <cellStyle name="Normal 11 3" xfId="116" xr:uid="{00000000-0005-0000-0000-0000B2190000}"/>
    <cellStyle name="Normal 11 3 2" xfId="160" xr:uid="{00000000-0005-0000-0000-0000B3190000}"/>
    <cellStyle name="Normal 11 3 3" xfId="159" xr:uid="{00000000-0005-0000-0000-0000B4190000}"/>
    <cellStyle name="Normal 12" xfId="213" xr:uid="{00000000-0005-0000-0000-0000B5190000}"/>
    <cellStyle name="Normal 13" xfId="215" xr:uid="{00000000-0005-0000-0000-0000B6190000}"/>
    <cellStyle name="Normal 13 10" xfId="2397" xr:uid="{00000000-0005-0000-0000-0000B7190000}"/>
    <cellStyle name="Normal 13 10 2" xfId="5240" xr:uid="{00000000-0005-0000-0000-0000B8190000}"/>
    <cellStyle name="Normal 13 10 2 2" xfId="10900" xr:uid="{00000000-0005-0000-0000-0000B9190000}"/>
    <cellStyle name="Normal 13 10 3" xfId="8070" xr:uid="{00000000-0005-0000-0000-0000BA190000}"/>
    <cellStyle name="Normal 13 11" xfId="2951" xr:uid="{00000000-0005-0000-0000-0000BB190000}"/>
    <cellStyle name="Normal 13 11 2" xfId="5794" xr:uid="{00000000-0005-0000-0000-0000BC190000}"/>
    <cellStyle name="Normal 13 11 2 2" xfId="11454" xr:uid="{00000000-0005-0000-0000-0000BD190000}"/>
    <cellStyle name="Normal 13 11 3" xfId="8624" xr:uid="{00000000-0005-0000-0000-0000BE190000}"/>
    <cellStyle name="Normal 13 12" xfId="3023" xr:uid="{00000000-0005-0000-0000-0000BF190000}"/>
    <cellStyle name="Normal 13 12 2" xfId="8683" xr:uid="{00000000-0005-0000-0000-0000C0190000}"/>
    <cellStyle name="Normal 13 13" xfId="5853" xr:uid="{00000000-0005-0000-0000-0000C1190000}"/>
    <cellStyle name="Normal 13 2" xfId="327" xr:uid="{00000000-0005-0000-0000-0000C2190000}"/>
    <cellStyle name="Normal 13 2 10" xfId="5909" xr:uid="{00000000-0005-0000-0000-0000C3190000}"/>
    <cellStyle name="Normal 13 2 2" xfId="439" xr:uid="{00000000-0005-0000-0000-0000C4190000}"/>
    <cellStyle name="Normal 13 2 2 2" xfId="998" xr:uid="{00000000-0005-0000-0000-0000C5190000}"/>
    <cellStyle name="Normal 13 2 2 2 2" xfId="3852" xr:uid="{00000000-0005-0000-0000-0000C6190000}"/>
    <cellStyle name="Normal 13 2 2 2 2 2" xfId="9512" xr:uid="{00000000-0005-0000-0000-0000C7190000}"/>
    <cellStyle name="Normal 13 2 2 2 3" xfId="6682" xr:uid="{00000000-0005-0000-0000-0000C8190000}"/>
    <cellStyle name="Normal 13 2 2 3" xfId="1552" xr:uid="{00000000-0005-0000-0000-0000C9190000}"/>
    <cellStyle name="Normal 13 2 2 3 2" xfId="4406" xr:uid="{00000000-0005-0000-0000-0000CA190000}"/>
    <cellStyle name="Normal 13 2 2 3 2 2" xfId="10066" xr:uid="{00000000-0005-0000-0000-0000CB190000}"/>
    <cellStyle name="Normal 13 2 2 3 3" xfId="7236" xr:uid="{00000000-0005-0000-0000-0000CC190000}"/>
    <cellStyle name="Normal 13 2 2 4" xfId="2118" xr:uid="{00000000-0005-0000-0000-0000CD190000}"/>
    <cellStyle name="Normal 13 2 2 4 2" xfId="4961" xr:uid="{00000000-0005-0000-0000-0000CE190000}"/>
    <cellStyle name="Normal 13 2 2 4 2 2" xfId="10621" xr:uid="{00000000-0005-0000-0000-0000CF190000}"/>
    <cellStyle name="Normal 13 2 2 4 3" xfId="7791" xr:uid="{00000000-0005-0000-0000-0000D0190000}"/>
    <cellStyle name="Normal 13 2 2 5" xfId="2673" xr:uid="{00000000-0005-0000-0000-0000D1190000}"/>
    <cellStyle name="Normal 13 2 2 5 2" xfId="5516" xr:uid="{00000000-0005-0000-0000-0000D2190000}"/>
    <cellStyle name="Normal 13 2 2 5 2 2" xfId="11176" xr:uid="{00000000-0005-0000-0000-0000D3190000}"/>
    <cellStyle name="Normal 13 2 2 5 3" xfId="8346" xr:uid="{00000000-0005-0000-0000-0000D4190000}"/>
    <cellStyle name="Normal 13 2 2 6" xfId="3299" xr:uid="{00000000-0005-0000-0000-0000D5190000}"/>
    <cellStyle name="Normal 13 2 2 6 2" xfId="8959" xr:uid="{00000000-0005-0000-0000-0000D6190000}"/>
    <cellStyle name="Normal 13 2 2 7" xfId="6129" xr:uid="{00000000-0005-0000-0000-0000D7190000}"/>
    <cellStyle name="Normal 13 2 3" xfId="551" xr:uid="{00000000-0005-0000-0000-0000D8190000}"/>
    <cellStyle name="Normal 13 2 3 2" xfId="1110" xr:uid="{00000000-0005-0000-0000-0000D9190000}"/>
    <cellStyle name="Normal 13 2 3 2 2" xfId="3964" xr:uid="{00000000-0005-0000-0000-0000DA190000}"/>
    <cellStyle name="Normal 13 2 3 2 2 2" xfId="9624" xr:uid="{00000000-0005-0000-0000-0000DB190000}"/>
    <cellStyle name="Normal 13 2 3 2 3" xfId="6794" xr:uid="{00000000-0005-0000-0000-0000DC190000}"/>
    <cellStyle name="Normal 13 2 3 3" xfId="1664" xr:uid="{00000000-0005-0000-0000-0000DD190000}"/>
    <cellStyle name="Normal 13 2 3 3 2" xfId="4518" xr:uid="{00000000-0005-0000-0000-0000DE190000}"/>
    <cellStyle name="Normal 13 2 3 3 2 2" xfId="10178" xr:uid="{00000000-0005-0000-0000-0000DF190000}"/>
    <cellStyle name="Normal 13 2 3 3 3" xfId="7348" xr:uid="{00000000-0005-0000-0000-0000E0190000}"/>
    <cellStyle name="Normal 13 2 3 4" xfId="2230" xr:uid="{00000000-0005-0000-0000-0000E1190000}"/>
    <cellStyle name="Normal 13 2 3 4 2" xfId="5073" xr:uid="{00000000-0005-0000-0000-0000E2190000}"/>
    <cellStyle name="Normal 13 2 3 4 2 2" xfId="10733" xr:uid="{00000000-0005-0000-0000-0000E3190000}"/>
    <cellStyle name="Normal 13 2 3 4 3" xfId="7903" xr:uid="{00000000-0005-0000-0000-0000E4190000}"/>
    <cellStyle name="Normal 13 2 3 5" xfId="2785" xr:uid="{00000000-0005-0000-0000-0000E5190000}"/>
    <cellStyle name="Normal 13 2 3 5 2" xfId="5628" xr:uid="{00000000-0005-0000-0000-0000E6190000}"/>
    <cellStyle name="Normal 13 2 3 5 2 2" xfId="11288" xr:uid="{00000000-0005-0000-0000-0000E7190000}"/>
    <cellStyle name="Normal 13 2 3 5 3" xfId="8458" xr:uid="{00000000-0005-0000-0000-0000E8190000}"/>
    <cellStyle name="Normal 13 2 3 6" xfId="3411" xr:uid="{00000000-0005-0000-0000-0000E9190000}"/>
    <cellStyle name="Normal 13 2 3 6 2" xfId="9071" xr:uid="{00000000-0005-0000-0000-0000EA190000}"/>
    <cellStyle name="Normal 13 2 3 7" xfId="6241" xr:uid="{00000000-0005-0000-0000-0000EB190000}"/>
    <cellStyle name="Normal 13 2 4" xfId="662" xr:uid="{00000000-0005-0000-0000-0000EC190000}"/>
    <cellStyle name="Normal 13 2 4 2" xfId="1221" xr:uid="{00000000-0005-0000-0000-0000ED190000}"/>
    <cellStyle name="Normal 13 2 4 2 2" xfId="4075" xr:uid="{00000000-0005-0000-0000-0000EE190000}"/>
    <cellStyle name="Normal 13 2 4 2 2 2" xfId="9735" xr:uid="{00000000-0005-0000-0000-0000EF190000}"/>
    <cellStyle name="Normal 13 2 4 2 3" xfId="6905" xr:uid="{00000000-0005-0000-0000-0000F0190000}"/>
    <cellStyle name="Normal 13 2 4 3" xfId="1775" xr:uid="{00000000-0005-0000-0000-0000F1190000}"/>
    <cellStyle name="Normal 13 2 4 3 2" xfId="4629" xr:uid="{00000000-0005-0000-0000-0000F2190000}"/>
    <cellStyle name="Normal 13 2 4 3 2 2" xfId="10289" xr:uid="{00000000-0005-0000-0000-0000F3190000}"/>
    <cellStyle name="Normal 13 2 4 3 3" xfId="7459" xr:uid="{00000000-0005-0000-0000-0000F4190000}"/>
    <cellStyle name="Normal 13 2 4 4" xfId="2341" xr:uid="{00000000-0005-0000-0000-0000F5190000}"/>
    <cellStyle name="Normal 13 2 4 4 2" xfId="5184" xr:uid="{00000000-0005-0000-0000-0000F6190000}"/>
    <cellStyle name="Normal 13 2 4 4 2 2" xfId="10844" xr:uid="{00000000-0005-0000-0000-0000F7190000}"/>
    <cellStyle name="Normal 13 2 4 4 3" xfId="8014" xr:uid="{00000000-0005-0000-0000-0000F8190000}"/>
    <cellStyle name="Normal 13 2 4 5" xfId="2896" xr:uid="{00000000-0005-0000-0000-0000F9190000}"/>
    <cellStyle name="Normal 13 2 4 5 2" xfId="5739" xr:uid="{00000000-0005-0000-0000-0000FA190000}"/>
    <cellStyle name="Normal 13 2 4 5 2 2" xfId="11399" xr:uid="{00000000-0005-0000-0000-0000FB190000}"/>
    <cellStyle name="Normal 13 2 4 5 3" xfId="8569" xr:uid="{00000000-0005-0000-0000-0000FC190000}"/>
    <cellStyle name="Normal 13 2 4 6" xfId="3522" xr:uid="{00000000-0005-0000-0000-0000FD190000}"/>
    <cellStyle name="Normal 13 2 4 6 2" xfId="9182" xr:uid="{00000000-0005-0000-0000-0000FE190000}"/>
    <cellStyle name="Normal 13 2 4 7" xfId="6352" xr:uid="{00000000-0005-0000-0000-0000FF190000}"/>
    <cellStyle name="Normal 13 2 5" xfId="773" xr:uid="{00000000-0005-0000-0000-0000001A0000}"/>
    <cellStyle name="Normal 13 2 5 2" xfId="3633" xr:uid="{00000000-0005-0000-0000-0000011A0000}"/>
    <cellStyle name="Normal 13 2 5 2 2" xfId="9293" xr:uid="{00000000-0005-0000-0000-0000021A0000}"/>
    <cellStyle name="Normal 13 2 5 3" xfId="6463" xr:uid="{00000000-0005-0000-0000-0000031A0000}"/>
    <cellStyle name="Normal 13 2 6" xfId="1332" xr:uid="{00000000-0005-0000-0000-0000041A0000}"/>
    <cellStyle name="Normal 13 2 6 2" xfId="4186" xr:uid="{00000000-0005-0000-0000-0000051A0000}"/>
    <cellStyle name="Normal 13 2 6 2 2" xfId="9846" xr:uid="{00000000-0005-0000-0000-0000061A0000}"/>
    <cellStyle name="Normal 13 2 6 3" xfId="7016" xr:uid="{00000000-0005-0000-0000-0000071A0000}"/>
    <cellStyle name="Normal 13 2 7" xfId="1898" xr:uid="{00000000-0005-0000-0000-0000081A0000}"/>
    <cellStyle name="Normal 13 2 7 2" xfId="4741" xr:uid="{00000000-0005-0000-0000-0000091A0000}"/>
    <cellStyle name="Normal 13 2 7 2 2" xfId="10401" xr:uid="{00000000-0005-0000-0000-00000A1A0000}"/>
    <cellStyle name="Normal 13 2 7 3" xfId="7571" xr:uid="{00000000-0005-0000-0000-00000B1A0000}"/>
    <cellStyle name="Normal 13 2 8" xfId="2453" xr:uid="{00000000-0005-0000-0000-00000C1A0000}"/>
    <cellStyle name="Normal 13 2 8 2" xfId="5296" xr:uid="{00000000-0005-0000-0000-00000D1A0000}"/>
    <cellStyle name="Normal 13 2 8 2 2" xfId="10956" xr:uid="{00000000-0005-0000-0000-00000E1A0000}"/>
    <cellStyle name="Normal 13 2 8 3" xfId="8126" xr:uid="{00000000-0005-0000-0000-00000F1A0000}"/>
    <cellStyle name="Normal 13 2 9" xfId="3079" xr:uid="{00000000-0005-0000-0000-0000101A0000}"/>
    <cellStyle name="Normal 13 2 9 2" xfId="8739" xr:uid="{00000000-0005-0000-0000-0000111A0000}"/>
    <cellStyle name="Normal 13 3" xfId="271" xr:uid="{00000000-0005-0000-0000-0000121A0000}"/>
    <cellStyle name="Normal 13 3 2" xfId="834" xr:uid="{00000000-0005-0000-0000-0000131A0000}"/>
    <cellStyle name="Normal 13 3 2 2" xfId="3688" xr:uid="{00000000-0005-0000-0000-0000141A0000}"/>
    <cellStyle name="Normal 13 3 2 2 2" xfId="9348" xr:uid="{00000000-0005-0000-0000-0000151A0000}"/>
    <cellStyle name="Normal 13 3 2 3" xfId="6518" xr:uid="{00000000-0005-0000-0000-0000161A0000}"/>
    <cellStyle name="Normal 13 3 3" xfId="1388" xr:uid="{00000000-0005-0000-0000-0000171A0000}"/>
    <cellStyle name="Normal 13 3 3 2" xfId="4242" xr:uid="{00000000-0005-0000-0000-0000181A0000}"/>
    <cellStyle name="Normal 13 3 3 2 2" xfId="9902" xr:uid="{00000000-0005-0000-0000-0000191A0000}"/>
    <cellStyle name="Normal 13 3 3 3" xfId="7072" xr:uid="{00000000-0005-0000-0000-00001A1A0000}"/>
    <cellStyle name="Normal 13 3 4" xfId="1954" xr:uid="{00000000-0005-0000-0000-00001B1A0000}"/>
    <cellStyle name="Normal 13 3 4 2" xfId="4797" xr:uid="{00000000-0005-0000-0000-00001C1A0000}"/>
    <cellStyle name="Normal 13 3 4 2 2" xfId="10457" xr:uid="{00000000-0005-0000-0000-00001D1A0000}"/>
    <cellStyle name="Normal 13 3 4 3" xfId="7627" xr:uid="{00000000-0005-0000-0000-00001E1A0000}"/>
    <cellStyle name="Normal 13 3 5" xfId="2509" xr:uid="{00000000-0005-0000-0000-00001F1A0000}"/>
    <cellStyle name="Normal 13 3 5 2" xfId="5352" xr:uid="{00000000-0005-0000-0000-0000201A0000}"/>
    <cellStyle name="Normal 13 3 5 2 2" xfId="11012" xr:uid="{00000000-0005-0000-0000-0000211A0000}"/>
    <cellStyle name="Normal 13 3 5 3" xfId="8182" xr:uid="{00000000-0005-0000-0000-0000221A0000}"/>
    <cellStyle name="Normal 13 3 6" xfId="3135" xr:uid="{00000000-0005-0000-0000-0000231A0000}"/>
    <cellStyle name="Normal 13 3 6 2" xfId="8795" xr:uid="{00000000-0005-0000-0000-0000241A0000}"/>
    <cellStyle name="Normal 13 3 7" xfId="5965" xr:uid="{00000000-0005-0000-0000-0000251A0000}"/>
    <cellStyle name="Normal 13 4" xfId="383" xr:uid="{00000000-0005-0000-0000-0000261A0000}"/>
    <cellStyle name="Normal 13 4 2" xfId="942" xr:uid="{00000000-0005-0000-0000-0000271A0000}"/>
    <cellStyle name="Normal 13 4 2 2" xfId="3796" xr:uid="{00000000-0005-0000-0000-0000281A0000}"/>
    <cellStyle name="Normal 13 4 2 2 2" xfId="9456" xr:uid="{00000000-0005-0000-0000-0000291A0000}"/>
    <cellStyle name="Normal 13 4 2 3" xfId="6626" xr:uid="{00000000-0005-0000-0000-00002A1A0000}"/>
    <cellStyle name="Normal 13 4 3" xfId="1496" xr:uid="{00000000-0005-0000-0000-00002B1A0000}"/>
    <cellStyle name="Normal 13 4 3 2" xfId="4350" xr:uid="{00000000-0005-0000-0000-00002C1A0000}"/>
    <cellStyle name="Normal 13 4 3 2 2" xfId="10010" xr:uid="{00000000-0005-0000-0000-00002D1A0000}"/>
    <cellStyle name="Normal 13 4 3 3" xfId="7180" xr:uid="{00000000-0005-0000-0000-00002E1A0000}"/>
    <cellStyle name="Normal 13 4 4" xfId="2062" xr:uid="{00000000-0005-0000-0000-00002F1A0000}"/>
    <cellStyle name="Normal 13 4 4 2" xfId="4905" xr:uid="{00000000-0005-0000-0000-0000301A0000}"/>
    <cellStyle name="Normal 13 4 4 2 2" xfId="10565" xr:uid="{00000000-0005-0000-0000-0000311A0000}"/>
    <cellStyle name="Normal 13 4 4 3" xfId="7735" xr:uid="{00000000-0005-0000-0000-0000321A0000}"/>
    <cellStyle name="Normal 13 4 5" xfId="2617" xr:uid="{00000000-0005-0000-0000-0000331A0000}"/>
    <cellStyle name="Normal 13 4 5 2" xfId="5460" xr:uid="{00000000-0005-0000-0000-0000341A0000}"/>
    <cellStyle name="Normal 13 4 5 2 2" xfId="11120" xr:uid="{00000000-0005-0000-0000-0000351A0000}"/>
    <cellStyle name="Normal 13 4 5 3" xfId="8290" xr:uid="{00000000-0005-0000-0000-0000361A0000}"/>
    <cellStyle name="Normal 13 4 6" xfId="3243" xr:uid="{00000000-0005-0000-0000-0000371A0000}"/>
    <cellStyle name="Normal 13 4 6 2" xfId="8903" xr:uid="{00000000-0005-0000-0000-0000381A0000}"/>
    <cellStyle name="Normal 13 4 7" xfId="6073" xr:uid="{00000000-0005-0000-0000-0000391A0000}"/>
    <cellStyle name="Normal 13 5" xfId="495" xr:uid="{00000000-0005-0000-0000-00003A1A0000}"/>
    <cellStyle name="Normal 13 5 2" xfId="1054" xr:uid="{00000000-0005-0000-0000-00003B1A0000}"/>
    <cellStyle name="Normal 13 5 2 2" xfId="3908" xr:uid="{00000000-0005-0000-0000-00003C1A0000}"/>
    <cellStyle name="Normal 13 5 2 2 2" xfId="9568" xr:uid="{00000000-0005-0000-0000-00003D1A0000}"/>
    <cellStyle name="Normal 13 5 2 3" xfId="6738" xr:uid="{00000000-0005-0000-0000-00003E1A0000}"/>
    <cellStyle name="Normal 13 5 3" xfId="1608" xr:uid="{00000000-0005-0000-0000-00003F1A0000}"/>
    <cellStyle name="Normal 13 5 3 2" xfId="4462" xr:uid="{00000000-0005-0000-0000-0000401A0000}"/>
    <cellStyle name="Normal 13 5 3 2 2" xfId="10122" xr:uid="{00000000-0005-0000-0000-0000411A0000}"/>
    <cellStyle name="Normal 13 5 3 3" xfId="7292" xr:uid="{00000000-0005-0000-0000-0000421A0000}"/>
    <cellStyle name="Normal 13 5 4" xfId="2174" xr:uid="{00000000-0005-0000-0000-0000431A0000}"/>
    <cellStyle name="Normal 13 5 4 2" xfId="5017" xr:uid="{00000000-0005-0000-0000-0000441A0000}"/>
    <cellStyle name="Normal 13 5 4 2 2" xfId="10677" xr:uid="{00000000-0005-0000-0000-0000451A0000}"/>
    <cellStyle name="Normal 13 5 4 3" xfId="7847" xr:uid="{00000000-0005-0000-0000-0000461A0000}"/>
    <cellStyle name="Normal 13 5 5" xfId="2729" xr:uid="{00000000-0005-0000-0000-0000471A0000}"/>
    <cellStyle name="Normal 13 5 5 2" xfId="5572" xr:uid="{00000000-0005-0000-0000-0000481A0000}"/>
    <cellStyle name="Normal 13 5 5 2 2" xfId="11232" xr:uid="{00000000-0005-0000-0000-0000491A0000}"/>
    <cellStyle name="Normal 13 5 5 3" xfId="8402" xr:uid="{00000000-0005-0000-0000-00004A1A0000}"/>
    <cellStyle name="Normal 13 5 6" xfId="3355" xr:uid="{00000000-0005-0000-0000-00004B1A0000}"/>
    <cellStyle name="Normal 13 5 6 2" xfId="9015" xr:uid="{00000000-0005-0000-0000-00004C1A0000}"/>
    <cellStyle name="Normal 13 5 7" xfId="6185" xr:uid="{00000000-0005-0000-0000-00004D1A0000}"/>
    <cellStyle name="Normal 13 6" xfId="606" xr:uid="{00000000-0005-0000-0000-00004E1A0000}"/>
    <cellStyle name="Normal 13 6 2" xfId="1165" xr:uid="{00000000-0005-0000-0000-00004F1A0000}"/>
    <cellStyle name="Normal 13 6 2 2" xfId="4019" xr:uid="{00000000-0005-0000-0000-0000501A0000}"/>
    <cellStyle name="Normal 13 6 2 2 2" xfId="9679" xr:uid="{00000000-0005-0000-0000-0000511A0000}"/>
    <cellStyle name="Normal 13 6 2 3" xfId="6849" xr:uid="{00000000-0005-0000-0000-0000521A0000}"/>
    <cellStyle name="Normal 13 6 3" xfId="1719" xr:uid="{00000000-0005-0000-0000-0000531A0000}"/>
    <cellStyle name="Normal 13 6 3 2" xfId="4573" xr:uid="{00000000-0005-0000-0000-0000541A0000}"/>
    <cellStyle name="Normal 13 6 3 2 2" xfId="10233" xr:uid="{00000000-0005-0000-0000-0000551A0000}"/>
    <cellStyle name="Normal 13 6 3 3" xfId="7403" xr:uid="{00000000-0005-0000-0000-0000561A0000}"/>
    <cellStyle name="Normal 13 6 4" xfId="2285" xr:uid="{00000000-0005-0000-0000-0000571A0000}"/>
    <cellStyle name="Normal 13 6 4 2" xfId="5128" xr:uid="{00000000-0005-0000-0000-0000581A0000}"/>
    <cellStyle name="Normal 13 6 4 2 2" xfId="10788" xr:uid="{00000000-0005-0000-0000-0000591A0000}"/>
    <cellStyle name="Normal 13 6 4 3" xfId="7958" xr:uid="{00000000-0005-0000-0000-00005A1A0000}"/>
    <cellStyle name="Normal 13 6 5" xfId="2840" xr:uid="{00000000-0005-0000-0000-00005B1A0000}"/>
    <cellStyle name="Normal 13 6 5 2" xfId="5683" xr:uid="{00000000-0005-0000-0000-00005C1A0000}"/>
    <cellStyle name="Normal 13 6 5 2 2" xfId="11343" xr:uid="{00000000-0005-0000-0000-00005D1A0000}"/>
    <cellStyle name="Normal 13 6 5 3" xfId="8513" xr:uid="{00000000-0005-0000-0000-00005E1A0000}"/>
    <cellStyle name="Normal 13 6 6" xfId="3466" xr:uid="{00000000-0005-0000-0000-00005F1A0000}"/>
    <cellStyle name="Normal 13 6 6 2" xfId="9126" xr:uid="{00000000-0005-0000-0000-0000601A0000}"/>
    <cellStyle name="Normal 13 6 7" xfId="6296" xr:uid="{00000000-0005-0000-0000-0000611A0000}"/>
    <cellStyle name="Normal 13 7" xfId="717" xr:uid="{00000000-0005-0000-0000-0000621A0000}"/>
    <cellStyle name="Normal 13 7 2" xfId="3577" xr:uid="{00000000-0005-0000-0000-0000631A0000}"/>
    <cellStyle name="Normal 13 7 2 2" xfId="9237" xr:uid="{00000000-0005-0000-0000-0000641A0000}"/>
    <cellStyle name="Normal 13 7 3" xfId="6407" xr:uid="{00000000-0005-0000-0000-0000651A0000}"/>
    <cellStyle name="Normal 13 8" xfId="1276" xr:uid="{00000000-0005-0000-0000-0000661A0000}"/>
    <cellStyle name="Normal 13 8 2" xfId="4130" xr:uid="{00000000-0005-0000-0000-0000671A0000}"/>
    <cellStyle name="Normal 13 8 2 2" xfId="9790" xr:uid="{00000000-0005-0000-0000-0000681A0000}"/>
    <cellStyle name="Normal 13 8 3" xfId="6960" xr:uid="{00000000-0005-0000-0000-0000691A0000}"/>
    <cellStyle name="Normal 13 9" xfId="1842" xr:uid="{00000000-0005-0000-0000-00006A1A0000}"/>
    <cellStyle name="Normal 13 9 2" xfId="4686" xr:uid="{00000000-0005-0000-0000-00006B1A0000}"/>
    <cellStyle name="Normal 13 9 2 2" xfId="10346" xr:uid="{00000000-0005-0000-0000-00006C1A0000}"/>
    <cellStyle name="Normal 13 9 3" xfId="7516" xr:uid="{00000000-0005-0000-0000-00006D1A0000}"/>
    <cellStyle name="Normal 14" xfId="161" xr:uid="{00000000-0005-0000-0000-00006E1A0000}"/>
    <cellStyle name="Normal 14 10" xfId="2955" xr:uid="{00000000-0005-0000-0000-00006F1A0000}"/>
    <cellStyle name="Normal 14 11" xfId="2968" xr:uid="{00000000-0005-0000-0000-0000701A0000}"/>
    <cellStyle name="Normal 14 11 2" xfId="5798" xr:uid="{00000000-0005-0000-0000-0000711A0000}"/>
    <cellStyle name="Normal 14 11 3" xfId="8628" xr:uid="{00000000-0005-0000-0000-0000721A0000}"/>
    <cellStyle name="Normal 14 2" xfId="275" xr:uid="{00000000-0005-0000-0000-0000731A0000}"/>
    <cellStyle name="Normal 14 2 2" xfId="838" xr:uid="{00000000-0005-0000-0000-0000741A0000}"/>
    <cellStyle name="Normal 14 2 2 2" xfId="3692" xr:uid="{00000000-0005-0000-0000-0000751A0000}"/>
    <cellStyle name="Normal 14 2 2 2 2" xfId="9352" xr:uid="{00000000-0005-0000-0000-0000761A0000}"/>
    <cellStyle name="Normal 14 2 2 3" xfId="6522" xr:uid="{00000000-0005-0000-0000-0000771A0000}"/>
    <cellStyle name="Normal 14 2 3" xfId="1392" xr:uid="{00000000-0005-0000-0000-0000781A0000}"/>
    <cellStyle name="Normal 14 2 3 2" xfId="4246" xr:uid="{00000000-0005-0000-0000-0000791A0000}"/>
    <cellStyle name="Normal 14 2 3 2 2" xfId="9906" xr:uid="{00000000-0005-0000-0000-00007A1A0000}"/>
    <cellStyle name="Normal 14 2 3 3" xfId="7076" xr:uid="{00000000-0005-0000-0000-00007B1A0000}"/>
    <cellStyle name="Normal 14 2 4" xfId="1958" xr:uid="{00000000-0005-0000-0000-00007C1A0000}"/>
    <cellStyle name="Normal 14 2 4 2" xfId="4801" xr:uid="{00000000-0005-0000-0000-00007D1A0000}"/>
    <cellStyle name="Normal 14 2 4 2 2" xfId="10461" xr:uid="{00000000-0005-0000-0000-00007E1A0000}"/>
    <cellStyle name="Normal 14 2 4 3" xfId="7631" xr:uid="{00000000-0005-0000-0000-00007F1A0000}"/>
    <cellStyle name="Normal 14 2 5" xfId="2513" xr:uid="{00000000-0005-0000-0000-0000801A0000}"/>
    <cellStyle name="Normal 14 2 5 2" xfId="5356" xr:uid="{00000000-0005-0000-0000-0000811A0000}"/>
    <cellStyle name="Normal 14 2 5 2 2" xfId="11016" xr:uid="{00000000-0005-0000-0000-0000821A0000}"/>
    <cellStyle name="Normal 14 2 5 3" xfId="8186" xr:uid="{00000000-0005-0000-0000-0000831A0000}"/>
    <cellStyle name="Normal 14 2 6" xfId="3139" xr:uid="{00000000-0005-0000-0000-0000841A0000}"/>
    <cellStyle name="Normal 14 2 6 2" xfId="8799" xr:uid="{00000000-0005-0000-0000-0000851A0000}"/>
    <cellStyle name="Normal 14 2 7" xfId="5969" xr:uid="{00000000-0005-0000-0000-0000861A0000}"/>
    <cellStyle name="Normal 14 3" xfId="387" xr:uid="{00000000-0005-0000-0000-0000871A0000}"/>
    <cellStyle name="Normal 14 3 2" xfId="946" xr:uid="{00000000-0005-0000-0000-0000881A0000}"/>
    <cellStyle name="Normal 14 3 2 2" xfId="3800" xr:uid="{00000000-0005-0000-0000-0000891A0000}"/>
    <cellStyle name="Normal 14 3 2 2 2" xfId="9460" xr:uid="{00000000-0005-0000-0000-00008A1A0000}"/>
    <cellStyle name="Normal 14 3 2 3" xfId="6630" xr:uid="{00000000-0005-0000-0000-00008B1A0000}"/>
    <cellStyle name="Normal 14 3 3" xfId="1500" xr:uid="{00000000-0005-0000-0000-00008C1A0000}"/>
    <cellStyle name="Normal 14 3 3 2" xfId="4354" xr:uid="{00000000-0005-0000-0000-00008D1A0000}"/>
    <cellStyle name="Normal 14 3 3 2 2" xfId="10014" xr:uid="{00000000-0005-0000-0000-00008E1A0000}"/>
    <cellStyle name="Normal 14 3 3 3" xfId="7184" xr:uid="{00000000-0005-0000-0000-00008F1A0000}"/>
    <cellStyle name="Normal 14 3 4" xfId="2066" xr:uid="{00000000-0005-0000-0000-0000901A0000}"/>
    <cellStyle name="Normal 14 3 4 2" xfId="4909" xr:uid="{00000000-0005-0000-0000-0000911A0000}"/>
    <cellStyle name="Normal 14 3 4 2 2" xfId="10569" xr:uid="{00000000-0005-0000-0000-0000921A0000}"/>
    <cellStyle name="Normal 14 3 4 3" xfId="7739" xr:uid="{00000000-0005-0000-0000-0000931A0000}"/>
    <cellStyle name="Normal 14 3 5" xfId="2621" xr:uid="{00000000-0005-0000-0000-0000941A0000}"/>
    <cellStyle name="Normal 14 3 5 2" xfId="5464" xr:uid="{00000000-0005-0000-0000-0000951A0000}"/>
    <cellStyle name="Normal 14 3 5 2 2" xfId="11124" xr:uid="{00000000-0005-0000-0000-0000961A0000}"/>
    <cellStyle name="Normal 14 3 5 3" xfId="8294" xr:uid="{00000000-0005-0000-0000-0000971A0000}"/>
    <cellStyle name="Normal 14 3 6" xfId="3247" xr:uid="{00000000-0005-0000-0000-0000981A0000}"/>
    <cellStyle name="Normal 14 3 6 2" xfId="8907" xr:uid="{00000000-0005-0000-0000-0000991A0000}"/>
    <cellStyle name="Normal 14 3 7" xfId="6077" xr:uid="{00000000-0005-0000-0000-00009A1A0000}"/>
    <cellStyle name="Normal 14 4" xfId="499" xr:uid="{00000000-0005-0000-0000-00009B1A0000}"/>
    <cellStyle name="Normal 14 4 2" xfId="1058" xr:uid="{00000000-0005-0000-0000-00009C1A0000}"/>
    <cellStyle name="Normal 14 4 2 2" xfId="3912" xr:uid="{00000000-0005-0000-0000-00009D1A0000}"/>
    <cellStyle name="Normal 14 4 2 2 2" xfId="9572" xr:uid="{00000000-0005-0000-0000-00009E1A0000}"/>
    <cellStyle name="Normal 14 4 2 3" xfId="6742" xr:uid="{00000000-0005-0000-0000-00009F1A0000}"/>
    <cellStyle name="Normal 14 4 3" xfId="1612" xr:uid="{00000000-0005-0000-0000-0000A01A0000}"/>
    <cellStyle name="Normal 14 4 3 2" xfId="4466" xr:uid="{00000000-0005-0000-0000-0000A11A0000}"/>
    <cellStyle name="Normal 14 4 3 2 2" xfId="10126" xr:uid="{00000000-0005-0000-0000-0000A21A0000}"/>
    <cellStyle name="Normal 14 4 3 3" xfId="7296" xr:uid="{00000000-0005-0000-0000-0000A31A0000}"/>
    <cellStyle name="Normal 14 4 4" xfId="2178" xr:uid="{00000000-0005-0000-0000-0000A41A0000}"/>
    <cellStyle name="Normal 14 4 4 2" xfId="5021" xr:uid="{00000000-0005-0000-0000-0000A51A0000}"/>
    <cellStyle name="Normal 14 4 4 2 2" xfId="10681" xr:uid="{00000000-0005-0000-0000-0000A61A0000}"/>
    <cellStyle name="Normal 14 4 4 3" xfId="7851" xr:uid="{00000000-0005-0000-0000-0000A71A0000}"/>
    <cellStyle name="Normal 14 4 5" xfId="2733" xr:uid="{00000000-0005-0000-0000-0000A81A0000}"/>
    <cellStyle name="Normal 14 4 5 2" xfId="5576" xr:uid="{00000000-0005-0000-0000-0000A91A0000}"/>
    <cellStyle name="Normal 14 4 5 2 2" xfId="11236" xr:uid="{00000000-0005-0000-0000-0000AA1A0000}"/>
    <cellStyle name="Normal 14 4 5 3" xfId="8406" xr:uid="{00000000-0005-0000-0000-0000AB1A0000}"/>
    <cellStyle name="Normal 14 4 6" xfId="3359" xr:uid="{00000000-0005-0000-0000-0000AC1A0000}"/>
    <cellStyle name="Normal 14 4 6 2" xfId="9019" xr:uid="{00000000-0005-0000-0000-0000AD1A0000}"/>
    <cellStyle name="Normal 14 4 7" xfId="6189" xr:uid="{00000000-0005-0000-0000-0000AE1A0000}"/>
    <cellStyle name="Normal 14 5" xfId="610" xr:uid="{00000000-0005-0000-0000-0000AF1A0000}"/>
    <cellStyle name="Normal 14 5 2" xfId="1169" xr:uid="{00000000-0005-0000-0000-0000B01A0000}"/>
    <cellStyle name="Normal 14 5 2 2" xfId="4023" xr:uid="{00000000-0005-0000-0000-0000B11A0000}"/>
    <cellStyle name="Normal 14 5 2 2 2" xfId="9683" xr:uid="{00000000-0005-0000-0000-0000B21A0000}"/>
    <cellStyle name="Normal 14 5 2 3" xfId="6853" xr:uid="{00000000-0005-0000-0000-0000B31A0000}"/>
    <cellStyle name="Normal 14 5 3" xfId="1723" xr:uid="{00000000-0005-0000-0000-0000B41A0000}"/>
    <cellStyle name="Normal 14 5 3 2" xfId="4577" xr:uid="{00000000-0005-0000-0000-0000B51A0000}"/>
    <cellStyle name="Normal 14 5 3 2 2" xfId="10237" xr:uid="{00000000-0005-0000-0000-0000B61A0000}"/>
    <cellStyle name="Normal 14 5 3 3" xfId="7407" xr:uid="{00000000-0005-0000-0000-0000B71A0000}"/>
    <cellStyle name="Normal 14 5 4" xfId="2289" xr:uid="{00000000-0005-0000-0000-0000B81A0000}"/>
    <cellStyle name="Normal 14 5 4 2" xfId="5132" xr:uid="{00000000-0005-0000-0000-0000B91A0000}"/>
    <cellStyle name="Normal 14 5 4 2 2" xfId="10792" xr:uid="{00000000-0005-0000-0000-0000BA1A0000}"/>
    <cellStyle name="Normal 14 5 4 3" xfId="7962" xr:uid="{00000000-0005-0000-0000-0000BB1A0000}"/>
    <cellStyle name="Normal 14 5 5" xfId="2844" xr:uid="{00000000-0005-0000-0000-0000BC1A0000}"/>
    <cellStyle name="Normal 14 5 5 2" xfId="5687" xr:uid="{00000000-0005-0000-0000-0000BD1A0000}"/>
    <cellStyle name="Normal 14 5 5 2 2" xfId="11347" xr:uid="{00000000-0005-0000-0000-0000BE1A0000}"/>
    <cellStyle name="Normal 14 5 5 3" xfId="8517" xr:uid="{00000000-0005-0000-0000-0000BF1A0000}"/>
    <cellStyle name="Normal 14 5 6" xfId="3470" xr:uid="{00000000-0005-0000-0000-0000C01A0000}"/>
    <cellStyle name="Normal 14 5 6 2" xfId="9130" xr:uid="{00000000-0005-0000-0000-0000C11A0000}"/>
    <cellStyle name="Normal 14 5 7" xfId="6300" xr:uid="{00000000-0005-0000-0000-0000C21A0000}"/>
    <cellStyle name="Normal 14 6" xfId="721" xr:uid="{00000000-0005-0000-0000-0000C31A0000}"/>
    <cellStyle name="Normal 14 6 2" xfId="3581" xr:uid="{00000000-0005-0000-0000-0000C41A0000}"/>
    <cellStyle name="Normal 14 6 2 2" xfId="9241" xr:uid="{00000000-0005-0000-0000-0000C51A0000}"/>
    <cellStyle name="Normal 14 6 3" xfId="6411" xr:uid="{00000000-0005-0000-0000-0000C61A0000}"/>
    <cellStyle name="Normal 14 7" xfId="1280" xr:uid="{00000000-0005-0000-0000-0000C71A0000}"/>
    <cellStyle name="Normal 14 7 2" xfId="4134" xr:uid="{00000000-0005-0000-0000-0000C81A0000}"/>
    <cellStyle name="Normal 14 7 2 2" xfId="9794" xr:uid="{00000000-0005-0000-0000-0000C91A0000}"/>
    <cellStyle name="Normal 14 7 3" xfId="6964" xr:uid="{00000000-0005-0000-0000-0000CA1A0000}"/>
    <cellStyle name="Normal 14 8" xfId="1846" xr:uid="{00000000-0005-0000-0000-0000CB1A0000}"/>
    <cellStyle name="Normal 14 8 2" xfId="3027" xr:uid="{00000000-0005-0000-0000-0000CC1A0000}"/>
    <cellStyle name="Normal 14 8 2 2" xfId="8687" xr:uid="{00000000-0005-0000-0000-0000CD1A0000}"/>
    <cellStyle name="Normal 14 8 3" xfId="5857" xr:uid="{00000000-0005-0000-0000-0000CE1A0000}"/>
    <cellStyle name="Normal 14 9" xfId="2401" xr:uid="{00000000-0005-0000-0000-0000CF1A0000}"/>
    <cellStyle name="Normal 14 9 2" xfId="5244" xr:uid="{00000000-0005-0000-0000-0000D01A0000}"/>
    <cellStyle name="Normal 14 9 2 2" xfId="10904" xr:uid="{00000000-0005-0000-0000-0000D11A0000}"/>
    <cellStyle name="Normal 14 9 3" xfId="8074" xr:uid="{00000000-0005-0000-0000-0000D21A0000}"/>
    <cellStyle name="Normal 15" xfId="219" xr:uid="{00000000-0005-0000-0000-0000D31A0000}"/>
    <cellStyle name="Normal 15 2" xfId="782" xr:uid="{00000000-0005-0000-0000-0000D41A0000}"/>
    <cellStyle name="Normal 15 2 2" xfId="1336" xr:uid="{00000000-0005-0000-0000-0000D51A0000}"/>
    <cellStyle name="Normal 15 2 2 2" xfId="4190" xr:uid="{00000000-0005-0000-0000-0000D61A0000}"/>
    <cellStyle name="Normal 15 2 2 2 2" xfId="9850" xr:uid="{00000000-0005-0000-0000-0000D71A0000}"/>
    <cellStyle name="Normal 15 2 2 3" xfId="7020" xr:uid="{00000000-0005-0000-0000-0000D81A0000}"/>
    <cellStyle name="Normal 15 2 3" xfId="1902" xr:uid="{00000000-0005-0000-0000-0000D91A0000}"/>
    <cellStyle name="Normal 15 2 3 2" xfId="4745" xr:uid="{00000000-0005-0000-0000-0000DA1A0000}"/>
    <cellStyle name="Normal 15 2 3 2 2" xfId="10405" xr:uid="{00000000-0005-0000-0000-0000DB1A0000}"/>
    <cellStyle name="Normal 15 2 3 3" xfId="7575" xr:uid="{00000000-0005-0000-0000-0000DC1A0000}"/>
    <cellStyle name="Normal 15 2 4" xfId="2457" xr:uid="{00000000-0005-0000-0000-0000DD1A0000}"/>
    <cellStyle name="Normal 15 2 4 2" xfId="5300" xr:uid="{00000000-0005-0000-0000-0000DE1A0000}"/>
    <cellStyle name="Normal 15 2 4 2 2" xfId="10960" xr:uid="{00000000-0005-0000-0000-0000DF1A0000}"/>
    <cellStyle name="Normal 15 2 4 3" xfId="8130" xr:uid="{00000000-0005-0000-0000-0000E01A0000}"/>
    <cellStyle name="Normal 15 2 5" xfId="3083" xr:uid="{00000000-0005-0000-0000-0000E11A0000}"/>
    <cellStyle name="Normal 15 2 5 2" xfId="8743" xr:uid="{00000000-0005-0000-0000-0000E21A0000}"/>
    <cellStyle name="Normal 15 2 6" xfId="5913" xr:uid="{00000000-0005-0000-0000-0000E31A0000}"/>
    <cellStyle name="Normal 15 3" xfId="778" xr:uid="{00000000-0005-0000-0000-0000E41A0000}"/>
    <cellStyle name="Normal 16" xfId="331" xr:uid="{00000000-0005-0000-0000-0000E51A0000}"/>
    <cellStyle name="Normal 16 2" xfId="890" xr:uid="{00000000-0005-0000-0000-0000E61A0000}"/>
    <cellStyle name="Normal 16 2 2" xfId="3744" xr:uid="{00000000-0005-0000-0000-0000E71A0000}"/>
    <cellStyle name="Normal 16 2 2 2" xfId="9404" xr:uid="{00000000-0005-0000-0000-0000E81A0000}"/>
    <cellStyle name="Normal 16 2 3" xfId="6574" xr:uid="{00000000-0005-0000-0000-0000E91A0000}"/>
    <cellStyle name="Normal 16 3" xfId="1444" xr:uid="{00000000-0005-0000-0000-0000EA1A0000}"/>
    <cellStyle name="Normal 16 3 2" xfId="4298" xr:uid="{00000000-0005-0000-0000-0000EB1A0000}"/>
    <cellStyle name="Normal 16 3 2 2" xfId="9958" xr:uid="{00000000-0005-0000-0000-0000EC1A0000}"/>
    <cellStyle name="Normal 16 3 3" xfId="7128" xr:uid="{00000000-0005-0000-0000-0000ED1A0000}"/>
    <cellStyle name="Normal 16 4" xfId="2010" xr:uid="{00000000-0005-0000-0000-0000EE1A0000}"/>
    <cellStyle name="Normal 16 4 2" xfId="4853" xr:uid="{00000000-0005-0000-0000-0000EF1A0000}"/>
    <cellStyle name="Normal 16 4 2 2" xfId="10513" xr:uid="{00000000-0005-0000-0000-0000F01A0000}"/>
    <cellStyle name="Normal 16 4 3" xfId="7683" xr:uid="{00000000-0005-0000-0000-0000F11A0000}"/>
    <cellStyle name="Normal 16 5" xfId="2565" xr:uid="{00000000-0005-0000-0000-0000F21A0000}"/>
    <cellStyle name="Normal 16 5 2" xfId="5408" xr:uid="{00000000-0005-0000-0000-0000F31A0000}"/>
    <cellStyle name="Normal 16 5 2 2" xfId="11068" xr:uid="{00000000-0005-0000-0000-0000F41A0000}"/>
    <cellStyle name="Normal 16 5 3" xfId="8238" xr:uid="{00000000-0005-0000-0000-0000F51A0000}"/>
    <cellStyle name="Normal 16 6" xfId="3191" xr:uid="{00000000-0005-0000-0000-0000F61A0000}"/>
    <cellStyle name="Normal 16 6 2" xfId="8851" xr:uid="{00000000-0005-0000-0000-0000F71A0000}"/>
    <cellStyle name="Normal 16 7" xfId="6021" xr:uid="{00000000-0005-0000-0000-0000F81A0000}"/>
    <cellStyle name="Normal 17" xfId="443" xr:uid="{00000000-0005-0000-0000-0000F91A0000}"/>
    <cellStyle name="Normal 17 2" xfId="1002" xr:uid="{00000000-0005-0000-0000-0000FA1A0000}"/>
    <cellStyle name="Normal 17 2 2" xfId="3856" xr:uid="{00000000-0005-0000-0000-0000FB1A0000}"/>
    <cellStyle name="Normal 17 2 2 2" xfId="9516" xr:uid="{00000000-0005-0000-0000-0000FC1A0000}"/>
    <cellStyle name="Normal 17 2 3" xfId="6686" xr:uid="{00000000-0005-0000-0000-0000FD1A0000}"/>
    <cellStyle name="Normal 17 3" xfId="1556" xr:uid="{00000000-0005-0000-0000-0000FE1A0000}"/>
    <cellStyle name="Normal 17 3 2" xfId="4410" xr:uid="{00000000-0005-0000-0000-0000FF1A0000}"/>
    <cellStyle name="Normal 17 3 2 2" xfId="10070" xr:uid="{00000000-0005-0000-0000-0000001B0000}"/>
    <cellStyle name="Normal 17 3 3" xfId="7240" xr:uid="{00000000-0005-0000-0000-0000011B0000}"/>
    <cellStyle name="Normal 17 4" xfId="2122" xr:uid="{00000000-0005-0000-0000-0000021B0000}"/>
    <cellStyle name="Normal 17 4 2" xfId="4965" xr:uid="{00000000-0005-0000-0000-0000031B0000}"/>
    <cellStyle name="Normal 17 4 2 2" xfId="10625" xr:uid="{00000000-0005-0000-0000-0000041B0000}"/>
    <cellStyle name="Normal 17 4 3" xfId="7795" xr:uid="{00000000-0005-0000-0000-0000051B0000}"/>
    <cellStyle name="Normal 17 5" xfId="2677" xr:uid="{00000000-0005-0000-0000-0000061B0000}"/>
    <cellStyle name="Normal 17 5 2" xfId="5520" xr:uid="{00000000-0005-0000-0000-0000071B0000}"/>
    <cellStyle name="Normal 17 5 2 2" xfId="11180" xr:uid="{00000000-0005-0000-0000-0000081B0000}"/>
    <cellStyle name="Normal 17 5 3" xfId="8350" xr:uid="{00000000-0005-0000-0000-0000091B0000}"/>
    <cellStyle name="Normal 17 6" xfId="3303" xr:uid="{00000000-0005-0000-0000-00000A1B0000}"/>
    <cellStyle name="Normal 17 6 2" xfId="8963" xr:uid="{00000000-0005-0000-0000-00000B1B0000}"/>
    <cellStyle name="Normal 17 7" xfId="6133" xr:uid="{00000000-0005-0000-0000-00000C1B0000}"/>
    <cellStyle name="Normal 18" xfId="555" xr:uid="{00000000-0005-0000-0000-00000D1B0000}"/>
    <cellStyle name="Normal 18 2" xfId="1114" xr:uid="{00000000-0005-0000-0000-00000E1B0000}"/>
    <cellStyle name="Normal 18 2 2" xfId="3968" xr:uid="{00000000-0005-0000-0000-00000F1B0000}"/>
    <cellStyle name="Normal 18 2 2 2" xfId="9628" xr:uid="{00000000-0005-0000-0000-0000101B0000}"/>
    <cellStyle name="Normal 18 2 3" xfId="6798" xr:uid="{00000000-0005-0000-0000-0000111B0000}"/>
    <cellStyle name="Normal 18 3" xfId="1668" xr:uid="{00000000-0005-0000-0000-0000121B0000}"/>
    <cellStyle name="Normal 18 3 2" xfId="4522" xr:uid="{00000000-0005-0000-0000-0000131B0000}"/>
    <cellStyle name="Normal 18 3 2 2" xfId="10182" xr:uid="{00000000-0005-0000-0000-0000141B0000}"/>
    <cellStyle name="Normal 18 3 3" xfId="7352" xr:uid="{00000000-0005-0000-0000-0000151B0000}"/>
    <cellStyle name="Normal 18 4" xfId="2234" xr:uid="{00000000-0005-0000-0000-0000161B0000}"/>
    <cellStyle name="Normal 18 4 2" xfId="5077" xr:uid="{00000000-0005-0000-0000-0000171B0000}"/>
    <cellStyle name="Normal 18 4 2 2" xfId="10737" xr:uid="{00000000-0005-0000-0000-0000181B0000}"/>
    <cellStyle name="Normal 18 4 3" xfId="7907" xr:uid="{00000000-0005-0000-0000-0000191B0000}"/>
    <cellStyle name="Normal 18 5" xfId="2789" xr:uid="{00000000-0005-0000-0000-00001A1B0000}"/>
    <cellStyle name="Normal 18 5 2" xfId="5632" xr:uid="{00000000-0005-0000-0000-00001B1B0000}"/>
    <cellStyle name="Normal 18 5 2 2" xfId="11292" xr:uid="{00000000-0005-0000-0000-00001C1B0000}"/>
    <cellStyle name="Normal 18 5 3" xfId="8462" xr:uid="{00000000-0005-0000-0000-00001D1B0000}"/>
    <cellStyle name="Normal 18 6" xfId="3415" xr:uid="{00000000-0005-0000-0000-00001E1B0000}"/>
    <cellStyle name="Normal 18 6 2" xfId="9075" xr:uid="{00000000-0005-0000-0000-00001F1B0000}"/>
    <cellStyle name="Normal 18 7" xfId="6245" xr:uid="{00000000-0005-0000-0000-0000201B0000}"/>
    <cellStyle name="Normal 19" xfId="779" xr:uid="{00000000-0005-0000-0000-0000211B0000}"/>
    <cellStyle name="Normal 19 2" xfId="777" xr:uid="{00000000-0005-0000-0000-0000221B0000}"/>
    <cellStyle name="Normal 19 2 2" xfId="1783" xr:uid="{00000000-0005-0000-0000-0000231B0000}"/>
    <cellStyle name="Normal 19 2 3" xfId="1785" xr:uid="{00000000-0005-0000-0000-0000241B0000}"/>
    <cellStyle name="Normal 19 2 3 2" xfId="1787" xr:uid="{00000000-0005-0000-0000-0000251B0000}"/>
    <cellStyle name="Normal 19 2 3 3" xfId="1789" xr:uid="{00000000-0005-0000-0000-0000261B0000}"/>
    <cellStyle name="Normal 19 2 3 4" xfId="2965" xr:uid="{00000000-0005-0000-0000-0000271B0000}"/>
    <cellStyle name="Normal 19 2 3 4 2" xfId="2962" xr:uid="{00000000-0005-0000-0000-0000281B0000}"/>
    <cellStyle name="Normal 19 2 4" xfId="1780" xr:uid="{00000000-0005-0000-0000-0000291B0000}"/>
    <cellStyle name="Normal 19 2 4 2" xfId="2964" xr:uid="{00000000-0005-0000-0000-00002A1B0000}"/>
    <cellStyle name="Normal 19 3" xfId="1781" xr:uid="{00000000-0005-0000-0000-00002B1B0000}"/>
    <cellStyle name="Normal 19 4" xfId="1784" xr:uid="{00000000-0005-0000-0000-00002C1B0000}"/>
    <cellStyle name="Normal 19 4 2" xfId="1786" xr:uid="{00000000-0005-0000-0000-00002D1B0000}"/>
    <cellStyle name="Normal 19 4 3" xfId="1788" xr:uid="{00000000-0005-0000-0000-00002E1B0000}"/>
    <cellStyle name="Normal 19 4 4" xfId="2963" xr:uid="{00000000-0005-0000-0000-00002F1B0000}"/>
    <cellStyle name="Normal 19 4 4 2" xfId="2959" xr:uid="{00000000-0005-0000-0000-0000301B0000}"/>
    <cellStyle name="Normal 19 5" xfId="2961" xr:uid="{00000000-0005-0000-0000-0000311B0000}"/>
    <cellStyle name="Normal 19 5 2" xfId="2960" xr:uid="{00000000-0005-0000-0000-0000321B0000}"/>
    <cellStyle name="Normal 2" xfId="47" xr:uid="{00000000-0005-0000-0000-0000331B0000}"/>
    <cellStyle name="Normal 2 2" xfId="60" xr:uid="{00000000-0005-0000-0000-0000341B0000}"/>
    <cellStyle name="Normal 2 2 2" xfId="129" xr:uid="{00000000-0005-0000-0000-0000351B0000}"/>
    <cellStyle name="Normal 2 2 2 2" xfId="130" xr:uid="{00000000-0005-0000-0000-0000361B0000}"/>
    <cellStyle name="Normal 2 2 2 2 10" xfId="2395" xr:uid="{00000000-0005-0000-0000-0000371B0000}"/>
    <cellStyle name="Normal 2 2 2 2 10 2" xfId="5238" xr:uid="{00000000-0005-0000-0000-0000381B0000}"/>
    <cellStyle name="Normal 2 2 2 2 10 2 2" xfId="10898" xr:uid="{00000000-0005-0000-0000-0000391B0000}"/>
    <cellStyle name="Normal 2 2 2 2 10 3" xfId="8068" xr:uid="{00000000-0005-0000-0000-00003A1B0000}"/>
    <cellStyle name="Normal 2 2 2 2 11" xfId="2949" xr:uid="{00000000-0005-0000-0000-00003B1B0000}"/>
    <cellStyle name="Normal 2 2 2 2 11 2" xfId="5792" xr:uid="{00000000-0005-0000-0000-00003C1B0000}"/>
    <cellStyle name="Normal 2 2 2 2 11 2 2" xfId="11452" xr:uid="{00000000-0005-0000-0000-00003D1B0000}"/>
    <cellStyle name="Normal 2 2 2 2 11 3" xfId="8622" xr:uid="{00000000-0005-0000-0000-00003E1B0000}"/>
    <cellStyle name="Normal 2 2 2 2 12" xfId="3021" xr:uid="{00000000-0005-0000-0000-00003F1B0000}"/>
    <cellStyle name="Normal 2 2 2 2 12 2" xfId="8681" xr:uid="{00000000-0005-0000-0000-0000401B0000}"/>
    <cellStyle name="Normal 2 2 2 2 13" xfId="5851" xr:uid="{00000000-0005-0000-0000-0000411B0000}"/>
    <cellStyle name="Normal 2 2 2 2 2" xfId="211" xr:uid="{00000000-0005-0000-0000-0000421B0000}"/>
    <cellStyle name="Normal 2 2 2 2 2 10" xfId="3077" xr:uid="{00000000-0005-0000-0000-0000431B0000}"/>
    <cellStyle name="Normal 2 2 2 2 2 10 2" xfId="8737" xr:uid="{00000000-0005-0000-0000-0000441B0000}"/>
    <cellStyle name="Normal 2 2 2 2 2 11" xfId="5907" xr:uid="{00000000-0005-0000-0000-0000451B0000}"/>
    <cellStyle name="Normal 2 2 2 2 2 2" xfId="325" xr:uid="{00000000-0005-0000-0000-0000461B0000}"/>
    <cellStyle name="Normal 2 2 2 2 2 2 2" xfId="888" xr:uid="{00000000-0005-0000-0000-0000471B0000}"/>
    <cellStyle name="Normal 2 2 2 2 2 2 2 2" xfId="3742" xr:uid="{00000000-0005-0000-0000-0000481B0000}"/>
    <cellStyle name="Normal 2 2 2 2 2 2 2 2 2" xfId="9402" xr:uid="{00000000-0005-0000-0000-0000491B0000}"/>
    <cellStyle name="Normal 2 2 2 2 2 2 2 3" xfId="6572" xr:uid="{00000000-0005-0000-0000-00004A1B0000}"/>
    <cellStyle name="Normal 2 2 2 2 2 2 3" xfId="1442" xr:uid="{00000000-0005-0000-0000-00004B1B0000}"/>
    <cellStyle name="Normal 2 2 2 2 2 2 3 2" xfId="4296" xr:uid="{00000000-0005-0000-0000-00004C1B0000}"/>
    <cellStyle name="Normal 2 2 2 2 2 2 3 2 2" xfId="9956" xr:uid="{00000000-0005-0000-0000-00004D1B0000}"/>
    <cellStyle name="Normal 2 2 2 2 2 2 3 3" xfId="7126" xr:uid="{00000000-0005-0000-0000-00004E1B0000}"/>
    <cellStyle name="Normal 2 2 2 2 2 2 4" xfId="2008" xr:uid="{00000000-0005-0000-0000-00004F1B0000}"/>
    <cellStyle name="Normal 2 2 2 2 2 2 4 2" xfId="4851" xr:uid="{00000000-0005-0000-0000-0000501B0000}"/>
    <cellStyle name="Normal 2 2 2 2 2 2 4 2 2" xfId="10511" xr:uid="{00000000-0005-0000-0000-0000511B0000}"/>
    <cellStyle name="Normal 2 2 2 2 2 2 4 3" xfId="7681" xr:uid="{00000000-0005-0000-0000-0000521B0000}"/>
    <cellStyle name="Normal 2 2 2 2 2 2 5" xfId="2563" xr:uid="{00000000-0005-0000-0000-0000531B0000}"/>
    <cellStyle name="Normal 2 2 2 2 2 2 5 2" xfId="5406" xr:uid="{00000000-0005-0000-0000-0000541B0000}"/>
    <cellStyle name="Normal 2 2 2 2 2 2 5 2 2" xfId="11066" xr:uid="{00000000-0005-0000-0000-0000551B0000}"/>
    <cellStyle name="Normal 2 2 2 2 2 2 5 3" xfId="8236" xr:uid="{00000000-0005-0000-0000-0000561B0000}"/>
    <cellStyle name="Normal 2 2 2 2 2 2 6" xfId="3189" xr:uid="{00000000-0005-0000-0000-0000571B0000}"/>
    <cellStyle name="Normal 2 2 2 2 2 2 6 2" xfId="8849" xr:uid="{00000000-0005-0000-0000-0000581B0000}"/>
    <cellStyle name="Normal 2 2 2 2 2 2 7" xfId="6019" xr:uid="{00000000-0005-0000-0000-0000591B0000}"/>
    <cellStyle name="Normal 2 2 2 2 2 3" xfId="437" xr:uid="{00000000-0005-0000-0000-00005A1B0000}"/>
    <cellStyle name="Normal 2 2 2 2 2 3 2" xfId="996" xr:uid="{00000000-0005-0000-0000-00005B1B0000}"/>
    <cellStyle name="Normal 2 2 2 2 2 3 2 2" xfId="3850" xr:uid="{00000000-0005-0000-0000-00005C1B0000}"/>
    <cellStyle name="Normal 2 2 2 2 2 3 2 2 2" xfId="9510" xr:uid="{00000000-0005-0000-0000-00005D1B0000}"/>
    <cellStyle name="Normal 2 2 2 2 2 3 2 3" xfId="6680" xr:uid="{00000000-0005-0000-0000-00005E1B0000}"/>
    <cellStyle name="Normal 2 2 2 2 2 3 3" xfId="1550" xr:uid="{00000000-0005-0000-0000-00005F1B0000}"/>
    <cellStyle name="Normal 2 2 2 2 2 3 3 2" xfId="4404" xr:uid="{00000000-0005-0000-0000-0000601B0000}"/>
    <cellStyle name="Normal 2 2 2 2 2 3 3 2 2" xfId="10064" xr:uid="{00000000-0005-0000-0000-0000611B0000}"/>
    <cellStyle name="Normal 2 2 2 2 2 3 3 3" xfId="7234" xr:uid="{00000000-0005-0000-0000-0000621B0000}"/>
    <cellStyle name="Normal 2 2 2 2 2 3 4" xfId="2116" xr:uid="{00000000-0005-0000-0000-0000631B0000}"/>
    <cellStyle name="Normal 2 2 2 2 2 3 4 2" xfId="4959" xr:uid="{00000000-0005-0000-0000-0000641B0000}"/>
    <cellStyle name="Normal 2 2 2 2 2 3 4 2 2" xfId="10619" xr:uid="{00000000-0005-0000-0000-0000651B0000}"/>
    <cellStyle name="Normal 2 2 2 2 2 3 4 3" xfId="7789" xr:uid="{00000000-0005-0000-0000-0000661B0000}"/>
    <cellStyle name="Normal 2 2 2 2 2 3 5" xfId="2671" xr:uid="{00000000-0005-0000-0000-0000671B0000}"/>
    <cellStyle name="Normal 2 2 2 2 2 3 5 2" xfId="5514" xr:uid="{00000000-0005-0000-0000-0000681B0000}"/>
    <cellStyle name="Normal 2 2 2 2 2 3 5 2 2" xfId="11174" xr:uid="{00000000-0005-0000-0000-0000691B0000}"/>
    <cellStyle name="Normal 2 2 2 2 2 3 5 3" xfId="8344" xr:uid="{00000000-0005-0000-0000-00006A1B0000}"/>
    <cellStyle name="Normal 2 2 2 2 2 3 6" xfId="3297" xr:uid="{00000000-0005-0000-0000-00006B1B0000}"/>
    <cellStyle name="Normal 2 2 2 2 2 3 6 2" xfId="8957" xr:uid="{00000000-0005-0000-0000-00006C1B0000}"/>
    <cellStyle name="Normal 2 2 2 2 2 3 7" xfId="6127" xr:uid="{00000000-0005-0000-0000-00006D1B0000}"/>
    <cellStyle name="Normal 2 2 2 2 2 4" xfId="549" xr:uid="{00000000-0005-0000-0000-00006E1B0000}"/>
    <cellStyle name="Normal 2 2 2 2 2 4 2" xfId="1108" xr:uid="{00000000-0005-0000-0000-00006F1B0000}"/>
    <cellStyle name="Normal 2 2 2 2 2 4 2 2" xfId="3962" xr:uid="{00000000-0005-0000-0000-0000701B0000}"/>
    <cellStyle name="Normal 2 2 2 2 2 4 2 2 2" xfId="9622" xr:uid="{00000000-0005-0000-0000-0000711B0000}"/>
    <cellStyle name="Normal 2 2 2 2 2 4 2 3" xfId="6792" xr:uid="{00000000-0005-0000-0000-0000721B0000}"/>
    <cellStyle name="Normal 2 2 2 2 2 4 3" xfId="1662" xr:uid="{00000000-0005-0000-0000-0000731B0000}"/>
    <cellStyle name="Normal 2 2 2 2 2 4 3 2" xfId="4516" xr:uid="{00000000-0005-0000-0000-0000741B0000}"/>
    <cellStyle name="Normal 2 2 2 2 2 4 3 2 2" xfId="10176" xr:uid="{00000000-0005-0000-0000-0000751B0000}"/>
    <cellStyle name="Normal 2 2 2 2 2 4 3 3" xfId="7346" xr:uid="{00000000-0005-0000-0000-0000761B0000}"/>
    <cellStyle name="Normal 2 2 2 2 2 4 4" xfId="2228" xr:uid="{00000000-0005-0000-0000-0000771B0000}"/>
    <cellStyle name="Normal 2 2 2 2 2 4 4 2" xfId="5071" xr:uid="{00000000-0005-0000-0000-0000781B0000}"/>
    <cellStyle name="Normal 2 2 2 2 2 4 4 2 2" xfId="10731" xr:uid="{00000000-0005-0000-0000-0000791B0000}"/>
    <cellStyle name="Normal 2 2 2 2 2 4 4 3" xfId="7901" xr:uid="{00000000-0005-0000-0000-00007A1B0000}"/>
    <cellStyle name="Normal 2 2 2 2 2 4 5" xfId="2783" xr:uid="{00000000-0005-0000-0000-00007B1B0000}"/>
    <cellStyle name="Normal 2 2 2 2 2 4 5 2" xfId="5626" xr:uid="{00000000-0005-0000-0000-00007C1B0000}"/>
    <cellStyle name="Normal 2 2 2 2 2 4 5 2 2" xfId="11286" xr:uid="{00000000-0005-0000-0000-00007D1B0000}"/>
    <cellStyle name="Normal 2 2 2 2 2 4 5 3" xfId="8456" xr:uid="{00000000-0005-0000-0000-00007E1B0000}"/>
    <cellStyle name="Normal 2 2 2 2 2 4 6" xfId="3409" xr:uid="{00000000-0005-0000-0000-00007F1B0000}"/>
    <cellStyle name="Normal 2 2 2 2 2 4 6 2" xfId="9069" xr:uid="{00000000-0005-0000-0000-0000801B0000}"/>
    <cellStyle name="Normal 2 2 2 2 2 4 7" xfId="6239" xr:uid="{00000000-0005-0000-0000-0000811B0000}"/>
    <cellStyle name="Normal 2 2 2 2 2 5" xfId="660" xr:uid="{00000000-0005-0000-0000-0000821B0000}"/>
    <cellStyle name="Normal 2 2 2 2 2 5 2" xfId="1219" xr:uid="{00000000-0005-0000-0000-0000831B0000}"/>
    <cellStyle name="Normal 2 2 2 2 2 5 2 2" xfId="4073" xr:uid="{00000000-0005-0000-0000-0000841B0000}"/>
    <cellStyle name="Normal 2 2 2 2 2 5 2 2 2" xfId="9733" xr:uid="{00000000-0005-0000-0000-0000851B0000}"/>
    <cellStyle name="Normal 2 2 2 2 2 5 2 3" xfId="6903" xr:uid="{00000000-0005-0000-0000-0000861B0000}"/>
    <cellStyle name="Normal 2 2 2 2 2 5 3" xfId="1773" xr:uid="{00000000-0005-0000-0000-0000871B0000}"/>
    <cellStyle name="Normal 2 2 2 2 2 5 3 2" xfId="4627" xr:uid="{00000000-0005-0000-0000-0000881B0000}"/>
    <cellStyle name="Normal 2 2 2 2 2 5 3 2 2" xfId="10287" xr:uid="{00000000-0005-0000-0000-0000891B0000}"/>
    <cellStyle name="Normal 2 2 2 2 2 5 3 3" xfId="7457" xr:uid="{00000000-0005-0000-0000-00008A1B0000}"/>
    <cellStyle name="Normal 2 2 2 2 2 5 4" xfId="2339" xr:uid="{00000000-0005-0000-0000-00008B1B0000}"/>
    <cellStyle name="Normal 2 2 2 2 2 5 4 2" xfId="5182" xr:uid="{00000000-0005-0000-0000-00008C1B0000}"/>
    <cellStyle name="Normal 2 2 2 2 2 5 4 2 2" xfId="10842" xr:uid="{00000000-0005-0000-0000-00008D1B0000}"/>
    <cellStyle name="Normal 2 2 2 2 2 5 4 3" xfId="8012" xr:uid="{00000000-0005-0000-0000-00008E1B0000}"/>
    <cellStyle name="Normal 2 2 2 2 2 5 5" xfId="2894" xr:uid="{00000000-0005-0000-0000-00008F1B0000}"/>
    <cellStyle name="Normal 2 2 2 2 2 5 5 2" xfId="5737" xr:uid="{00000000-0005-0000-0000-0000901B0000}"/>
    <cellStyle name="Normal 2 2 2 2 2 5 5 2 2" xfId="11397" xr:uid="{00000000-0005-0000-0000-0000911B0000}"/>
    <cellStyle name="Normal 2 2 2 2 2 5 5 3" xfId="8567" xr:uid="{00000000-0005-0000-0000-0000921B0000}"/>
    <cellStyle name="Normal 2 2 2 2 2 5 6" xfId="3520" xr:uid="{00000000-0005-0000-0000-0000931B0000}"/>
    <cellStyle name="Normal 2 2 2 2 2 5 6 2" xfId="9180" xr:uid="{00000000-0005-0000-0000-0000941B0000}"/>
    <cellStyle name="Normal 2 2 2 2 2 5 7" xfId="6350" xr:uid="{00000000-0005-0000-0000-0000951B0000}"/>
    <cellStyle name="Normal 2 2 2 2 2 6" xfId="771" xr:uid="{00000000-0005-0000-0000-0000961B0000}"/>
    <cellStyle name="Normal 2 2 2 2 2 6 2" xfId="3631" xr:uid="{00000000-0005-0000-0000-0000971B0000}"/>
    <cellStyle name="Normal 2 2 2 2 2 6 2 2" xfId="9291" xr:uid="{00000000-0005-0000-0000-0000981B0000}"/>
    <cellStyle name="Normal 2 2 2 2 2 6 3" xfId="6461" xr:uid="{00000000-0005-0000-0000-0000991B0000}"/>
    <cellStyle name="Normal 2 2 2 2 2 7" xfId="1330" xr:uid="{00000000-0005-0000-0000-00009A1B0000}"/>
    <cellStyle name="Normal 2 2 2 2 2 7 2" xfId="4184" xr:uid="{00000000-0005-0000-0000-00009B1B0000}"/>
    <cellStyle name="Normal 2 2 2 2 2 7 2 2" xfId="9844" xr:uid="{00000000-0005-0000-0000-00009C1B0000}"/>
    <cellStyle name="Normal 2 2 2 2 2 7 3" xfId="7014" xr:uid="{00000000-0005-0000-0000-00009D1B0000}"/>
    <cellStyle name="Normal 2 2 2 2 2 8" xfId="1896" xr:uid="{00000000-0005-0000-0000-00009E1B0000}"/>
    <cellStyle name="Normal 2 2 2 2 2 8 2" xfId="4739" xr:uid="{00000000-0005-0000-0000-00009F1B0000}"/>
    <cellStyle name="Normal 2 2 2 2 2 8 2 2" xfId="10399" xr:uid="{00000000-0005-0000-0000-0000A01B0000}"/>
    <cellStyle name="Normal 2 2 2 2 2 8 3" xfId="7569" xr:uid="{00000000-0005-0000-0000-0000A11B0000}"/>
    <cellStyle name="Normal 2 2 2 2 2 9" xfId="2451" xr:uid="{00000000-0005-0000-0000-0000A21B0000}"/>
    <cellStyle name="Normal 2 2 2 2 2 9 2" xfId="5294" xr:uid="{00000000-0005-0000-0000-0000A31B0000}"/>
    <cellStyle name="Normal 2 2 2 2 2 9 2 2" xfId="10954" xr:uid="{00000000-0005-0000-0000-0000A41B0000}"/>
    <cellStyle name="Normal 2 2 2 2 2 9 3" xfId="8124" xr:uid="{00000000-0005-0000-0000-0000A51B0000}"/>
    <cellStyle name="Normal 2 2 2 2 3" xfId="269" xr:uid="{00000000-0005-0000-0000-0000A61B0000}"/>
    <cellStyle name="Normal 2 2 2 2 3 2" xfId="832" xr:uid="{00000000-0005-0000-0000-0000A71B0000}"/>
    <cellStyle name="Normal 2 2 2 2 3 2 2" xfId="3686" xr:uid="{00000000-0005-0000-0000-0000A81B0000}"/>
    <cellStyle name="Normal 2 2 2 2 3 2 2 2" xfId="9346" xr:uid="{00000000-0005-0000-0000-0000A91B0000}"/>
    <cellStyle name="Normal 2 2 2 2 3 2 3" xfId="6516" xr:uid="{00000000-0005-0000-0000-0000AA1B0000}"/>
    <cellStyle name="Normal 2 2 2 2 3 3" xfId="1386" xr:uid="{00000000-0005-0000-0000-0000AB1B0000}"/>
    <cellStyle name="Normal 2 2 2 2 3 3 2" xfId="4240" xr:uid="{00000000-0005-0000-0000-0000AC1B0000}"/>
    <cellStyle name="Normal 2 2 2 2 3 3 2 2" xfId="9900" xr:uid="{00000000-0005-0000-0000-0000AD1B0000}"/>
    <cellStyle name="Normal 2 2 2 2 3 3 3" xfId="7070" xr:uid="{00000000-0005-0000-0000-0000AE1B0000}"/>
    <cellStyle name="Normal 2 2 2 2 3 4" xfId="1952" xr:uid="{00000000-0005-0000-0000-0000AF1B0000}"/>
    <cellStyle name="Normal 2 2 2 2 3 4 2" xfId="4795" xr:uid="{00000000-0005-0000-0000-0000B01B0000}"/>
    <cellStyle name="Normal 2 2 2 2 3 4 2 2" xfId="10455" xr:uid="{00000000-0005-0000-0000-0000B11B0000}"/>
    <cellStyle name="Normal 2 2 2 2 3 4 3" xfId="7625" xr:uid="{00000000-0005-0000-0000-0000B21B0000}"/>
    <cellStyle name="Normal 2 2 2 2 3 5" xfId="2507" xr:uid="{00000000-0005-0000-0000-0000B31B0000}"/>
    <cellStyle name="Normal 2 2 2 2 3 5 2" xfId="5350" xr:uid="{00000000-0005-0000-0000-0000B41B0000}"/>
    <cellStyle name="Normal 2 2 2 2 3 5 2 2" xfId="11010" xr:uid="{00000000-0005-0000-0000-0000B51B0000}"/>
    <cellStyle name="Normal 2 2 2 2 3 5 3" xfId="8180" xr:uid="{00000000-0005-0000-0000-0000B61B0000}"/>
    <cellStyle name="Normal 2 2 2 2 3 6" xfId="3133" xr:uid="{00000000-0005-0000-0000-0000B71B0000}"/>
    <cellStyle name="Normal 2 2 2 2 3 6 2" xfId="8793" xr:uid="{00000000-0005-0000-0000-0000B81B0000}"/>
    <cellStyle name="Normal 2 2 2 2 3 7" xfId="5963" xr:uid="{00000000-0005-0000-0000-0000B91B0000}"/>
    <cellStyle name="Normal 2 2 2 2 4" xfId="381" xr:uid="{00000000-0005-0000-0000-0000BA1B0000}"/>
    <cellStyle name="Normal 2 2 2 2 4 2" xfId="940" xr:uid="{00000000-0005-0000-0000-0000BB1B0000}"/>
    <cellStyle name="Normal 2 2 2 2 4 2 2" xfId="3794" xr:uid="{00000000-0005-0000-0000-0000BC1B0000}"/>
    <cellStyle name="Normal 2 2 2 2 4 2 2 2" xfId="9454" xr:uid="{00000000-0005-0000-0000-0000BD1B0000}"/>
    <cellStyle name="Normal 2 2 2 2 4 2 3" xfId="6624" xr:uid="{00000000-0005-0000-0000-0000BE1B0000}"/>
    <cellStyle name="Normal 2 2 2 2 4 3" xfId="1494" xr:uid="{00000000-0005-0000-0000-0000BF1B0000}"/>
    <cellStyle name="Normal 2 2 2 2 4 3 2" xfId="4348" xr:uid="{00000000-0005-0000-0000-0000C01B0000}"/>
    <cellStyle name="Normal 2 2 2 2 4 3 2 2" xfId="10008" xr:uid="{00000000-0005-0000-0000-0000C11B0000}"/>
    <cellStyle name="Normal 2 2 2 2 4 3 3" xfId="7178" xr:uid="{00000000-0005-0000-0000-0000C21B0000}"/>
    <cellStyle name="Normal 2 2 2 2 4 4" xfId="2060" xr:uid="{00000000-0005-0000-0000-0000C31B0000}"/>
    <cellStyle name="Normal 2 2 2 2 4 4 2" xfId="4903" xr:uid="{00000000-0005-0000-0000-0000C41B0000}"/>
    <cellStyle name="Normal 2 2 2 2 4 4 2 2" xfId="10563" xr:uid="{00000000-0005-0000-0000-0000C51B0000}"/>
    <cellStyle name="Normal 2 2 2 2 4 4 3" xfId="7733" xr:uid="{00000000-0005-0000-0000-0000C61B0000}"/>
    <cellStyle name="Normal 2 2 2 2 4 5" xfId="2615" xr:uid="{00000000-0005-0000-0000-0000C71B0000}"/>
    <cellStyle name="Normal 2 2 2 2 4 5 2" xfId="5458" xr:uid="{00000000-0005-0000-0000-0000C81B0000}"/>
    <cellStyle name="Normal 2 2 2 2 4 5 2 2" xfId="11118" xr:uid="{00000000-0005-0000-0000-0000C91B0000}"/>
    <cellStyle name="Normal 2 2 2 2 4 5 3" xfId="8288" xr:uid="{00000000-0005-0000-0000-0000CA1B0000}"/>
    <cellStyle name="Normal 2 2 2 2 4 6" xfId="3241" xr:uid="{00000000-0005-0000-0000-0000CB1B0000}"/>
    <cellStyle name="Normal 2 2 2 2 4 6 2" xfId="8901" xr:uid="{00000000-0005-0000-0000-0000CC1B0000}"/>
    <cellStyle name="Normal 2 2 2 2 4 7" xfId="6071" xr:uid="{00000000-0005-0000-0000-0000CD1B0000}"/>
    <cellStyle name="Normal 2 2 2 2 5" xfId="493" xr:uid="{00000000-0005-0000-0000-0000CE1B0000}"/>
    <cellStyle name="Normal 2 2 2 2 5 2" xfId="1052" xr:uid="{00000000-0005-0000-0000-0000CF1B0000}"/>
    <cellStyle name="Normal 2 2 2 2 5 2 2" xfId="3906" xr:uid="{00000000-0005-0000-0000-0000D01B0000}"/>
    <cellStyle name="Normal 2 2 2 2 5 2 2 2" xfId="9566" xr:uid="{00000000-0005-0000-0000-0000D11B0000}"/>
    <cellStyle name="Normal 2 2 2 2 5 2 3" xfId="6736" xr:uid="{00000000-0005-0000-0000-0000D21B0000}"/>
    <cellStyle name="Normal 2 2 2 2 5 3" xfId="1606" xr:uid="{00000000-0005-0000-0000-0000D31B0000}"/>
    <cellStyle name="Normal 2 2 2 2 5 3 2" xfId="4460" xr:uid="{00000000-0005-0000-0000-0000D41B0000}"/>
    <cellStyle name="Normal 2 2 2 2 5 3 2 2" xfId="10120" xr:uid="{00000000-0005-0000-0000-0000D51B0000}"/>
    <cellStyle name="Normal 2 2 2 2 5 3 3" xfId="7290" xr:uid="{00000000-0005-0000-0000-0000D61B0000}"/>
    <cellStyle name="Normal 2 2 2 2 5 4" xfId="2172" xr:uid="{00000000-0005-0000-0000-0000D71B0000}"/>
    <cellStyle name="Normal 2 2 2 2 5 4 2" xfId="5015" xr:uid="{00000000-0005-0000-0000-0000D81B0000}"/>
    <cellStyle name="Normal 2 2 2 2 5 4 2 2" xfId="10675" xr:uid="{00000000-0005-0000-0000-0000D91B0000}"/>
    <cellStyle name="Normal 2 2 2 2 5 4 3" xfId="7845" xr:uid="{00000000-0005-0000-0000-0000DA1B0000}"/>
    <cellStyle name="Normal 2 2 2 2 5 5" xfId="2727" xr:uid="{00000000-0005-0000-0000-0000DB1B0000}"/>
    <cellStyle name="Normal 2 2 2 2 5 5 2" xfId="5570" xr:uid="{00000000-0005-0000-0000-0000DC1B0000}"/>
    <cellStyle name="Normal 2 2 2 2 5 5 2 2" xfId="11230" xr:uid="{00000000-0005-0000-0000-0000DD1B0000}"/>
    <cellStyle name="Normal 2 2 2 2 5 5 3" xfId="8400" xr:uid="{00000000-0005-0000-0000-0000DE1B0000}"/>
    <cellStyle name="Normal 2 2 2 2 5 6" xfId="3353" xr:uid="{00000000-0005-0000-0000-0000DF1B0000}"/>
    <cellStyle name="Normal 2 2 2 2 5 6 2" xfId="9013" xr:uid="{00000000-0005-0000-0000-0000E01B0000}"/>
    <cellStyle name="Normal 2 2 2 2 5 7" xfId="6183" xr:uid="{00000000-0005-0000-0000-0000E11B0000}"/>
    <cellStyle name="Normal 2 2 2 2 6" xfId="604" xr:uid="{00000000-0005-0000-0000-0000E21B0000}"/>
    <cellStyle name="Normal 2 2 2 2 6 2" xfId="1163" xr:uid="{00000000-0005-0000-0000-0000E31B0000}"/>
    <cellStyle name="Normal 2 2 2 2 6 2 2" xfId="4017" xr:uid="{00000000-0005-0000-0000-0000E41B0000}"/>
    <cellStyle name="Normal 2 2 2 2 6 2 2 2" xfId="9677" xr:uid="{00000000-0005-0000-0000-0000E51B0000}"/>
    <cellStyle name="Normal 2 2 2 2 6 2 3" xfId="6847" xr:uid="{00000000-0005-0000-0000-0000E61B0000}"/>
    <cellStyle name="Normal 2 2 2 2 6 3" xfId="1717" xr:uid="{00000000-0005-0000-0000-0000E71B0000}"/>
    <cellStyle name="Normal 2 2 2 2 6 3 2" xfId="4571" xr:uid="{00000000-0005-0000-0000-0000E81B0000}"/>
    <cellStyle name="Normal 2 2 2 2 6 3 2 2" xfId="10231" xr:uid="{00000000-0005-0000-0000-0000E91B0000}"/>
    <cellStyle name="Normal 2 2 2 2 6 3 3" xfId="7401" xr:uid="{00000000-0005-0000-0000-0000EA1B0000}"/>
    <cellStyle name="Normal 2 2 2 2 6 4" xfId="2283" xr:uid="{00000000-0005-0000-0000-0000EB1B0000}"/>
    <cellStyle name="Normal 2 2 2 2 6 4 2" xfId="5126" xr:uid="{00000000-0005-0000-0000-0000EC1B0000}"/>
    <cellStyle name="Normal 2 2 2 2 6 4 2 2" xfId="10786" xr:uid="{00000000-0005-0000-0000-0000ED1B0000}"/>
    <cellStyle name="Normal 2 2 2 2 6 4 3" xfId="7956" xr:uid="{00000000-0005-0000-0000-0000EE1B0000}"/>
    <cellStyle name="Normal 2 2 2 2 6 5" xfId="2838" xr:uid="{00000000-0005-0000-0000-0000EF1B0000}"/>
    <cellStyle name="Normal 2 2 2 2 6 5 2" xfId="5681" xr:uid="{00000000-0005-0000-0000-0000F01B0000}"/>
    <cellStyle name="Normal 2 2 2 2 6 5 2 2" xfId="11341" xr:uid="{00000000-0005-0000-0000-0000F11B0000}"/>
    <cellStyle name="Normal 2 2 2 2 6 5 3" xfId="8511" xr:uid="{00000000-0005-0000-0000-0000F21B0000}"/>
    <cellStyle name="Normal 2 2 2 2 6 6" xfId="3464" xr:uid="{00000000-0005-0000-0000-0000F31B0000}"/>
    <cellStyle name="Normal 2 2 2 2 6 6 2" xfId="9124" xr:uid="{00000000-0005-0000-0000-0000F41B0000}"/>
    <cellStyle name="Normal 2 2 2 2 6 7" xfId="6294" xr:uid="{00000000-0005-0000-0000-0000F51B0000}"/>
    <cellStyle name="Normal 2 2 2 2 7" xfId="715" xr:uid="{00000000-0005-0000-0000-0000F61B0000}"/>
    <cellStyle name="Normal 2 2 2 2 7 2" xfId="3575" xr:uid="{00000000-0005-0000-0000-0000F71B0000}"/>
    <cellStyle name="Normal 2 2 2 2 7 2 2" xfId="9235" xr:uid="{00000000-0005-0000-0000-0000F81B0000}"/>
    <cellStyle name="Normal 2 2 2 2 7 3" xfId="6405" xr:uid="{00000000-0005-0000-0000-0000F91B0000}"/>
    <cellStyle name="Normal 2 2 2 2 8" xfId="1274" xr:uid="{00000000-0005-0000-0000-0000FA1B0000}"/>
    <cellStyle name="Normal 2 2 2 2 8 2" xfId="4128" xr:uid="{00000000-0005-0000-0000-0000FB1B0000}"/>
    <cellStyle name="Normal 2 2 2 2 8 2 2" xfId="9788" xr:uid="{00000000-0005-0000-0000-0000FC1B0000}"/>
    <cellStyle name="Normal 2 2 2 2 8 3" xfId="6958" xr:uid="{00000000-0005-0000-0000-0000FD1B0000}"/>
    <cellStyle name="Normal 2 2 2 2 9" xfId="1840" xr:uid="{00000000-0005-0000-0000-0000FE1B0000}"/>
    <cellStyle name="Normal 2 2 2 2 9 2" xfId="4684" xr:uid="{00000000-0005-0000-0000-0000FF1B0000}"/>
    <cellStyle name="Normal 2 2 2 2 9 2 2" xfId="10344" xr:uid="{00000000-0005-0000-0000-0000001C0000}"/>
    <cellStyle name="Normal 2 2 2 2 9 3" xfId="7514" xr:uid="{00000000-0005-0000-0000-0000011C0000}"/>
    <cellStyle name="Normal 2 2 2 3" xfId="154" xr:uid="{00000000-0005-0000-0000-0000021C0000}"/>
    <cellStyle name="Normal 2 2 3" xfId="106" xr:uid="{00000000-0005-0000-0000-0000031C0000}"/>
    <cellStyle name="Normal 2 2 3 10" xfId="2393" xr:uid="{00000000-0005-0000-0000-0000041C0000}"/>
    <cellStyle name="Normal 2 2 3 10 2" xfId="5236" xr:uid="{00000000-0005-0000-0000-0000051C0000}"/>
    <cellStyle name="Normal 2 2 3 10 2 2" xfId="10896" xr:uid="{00000000-0005-0000-0000-0000061C0000}"/>
    <cellStyle name="Normal 2 2 3 10 3" xfId="8066" xr:uid="{00000000-0005-0000-0000-0000071C0000}"/>
    <cellStyle name="Normal 2 2 3 11" xfId="2947" xr:uid="{00000000-0005-0000-0000-0000081C0000}"/>
    <cellStyle name="Normal 2 2 3 11 2" xfId="5790" xr:uid="{00000000-0005-0000-0000-0000091C0000}"/>
    <cellStyle name="Normal 2 2 3 11 2 2" xfId="11450" xr:uid="{00000000-0005-0000-0000-00000A1C0000}"/>
    <cellStyle name="Normal 2 2 3 11 3" xfId="8620" xr:uid="{00000000-0005-0000-0000-00000B1C0000}"/>
    <cellStyle name="Normal 2 2 3 12" xfId="3019" xr:uid="{00000000-0005-0000-0000-00000C1C0000}"/>
    <cellStyle name="Normal 2 2 3 12 2" xfId="8679" xr:uid="{00000000-0005-0000-0000-00000D1C0000}"/>
    <cellStyle name="Normal 2 2 3 13" xfId="5849" xr:uid="{00000000-0005-0000-0000-00000E1C0000}"/>
    <cellStyle name="Normal 2 2 3 2" xfId="209" xr:uid="{00000000-0005-0000-0000-00000F1C0000}"/>
    <cellStyle name="Normal 2 2 3 2 10" xfId="3075" xr:uid="{00000000-0005-0000-0000-0000101C0000}"/>
    <cellStyle name="Normal 2 2 3 2 10 2" xfId="8735" xr:uid="{00000000-0005-0000-0000-0000111C0000}"/>
    <cellStyle name="Normal 2 2 3 2 11" xfId="5905" xr:uid="{00000000-0005-0000-0000-0000121C0000}"/>
    <cellStyle name="Normal 2 2 3 2 2" xfId="323" xr:uid="{00000000-0005-0000-0000-0000131C0000}"/>
    <cellStyle name="Normal 2 2 3 2 2 2" xfId="886" xr:uid="{00000000-0005-0000-0000-0000141C0000}"/>
    <cellStyle name="Normal 2 2 3 2 2 2 2" xfId="3740" xr:uid="{00000000-0005-0000-0000-0000151C0000}"/>
    <cellStyle name="Normal 2 2 3 2 2 2 2 2" xfId="9400" xr:uid="{00000000-0005-0000-0000-0000161C0000}"/>
    <cellStyle name="Normal 2 2 3 2 2 2 3" xfId="6570" xr:uid="{00000000-0005-0000-0000-0000171C0000}"/>
    <cellStyle name="Normal 2 2 3 2 2 3" xfId="1440" xr:uid="{00000000-0005-0000-0000-0000181C0000}"/>
    <cellStyle name="Normal 2 2 3 2 2 3 2" xfId="4294" xr:uid="{00000000-0005-0000-0000-0000191C0000}"/>
    <cellStyle name="Normal 2 2 3 2 2 3 2 2" xfId="9954" xr:uid="{00000000-0005-0000-0000-00001A1C0000}"/>
    <cellStyle name="Normal 2 2 3 2 2 3 3" xfId="7124" xr:uid="{00000000-0005-0000-0000-00001B1C0000}"/>
    <cellStyle name="Normal 2 2 3 2 2 4" xfId="2006" xr:uid="{00000000-0005-0000-0000-00001C1C0000}"/>
    <cellStyle name="Normal 2 2 3 2 2 4 2" xfId="4849" xr:uid="{00000000-0005-0000-0000-00001D1C0000}"/>
    <cellStyle name="Normal 2 2 3 2 2 4 2 2" xfId="10509" xr:uid="{00000000-0005-0000-0000-00001E1C0000}"/>
    <cellStyle name="Normal 2 2 3 2 2 4 3" xfId="7679" xr:uid="{00000000-0005-0000-0000-00001F1C0000}"/>
    <cellStyle name="Normal 2 2 3 2 2 5" xfId="2561" xr:uid="{00000000-0005-0000-0000-0000201C0000}"/>
    <cellStyle name="Normal 2 2 3 2 2 5 2" xfId="5404" xr:uid="{00000000-0005-0000-0000-0000211C0000}"/>
    <cellStyle name="Normal 2 2 3 2 2 5 2 2" xfId="11064" xr:uid="{00000000-0005-0000-0000-0000221C0000}"/>
    <cellStyle name="Normal 2 2 3 2 2 5 3" xfId="8234" xr:uid="{00000000-0005-0000-0000-0000231C0000}"/>
    <cellStyle name="Normal 2 2 3 2 2 6" xfId="3187" xr:uid="{00000000-0005-0000-0000-0000241C0000}"/>
    <cellStyle name="Normal 2 2 3 2 2 6 2" xfId="8847" xr:uid="{00000000-0005-0000-0000-0000251C0000}"/>
    <cellStyle name="Normal 2 2 3 2 2 7" xfId="6017" xr:uid="{00000000-0005-0000-0000-0000261C0000}"/>
    <cellStyle name="Normal 2 2 3 2 3" xfId="435" xr:uid="{00000000-0005-0000-0000-0000271C0000}"/>
    <cellStyle name="Normal 2 2 3 2 3 2" xfId="994" xr:uid="{00000000-0005-0000-0000-0000281C0000}"/>
    <cellStyle name="Normal 2 2 3 2 3 2 2" xfId="3848" xr:uid="{00000000-0005-0000-0000-0000291C0000}"/>
    <cellStyle name="Normal 2 2 3 2 3 2 2 2" xfId="9508" xr:uid="{00000000-0005-0000-0000-00002A1C0000}"/>
    <cellStyle name="Normal 2 2 3 2 3 2 3" xfId="6678" xr:uid="{00000000-0005-0000-0000-00002B1C0000}"/>
    <cellStyle name="Normal 2 2 3 2 3 3" xfId="1548" xr:uid="{00000000-0005-0000-0000-00002C1C0000}"/>
    <cellStyle name="Normal 2 2 3 2 3 3 2" xfId="4402" xr:uid="{00000000-0005-0000-0000-00002D1C0000}"/>
    <cellStyle name="Normal 2 2 3 2 3 3 2 2" xfId="10062" xr:uid="{00000000-0005-0000-0000-00002E1C0000}"/>
    <cellStyle name="Normal 2 2 3 2 3 3 3" xfId="7232" xr:uid="{00000000-0005-0000-0000-00002F1C0000}"/>
    <cellStyle name="Normal 2 2 3 2 3 4" xfId="2114" xr:uid="{00000000-0005-0000-0000-0000301C0000}"/>
    <cellStyle name="Normal 2 2 3 2 3 4 2" xfId="4957" xr:uid="{00000000-0005-0000-0000-0000311C0000}"/>
    <cellStyle name="Normal 2 2 3 2 3 4 2 2" xfId="10617" xr:uid="{00000000-0005-0000-0000-0000321C0000}"/>
    <cellStyle name="Normal 2 2 3 2 3 4 3" xfId="7787" xr:uid="{00000000-0005-0000-0000-0000331C0000}"/>
    <cellStyle name="Normal 2 2 3 2 3 5" xfId="2669" xr:uid="{00000000-0005-0000-0000-0000341C0000}"/>
    <cellStyle name="Normal 2 2 3 2 3 5 2" xfId="5512" xr:uid="{00000000-0005-0000-0000-0000351C0000}"/>
    <cellStyle name="Normal 2 2 3 2 3 5 2 2" xfId="11172" xr:uid="{00000000-0005-0000-0000-0000361C0000}"/>
    <cellStyle name="Normal 2 2 3 2 3 5 3" xfId="8342" xr:uid="{00000000-0005-0000-0000-0000371C0000}"/>
    <cellStyle name="Normal 2 2 3 2 3 6" xfId="3295" xr:uid="{00000000-0005-0000-0000-0000381C0000}"/>
    <cellStyle name="Normal 2 2 3 2 3 6 2" xfId="8955" xr:uid="{00000000-0005-0000-0000-0000391C0000}"/>
    <cellStyle name="Normal 2 2 3 2 3 7" xfId="6125" xr:uid="{00000000-0005-0000-0000-00003A1C0000}"/>
    <cellStyle name="Normal 2 2 3 2 4" xfId="547" xr:uid="{00000000-0005-0000-0000-00003B1C0000}"/>
    <cellStyle name="Normal 2 2 3 2 4 2" xfId="1106" xr:uid="{00000000-0005-0000-0000-00003C1C0000}"/>
    <cellStyle name="Normal 2 2 3 2 4 2 2" xfId="3960" xr:uid="{00000000-0005-0000-0000-00003D1C0000}"/>
    <cellStyle name="Normal 2 2 3 2 4 2 2 2" xfId="9620" xr:uid="{00000000-0005-0000-0000-00003E1C0000}"/>
    <cellStyle name="Normal 2 2 3 2 4 2 3" xfId="6790" xr:uid="{00000000-0005-0000-0000-00003F1C0000}"/>
    <cellStyle name="Normal 2 2 3 2 4 3" xfId="1660" xr:uid="{00000000-0005-0000-0000-0000401C0000}"/>
    <cellStyle name="Normal 2 2 3 2 4 3 2" xfId="4514" xr:uid="{00000000-0005-0000-0000-0000411C0000}"/>
    <cellStyle name="Normal 2 2 3 2 4 3 2 2" xfId="10174" xr:uid="{00000000-0005-0000-0000-0000421C0000}"/>
    <cellStyle name="Normal 2 2 3 2 4 3 3" xfId="7344" xr:uid="{00000000-0005-0000-0000-0000431C0000}"/>
    <cellStyle name="Normal 2 2 3 2 4 4" xfId="2226" xr:uid="{00000000-0005-0000-0000-0000441C0000}"/>
    <cellStyle name="Normal 2 2 3 2 4 4 2" xfId="5069" xr:uid="{00000000-0005-0000-0000-0000451C0000}"/>
    <cellStyle name="Normal 2 2 3 2 4 4 2 2" xfId="10729" xr:uid="{00000000-0005-0000-0000-0000461C0000}"/>
    <cellStyle name="Normal 2 2 3 2 4 4 3" xfId="7899" xr:uid="{00000000-0005-0000-0000-0000471C0000}"/>
    <cellStyle name="Normal 2 2 3 2 4 5" xfId="2781" xr:uid="{00000000-0005-0000-0000-0000481C0000}"/>
    <cellStyle name="Normal 2 2 3 2 4 5 2" xfId="5624" xr:uid="{00000000-0005-0000-0000-0000491C0000}"/>
    <cellStyle name="Normal 2 2 3 2 4 5 2 2" xfId="11284" xr:uid="{00000000-0005-0000-0000-00004A1C0000}"/>
    <cellStyle name="Normal 2 2 3 2 4 5 3" xfId="8454" xr:uid="{00000000-0005-0000-0000-00004B1C0000}"/>
    <cellStyle name="Normal 2 2 3 2 4 6" xfId="3407" xr:uid="{00000000-0005-0000-0000-00004C1C0000}"/>
    <cellStyle name="Normal 2 2 3 2 4 6 2" xfId="9067" xr:uid="{00000000-0005-0000-0000-00004D1C0000}"/>
    <cellStyle name="Normal 2 2 3 2 4 7" xfId="6237" xr:uid="{00000000-0005-0000-0000-00004E1C0000}"/>
    <cellStyle name="Normal 2 2 3 2 5" xfId="658" xr:uid="{00000000-0005-0000-0000-00004F1C0000}"/>
    <cellStyle name="Normal 2 2 3 2 5 2" xfId="1217" xr:uid="{00000000-0005-0000-0000-0000501C0000}"/>
    <cellStyle name="Normal 2 2 3 2 5 2 2" xfId="4071" xr:uid="{00000000-0005-0000-0000-0000511C0000}"/>
    <cellStyle name="Normal 2 2 3 2 5 2 2 2" xfId="9731" xr:uid="{00000000-0005-0000-0000-0000521C0000}"/>
    <cellStyle name="Normal 2 2 3 2 5 2 3" xfId="6901" xr:uid="{00000000-0005-0000-0000-0000531C0000}"/>
    <cellStyle name="Normal 2 2 3 2 5 3" xfId="1771" xr:uid="{00000000-0005-0000-0000-0000541C0000}"/>
    <cellStyle name="Normal 2 2 3 2 5 3 2" xfId="4625" xr:uid="{00000000-0005-0000-0000-0000551C0000}"/>
    <cellStyle name="Normal 2 2 3 2 5 3 2 2" xfId="10285" xr:uid="{00000000-0005-0000-0000-0000561C0000}"/>
    <cellStyle name="Normal 2 2 3 2 5 3 3" xfId="7455" xr:uid="{00000000-0005-0000-0000-0000571C0000}"/>
    <cellStyle name="Normal 2 2 3 2 5 4" xfId="2337" xr:uid="{00000000-0005-0000-0000-0000581C0000}"/>
    <cellStyle name="Normal 2 2 3 2 5 4 2" xfId="5180" xr:uid="{00000000-0005-0000-0000-0000591C0000}"/>
    <cellStyle name="Normal 2 2 3 2 5 4 2 2" xfId="10840" xr:uid="{00000000-0005-0000-0000-00005A1C0000}"/>
    <cellStyle name="Normal 2 2 3 2 5 4 3" xfId="8010" xr:uid="{00000000-0005-0000-0000-00005B1C0000}"/>
    <cellStyle name="Normal 2 2 3 2 5 5" xfId="2892" xr:uid="{00000000-0005-0000-0000-00005C1C0000}"/>
    <cellStyle name="Normal 2 2 3 2 5 5 2" xfId="5735" xr:uid="{00000000-0005-0000-0000-00005D1C0000}"/>
    <cellStyle name="Normal 2 2 3 2 5 5 2 2" xfId="11395" xr:uid="{00000000-0005-0000-0000-00005E1C0000}"/>
    <cellStyle name="Normal 2 2 3 2 5 5 3" xfId="8565" xr:uid="{00000000-0005-0000-0000-00005F1C0000}"/>
    <cellStyle name="Normal 2 2 3 2 5 6" xfId="3518" xr:uid="{00000000-0005-0000-0000-0000601C0000}"/>
    <cellStyle name="Normal 2 2 3 2 5 6 2" xfId="9178" xr:uid="{00000000-0005-0000-0000-0000611C0000}"/>
    <cellStyle name="Normal 2 2 3 2 5 7" xfId="6348" xr:uid="{00000000-0005-0000-0000-0000621C0000}"/>
    <cellStyle name="Normal 2 2 3 2 6" xfId="769" xr:uid="{00000000-0005-0000-0000-0000631C0000}"/>
    <cellStyle name="Normal 2 2 3 2 6 2" xfId="3629" xr:uid="{00000000-0005-0000-0000-0000641C0000}"/>
    <cellStyle name="Normal 2 2 3 2 6 2 2" xfId="9289" xr:uid="{00000000-0005-0000-0000-0000651C0000}"/>
    <cellStyle name="Normal 2 2 3 2 6 3" xfId="6459" xr:uid="{00000000-0005-0000-0000-0000661C0000}"/>
    <cellStyle name="Normal 2 2 3 2 7" xfId="1328" xr:uid="{00000000-0005-0000-0000-0000671C0000}"/>
    <cellStyle name="Normal 2 2 3 2 7 2" xfId="4182" xr:uid="{00000000-0005-0000-0000-0000681C0000}"/>
    <cellStyle name="Normal 2 2 3 2 7 2 2" xfId="9842" xr:uid="{00000000-0005-0000-0000-0000691C0000}"/>
    <cellStyle name="Normal 2 2 3 2 7 3" xfId="7012" xr:uid="{00000000-0005-0000-0000-00006A1C0000}"/>
    <cellStyle name="Normal 2 2 3 2 8" xfId="1894" xr:uid="{00000000-0005-0000-0000-00006B1C0000}"/>
    <cellStyle name="Normal 2 2 3 2 8 2" xfId="4737" xr:uid="{00000000-0005-0000-0000-00006C1C0000}"/>
    <cellStyle name="Normal 2 2 3 2 8 2 2" xfId="10397" xr:uid="{00000000-0005-0000-0000-00006D1C0000}"/>
    <cellStyle name="Normal 2 2 3 2 8 3" xfId="7567" xr:uid="{00000000-0005-0000-0000-00006E1C0000}"/>
    <cellStyle name="Normal 2 2 3 2 9" xfId="2449" xr:uid="{00000000-0005-0000-0000-00006F1C0000}"/>
    <cellStyle name="Normal 2 2 3 2 9 2" xfId="5292" xr:uid="{00000000-0005-0000-0000-0000701C0000}"/>
    <cellStyle name="Normal 2 2 3 2 9 2 2" xfId="10952" xr:uid="{00000000-0005-0000-0000-0000711C0000}"/>
    <cellStyle name="Normal 2 2 3 2 9 3" xfId="8122" xr:uid="{00000000-0005-0000-0000-0000721C0000}"/>
    <cellStyle name="Normal 2 2 3 3" xfId="267" xr:uid="{00000000-0005-0000-0000-0000731C0000}"/>
    <cellStyle name="Normal 2 2 3 3 2" xfId="830" xr:uid="{00000000-0005-0000-0000-0000741C0000}"/>
    <cellStyle name="Normal 2 2 3 3 2 2" xfId="3684" xr:uid="{00000000-0005-0000-0000-0000751C0000}"/>
    <cellStyle name="Normal 2 2 3 3 2 2 2" xfId="9344" xr:uid="{00000000-0005-0000-0000-0000761C0000}"/>
    <cellStyle name="Normal 2 2 3 3 2 3" xfId="6514" xr:uid="{00000000-0005-0000-0000-0000771C0000}"/>
    <cellStyle name="Normal 2 2 3 3 3" xfId="1384" xr:uid="{00000000-0005-0000-0000-0000781C0000}"/>
    <cellStyle name="Normal 2 2 3 3 3 2" xfId="4238" xr:uid="{00000000-0005-0000-0000-0000791C0000}"/>
    <cellStyle name="Normal 2 2 3 3 3 2 2" xfId="9898" xr:uid="{00000000-0005-0000-0000-00007A1C0000}"/>
    <cellStyle name="Normal 2 2 3 3 3 3" xfId="7068" xr:uid="{00000000-0005-0000-0000-00007B1C0000}"/>
    <cellStyle name="Normal 2 2 3 3 4" xfId="1950" xr:uid="{00000000-0005-0000-0000-00007C1C0000}"/>
    <cellStyle name="Normal 2 2 3 3 4 2" xfId="4793" xr:uid="{00000000-0005-0000-0000-00007D1C0000}"/>
    <cellStyle name="Normal 2 2 3 3 4 2 2" xfId="10453" xr:uid="{00000000-0005-0000-0000-00007E1C0000}"/>
    <cellStyle name="Normal 2 2 3 3 4 3" xfId="7623" xr:uid="{00000000-0005-0000-0000-00007F1C0000}"/>
    <cellStyle name="Normal 2 2 3 3 5" xfId="2505" xr:uid="{00000000-0005-0000-0000-0000801C0000}"/>
    <cellStyle name="Normal 2 2 3 3 5 2" xfId="5348" xr:uid="{00000000-0005-0000-0000-0000811C0000}"/>
    <cellStyle name="Normal 2 2 3 3 5 2 2" xfId="11008" xr:uid="{00000000-0005-0000-0000-0000821C0000}"/>
    <cellStyle name="Normal 2 2 3 3 5 3" xfId="8178" xr:uid="{00000000-0005-0000-0000-0000831C0000}"/>
    <cellStyle name="Normal 2 2 3 3 6" xfId="3131" xr:uid="{00000000-0005-0000-0000-0000841C0000}"/>
    <cellStyle name="Normal 2 2 3 3 6 2" xfId="8791" xr:uid="{00000000-0005-0000-0000-0000851C0000}"/>
    <cellStyle name="Normal 2 2 3 3 7" xfId="5961" xr:uid="{00000000-0005-0000-0000-0000861C0000}"/>
    <cellStyle name="Normal 2 2 3 4" xfId="379" xr:uid="{00000000-0005-0000-0000-0000871C0000}"/>
    <cellStyle name="Normal 2 2 3 4 2" xfId="938" xr:uid="{00000000-0005-0000-0000-0000881C0000}"/>
    <cellStyle name="Normal 2 2 3 4 2 2" xfId="3792" xr:uid="{00000000-0005-0000-0000-0000891C0000}"/>
    <cellStyle name="Normal 2 2 3 4 2 2 2" xfId="9452" xr:uid="{00000000-0005-0000-0000-00008A1C0000}"/>
    <cellStyle name="Normal 2 2 3 4 2 3" xfId="6622" xr:uid="{00000000-0005-0000-0000-00008B1C0000}"/>
    <cellStyle name="Normal 2 2 3 4 3" xfId="1492" xr:uid="{00000000-0005-0000-0000-00008C1C0000}"/>
    <cellStyle name="Normal 2 2 3 4 3 2" xfId="4346" xr:uid="{00000000-0005-0000-0000-00008D1C0000}"/>
    <cellStyle name="Normal 2 2 3 4 3 2 2" xfId="10006" xr:uid="{00000000-0005-0000-0000-00008E1C0000}"/>
    <cellStyle name="Normal 2 2 3 4 3 3" xfId="7176" xr:uid="{00000000-0005-0000-0000-00008F1C0000}"/>
    <cellStyle name="Normal 2 2 3 4 4" xfId="2058" xr:uid="{00000000-0005-0000-0000-0000901C0000}"/>
    <cellStyle name="Normal 2 2 3 4 4 2" xfId="4901" xr:uid="{00000000-0005-0000-0000-0000911C0000}"/>
    <cellStyle name="Normal 2 2 3 4 4 2 2" xfId="10561" xr:uid="{00000000-0005-0000-0000-0000921C0000}"/>
    <cellStyle name="Normal 2 2 3 4 4 3" xfId="7731" xr:uid="{00000000-0005-0000-0000-0000931C0000}"/>
    <cellStyle name="Normal 2 2 3 4 5" xfId="2613" xr:uid="{00000000-0005-0000-0000-0000941C0000}"/>
    <cellStyle name="Normal 2 2 3 4 5 2" xfId="5456" xr:uid="{00000000-0005-0000-0000-0000951C0000}"/>
    <cellStyle name="Normal 2 2 3 4 5 2 2" xfId="11116" xr:uid="{00000000-0005-0000-0000-0000961C0000}"/>
    <cellStyle name="Normal 2 2 3 4 5 3" xfId="8286" xr:uid="{00000000-0005-0000-0000-0000971C0000}"/>
    <cellStyle name="Normal 2 2 3 4 6" xfId="3239" xr:uid="{00000000-0005-0000-0000-0000981C0000}"/>
    <cellStyle name="Normal 2 2 3 4 6 2" xfId="8899" xr:uid="{00000000-0005-0000-0000-0000991C0000}"/>
    <cellStyle name="Normal 2 2 3 4 7" xfId="6069" xr:uid="{00000000-0005-0000-0000-00009A1C0000}"/>
    <cellStyle name="Normal 2 2 3 5" xfId="491" xr:uid="{00000000-0005-0000-0000-00009B1C0000}"/>
    <cellStyle name="Normal 2 2 3 5 2" xfId="1050" xr:uid="{00000000-0005-0000-0000-00009C1C0000}"/>
    <cellStyle name="Normal 2 2 3 5 2 2" xfId="3904" xr:uid="{00000000-0005-0000-0000-00009D1C0000}"/>
    <cellStyle name="Normal 2 2 3 5 2 2 2" xfId="9564" xr:uid="{00000000-0005-0000-0000-00009E1C0000}"/>
    <cellStyle name="Normal 2 2 3 5 2 3" xfId="6734" xr:uid="{00000000-0005-0000-0000-00009F1C0000}"/>
    <cellStyle name="Normal 2 2 3 5 3" xfId="1604" xr:uid="{00000000-0005-0000-0000-0000A01C0000}"/>
    <cellStyle name="Normal 2 2 3 5 3 2" xfId="4458" xr:uid="{00000000-0005-0000-0000-0000A11C0000}"/>
    <cellStyle name="Normal 2 2 3 5 3 2 2" xfId="10118" xr:uid="{00000000-0005-0000-0000-0000A21C0000}"/>
    <cellStyle name="Normal 2 2 3 5 3 3" xfId="7288" xr:uid="{00000000-0005-0000-0000-0000A31C0000}"/>
    <cellStyle name="Normal 2 2 3 5 4" xfId="2170" xr:uid="{00000000-0005-0000-0000-0000A41C0000}"/>
    <cellStyle name="Normal 2 2 3 5 4 2" xfId="5013" xr:uid="{00000000-0005-0000-0000-0000A51C0000}"/>
    <cellStyle name="Normal 2 2 3 5 4 2 2" xfId="10673" xr:uid="{00000000-0005-0000-0000-0000A61C0000}"/>
    <cellStyle name="Normal 2 2 3 5 4 3" xfId="7843" xr:uid="{00000000-0005-0000-0000-0000A71C0000}"/>
    <cellStyle name="Normal 2 2 3 5 5" xfId="2725" xr:uid="{00000000-0005-0000-0000-0000A81C0000}"/>
    <cellStyle name="Normal 2 2 3 5 5 2" xfId="5568" xr:uid="{00000000-0005-0000-0000-0000A91C0000}"/>
    <cellStyle name="Normal 2 2 3 5 5 2 2" xfId="11228" xr:uid="{00000000-0005-0000-0000-0000AA1C0000}"/>
    <cellStyle name="Normal 2 2 3 5 5 3" xfId="8398" xr:uid="{00000000-0005-0000-0000-0000AB1C0000}"/>
    <cellStyle name="Normal 2 2 3 5 6" xfId="3351" xr:uid="{00000000-0005-0000-0000-0000AC1C0000}"/>
    <cellStyle name="Normal 2 2 3 5 6 2" xfId="9011" xr:uid="{00000000-0005-0000-0000-0000AD1C0000}"/>
    <cellStyle name="Normal 2 2 3 5 7" xfId="6181" xr:uid="{00000000-0005-0000-0000-0000AE1C0000}"/>
    <cellStyle name="Normal 2 2 3 6" xfId="602" xr:uid="{00000000-0005-0000-0000-0000AF1C0000}"/>
    <cellStyle name="Normal 2 2 3 6 2" xfId="1161" xr:uid="{00000000-0005-0000-0000-0000B01C0000}"/>
    <cellStyle name="Normal 2 2 3 6 2 2" xfId="4015" xr:uid="{00000000-0005-0000-0000-0000B11C0000}"/>
    <cellStyle name="Normal 2 2 3 6 2 2 2" xfId="9675" xr:uid="{00000000-0005-0000-0000-0000B21C0000}"/>
    <cellStyle name="Normal 2 2 3 6 2 3" xfId="6845" xr:uid="{00000000-0005-0000-0000-0000B31C0000}"/>
    <cellStyle name="Normal 2 2 3 6 3" xfId="1715" xr:uid="{00000000-0005-0000-0000-0000B41C0000}"/>
    <cellStyle name="Normal 2 2 3 6 3 2" xfId="4569" xr:uid="{00000000-0005-0000-0000-0000B51C0000}"/>
    <cellStyle name="Normal 2 2 3 6 3 2 2" xfId="10229" xr:uid="{00000000-0005-0000-0000-0000B61C0000}"/>
    <cellStyle name="Normal 2 2 3 6 3 3" xfId="7399" xr:uid="{00000000-0005-0000-0000-0000B71C0000}"/>
    <cellStyle name="Normal 2 2 3 6 4" xfId="2281" xr:uid="{00000000-0005-0000-0000-0000B81C0000}"/>
    <cellStyle name="Normal 2 2 3 6 4 2" xfId="5124" xr:uid="{00000000-0005-0000-0000-0000B91C0000}"/>
    <cellStyle name="Normal 2 2 3 6 4 2 2" xfId="10784" xr:uid="{00000000-0005-0000-0000-0000BA1C0000}"/>
    <cellStyle name="Normal 2 2 3 6 4 3" xfId="7954" xr:uid="{00000000-0005-0000-0000-0000BB1C0000}"/>
    <cellStyle name="Normal 2 2 3 6 5" xfId="2836" xr:uid="{00000000-0005-0000-0000-0000BC1C0000}"/>
    <cellStyle name="Normal 2 2 3 6 5 2" xfId="5679" xr:uid="{00000000-0005-0000-0000-0000BD1C0000}"/>
    <cellStyle name="Normal 2 2 3 6 5 2 2" xfId="11339" xr:uid="{00000000-0005-0000-0000-0000BE1C0000}"/>
    <cellStyle name="Normal 2 2 3 6 5 3" xfId="8509" xr:uid="{00000000-0005-0000-0000-0000BF1C0000}"/>
    <cellStyle name="Normal 2 2 3 6 6" xfId="3462" xr:uid="{00000000-0005-0000-0000-0000C01C0000}"/>
    <cellStyle name="Normal 2 2 3 6 6 2" xfId="9122" xr:uid="{00000000-0005-0000-0000-0000C11C0000}"/>
    <cellStyle name="Normal 2 2 3 6 7" xfId="6292" xr:uid="{00000000-0005-0000-0000-0000C21C0000}"/>
    <cellStyle name="Normal 2 2 3 7" xfId="713" xr:uid="{00000000-0005-0000-0000-0000C31C0000}"/>
    <cellStyle name="Normal 2 2 3 7 2" xfId="3573" xr:uid="{00000000-0005-0000-0000-0000C41C0000}"/>
    <cellStyle name="Normal 2 2 3 7 2 2" xfId="9233" xr:uid="{00000000-0005-0000-0000-0000C51C0000}"/>
    <cellStyle name="Normal 2 2 3 7 3" xfId="6403" xr:uid="{00000000-0005-0000-0000-0000C61C0000}"/>
    <cellStyle name="Normal 2 2 3 8" xfId="1272" xr:uid="{00000000-0005-0000-0000-0000C71C0000}"/>
    <cellStyle name="Normal 2 2 3 8 2" xfId="4126" xr:uid="{00000000-0005-0000-0000-0000C81C0000}"/>
    <cellStyle name="Normal 2 2 3 8 2 2" xfId="9786" xr:uid="{00000000-0005-0000-0000-0000C91C0000}"/>
    <cellStyle name="Normal 2 2 3 8 3" xfId="6956" xr:uid="{00000000-0005-0000-0000-0000CA1C0000}"/>
    <cellStyle name="Normal 2 2 3 9" xfId="1838" xr:uid="{00000000-0005-0000-0000-0000CB1C0000}"/>
    <cellStyle name="Normal 2 2 3 9 2" xfId="4682" xr:uid="{00000000-0005-0000-0000-0000CC1C0000}"/>
    <cellStyle name="Normal 2 2 3 9 2 2" xfId="10342" xr:uid="{00000000-0005-0000-0000-0000CD1C0000}"/>
    <cellStyle name="Normal 2 2 3 9 3" xfId="7512" xr:uid="{00000000-0005-0000-0000-0000CE1C0000}"/>
    <cellStyle name="Normal 2 3" xfId="50" xr:uid="{00000000-0005-0000-0000-0000CF1C0000}"/>
    <cellStyle name="Normal 2 3 2" xfId="145" xr:uid="{00000000-0005-0000-0000-0000D01C0000}"/>
    <cellStyle name="Normal 2 3 3" xfId="105" xr:uid="{00000000-0005-0000-0000-0000D11C0000}"/>
    <cellStyle name="Normal 2 4" xfId="84" xr:uid="{00000000-0005-0000-0000-0000D21C0000}"/>
    <cellStyle name="Normal 2 4 2" xfId="155" xr:uid="{00000000-0005-0000-0000-0000D31C0000}"/>
    <cellStyle name="Normal 2 4 3" xfId="131" xr:uid="{00000000-0005-0000-0000-0000D41C0000}"/>
    <cellStyle name="Normal 2 4 4" xfId="157" xr:uid="{00000000-0005-0000-0000-0000D51C0000}"/>
    <cellStyle name="Normal 2 4 5" xfId="158" xr:uid="{00000000-0005-0000-0000-0000D61C0000}"/>
    <cellStyle name="Normal 2 4 6" xfId="2958" xr:uid="{00000000-0005-0000-0000-0000D71C0000}"/>
    <cellStyle name="Normal 2 4 6 2" xfId="2971" xr:uid="{00000000-0005-0000-0000-0000D81C0000}"/>
    <cellStyle name="Normal 2 4 6 2 2" xfId="5801" xr:uid="{00000000-0005-0000-0000-0000D91C0000}"/>
    <cellStyle name="Normal 2 4 6 2 3" xfId="8631" xr:uid="{00000000-0005-0000-0000-0000DA1C0000}"/>
    <cellStyle name="Normal 2 5" xfId="93" xr:uid="{00000000-0005-0000-0000-0000DB1C0000}"/>
    <cellStyle name="Normal 2 5 10" xfId="2390" xr:uid="{00000000-0005-0000-0000-0000DC1C0000}"/>
    <cellStyle name="Normal 2 5 10 2" xfId="5233" xr:uid="{00000000-0005-0000-0000-0000DD1C0000}"/>
    <cellStyle name="Normal 2 5 10 2 2" xfId="10893" xr:uid="{00000000-0005-0000-0000-0000DE1C0000}"/>
    <cellStyle name="Normal 2 5 10 3" xfId="8063" xr:uid="{00000000-0005-0000-0000-0000DF1C0000}"/>
    <cellStyle name="Normal 2 5 11" xfId="2944" xr:uid="{00000000-0005-0000-0000-0000E01C0000}"/>
    <cellStyle name="Normal 2 5 11 2" xfId="5787" xr:uid="{00000000-0005-0000-0000-0000E11C0000}"/>
    <cellStyle name="Normal 2 5 11 2 2" xfId="11447" xr:uid="{00000000-0005-0000-0000-0000E21C0000}"/>
    <cellStyle name="Normal 2 5 11 3" xfId="8617" xr:uid="{00000000-0005-0000-0000-0000E31C0000}"/>
    <cellStyle name="Normal 2 5 12" xfId="3016" xr:uid="{00000000-0005-0000-0000-0000E41C0000}"/>
    <cellStyle name="Normal 2 5 12 2" xfId="8676" xr:uid="{00000000-0005-0000-0000-0000E51C0000}"/>
    <cellStyle name="Normal 2 5 13" xfId="5846" xr:uid="{00000000-0005-0000-0000-0000E61C0000}"/>
    <cellStyle name="Normal 2 5 2" xfId="206" xr:uid="{00000000-0005-0000-0000-0000E71C0000}"/>
    <cellStyle name="Normal 2 5 2 10" xfId="3072" xr:uid="{00000000-0005-0000-0000-0000E81C0000}"/>
    <cellStyle name="Normal 2 5 2 10 2" xfId="8732" xr:uid="{00000000-0005-0000-0000-0000E91C0000}"/>
    <cellStyle name="Normal 2 5 2 11" xfId="5902" xr:uid="{00000000-0005-0000-0000-0000EA1C0000}"/>
    <cellStyle name="Normal 2 5 2 2" xfId="320" xr:uid="{00000000-0005-0000-0000-0000EB1C0000}"/>
    <cellStyle name="Normal 2 5 2 2 2" xfId="883" xr:uid="{00000000-0005-0000-0000-0000EC1C0000}"/>
    <cellStyle name="Normal 2 5 2 2 2 2" xfId="3737" xr:uid="{00000000-0005-0000-0000-0000ED1C0000}"/>
    <cellStyle name="Normal 2 5 2 2 2 2 2" xfId="9397" xr:uid="{00000000-0005-0000-0000-0000EE1C0000}"/>
    <cellStyle name="Normal 2 5 2 2 2 3" xfId="6567" xr:uid="{00000000-0005-0000-0000-0000EF1C0000}"/>
    <cellStyle name="Normal 2 5 2 2 3" xfId="1437" xr:uid="{00000000-0005-0000-0000-0000F01C0000}"/>
    <cellStyle name="Normal 2 5 2 2 3 2" xfId="4291" xr:uid="{00000000-0005-0000-0000-0000F11C0000}"/>
    <cellStyle name="Normal 2 5 2 2 3 2 2" xfId="9951" xr:uid="{00000000-0005-0000-0000-0000F21C0000}"/>
    <cellStyle name="Normal 2 5 2 2 3 3" xfId="7121" xr:uid="{00000000-0005-0000-0000-0000F31C0000}"/>
    <cellStyle name="Normal 2 5 2 2 4" xfId="2003" xr:uid="{00000000-0005-0000-0000-0000F41C0000}"/>
    <cellStyle name="Normal 2 5 2 2 4 2" xfId="4846" xr:uid="{00000000-0005-0000-0000-0000F51C0000}"/>
    <cellStyle name="Normal 2 5 2 2 4 2 2" xfId="10506" xr:uid="{00000000-0005-0000-0000-0000F61C0000}"/>
    <cellStyle name="Normal 2 5 2 2 4 3" xfId="7676" xr:uid="{00000000-0005-0000-0000-0000F71C0000}"/>
    <cellStyle name="Normal 2 5 2 2 5" xfId="2558" xr:uid="{00000000-0005-0000-0000-0000F81C0000}"/>
    <cellStyle name="Normal 2 5 2 2 5 2" xfId="5401" xr:uid="{00000000-0005-0000-0000-0000F91C0000}"/>
    <cellStyle name="Normal 2 5 2 2 5 2 2" xfId="11061" xr:uid="{00000000-0005-0000-0000-0000FA1C0000}"/>
    <cellStyle name="Normal 2 5 2 2 5 3" xfId="8231" xr:uid="{00000000-0005-0000-0000-0000FB1C0000}"/>
    <cellStyle name="Normal 2 5 2 2 6" xfId="3184" xr:uid="{00000000-0005-0000-0000-0000FC1C0000}"/>
    <cellStyle name="Normal 2 5 2 2 6 2" xfId="8844" xr:uid="{00000000-0005-0000-0000-0000FD1C0000}"/>
    <cellStyle name="Normal 2 5 2 2 7" xfId="6014" xr:uid="{00000000-0005-0000-0000-0000FE1C0000}"/>
    <cellStyle name="Normal 2 5 2 3" xfId="432" xr:uid="{00000000-0005-0000-0000-0000FF1C0000}"/>
    <cellStyle name="Normal 2 5 2 3 2" xfId="991" xr:uid="{00000000-0005-0000-0000-0000001D0000}"/>
    <cellStyle name="Normal 2 5 2 3 2 2" xfId="3845" xr:uid="{00000000-0005-0000-0000-0000011D0000}"/>
    <cellStyle name="Normal 2 5 2 3 2 2 2" xfId="9505" xr:uid="{00000000-0005-0000-0000-0000021D0000}"/>
    <cellStyle name="Normal 2 5 2 3 2 3" xfId="6675" xr:uid="{00000000-0005-0000-0000-0000031D0000}"/>
    <cellStyle name="Normal 2 5 2 3 3" xfId="1545" xr:uid="{00000000-0005-0000-0000-0000041D0000}"/>
    <cellStyle name="Normal 2 5 2 3 3 2" xfId="4399" xr:uid="{00000000-0005-0000-0000-0000051D0000}"/>
    <cellStyle name="Normal 2 5 2 3 3 2 2" xfId="10059" xr:uid="{00000000-0005-0000-0000-0000061D0000}"/>
    <cellStyle name="Normal 2 5 2 3 3 3" xfId="7229" xr:uid="{00000000-0005-0000-0000-0000071D0000}"/>
    <cellStyle name="Normal 2 5 2 3 4" xfId="2111" xr:uid="{00000000-0005-0000-0000-0000081D0000}"/>
    <cellStyle name="Normal 2 5 2 3 4 2" xfId="4954" xr:uid="{00000000-0005-0000-0000-0000091D0000}"/>
    <cellStyle name="Normal 2 5 2 3 4 2 2" xfId="10614" xr:uid="{00000000-0005-0000-0000-00000A1D0000}"/>
    <cellStyle name="Normal 2 5 2 3 4 3" xfId="7784" xr:uid="{00000000-0005-0000-0000-00000B1D0000}"/>
    <cellStyle name="Normal 2 5 2 3 5" xfId="2666" xr:uid="{00000000-0005-0000-0000-00000C1D0000}"/>
    <cellStyle name="Normal 2 5 2 3 5 2" xfId="5509" xr:uid="{00000000-0005-0000-0000-00000D1D0000}"/>
    <cellStyle name="Normal 2 5 2 3 5 2 2" xfId="11169" xr:uid="{00000000-0005-0000-0000-00000E1D0000}"/>
    <cellStyle name="Normal 2 5 2 3 5 3" xfId="8339" xr:uid="{00000000-0005-0000-0000-00000F1D0000}"/>
    <cellStyle name="Normal 2 5 2 3 6" xfId="3292" xr:uid="{00000000-0005-0000-0000-0000101D0000}"/>
    <cellStyle name="Normal 2 5 2 3 6 2" xfId="8952" xr:uid="{00000000-0005-0000-0000-0000111D0000}"/>
    <cellStyle name="Normal 2 5 2 3 7" xfId="6122" xr:uid="{00000000-0005-0000-0000-0000121D0000}"/>
    <cellStyle name="Normal 2 5 2 4" xfId="544" xr:uid="{00000000-0005-0000-0000-0000131D0000}"/>
    <cellStyle name="Normal 2 5 2 4 2" xfId="1103" xr:uid="{00000000-0005-0000-0000-0000141D0000}"/>
    <cellStyle name="Normal 2 5 2 4 2 2" xfId="3957" xr:uid="{00000000-0005-0000-0000-0000151D0000}"/>
    <cellStyle name="Normal 2 5 2 4 2 2 2" xfId="9617" xr:uid="{00000000-0005-0000-0000-0000161D0000}"/>
    <cellStyle name="Normal 2 5 2 4 2 3" xfId="6787" xr:uid="{00000000-0005-0000-0000-0000171D0000}"/>
    <cellStyle name="Normal 2 5 2 4 3" xfId="1657" xr:uid="{00000000-0005-0000-0000-0000181D0000}"/>
    <cellStyle name="Normal 2 5 2 4 3 2" xfId="4511" xr:uid="{00000000-0005-0000-0000-0000191D0000}"/>
    <cellStyle name="Normal 2 5 2 4 3 2 2" xfId="10171" xr:uid="{00000000-0005-0000-0000-00001A1D0000}"/>
    <cellStyle name="Normal 2 5 2 4 3 3" xfId="7341" xr:uid="{00000000-0005-0000-0000-00001B1D0000}"/>
    <cellStyle name="Normal 2 5 2 4 4" xfId="2223" xr:uid="{00000000-0005-0000-0000-00001C1D0000}"/>
    <cellStyle name="Normal 2 5 2 4 4 2" xfId="5066" xr:uid="{00000000-0005-0000-0000-00001D1D0000}"/>
    <cellStyle name="Normal 2 5 2 4 4 2 2" xfId="10726" xr:uid="{00000000-0005-0000-0000-00001E1D0000}"/>
    <cellStyle name="Normal 2 5 2 4 4 3" xfId="7896" xr:uid="{00000000-0005-0000-0000-00001F1D0000}"/>
    <cellStyle name="Normal 2 5 2 4 5" xfId="2778" xr:uid="{00000000-0005-0000-0000-0000201D0000}"/>
    <cellStyle name="Normal 2 5 2 4 5 2" xfId="5621" xr:uid="{00000000-0005-0000-0000-0000211D0000}"/>
    <cellStyle name="Normal 2 5 2 4 5 2 2" xfId="11281" xr:uid="{00000000-0005-0000-0000-0000221D0000}"/>
    <cellStyle name="Normal 2 5 2 4 5 3" xfId="8451" xr:uid="{00000000-0005-0000-0000-0000231D0000}"/>
    <cellStyle name="Normal 2 5 2 4 6" xfId="3404" xr:uid="{00000000-0005-0000-0000-0000241D0000}"/>
    <cellStyle name="Normal 2 5 2 4 6 2" xfId="9064" xr:uid="{00000000-0005-0000-0000-0000251D0000}"/>
    <cellStyle name="Normal 2 5 2 4 7" xfId="6234" xr:uid="{00000000-0005-0000-0000-0000261D0000}"/>
    <cellStyle name="Normal 2 5 2 5" xfId="655" xr:uid="{00000000-0005-0000-0000-0000271D0000}"/>
    <cellStyle name="Normal 2 5 2 5 2" xfId="1214" xr:uid="{00000000-0005-0000-0000-0000281D0000}"/>
    <cellStyle name="Normal 2 5 2 5 2 2" xfId="4068" xr:uid="{00000000-0005-0000-0000-0000291D0000}"/>
    <cellStyle name="Normal 2 5 2 5 2 2 2" xfId="9728" xr:uid="{00000000-0005-0000-0000-00002A1D0000}"/>
    <cellStyle name="Normal 2 5 2 5 2 3" xfId="6898" xr:uid="{00000000-0005-0000-0000-00002B1D0000}"/>
    <cellStyle name="Normal 2 5 2 5 3" xfId="1768" xr:uid="{00000000-0005-0000-0000-00002C1D0000}"/>
    <cellStyle name="Normal 2 5 2 5 3 2" xfId="4622" xr:uid="{00000000-0005-0000-0000-00002D1D0000}"/>
    <cellStyle name="Normal 2 5 2 5 3 2 2" xfId="10282" xr:uid="{00000000-0005-0000-0000-00002E1D0000}"/>
    <cellStyle name="Normal 2 5 2 5 3 3" xfId="7452" xr:uid="{00000000-0005-0000-0000-00002F1D0000}"/>
    <cellStyle name="Normal 2 5 2 5 4" xfId="2334" xr:uid="{00000000-0005-0000-0000-0000301D0000}"/>
    <cellStyle name="Normal 2 5 2 5 4 2" xfId="5177" xr:uid="{00000000-0005-0000-0000-0000311D0000}"/>
    <cellStyle name="Normal 2 5 2 5 4 2 2" xfId="10837" xr:uid="{00000000-0005-0000-0000-0000321D0000}"/>
    <cellStyle name="Normal 2 5 2 5 4 3" xfId="8007" xr:uid="{00000000-0005-0000-0000-0000331D0000}"/>
    <cellStyle name="Normal 2 5 2 5 5" xfId="2889" xr:uid="{00000000-0005-0000-0000-0000341D0000}"/>
    <cellStyle name="Normal 2 5 2 5 5 2" xfId="5732" xr:uid="{00000000-0005-0000-0000-0000351D0000}"/>
    <cellStyle name="Normal 2 5 2 5 5 2 2" xfId="11392" xr:uid="{00000000-0005-0000-0000-0000361D0000}"/>
    <cellStyle name="Normal 2 5 2 5 5 3" xfId="8562" xr:uid="{00000000-0005-0000-0000-0000371D0000}"/>
    <cellStyle name="Normal 2 5 2 5 6" xfId="3515" xr:uid="{00000000-0005-0000-0000-0000381D0000}"/>
    <cellStyle name="Normal 2 5 2 5 6 2" xfId="9175" xr:uid="{00000000-0005-0000-0000-0000391D0000}"/>
    <cellStyle name="Normal 2 5 2 5 7" xfId="6345" xr:uid="{00000000-0005-0000-0000-00003A1D0000}"/>
    <cellStyle name="Normal 2 5 2 6" xfId="766" xr:uid="{00000000-0005-0000-0000-00003B1D0000}"/>
    <cellStyle name="Normal 2 5 2 6 2" xfId="3626" xr:uid="{00000000-0005-0000-0000-00003C1D0000}"/>
    <cellStyle name="Normal 2 5 2 6 2 2" xfId="9286" xr:uid="{00000000-0005-0000-0000-00003D1D0000}"/>
    <cellStyle name="Normal 2 5 2 6 3" xfId="6456" xr:uid="{00000000-0005-0000-0000-00003E1D0000}"/>
    <cellStyle name="Normal 2 5 2 7" xfId="1325" xr:uid="{00000000-0005-0000-0000-00003F1D0000}"/>
    <cellStyle name="Normal 2 5 2 7 2" xfId="4179" xr:uid="{00000000-0005-0000-0000-0000401D0000}"/>
    <cellStyle name="Normal 2 5 2 7 2 2" xfId="9839" xr:uid="{00000000-0005-0000-0000-0000411D0000}"/>
    <cellStyle name="Normal 2 5 2 7 3" xfId="7009" xr:uid="{00000000-0005-0000-0000-0000421D0000}"/>
    <cellStyle name="Normal 2 5 2 8" xfId="1891" xr:uid="{00000000-0005-0000-0000-0000431D0000}"/>
    <cellStyle name="Normal 2 5 2 8 2" xfId="4734" xr:uid="{00000000-0005-0000-0000-0000441D0000}"/>
    <cellStyle name="Normal 2 5 2 8 2 2" xfId="10394" xr:uid="{00000000-0005-0000-0000-0000451D0000}"/>
    <cellStyle name="Normal 2 5 2 8 3" xfId="7564" xr:uid="{00000000-0005-0000-0000-0000461D0000}"/>
    <cellStyle name="Normal 2 5 2 9" xfId="2446" xr:uid="{00000000-0005-0000-0000-0000471D0000}"/>
    <cellStyle name="Normal 2 5 2 9 2" xfId="5289" xr:uid="{00000000-0005-0000-0000-0000481D0000}"/>
    <cellStyle name="Normal 2 5 2 9 2 2" xfId="10949" xr:uid="{00000000-0005-0000-0000-0000491D0000}"/>
    <cellStyle name="Normal 2 5 2 9 3" xfId="8119" xr:uid="{00000000-0005-0000-0000-00004A1D0000}"/>
    <cellStyle name="Normal 2 5 3" xfId="264" xr:uid="{00000000-0005-0000-0000-00004B1D0000}"/>
    <cellStyle name="Normal 2 5 3 2" xfId="827" xr:uid="{00000000-0005-0000-0000-00004C1D0000}"/>
    <cellStyle name="Normal 2 5 3 2 2" xfId="3681" xr:uid="{00000000-0005-0000-0000-00004D1D0000}"/>
    <cellStyle name="Normal 2 5 3 2 2 2" xfId="9341" xr:uid="{00000000-0005-0000-0000-00004E1D0000}"/>
    <cellStyle name="Normal 2 5 3 2 3" xfId="6511" xr:uid="{00000000-0005-0000-0000-00004F1D0000}"/>
    <cellStyle name="Normal 2 5 3 3" xfId="1381" xr:uid="{00000000-0005-0000-0000-0000501D0000}"/>
    <cellStyle name="Normal 2 5 3 3 2" xfId="4235" xr:uid="{00000000-0005-0000-0000-0000511D0000}"/>
    <cellStyle name="Normal 2 5 3 3 2 2" xfId="9895" xr:uid="{00000000-0005-0000-0000-0000521D0000}"/>
    <cellStyle name="Normal 2 5 3 3 3" xfId="7065" xr:uid="{00000000-0005-0000-0000-0000531D0000}"/>
    <cellStyle name="Normal 2 5 3 4" xfId="1947" xr:uid="{00000000-0005-0000-0000-0000541D0000}"/>
    <cellStyle name="Normal 2 5 3 4 2" xfId="4790" xr:uid="{00000000-0005-0000-0000-0000551D0000}"/>
    <cellStyle name="Normal 2 5 3 4 2 2" xfId="10450" xr:uid="{00000000-0005-0000-0000-0000561D0000}"/>
    <cellStyle name="Normal 2 5 3 4 3" xfId="7620" xr:uid="{00000000-0005-0000-0000-0000571D0000}"/>
    <cellStyle name="Normal 2 5 3 5" xfId="2502" xr:uid="{00000000-0005-0000-0000-0000581D0000}"/>
    <cellStyle name="Normal 2 5 3 5 2" xfId="5345" xr:uid="{00000000-0005-0000-0000-0000591D0000}"/>
    <cellStyle name="Normal 2 5 3 5 2 2" xfId="11005" xr:uid="{00000000-0005-0000-0000-00005A1D0000}"/>
    <cellStyle name="Normal 2 5 3 5 3" xfId="8175" xr:uid="{00000000-0005-0000-0000-00005B1D0000}"/>
    <cellStyle name="Normal 2 5 3 6" xfId="3128" xr:uid="{00000000-0005-0000-0000-00005C1D0000}"/>
    <cellStyle name="Normal 2 5 3 6 2" xfId="8788" xr:uid="{00000000-0005-0000-0000-00005D1D0000}"/>
    <cellStyle name="Normal 2 5 3 7" xfId="5958" xr:uid="{00000000-0005-0000-0000-00005E1D0000}"/>
    <cellStyle name="Normal 2 5 4" xfId="376" xr:uid="{00000000-0005-0000-0000-00005F1D0000}"/>
    <cellStyle name="Normal 2 5 4 2" xfId="935" xr:uid="{00000000-0005-0000-0000-0000601D0000}"/>
    <cellStyle name="Normal 2 5 4 2 2" xfId="3789" xr:uid="{00000000-0005-0000-0000-0000611D0000}"/>
    <cellStyle name="Normal 2 5 4 2 2 2" xfId="9449" xr:uid="{00000000-0005-0000-0000-0000621D0000}"/>
    <cellStyle name="Normal 2 5 4 2 3" xfId="6619" xr:uid="{00000000-0005-0000-0000-0000631D0000}"/>
    <cellStyle name="Normal 2 5 4 3" xfId="1489" xr:uid="{00000000-0005-0000-0000-0000641D0000}"/>
    <cellStyle name="Normal 2 5 4 3 2" xfId="4343" xr:uid="{00000000-0005-0000-0000-0000651D0000}"/>
    <cellStyle name="Normal 2 5 4 3 2 2" xfId="10003" xr:uid="{00000000-0005-0000-0000-0000661D0000}"/>
    <cellStyle name="Normal 2 5 4 3 3" xfId="7173" xr:uid="{00000000-0005-0000-0000-0000671D0000}"/>
    <cellStyle name="Normal 2 5 4 4" xfId="2055" xr:uid="{00000000-0005-0000-0000-0000681D0000}"/>
    <cellStyle name="Normal 2 5 4 4 2" xfId="4898" xr:uid="{00000000-0005-0000-0000-0000691D0000}"/>
    <cellStyle name="Normal 2 5 4 4 2 2" xfId="10558" xr:uid="{00000000-0005-0000-0000-00006A1D0000}"/>
    <cellStyle name="Normal 2 5 4 4 3" xfId="7728" xr:uid="{00000000-0005-0000-0000-00006B1D0000}"/>
    <cellStyle name="Normal 2 5 4 5" xfId="2610" xr:uid="{00000000-0005-0000-0000-00006C1D0000}"/>
    <cellStyle name="Normal 2 5 4 5 2" xfId="5453" xr:uid="{00000000-0005-0000-0000-00006D1D0000}"/>
    <cellStyle name="Normal 2 5 4 5 2 2" xfId="11113" xr:uid="{00000000-0005-0000-0000-00006E1D0000}"/>
    <cellStyle name="Normal 2 5 4 5 3" xfId="8283" xr:uid="{00000000-0005-0000-0000-00006F1D0000}"/>
    <cellStyle name="Normal 2 5 4 6" xfId="3236" xr:uid="{00000000-0005-0000-0000-0000701D0000}"/>
    <cellStyle name="Normal 2 5 4 6 2" xfId="8896" xr:uid="{00000000-0005-0000-0000-0000711D0000}"/>
    <cellStyle name="Normal 2 5 4 7" xfId="6066" xr:uid="{00000000-0005-0000-0000-0000721D0000}"/>
    <cellStyle name="Normal 2 5 5" xfId="488" xr:uid="{00000000-0005-0000-0000-0000731D0000}"/>
    <cellStyle name="Normal 2 5 5 2" xfId="1047" xr:uid="{00000000-0005-0000-0000-0000741D0000}"/>
    <cellStyle name="Normal 2 5 5 2 2" xfId="3901" xr:uid="{00000000-0005-0000-0000-0000751D0000}"/>
    <cellStyle name="Normal 2 5 5 2 2 2" xfId="9561" xr:uid="{00000000-0005-0000-0000-0000761D0000}"/>
    <cellStyle name="Normal 2 5 5 2 3" xfId="6731" xr:uid="{00000000-0005-0000-0000-0000771D0000}"/>
    <cellStyle name="Normal 2 5 5 3" xfId="1601" xr:uid="{00000000-0005-0000-0000-0000781D0000}"/>
    <cellStyle name="Normal 2 5 5 3 2" xfId="4455" xr:uid="{00000000-0005-0000-0000-0000791D0000}"/>
    <cellStyle name="Normal 2 5 5 3 2 2" xfId="10115" xr:uid="{00000000-0005-0000-0000-00007A1D0000}"/>
    <cellStyle name="Normal 2 5 5 3 3" xfId="7285" xr:uid="{00000000-0005-0000-0000-00007B1D0000}"/>
    <cellStyle name="Normal 2 5 5 4" xfId="2167" xr:uid="{00000000-0005-0000-0000-00007C1D0000}"/>
    <cellStyle name="Normal 2 5 5 4 2" xfId="5010" xr:uid="{00000000-0005-0000-0000-00007D1D0000}"/>
    <cellStyle name="Normal 2 5 5 4 2 2" xfId="10670" xr:uid="{00000000-0005-0000-0000-00007E1D0000}"/>
    <cellStyle name="Normal 2 5 5 4 3" xfId="7840" xr:uid="{00000000-0005-0000-0000-00007F1D0000}"/>
    <cellStyle name="Normal 2 5 5 5" xfId="2722" xr:uid="{00000000-0005-0000-0000-0000801D0000}"/>
    <cellStyle name="Normal 2 5 5 5 2" xfId="5565" xr:uid="{00000000-0005-0000-0000-0000811D0000}"/>
    <cellStyle name="Normal 2 5 5 5 2 2" xfId="11225" xr:uid="{00000000-0005-0000-0000-0000821D0000}"/>
    <cellStyle name="Normal 2 5 5 5 3" xfId="8395" xr:uid="{00000000-0005-0000-0000-0000831D0000}"/>
    <cellStyle name="Normal 2 5 5 6" xfId="3348" xr:uid="{00000000-0005-0000-0000-0000841D0000}"/>
    <cellStyle name="Normal 2 5 5 6 2" xfId="9008" xr:uid="{00000000-0005-0000-0000-0000851D0000}"/>
    <cellStyle name="Normal 2 5 5 7" xfId="6178" xr:uid="{00000000-0005-0000-0000-0000861D0000}"/>
    <cellStyle name="Normal 2 5 6" xfId="599" xr:uid="{00000000-0005-0000-0000-0000871D0000}"/>
    <cellStyle name="Normal 2 5 6 2" xfId="1158" xr:uid="{00000000-0005-0000-0000-0000881D0000}"/>
    <cellStyle name="Normal 2 5 6 2 2" xfId="4012" xr:uid="{00000000-0005-0000-0000-0000891D0000}"/>
    <cellStyle name="Normal 2 5 6 2 2 2" xfId="9672" xr:uid="{00000000-0005-0000-0000-00008A1D0000}"/>
    <cellStyle name="Normal 2 5 6 2 3" xfId="6842" xr:uid="{00000000-0005-0000-0000-00008B1D0000}"/>
    <cellStyle name="Normal 2 5 6 3" xfId="1712" xr:uid="{00000000-0005-0000-0000-00008C1D0000}"/>
    <cellStyle name="Normal 2 5 6 3 2" xfId="4566" xr:uid="{00000000-0005-0000-0000-00008D1D0000}"/>
    <cellStyle name="Normal 2 5 6 3 2 2" xfId="10226" xr:uid="{00000000-0005-0000-0000-00008E1D0000}"/>
    <cellStyle name="Normal 2 5 6 3 3" xfId="7396" xr:uid="{00000000-0005-0000-0000-00008F1D0000}"/>
    <cellStyle name="Normal 2 5 6 4" xfId="2278" xr:uid="{00000000-0005-0000-0000-0000901D0000}"/>
    <cellStyle name="Normal 2 5 6 4 2" xfId="5121" xr:uid="{00000000-0005-0000-0000-0000911D0000}"/>
    <cellStyle name="Normal 2 5 6 4 2 2" xfId="10781" xr:uid="{00000000-0005-0000-0000-0000921D0000}"/>
    <cellStyle name="Normal 2 5 6 4 3" xfId="7951" xr:uid="{00000000-0005-0000-0000-0000931D0000}"/>
    <cellStyle name="Normal 2 5 6 5" xfId="2833" xr:uid="{00000000-0005-0000-0000-0000941D0000}"/>
    <cellStyle name="Normal 2 5 6 5 2" xfId="5676" xr:uid="{00000000-0005-0000-0000-0000951D0000}"/>
    <cellStyle name="Normal 2 5 6 5 2 2" xfId="11336" xr:uid="{00000000-0005-0000-0000-0000961D0000}"/>
    <cellStyle name="Normal 2 5 6 5 3" xfId="8506" xr:uid="{00000000-0005-0000-0000-0000971D0000}"/>
    <cellStyle name="Normal 2 5 6 6" xfId="3459" xr:uid="{00000000-0005-0000-0000-0000981D0000}"/>
    <cellStyle name="Normal 2 5 6 6 2" xfId="9119" xr:uid="{00000000-0005-0000-0000-0000991D0000}"/>
    <cellStyle name="Normal 2 5 6 7" xfId="6289" xr:uid="{00000000-0005-0000-0000-00009A1D0000}"/>
    <cellStyle name="Normal 2 5 7" xfId="710" xr:uid="{00000000-0005-0000-0000-00009B1D0000}"/>
    <cellStyle name="Normal 2 5 7 2" xfId="3570" xr:uid="{00000000-0005-0000-0000-00009C1D0000}"/>
    <cellStyle name="Normal 2 5 7 2 2" xfId="9230" xr:uid="{00000000-0005-0000-0000-00009D1D0000}"/>
    <cellStyle name="Normal 2 5 7 3" xfId="6400" xr:uid="{00000000-0005-0000-0000-00009E1D0000}"/>
    <cellStyle name="Normal 2 5 8" xfId="1269" xr:uid="{00000000-0005-0000-0000-00009F1D0000}"/>
    <cellStyle name="Normal 2 5 8 2" xfId="4123" xr:uid="{00000000-0005-0000-0000-0000A01D0000}"/>
    <cellStyle name="Normal 2 5 8 2 2" xfId="9783" xr:uid="{00000000-0005-0000-0000-0000A11D0000}"/>
    <cellStyle name="Normal 2 5 8 3" xfId="6953" xr:uid="{00000000-0005-0000-0000-0000A21D0000}"/>
    <cellStyle name="Normal 2 5 9" xfId="1835" xr:uid="{00000000-0005-0000-0000-0000A31D0000}"/>
    <cellStyle name="Normal 2 5 9 2" xfId="4679" xr:uid="{00000000-0005-0000-0000-0000A41D0000}"/>
    <cellStyle name="Normal 2 5 9 2 2" xfId="10339" xr:uid="{00000000-0005-0000-0000-0000A51D0000}"/>
    <cellStyle name="Normal 2 5 9 3" xfId="7509" xr:uid="{00000000-0005-0000-0000-0000A61D0000}"/>
    <cellStyle name="Normal 2 6" xfId="2956" xr:uid="{00000000-0005-0000-0000-0000A71D0000}"/>
    <cellStyle name="Normal 2 6 2" xfId="2969" xr:uid="{00000000-0005-0000-0000-0000A81D0000}"/>
    <cellStyle name="Normal 2 6 2 2" xfId="5799" xr:uid="{00000000-0005-0000-0000-0000A91D0000}"/>
    <cellStyle name="Normal 2 6 2 3" xfId="8629" xr:uid="{00000000-0005-0000-0000-0000AA1D0000}"/>
    <cellStyle name="Normal 20" xfId="666" xr:uid="{00000000-0005-0000-0000-0000AB1D0000}"/>
    <cellStyle name="Normal 20 2" xfId="3531" xr:uid="{00000000-0005-0000-0000-0000AC1D0000}"/>
    <cellStyle name="Normal 20 2 2" xfId="9191" xr:uid="{00000000-0005-0000-0000-0000AD1D0000}"/>
    <cellStyle name="Normal 20 3" xfId="6361" xr:uid="{00000000-0005-0000-0000-0000AE1D0000}"/>
    <cellStyle name="Normal 21" xfId="1225" xr:uid="{00000000-0005-0000-0000-0000AF1D0000}"/>
    <cellStyle name="Normal 21 2" xfId="4079" xr:uid="{00000000-0005-0000-0000-0000B01D0000}"/>
    <cellStyle name="Normal 21 2 2" xfId="9739" xr:uid="{00000000-0005-0000-0000-0000B11D0000}"/>
    <cellStyle name="Normal 21 3" xfId="6909" xr:uid="{00000000-0005-0000-0000-0000B21D0000}"/>
    <cellStyle name="Normal 22" xfId="1790" xr:uid="{00000000-0005-0000-0000-0000B31D0000}"/>
    <cellStyle name="Normal 22 2" xfId="4635" xr:uid="{00000000-0005-0000-0000-0000B41D0000}"/>
    <cellStyle name="Normal 22 2 2" xfId="10295" xr:uid="{00000000-0005-0000-0000-0000B51D0000}"/>
    <cellStyle name="Normal 22 3" xfId="7465" xr:uid="{00000000-0005-0000-0000-0000B61D0000}"/>
    <cellStyle name="Normal 23" xfId="2345" xr:uid="{00000000-0005-0000-0000-0000B71D0000}"/>
    <cellStyle name="Normal 23 2" xfId="5188" xr:uid="{00000000-0005-0000-0000-0000B81D0000}"/>
    <cellStyle name="Normal 23 2 2" xfId="10848" xr:uid="{00000000-0005-0000-0000-0000B91D0000}"/>
    <cellStyle name="Normal 23 3" xfId="8018" xr:uid="{00000000-0005-0000-0000-0000BA1D0000}"/>
    <cellStyle name="Normal 24" xfId="2900" xr:uid="{00000000-0005-0000-0000-0000BB1D0000}"/>
    <cellStyle name="Normal 24 2" xfId="5743" xr:uid="{00000000-0005-0000-0000-0000BC1D0000}"/>
    <cellStyle name="Normal 24 2 2" xfId="11403" xr:uid="{00000000-0005-0000-0000-0000BD1D0000}"/>
    <cellStyle name="Normal 24 3" xfId="8573" xr:uid="{00000000-0005-0000-0000-0000BE1D0000}"/>
    <cellStyle name="Normal 25" xfId="2972" xr:uid="{00000000-0005-0000-0000-0000BF1D0000}"/>
    <cellStyle name="Normal 25 2" xfId="8632" xr:uid="{00000000-0005-0000-0000-0000C01D0000}"/>
    <cellStyle name="Normal 26" xfId="5802" xr:uid="{00000000-0005-0000-0000-0000C11D0000}"/>
    <cellStyle name="Normal 3" xfId="56" xr:uid="{00000000-0005-0000-0000-0000C21D0000}"/>
    <cellStyle name="Normal 3 2" xfId="58" xr:uid="{00000000-0005-0000-0000-0000C31D0000}"/>
    <cellStyle name="Normal 3 2 10" xfId="1240" xr:uid="{00000000-0005-0000-0000-0000C41D0000}"/>
    <cellStyle name="Normal 3 2 10 2" xfId="4094" xr:uid="{00000000-0005-0000-0000-0000C51D0000}"/>
    <cellStyle name="Normal 3 2 10 2 2" xfId="9754" xr:uid="{00000000-0005-0000-0000-0000C61D0000}"/>
    <cellStyle name="Normal 3 2 10 3" xfId="6924" xr:uid="{00000000-0005-0000-0000-0000C71D0000}"/>
    <cellStyle name="Normal 3 2 11" xfId="1805" xr:uid="{00000000-0005-0000-0000-0000C81D0000}"/>
    <cellStyle name="Normal 3 2 11 2" xfId="4650" xr:uid="{00000000-0005-0000-0000-0000C91D0000}"/>
    <cellStyle name="Normal 3 2 11 2 2" xfId="10310" xr:uid="{00000000-0005-0000-0000-0000CA1D0000}"/>
    <cellStyle name="Normal 3 2 11 3" xfId="7480" xr:uid="{00000000-0005-0000-0000-0000CB1D0000}"/>
    <cellStyle name="Normal 3 2 12" xfId="2360" xr:uid="{00000000-0005-0000-0000-0000CC1D0000}"/>
    <cellStyle name="Normal 3 2 12 2" xfId="5203" xr:uid="{00000000-0005-0000-0000-0000CD1D0000}"/>
    <cellStyle name="Normal 3 2 12 2 2" xfId="10863" xr:uid="{00000000-0005-0000-0000-0000CE1D0000}"/>
    <cellStyle name="Normal 3 2 12 3" xfId="8033" xr:uid="{00000000-0005-0000-0000-0000CF1D0000}"/>
    <cellStyle name="Normal 3 2 13" xfId="2915" xr:uid="{00000000-0005-0000-0000-0000D01D0000}"/>
    <cellStyle name="Normal 3 2 13 2" xfId="5758" xr:uid="{00000000-0005-0000-0000-0000D11D0000}"/>
    <cellStyle name="Normal 3 2 13 2 2" xfId="11418" xr:uid="{00000000-0005-0000-0000-0000D21D0000}"/>
    <cellStyle name="Normal 3 2 13 3" xfId="8588" xr:uid="{00000000-0005-0000-0000-0000D31D0000}"/>
    <cellStyle name="Normal 3 2 14" xfId="2987" xr:uid="{00000000-0005-0000-0000-0000D41D0000}"/>
    <cellStyle name="Normal 3 2 14 2" xfId="8647" xr:uid="{00000000-0005-0000-0000-0000D51D0000}"/>
    <cellStyle name="Normal 3 2 15" xfId="5817" xr:uid="{00000000-0005-0000-0000-0000D61D0000}"/>
    <cellStyle name="Normal 3 2 2" xfId="80" xr:uid="{00000000-0005-0000-0000-0000D71D0000}"/>
    <cellStyle name="Normal 3 2 2 10" xfId="1827" xr:uid="{00000000-0005-0000-0000-0000D81D0000}"/>
    <cellStyle name="Normal 3 2 2 10 2" xfId="4671" xr:uid="{00000000-0005-0000-0000-0000D91D0000}"/>
    <cellStyle name="Normal 3 2 2 10 2 2" xfId="10331" xr:uid="{00000000-0005-0000-0000-0000DA1D0000}"/>
    <cellStyle name="Normal 3 2 2 10 3" xfId="7501" xr:uid="{00000000-0005-0000-0000-0000DB1D0000}"/>
    <cellStyle name="Normal 3 2 2 11" xfId="2382" xr:uid="{00000000-0005-0000-0000-0000DC1D0000}"/>
    <cellStyle name="Normal 3 2 2 11 2" xfId="5225" xr:uid="{00000000-0005-0000-0000-0000DD1D0000}"/>
    <cellStyle name="Normal 3 2 2 11 2 2" xfId="10885" xr:uid="{00000000-0005-0000-0000-0000DE1D0000}"/>
    <cellStyle name="Normal 3 2 2 11 3" xfId="8055" xr:uid="{00000000-0005-0000-0000-0000DF1D0000}"/>
    <cellStyle name="Normal 3 2 2 12" xfId="2936" xr:uid="{00000000-0005-0000-0000-0000E01D0000}"/>
    <cellStyle name="Normal 3 2 2 12 2" xfId="5779" xr:uid="{00000000-0005-0000-0000-0000E11D0000}"/>
    <cellStyle name="Normal 3 2 2 12 2 2" xfId="11439" xr:uid="{00000000-0005-0000-0000-0000E21D0000}"/>
    <cellStyle name="Normal 3 2 2 12 3" xfId="8609" xr:uid="{00000000-0005-0000-0000-0000E31D0000}"/>
    <cellStyle name="Normal 3 2 2 13" xfId="3008" xr:uid="{00000000-0005-0000-0000-0000E41D0000}"/>
    <cellStyle name="Normal 3 2 2 13 2" xfId="8668" xr:uid="{00000000-0005-0000-0000-0000E51D0000}"/>
    <cellStyle name="Normal 3 2 2 14" xfId="5838" xr:uid="{00000000-0005-0000-0000-0000E61D0000}"/>
    <cellStyle name="Normal 3 2 2 2" xfId="146" xr:uid="{00000000-0005-0000-0000-0000E71D0000}"/>
    <cellStyle name="Normal 3 2 2 3" xfId="198" xr:uid="{00000000-0005-0000-0000-0000E81D0000}"/>
    <cellStyle name="Normal 3 2 2 3 10" xfId="3064" xr:uid="{00000000-0005-0000-0000-0000E91D0000}"/>
    <cellStyle name="Normal 3 2 2 3 10 2" xfId="8724" xr:uid="{00000000-0005-0000-0000-0000EA1D0000}"/>
    <cellStyle name="Normal 3 2 2 3 11" xfId="5894" xr:uid="{00000000-0005-0000-0000-0000EB1D0000}"/>
    <cellStyle name="Normal 3 2 2 3 2" xfId="312" xr:uid="{00000000-0005-0000-0000-0000EC1D0000}"/>
    <cellStyle name="Normal 3 2 2 3 2 2" xfId="875" xr:uid="{00000000-0005-0000-0000-0000ED1D0000}"/>
    <cellStyle name="Normal 3 2 2 3 2 2 2" xfId="3729" xr:uid="{00000000-0005-0000-0000-0000EE1D0000}"/>
    <cellStyle name="Normal 3 2 2 3 2 2 2 2" xfId="9389" xr:uid="{00000000-0005-0000-0000-0000EF1D0000}"/>
    <cellStyle name="Normal 3 2 2 3 2 2 3" xfId="6559" xr:uid="{00000000-0005-0000-0000-0000F01D0000}"/>
    <cellStyle name="Normal 3 2 2 3 2 3" xfId="1429" xr:uid="{00000000-0005-0000-0000-0000F11D0000}"/>
    <cellStyle name="Normal 3 2 2 3 2 3 2" xfId="4283" xr:uid="{00000000-0005-0000-0000-0000F21D0000}"/>
    <cellStyle name="Normal 3 2 2 3 2 3 2 2" xfId="9943" xr:uid="{00000000-0005-0000-0000-0000F31D0000}"/>
    <cellStyle name="Normal 3 2 2 3 2 3 3" xfId="7113" xr:uid="{00000000-0005-0000-0000-0000F41D0000}"/>
    <cellStyle name="Normal 3 2 2 3 2 4" xfId="1995" xr:uid="{00000000-0005-0000-0000-0000F51D0000}"/>
    <cellStyle name="Normal 3 2 2 3 2 4 2" xfId="4838" xr:uid="{00000000-0005-0000-0000-0000F61D0000}"/>
    <cellStyle name="Normal 3 2 2 3 2 4 2 2" xfId="10498" xr:uid="{00000000-0005-0000-0000-0000F71D0000}"/>
    <cellStyle name="Normal 3 2 2 3 2 4 3" xfId="7668" xr:uid="{00000000-0005-0000-0000-0000F81D0000}"/>
    <cellStyle name="Normal 3 2 2 3 2 5" xfId="2550" xr:uid="{00000000-0005-0000-0000-0000F91D0000}"/>
    <cellStyle name="Normal 3 2 2 3 2 5 2" xfId="5393" xr:uid="{00000000-0005-0000-0000-0000FA1D0000}"/>
    <cellStyle name="Normal 3 2 2 3 2 5 2 2" xfId="11053" xr:uid="{00000000-0005-0000-0000-0000FB1D0000}"/>
    <cellStyle name="Normal 3 2 2 3 2 5 3" xfId="8223" xr:uid="{00000000-0005-0000-0000-0000FC1D0000}"/>
    <cellStyle name="Normal 3 2 2 3 2 6" xfId="3176" xr:uid="{00000000-0005-0000-0000-0000FD1D0000}"/>
    <cellStyle name="Normal 3 2 2 3 2 6 2" xfId="8836" xr:uid="{00000000-0005-0000-0000-0000FE1D0000}"/>
    <cellStyle name="Normal 3 2 2 3 2 7" xfId="6006" xr:uid="{00000000-0005-0000-0000-0000FF1D0000}"/>
    <cellStyle name="Normal 3 2 2 3 3" xfId="424" xr:uid="{00000000-0005-0000-0000-0000001E0000}"/>
    <cellStyle name="Normal 3 2 2 3 3 2" xfId="983" xr:uid="{00000000-0005-0000-0000-0000011E0000}"/>
    <cellStyle name="Normal 3 2 2 3 3 2 2" xfId="3837" xr:uid="{00000000-0005-0000-0000-0000021E0000}"/>
    <cellStyle name="Normal 3 2 2 3 3 2 2 2" xfId="9497" xr:uid="{00000000-0005-0000-0000-0000031E0000}"/>
    <cellStyle name="Normal 3 2 2 3 3 2 3" xfId="6667" xr:uid="{00000000-0005-0000-0000-0000041E0000}"/>
    <cellStyle name="Normal 3 2 2 3 3 3" xfId="1537" xr:uid="{00000000-0005-0000-0000-0000051E0000}"/>
    <cellStyle name="Normal 3 2 2 3 3 3 2" xfId="4391" xr:uid="{00000000-0005-0000-0000-0000061E0000}"/>
    <cellStyle name="Normal 3 2 2 3 3 3 2 2" xfId="10051" xr:uid="{00000000-0005-0000-0000-0000071E0000}"/>
    <cellStyle name="Normal 3 2 2 3 3 3 3" xfId="7221" xr:uid="{00000000-0005-0000-0000-0000081E0000}"/>
    <cellStyle name="Normal 3 2 2 3 3 4" xfId="2103" xr:uid="{00000000-0005-0000-0000-0000091E0000}"/>
    <cellStyle name="Normal 3 2 2 3 3 4 2" xfId="4946" xr:uid="{00000000-0005-0000-0000-00000A1E0000}"/>
    <cellStyle name="Normal 3 2 2 3 3 4 2 2" xfId="10606" xr:uid="{00000000-0005-0000-0000-00000B1E0000}"/>
    <cellStyle name="Normal 3 2 2 3 3 4 3" xfId="7776" xr:uid="{00000000-0005-0000-0000-00000C1E0000}"/>
    <cellStyle name="Normal 3 2 2 3 3 5" xfId="2658" xr:uid="{00000000-0005-0000-0000-00000D1E0000}"/>
    <cellStyle name="Normal 3 2 2 3 3 5 2" xfId="5501" xr:uid="{00000000-0005-0000-0000-00000E1E0000}"/>
    <cellStyle name="Normal 3 2 2 3 3 5 2 2" xfId="11161" xr:uid="{00000000-0005-0000-0000-00000F1E0000}"/>
    <cellStyle name="Normal 3 2 2 3 3 5 3" xfId="8331" xr:uid="{00000000-0005-0000-0000-0000101E0000}"/>
    <cellStyle name="Normal 3 2 2 3 3 6" xfId="3284" xr:uid="{00000000-0005-0000-0000-0000111E0000}"/>
    <cellStyle name="Normal 3 2 2 3 3 6 2" xfId="8944" xr:uid="{00000000-0005-0000-0000-0000121E0000}"/>
    <cellStyle name="Normal 3 2 2 3 3 7" xfId="6114" xr:uid="{00000000-0005-0000-0000-0000131E0000}"/>
    <cellStyle name="Normal 3 2 2 3 4" xfId="536" xr:uid="{00000000-0005-0000-0000-0000141E0000}"/>
    <cellStyle name="Normal 3 2 2 3 4 2" xfId="1095" xr:uid="{00000000-0005-0000-0000-0000151E0000}"/>
    <cellStyle name="Normal 3 2 2 3 4 2 2" xfId="3949" xr:uid="{00000000-0005-0000-0000-0000161E0000}"/>
    <cellStyle name="Normal 3 2 2 3 4 2 2 2" xfId="9609" xr:uid="{00000000-0005-0000-0000-0000171E0000}"/>
    <cellStyle name="Normal 3 2 2 3 4 2 3" xfId="6779" xr:uid="{00000000-0005-0000-0000-0000181E0000}"/>
    <cellStyle name="Normal 3 2 2 3 4 3" xfId="1649" xr:uid="{00000000-0005-0000-0000-0000191E0000}"/>
    <cellStyle name="Normal 3 2 2 3 4 3 2" xfId="4503" xr:uid="{00000000-0005-0000-0000-00001A1E0000}"/>
    <cellStyle name="Normal 3 2 2 3 4 3 2 2" xfId="10163" xr:uid="{00000000-0005-0000-0000-00001B1E0000}"/>
    <cellStyle name="Normal 3 2 2 3 4 3 3" xfId="7333" xr:uid="{00000000-0005-0000-0000-00001C1E0000}"/>
    <cellStyle name="Normal 3 2 2 3 4 4" xfId="2215" xr:uid="{00000000-0005-0000-0000-00001D1E0000}"/>
    <cellStyle name="Normal 3 2 2 3 4 4 2" xfId="5058" xr:uid="{00000000-0005-0000-0000-00001E1E0000}"/>
    <cellStyle name="Normal 3 2 2 3 4 4 2 2" xfId="10718" xr:uid="{00000000-0005-0000-0000-00001F1E0000}"/>
    <cellStyle name="Normal 3 2 2 3 4 4 3" xfId="7888" xr:uid="{00000000-0005-0000-0000-0000201E0000}"/>
    <cellStyle name="Normal 3 2 2 3 4 5" xfId="2770" xr:uid="{00000000-0005-0000-0000-0000211E0000}"/>
    <cellStyle name="Normal 3 2 2 3 4 5 2" xfId="5613" xr:uid="{00000000-0005-0000-0000-0000221E0000}"/>
    <cellStyle name="Normal 3 2 2 3 4 5 2 2" xfId="11273" xr:uid="{00000000-0005-0000-0000-0000231E0000}"/>
    <cellStyle name="Normal 3 2 2 3 4 5 3" xfId="8443" xr:uid="{00000000-0005-0000-0000-0000241E0000}"/>
    <cellStyle name="Normal 3 2 2 3 4 6" xfId="3396" xr:uid="{00000000-0005-0000-0000-0000251E0000}"/>
    <cellStyle name="Normal 3 2 2 3 4 6 2" xfId="9056" xr:uid="{00000000-0005-0000-0000-0000261E0000}"/>
    <cellStyle name="Normal 3 2 2 3 4 7" xfId="6226" xr:uid="{00000000-0005-0000-0000-0000271E0000}"/>
    <cellStyle name="Normal 3 2 2 3 5" xfId="647" xr:uid="{00000000-0005-0000-0000-0000281E0000}"/>
    <cellStyle name="Normal 3 2 2 3 5 2" xfId="1206" xr:uid="{00000000-0005-0000-0000-0000291E0000}"/>
    <cellStyle name="Normal 3 2 2 3 5 2 2" xfId="4060" xr:uid="{00000000-0005-0000-0000-00002A1E0000}"/>
    <cellStyle name="Normal 3 2 2 3 5 2 2 2" xfId="9720" xr:uid="{00000000-0005-0000-0000-00002B1E0000}"/>
    <cellStyle name="Normal 3 2 2 3 5 2 3" xfId="6890" xr:uid="{00000000-0005-0000-0000-00002C1E0000}"/>
    <cellStyle name="Normal 3 2 2 3 5 3" xfId="1760" xr:uid="{00000000-0005-0000-0000-00002D1E0000}"/>
    <cellStyle name="Normal 3 2 2 3 5 3 2" xfId="4614" xr:uid="{00000000-0005-0000-0000-00002E1E0000}"/>
    <cellStyle name="Normal 3 2 2 3 5 3 2 2" xfId="10274" xr:uid="{00000000-0005-0000-0000-00002F1E0000}"/>
    <cellStyle name="Normal 3 2 2 3 5 3 3" xfId="7444" xr:uid="{00000000-0005-0000-0000-0000301E0000}"/>
    <cellStyle name="Normal 3 2 2 3 5 4" xfId="2326" xr:uid="{00000000-0005-0000-0000-0000311E0000}"/>
    <cellStyle name="Normal 3 2 2 3 5 4 2" xfId="5169" xr:uid="{00000000-0005-0000-0000-0000321E0000}"/>
    <cellStyle name="Normal 3 2 2 3 5 4 2 2" xfId="10829" xr:uid="{00000000-0005-0000-0000-0000331E0000}"/>
    <cellStyle name="Normal 3 2 2 3 5 4 3" xfId="7999" xr:uid="{00000000-0005-0000-0000-0000341E0000}"/>
    <cellStyle name="Normal 3 2 2 3 5 5" xfId="2881" xr:uid="{00000000-0005-0000-0000-0000351E0000}"/>
    <cellStyle name="Normal 3 2 2 3 5 5 2" xfId="5724" xr:uid="{00000000-0005-0000-0000-0000361E0000}"/>
    <cellStyle name="Normal 3 2 2 3 5 5 2 2" xfId="11384" xr:uid="{00000000-0005-0000-0000-0000371E0000}"/>
    <cellStyle name="Normal 3 2 2 3 5 5 3" xfId="8554" xr:uid="{00000000-0005-0000-0000-0000381E0000}"/>
    <cellStyle name="Normal 3 2 2 3 5 6" xfId="3507" xr:uid="{00000000-0005-0000-0000-0000391E0000}"/>
    <cellStyle name="Normal 3 2 2 3 5 6 2" xfId="9167" xr:uid="{00000000-0005-0000-0000-00003A1E0000}"/>
    <cellStyle name="Normal 3 2 2 3 5 7" xfId="6337" xr:uid="{00000000-0005-0000-0000-00003B1E0000}"/>
    <cellStyle name="Normal 3 2 2 3 6" xfId="758" xr:uid="{00000000-0005-0000-0000-00003C1E0000}"/>
    <cellStyle name="Normal 3 2 2 3 6 2" xfId="3618" xr:uid="{00000000-0005-0000-0000-00003D1E0000}"/>
    <cellStyle name="Normal 3 2 2 3 6 2 2" xfId="9278" xr:uid="{00000000-0005-0000-0000-00003E1E0000}"/>
    <cellStyle name="Normal 3 2 2 3 6 3" xfId="6448" xr:uid="{00000000-0005-0000-0000-00003F1E0000}"/>
    <cellStyle name="Normal 3 2 2 3 7" xfId="1317" xr:uid="{00000000-0005-0000-0000-0000401E0000}"/>
    <cellStyle name="Normal 3 2 2 3 7 2" xfId="4171" xr:uid="{00000000-0005-0000-0000-0000411E0000}"/>
    <cellStyle name="Normal 3 2 2 3 7 2 2" xfId="9831" xr:uid="{00000000-0005-0000-0000-0000421E0000}"/>
    <cellStyle name="Normal 3 2 2 3 7 3" xfId="7001" xr:uid="{00000000-0005-0000-0000-0000431E0000}"/>
    <cellStyle name="Normal 3 2 2 3 8" xfId="1883" xr:uid="{00000000-0005-0000-0000-0000441E0000}"/>
    <cellStyle name="Normal 3 2 2 3 8 2" xfId="4726" xr:uid="{00000000-0005-0000-0000-0000451E0000}"/>
    <cellStyle name="Normal 3 2 2 3 8 2 2" xfId="10386" xr:uid="{00000000-0005-0000-0000-0000461E0000}"/>
    <cellStyle name="Normal 3 2 2 3 8 3" xfId="7556" xr:uid="{00000000-0005-0000-0000-0000471E0000}"/>
    <cellStyle name="Normal 3 2 2 3 9" xfId="2438" xr:uid="{00000000-0005-0000-0000-0000481E0000}"/>
    <cellStyle name="Normal 3 2 2 3 9 2" xfId="5281" xr:uid="{00000000-0005-0000-0000-0000491E0000}"/>
    <cellStyle name="Normal 3 2 2 3 9 2 2" xfId="10941" xr:uid="{00000000-0005-0000-0000-00004A1E0000}"/>
    <cellStyle name="Normal 3 2 2 3 9 3" xfId="8111" xr:uid="{00000000-0005-0000-0000-00004B1E0000}"/>
    <cellStyle name="Normal 3 2 2 4" xfId="256" xr:uid="{00000000-0005-0000-0000-00004C1E0000}"/>
    <cellStyle name="Normal 3 2 2 4 2" xfId="819" xr:uid="{00000000-0005-0000-0000-00004D1E0000}"/>
    <cellStyle name="Normal 3 2 2 4 2 2" xfId="3673" xr:uid="{00000000-0005-0000-0000-00004E1E0000}"/>
    <cellStyle name="Normal 3 2 2 4 2 2 2" xfId="9333" xr:uid="{00000000-0005-0000-0000-00004F1E0000}"/>
    <cellStyle name="Normal 3 2 2 4 2 3" xfId="6503" xr:uid="{00000000-0005-0000-0000-0000501E0000}"/>
    <cellStyle name="Normal 3 2 2 4 3" xfId="1373" xr:uid="{00000000-0005-0000-0000-0000511E0000}"/>
    <cellStyle name="Normal 3 2 2 4 3 2" xfId="4227" xr:uid="{00000000-0005-0000-0000-0000521E0000}"/>
    <cellStyle name="Normal 3 2 2 4 3 2 2" xfId="9887" xr:uid="{00000000-0005-0000-0000-0000531E0000}"/>
    <cellStyle name="Normal 3 2 2 4 3 3" xfId="7057" xr:uid="{00000000-0005-0000-0000-0000541E0000}"/>
    <cellStyle name="Normal 3 2 2 4 4" xfId="1939" xr:uid="{00000000-0005-0000-0000-0000551E0000}"/>
    <cellStyle name="Normal 3 2 2 4 4 2" xfId="4782" xr:uid="{00000000-0005-0000-0000-0000561E0000}"/>
    <cellStyle name="Normal 3 2 2 4 4 2 2" xfId="10442" xr:uid="{00000000-0005-0000-0000-0000571E0000}"/>
    <cellStyle name="Normal 3 2 2 4 4 3" xfId="7612" xr:uid="{00000000-0005-0000-0000-0000581E0000}"/>
    <cellStyle name="Normal 3 2 2 4 5" xfId="2494" xr:uid="{00000000-0005-0000-0000-0000591E0000}"/>
    <cellStyle name="Normal 3 2 2 4 5 2" xfId="5337" xr:uid="{00000000-0005-0000-0000-00005A1E0000}"/>
    <cellStyle name="Normal 3 2 2 4 5 2 2" xfId="10997" xr:uid="{00000000-0005-0000-0000-00005B1E0000}"/>
    <cellStyle name="Normal 3 2 2 4 5 3" xfId="8167" xr:uid="{00000000-0005-0000-0000-00005C1E0000}"/>
    <cellStyle name="Normal 3 2 2 4 6" xfId="3120" xr:uid="{00000000-0005-0000-0000-00005D1E0000}"/>
    <cellStyle name="Normal 3 2 2 4 6 2" xfId="8780" xr:uid="{00000000-0005-0000-0000-00005E1E0000}"/>
    <cellStyle name="Normal 3 2 2 4 7" xfId="5950" xr:uid="{00000000-0005-0000-0000-00005F1E0000}"/>
    <cellStyle name="Normal 3 2 2 5" xfId="368" xr:uid="{00000000-0005-0000-0000-0000601E0000}"/>
    <cellStyle name="Normal 3 2 2 5 2" xfId="927" xr:uid="{00000000-0005-0000-0000-0000611E0000}"/>
    <cellStyle name="Normal 3 2 2 5 2 2" xfId="3781" xr:uid="{00000000-0005-0000-0000-0000621E0000}"/>
    <cellStyle name="Normal 3 2 2 5 2 2 2" xfId="9441" xr:uid="{00000000-0005-0000-0000-0000631E0000}"/>
    <cellStyle name="Normal 3 2 2 5 2 3" xfId="6611" xr:uid="{00000000-0005-0000-0000-0000641E0000}"/>
    <cellStyle name="Normal 3 2 2 5 3" xfId="1481" xr:uid="{00000000-0005-0000-0000-0000651E0000}"/>
    <cellStyle name="Normal 3 2 2 5 3 2" xfId="4335" xr:uid="{00000000-0005-0000-0000-0000661E0000}"/>
    <cellStyle name="Normal 3 2 2 5 3 2 2" xfId="9995" xr:uid="{00000000-0005-0000-0000-0000671E0000}"/>
    <cellStyle name="Normal 3 2 2 5 3 3" xfId="7165" xr:uid="{00000000-0005-0000-0000-0000681E0000}"/>
    <cellStyle name="Normal 3 2 2 5 4" xfId="2047" xr:uid="{00000000-0005-0000-0000-0000691E0000}"/>
    <cellStyle name="Normal 3 2 2 5 4 2" xfId="4890" xr:uid="{00000000-0005-0000-0000-00006A1E0000}"/>
    <cellStyle name="Normal 3 2 2 5 4 2 2" xfId="10550" xr:uid="{00000000-0005-0000-0000-00006B1E0000}"/>
    <cellStyle name="Normal 3 2 2 5 4 3" xfId="7720" xr:uid="{00000000-0005-0000-0000-00006C1E0000}"/>
    <cellStyle name="Normal 3 2 2 5 5" xfId="2602" xr:uid="{00000000-0005-0000-0000-00006D1E0000}"/>
    <cellStyle name="Normal 3 2 2 5 5 2" xfId="5445" xr:uid="{00000000-0005-0000-0000-00006E1E0000}"/>
    <cellStyle name="Normal 3 2 2 5 5 2 2" xfId="11105" xr:uid="{00000000-0005-0000-0000-00006F1E0000}"/>
    <cellStyle name="Normal 3 2 2 5 5 3" xfId="8275" xr:uid="{00000000-0005-0000-0000-0000701E0000}"/>
    <cellStyle name="Normal 3 2 2 5 6" xfId="3228" xr:uid="{00000000-0005-0000-0000-0000711E0000}"/>
    <cellStyle name="Normal 3 2 2 5 6 2" xfId="8888" xr:uid="{00000000-0005-0000-0000-0000721E0000}"/>
    <cellStyle name="Normal 3 2 2 5 7" xfId="6058" xr:uid="{00000000-0005-0000-0000-0000731E0000}"/>
    <cellStyle name="Normal 3 2 2 6" xfId="480" xr:uid="{00000000-0005-0000-0000-0000741E0000}"/>
    <cellStyle name="Normal 3 2 2 6 2" xfId="1039" xr:uid="{00000000-0005-0000-0000-0000751E0000}"/>
    <cellStyle name="Normal 3 2 2 6 2 2" xfId="3893" xr:uid="{00000000-0005-0000-0000-0000761E0000}"/>
    <cellStyle name="Normal 3 2 2 6 2 2 2" xfId="9553" xr:uid="{00000000-0005-0000-0000-0000771E0000}"/>
    <cellStyle name="Normal 3 2 2 6 2 3" xfId="6723" xr:uid="{00000000-0005-0000-0000-0000781E0000}"/>
    <cellStyle name="Normal 3 2 2 6 3" xfId="1593" xr:uid="{00000000-0005-0000-0000-0000791E0000}"/>
    <cellStyle name="Normal 3 2 2 6 3 2" xfId="4447" xr:uid="{00000000-0005-0000-0000-00007A1E0000}"/>
    <cellStyle name="Normal 3 2 2 6 3 2 2" xfId="10107" xr:uid="{00000000-0005-0000-0000-00007B1E0000}"/>
    <cellStyle name="Normal 3 2 2 6 3 3" xfId="7277" xr:uid="{00000000-0005-0000-0000-00007C1E0000}"/>
    <cellStyle name="Normal 3 2 2 6 4" xfId="2159" xr:uid="{00000000-0005-0000-0000-00007D1E0000}"/>
    <cellStyle name="Normal 3 2 2 6 4 2" xfId="5002" xr:uid="{00000000-0005-0000-0000-00007E1E0000}"/>
    <cellStyle name="Normal 3 2 2 6 4 2 2" xfId="10662" xr:uid="{00000000-0005-0000-0000-00007F1E0000}"/>
    <cellStyle name="Normal 3 2 2 6 4 3" xfId="7832" xr:uid="{00000000-0005-0000-0000-0000801E0000}"/>
    <cellStyle name="Normal 3 2 2 6 5" xfId="2714" xr:uid="{00000000-0005-0000-0000-0000811E0000}"/>
    <cellStyle name="Normal 3 2 2 6 5 2" xfId="5557" xr:uid="{00000000-0005-0000-0000-0000821E0000}"/>
    <cellStyle name="Normal 3 2 2 6 5 2 2" xfId="11217" xr:uid="{00000000-0005-0000-0000-0000831E0000}"/>
    <cellStyle name="Normal 3 2 2 6 5 3" xfId="8387" xr:uid="{00000000-0005-0000-0000-0000841E0000}"/>
    <cellStyle name="Normal 3 2 2 6 6" xfId="3340" xr:uid="{00000000-0005-0000-0000-0000851E0000}"/>
    <cellStyle name="Normal 3 2 2 6 6 2" xfId="9000" xr:uid="{00000000-0005-0000-0000-0000861E0000}"/>
    <cellStyle name="Normal 3 2 2 6 7" xfId="6170" xr:uid="{00000000-0005-0000-0000-0000871E0000}"/>
    <cellStyle name="Normal 3 2 2 7" xfId="591" xr:uid="{00000000-0005-0000-0000-0000881E0000}"/>
    <cellStyle name="Normal 3 2 2 7 2" xfId="1150" xr:uid="{00000000-0005-0000-0000-0000891E0000}"/>
    <cellStyle name="Normal 3 2 2 7 2 2" xfId="4004" xr:uid="{00000000-0005-0000-0000-00008A1E0000}"/>
    <cellStyle name="Normal 3 2 2 7 2 2 2" xfId="9664" xr:uid="{00000000-0005-0000-0000-00008B1E0000}"/>
    <cellStyle name="Normal 3 2 2 7 2 3" xfId="6834" xr:uid="{00000000-0005-0000-0000-00008C1E0000}"/>
    <cellStyle name="Normal 3 2 2 7 3" xfId="1704" xr:uid="{00000000-0005-0000-0000-00008D1E0000}"/>
    <cellStyle name="Normal 3 2 2 7 3 2" xfId="4558" xr:uid="{00000000-0005-0000-0000-00008E1E0000}"/>
    <cellStyle name="Normal 3 2 2 7 3 2 2" xfId="10218" xr:uid="{00000000-0005-0000-0000-00008F1E0000}"/>
    <cellStyle name="Normal 3 2 2 7 3 3" xfId="7388" xr:uid="{00000000-0005-0000-0000-0000901E0000}"/>
    <cellStyle name="Normal 3 2 2 7 4" xfId="2270" xr:uid="{00000000-0005-0000-0000-0000911E0000}"/>
    <cellStyle name="Normal 3 2 2 7 4 2" xfId="5113" xr:uid="{00000000-0005-0000-0000-0000921E0000}"/>
    <cellStyle name="Normal 3 2 2 7 4 2 2" xfId="10773" xr:uid="{00000000-0005-0000-0000-0000931E0000}"/>
    <cellStyle name="Normal 3 2 2 7 4 3" xfId="7943" xr:uid="{00000000-0005-0000-0000-0000941E0000}"/>
    <cellStyle name="Normal 3 2 2 7 5" xfId="2825" xr:uid="{00000000-0005-0000-0000-0000951E0000}"/>
    <cellStyle name="Normal 3 2 2 7 5 2" xfId="5668" xr:uid="{00000000-0005-0000-0000-0000961E0000}"/>
    <cellStyle name="Normal 3 2 2 7 5 2 2" xfId="11328" xr:uid="{00000000-0005-0000-0000-0000971E0000}"/>
    <cellStyle name="Normal 3 2 2 7 5 3" xfId="8498" xr:uid="{00000000-0005-0000-0000-0000981E0000}"/>
    <cellStyle name="Normal 3 2 2 7 6" xfId="3451" xr:uid="{00000000-0005-0000-0000-0000991E0000}"/>
    <cellStyle name="Normal 3 2 2 7 6 2" xfId="9111" xr:uid="{00000000-0005-0000-0000-00009A1E0000}"/>
    <cellStyle name="Normal 3 2 2 7 7" xfId="6281" xr:uid="{00000000-0005-0000-0000-00009B1E0000}"/>
    <cellStyle name="Normal 3 2 2 8" xfId="702" xr:uid="{00000000-0005-0000-0000-00009C1E0000}"/>
    <cellStyle name="Normal 3 2 2 8 2" xfId="3562" xr:uid="{00000000-0005-0000-0000-00009D1E0000}"/>
    <cellStyle name="Normal 3 2 2 8 2 2" xfId="9222" xr:uid="{00000000-0005-0000-0000-00009E1E0000}"/>
    <cellStyle name="Normal 3 2 2 8 3" xfId="6392" xr:uid="{00000000-0005-0000-0000-00009F1E0000}"/>
    <cellStyle name="Normal 3 2 2 9" xfId="1261" xr:uid="{00000000-0005-0000-0000-0000A01E0000}"/>
    <cellStyle name="Normal 3 2 2 9 2" xfId="4115" xr:uid="{00000000-0005-0000-0000-0000A11E0000}"/>
    <cellStyle name="Normal 3 2 2 9 2 2" xfId="9775" xr:uid="{00000000-0005-0000-0000-0000A21E0000}"/>
    <cellStyle name="Normal 3 2 2 9 3" xfId="6945" xr:uid="{00000000-0005-0000-0000-0000A31E0000}"/>
    <cellStyle name="Normal 3 2 3" xfId="108" xr:uid="{00000000-0005-0000-0000-0000A41E0000}"/>
    <cellStyle name="Normal 3 2 4" xfId="176" xr:uid="{00000000-0005-0000-0000-0000A51E0000}"/>
    <cellStyle name="Normal 3 2 4 10" xfId="3042" xr:uid="{00000000-0005-0000-0000-0000A61E0000}"/>
    <cellStyle name="Normal 3 2 4 10 2" xfId="8702" xr:uid="{00000000-0005-0000-0000-0000A71E0000}"/>
    <cellStyle name="Normal 3 2 4 11" xfId="5872" xr:uid="{00000000-0005-0000-0000-0000A81E0000}"/>
    <cellStyle name="Normal 3 2 4 2" xfId="290" xr:uid="{00000000-0005-0000-0000-0000A91E0000}"/>
    <cellStyle name="Normal 3 2 4 2 2" xfId="853" xr:uid="{00000000-0005-0000-0000-0000AA1E0000}"/>
    <cellStyle name="Normal 3 2 4 2 2 2" xfId="3707" xr:uid="{00000000-0005-0000-0000-0000AB1E0000}"/>
    <cellStyle name="Normal 3 2 4 2 2 2 2" xfId="9367" xr:uid="{00000000-0005-0000-0000-0000AC1E0000}"/>
    <cellStyle name="Normal 3 2 4 2 2 3" xfId="6537" xr:uid="{00000000-0005-0000-0000-0000AD1E0000}"/>
    <cellStyle name="Normal 3 2 4 2 3" xfId="1407" xr:uid="{00000000-0005-0000-0000-0000AE1E0000}"/>
    <cellStyle name="Normal 3 2 4 2 3 2" xfId="4261" xr:uid="{00000000-0005-0000-0000-0000AF1E0000}"/>
    <cellStyle name="Normal 3 2 4 2 3 2 2" xfId="9921" xr:uid="{00000000-0005-0000-0000-0000B01E0000}"/>
    <cellStyle name="Normal 3 2 4 2 3 3" xfId="7091" xr:uid="{00000000-0005-0000-0000-0000B11E0000}"/>
    <cellStyle name="Normal 3 2 4 2 4" xfId="1973" xr:uid="{00000000-0005-0000-0000-0000B21E0000}"/>
    <cellStyle name="Normal 3 2 4 2 4 2" xfId="4816" xr:uid="{00000000-0005-0000-0000-0000B31E0000}"/>
    <cellStyle name="Normal 3 2 4 2 4 2 2" xfId="10476" xr:uid="{00000000-0005-0000-0000-0000B41E0000}"/>
    <cellStyle name="Normal 3 2 4 2 4 3" xfId="7646" xr:uid="{00000000-0005-0000-0000-0000B51E0000}"/>
    <cellStyle name="Normal 3 2 4 2 5" xfId="2528" xr:uid="{00000000-0005-0000-0000-0000B61E0000}"/>
    <cellStyle name="Normal 3 2 4 2 5 2" xfId="5371" xr:uid="{00000000-0005-0000-0000-0000B71E0000}"/>
    <cellStyle name="Normal 3 2 4 2 5 2 2" xfId="11031" xr:uid="{00000000-0005-0000-0000-0000B81E0000}"/>
    <cellStyle name="Normal 3 2 4 2 5 3" xfId="8201" xr:uid="{00000000-0005-0000-0000-0000B91E0000}"/>
    <cellStyle name="Normal 3 2 4 2 6" xfId="3154" xr:uid="{00000000-0005-0000-0000-0000BA1E0000}"/>
    <cellStyle name="Normal 3 2 4 2 6 2" xfId="8814" xr:uid="{00000000-0005-0000-0000-0000BB1E0000}"/>
    <cellStyle name="Normal 3 2 4 2 7" xfId="5984" xr:uid="{00000000-0005-0000-0000-0000BC1E0000}"/>
    <cellStyle name="Normal 3 2 4 3" xfId="402" xr:uid="{00000000-0005-0000-0000-0000BD1E0000}"/>
    <cellStyle name="Normal 3 2 4 3 2" xfId="961" xr:uid="{00000000-0005-0000-0000-0000BE1E0000}"/>
    <cellStyle name="Normal 3 2 4 3 2 2" xfId="3815" xr:uid="{00000000-0005-0000-0000-0000BF1E0000}"/>
    <cellStyle name="Normal 3 2 4 3 2 2 2" xfId="9475" xr:uid="{00000000-0005-0000-0000-0000C01E0000}"/>
    <cellStyle name="Normal 3 2 4 3 2 3" xfId="6645" xr:uid="{00000000-0005-0000-0000-0000C11E0000}"/>
    <cellStyle name="Normal 3 2 4 3 3" xfId="1515" xr:uid="{00000000-0005-0000-0000-0000C21E0000}"/>
    <cellStyle name="Normal 3 2 4 3 3 2" xfId="4369" xr:uid="{00000000-0005-0000-0000-0000C31E0000}"/>
    <cellStyle name="Normal 3 2 4 3 3 2 2" xfId="10029" xr:uid="{00000000-0005-0000-0000-0000C41E0000}"/>
    <cellStyle name="Normal 3 2 4 3 3 3" xfId="7199" xr:uid="{00000000-0005-0000-0000-0000C51E0000}"/>
    <cellStyle name="Normal 3 2 4 3 4" xfId="2081" xr:uid="{00000000-0005-0000-0000-0000C61E0000}"/>
    <cellStyle name="Normal 3 2 4 3 4 2" xfId="4924" xr:uid="{00000000-0005-0000-0000-0000C71E0000}"/>
    <cellStyle name="Normal 3 2 4 3 4 2 2" xfId="10584" xr:uid="{00000000-0005-0000-0000-0000C81E0000}"/>
    <cellStyle name="Normal 3 2 4 3 4 3" xfId="7754" xr:uid="{00000000-0005-0000-0000-0000C91E0000}"/>
    <cellStyle name="Normal 3 2 4 3 5" xfId="2636" xr:uid="{00000000-0005-0000-0000-0000CA1E0000}"/>
    <cellStyle name="Normal 3 2 4 3 5 2" xfId="5479" xr:uid="{00000000-0005-0000-0000-0000CB1E0000}"/>
    <cellStyle name="Normal 3 2 4 3 5 2 2" xfId="11139" xr:uid="{00000000-0005-0000-0000-0000CC1E0000}"/>
    <cellStyle name="Normal 3 2 4 3 5 3" xfId="8309" xr:uid="{00000000-0005-0000-0000-0000CD1E0000}"/>
    <cellStyle name="Normal 3 2 4 3 6" xfId="3262" xr:uid="{00000000-0005-0000-0000-0000CE1E0000}"/>
    <cellStyle name="Normal 3 2 4 3 6 2" xfId="8922" xr:uid="{00000000-0005-0000-0000-0000CF1E0000}"/>
    <cellStyle name="Normal 3 2 4 3 7" xfId="6092" xr:uid="{00000000-0005-0000-0000-0000D01E0000}"/>
    <cellStyle name="Normal 3 2 4 4" xfId="514" xr:uid="{00000000-0005-0000-0000-0000D11E0000}"/>
    <cellStyle name="Normal 3 2 4 4 2" xfId="1073" xr:uid="{00000000-0005-0000-0000-0000D21E0000}"/>
    <cellStyle name="Normal 3 2 4 4 2 2" xfId="3927" xr:uid="{00000000-0005-0000-0000-0000D31E0000}"/>
    <cellStyle name="Normal 3 2 4 4 2 2 2" xfId="9587" xr:uid="{00000000-0005-0000-0000-0000D41E0000}"/>
    <cellStyle name="Normal 3 2 4 4 2 3" xfId="6757" xr:uid="{00000000-0005-0000-0000-0000D51E0000}"/>
    <cellStyle name="Normal 3 2 4 4 3" xfId="1627" xr:uid="{00000000-0005-0000-0000-0000D61E0000}"/>
    <cellStyle name="Normal 3 2 4 4 3 2" xfId="4481" xr:uid="{00000000-0005-0000-0000-0000D71E0000}"/>
    <cellStyle name="Normal 3 2 4 4 3 2 2" xfId="10141" xr:uid="{00000000-0005-0000-0000-0000D81E0000}"/>
    <cellStyle name="Normal 3 2 4 4 3 3" xfId="7311" xr:uid="{00000000-0005-0000-0000-0000D91E0000}"/>
    <cellStyle name="Normal 3 2 4 4 4" xfId="2193" xr:uid="{00000000-0005-0000-0000-0000DA1E0000}"/>
    <cellStyle name="Normal 3 2 4 4 4 2" xfId="5036" xr:uid="{00000000-0005-0000-0000-0000DB1E0000}"/>
    <cellStyle name="Normal 3 2 4 4 4 2 2" xfId="10696" xr:uid="{00000000-0005-0000-0000-0000DC1E0000}"/>
    <cellStyle name="Normal 3 2 4 4 4 3" xfId="7866" xr:uid="{00000000-0005-0000-0000-0000DD1E0000}"/>
    <cellStyle name="Normal 3 2 4 4 5" xfId="2748" xr:uid="{00000000-0005-0000-0000-0000DE1E0000}"/>
    <cellStyle name="Normal 3 2 4 4 5 2" xfId="5591" xr:uid="{00000000-0005-0000-0000-0000DF1E0000}"/>
    <cellStyle name="Normal 3 2 4 4 5 2 2" xfId="11251" xr:uid="{00000000-0005-0000-0000-0000E01E0000}"/>
    <cellStyle name="Normal 3 2 4 4 5 3" xfId="8421" xr:uid="{00000000-0005-0000-0000-0000E11E0000}"/>
    <cellStyle name="Normal 3 2 4 4 6" xfId="3374" xr:uid="{00000000-0005-0000-0000-0000E21E0000}"/>
    <cellStyle name="Normal 3 2 4 4 6 2" xfId="9034" xr:uid="{00000000-0005-0000-0000-0000E31E0000}"/>
    <cellStyle name="Normal 3 2 4 4 7" xfId="6204" xr:uid="{00000000-0005-0000-0000-0000E41E0000}"/>
    <cellStyle name="Normal 3 2 4 5" xfId="625" xr:uid="{00000000-0005-0000-0000-0000E51E0000}"/>
    <cellStyle name="Normal 3 2 4 5 2" xfId="1184" xr:uid="{00000000-0005-0000-0000-0000E61E0000}"/>
    <cellStyle name="Normal 3 2 4 5 2 2" xfId="4038" xr:uid="{00000000-0005-0000-0000-0000E71E0000}"/>
    <cellStyle name="Normal 3 2 4 5 2 2 2" xfId="9698" xr:uid="{00000000-0005-0000-0000-0000E81E0000}"/>
    <cellStyle name="Normal 3 2 4 5 2 3" xfId="6868" xr:uid="{00000000-0005-0000-0000-0000E91E0000}"/>
    <cellStyle name="Normal 3 2 4 5 3" xfId="1738" xr:uid="{00000000-0005-0000-0000-0000EA1E0000}"/>
    <cellStyle name="Normal 3 2 4 5 3 2" xfId="4592" xr:uid="{00000000-0005-0000-0000-0000EB1E0000}"/>
    <cellStyle name="Normal 3 2 4 5 3 2 2" xfId="10252" xr:uid="{00000000-0005-0000-0000-0000EC1E0000}"/>
    <cellStyle name="Normal 3 2 4 5 3 3" xfId="7422" xr:uid="{00000000-0005-0000-0000-0000ED1E0000}"/>
    <cellStyle name="Normal 3 2 4 5 4" xfId="2304" xr:uid="{00000000-0005-0000-0000-0000EE1E0000}"/>
    <cellStyle name="Normal 3 2 4 5 4 2" xfId="5147" xr:uid="{00000000-0005-0000-0000-0000EF1E0000}"/>
    <cellStyle name="Normal 3 2 4 5 4 2 2" xfId="10807" xr:uid="{00000000-0005-0000-0000-0000F01E0000}"/>
    <cellStyle name="Normal 3 2 4 5 4 3" xfId="7977" xr:uid="{00000000-0005-0000-0000-0000F11E0000}"/>
    <cellStyle name="Normal 3 2 4 5 5" xfId="2859" xr:uid="{00000000-0005-0000-0000-0000F21E0000}"/>
    <cellStyle name="Normal 3 2 4 5 5 2" xfId="5702" xr:uid="{00000000-0005-0000-0000-0000F31E0000}"/>
    <cellStyle name="Normal 3 2 4 5 5 2 2" xfId="11362" xr:uid="{00000000-0005-0000-0000-0000F41E0000}"/>
    <cellStyle name="Normal 3 2 4 5 5 3" xfId="8532" xr:uid="{00000000-0005-0000-0000-0000F51E0000}"/>
    <cellStyle name="Normal 3 2 4 5 6" xfId="3485" xr:uid="{00000000-0005-0000-0000-0000F61E0000}"/>
    <cellStyle name="Normal 3 2 4 5 6 2" xfId="9145" xr:uid="{00000000-0005-0000-0000-0000F71E0000}"/>
    <cellStyle name="Normal 3 2 4 5 7" xfId="6315" xr:uid="{00000000-0005-0000-0000-0000F81E0000}"/>
    <cellStyle name="Normal 3 2 4 6" xfId="736" xr:uid="{00000000-0005-0000-0000-0000F91E0000}"/>
    <cellStyle name="Normal 3 2 4 6 2" xfId="3596" xr:uid="{00000000-0005-0000-0000-0000FA1E0000}"/>
    <cellStyle name="Normal 3 2 4 6 2 2" xfId="9256" xr:uid="{00000000-0005-0000-0000-0000FB1E0000}"/>
    <cellStyle name="Normal 3 2 4 6 3" xfId="6426" xr:uid="{00000000-0005-0000-0000-0000FC1E0000}"/>
    <cellStyle name="Normal 3 2 4 7" xfId="1295" xr:uid="{00000000-0005-0000-0000-0000FD1E0000}"/>
    <cellStyle name="Normal 3 2 4 7 2" xfId="4149" xr:uid="{00000000-0005-0000-0000-0000FE1E0000}"/>
    <cellStyle name="Normal 3 2 4 7 2 2" xfId="9809" xr:uid="{00000000-0005-0000-0000-0000FF1E0000}"/>
    <cellStyle name="Normal 3 2 4 7 3" xfId="6979" xr:uid="{00000000-0005-0000-0000-0000001F0000}"/>
    <cellStyle name="Normal 3 2 4 8" xfId="1861" xr:uid="{00000000-0005-0000-0000-0000011F0000}"/>
    <cellStyle name="Normal 3 2 4 8 2" xfId="4704" xr:uid="{00000000-0005-0000-0000-0000021F0000}"/>
    <cellStyle name="Normal 3 2 4 8 2 2" xfId="10364" xr:uid="{00000000-0005-0000-0000-0000031F0000}"/>
    <cellStyle name="Normal 3 2 4 8 3" xfId="7534" xr:uid="{00000000-0005-0000-0000-0000041F0000}"/>
    <cellStyle name="Normal 3 2 4 9" xfId="2416" xr:uid="{00000000-0005-0000-0000-0000051F0000}"/>
    <cellStyle name="Normal 3 2 4 9 2" xfId="5259" xr:uid="{00000000-0005-0000-0000-0000061F0000}"/>
    <cellStyle name="Normal 3 2 4 9 2 2" xfId="10919" xr:uid="{00000000-0005-0000-0000-0000071F0000}"/>
    <cellStyle name="Normal 3 2 4 9 3" xfId="8089" xr:uid="{00000000-0005-0000-0000-0000081F0000}"/>
    <cellStyle name="Normal 3 2 5" xfId="234" xr:uid="{00000000-0005-0000-0000-0000091F0000}"/>
    <cellStyle name="Normal 3 2 5 2" xfId="797" xr:uid="{00000000-0005-0000-0000-00000A1F0000}"/>
    <cellStyle name="Normal 3 2 5 2 2" xfId="3651" xr:uid="{00000000-0005-0000-0000-00000B1F0000}"/>
    <cellStyle name="Normal 3 2 5 2 2 2" xfId="9311" xr:uid="{00000000-0005-0000-0000-00000C1F0000}"/>
    <cellStyle name="Normal 3 2 5 2 3" xfId="6481" xr:uid="{00000000-0005-0000-0000-00000D1F0000}"/>
    <cellStyle name="Normal 3 2 5 3" xfId="1351" xr:uid="{00000000-0005-0000-0000-00000E1F0000}"/>
    <cellStyle name="Normal 3 2 5 3 2" xfId="4205" xr:uid="{00000000-0005-0000-0000-00000F1F0000}"/>
    <cellStyle name="Normal 3 2 5 3 2 2" xfId="9865" xr:uid="{00000000-0005-0000-0000-0000101F0000}"/>
    <cellStyle name="Normal 3 2 5 3 3" xfId="7035" xr:uid="{00000000-0005-0000-0000-0000111F0000}"/>
    <cellStyle name="Normal 3 2 5 4" xfId="1917" xr:uid="{00000000-0005-0000-0000-0000121F0000}"/>
    <cellStyle name="Normal 3 2 5 4 2" xfId="4760" xr:uid="{00000000-0005-0000-0000-0000131F0000}"/>
    <cellStyle name="Normal 3 2 5 4 2 2" xfId="10420" xr:uid="{00000000-0005-0000-0000-0000141F0000}"/>
    <cellStyle name="Normal 3 2 5 4 3" xfId="7590" xr:uid="{00000000-0005-0000-0000-0000151F0000}"/>
    <cellStyle name="Normal 3 2 5 5" xfId="2472" xr:uid="{00000000-0005-0000-0000-0000161F0000}"/>
    <cellStyle name="Normal 3 2 5 5 2" xfId="5315" xr:uid="{00000000-0005-0000-0000-0000171F0000}"/>
    <cellStyle name="Normal 3 2 5 5 2 2" xfId="10975" xr:uid="{00000000-0005-0000-0000-0000181F0000}"/>
    <cellStyle name="Normal 3 2 5 5 3" xfId="8145" xr:uid="{00000000-0005-0000-0000-0000191F0000}"/>
    <cellStyle name="Normal 3 2 5 6" xfId="3098" xr:uid="{00000000-0005-0000-0000-00001A1F0000}"/>
    <cellStyle name="Normal 3 2 5 6 2" xfId="8758" xr:uid="{00000000-0005-0000-0000-00001B1F0000}"/>
    <cellStyle name="Normal 3 2 5 7" xfId="5928" xr:uid="{00000000-0005-0000-0000-00001C1F0000}"/>
    <cellStyle name="Normal 3 2 6" xfId="346" xr:uid="{00000000-0005-0000-0000-00001D1F0000}"/>
    <cellStyle name="Normal 3 2 6 2" xfId="905" xr:uid="{00000000-0005-0000-0000-00001E1F0000}"/>
    <cellStyle name="Normal 3 2 6 2 2" xfId="3759" xr:uid="{00000000-0005-0000-0000-00001F1F0000}"/>
    <cellStyle name="Normal 3 2 6 2 2 2" xfId="9419" xr:uid="{00000000-0005-0000-0000-0000201F0000}"/>
    <cellStyle name="Normal 3 2 6 2 3" xfId="6589" xr:uid="{00000000-0005-0000-0000-0000211F0000}"/>
    <cellStyle name="Normal 3 2 6 3" xfId="1459" xr:uid="{00000000-0005-0000-0000-0000221F0000}"/>
    <cellStyle name="Normal 3 2 6 3 2" xfId="4313" xr:uid="{00000000-0005-0000-0000-0000231F0000}"/>
    <cellStyle name="Normal 3 2 6 3 2 2" xfId="9973" xr:uid="{00000000-0005-0000-0000-0000241F0000}"/>
    <cellStyle name="Normal 3 2 6 3 3" xfId="7143" xr:uid="{00000000-0005-0000-0000-0000251F0000}"/>
    <cellStyle name="Normal 3 2 6 4" xfId="2025" xr:uid="{00000000-0005-0000-0000-0000261F0000}"/>
    <cellStyle name="Normal 3 2 6 4 2" xfId="4868" xr:uid="{00000000-0005-0000-0000-0000271F0000}"/>
    <cellStyle name="Normal 3 2 6 4 2 2" xfId="10528" xr:uid="{00000000-0005-0000-0000-0000281F0000}"/>
    <cellStyle name="Normal 3 2 6 4 3" xfId="7698" xr:uid="{00000000-0005-0000-0000-0000291F0000}"/>
    <cellStyle name="Normal 3 2 6 5" xfId="2580" xr:uid="{00000000-0005-0000-0000-00002A1F0000}"/>
    <cellStyle name="Normal 3 2 6 5 2" xfId="5423" xr:uid="{00000000-0005-0000-0000-00002B1F0000}"/>
    <cellStyle name="Normal 3 2 6 5 2 2" xfId="11083" xr:uid="{00000000-0005-0000-0000-00002C1F0000}"/>
    <cellStyle name="Normal 3 2 6 5 3" xfId="8253" xr:uid="{00000000-0005-0000-0000-00002D1F0000}"/>
    <cellStyle name="Normal 3 2 6 6" xfId="3206" xr:uid="{00000000-0005-0000-0000-00002E1F0000}"/>
    <cellStyle name="Normal 3 2 6 6 2" xfId="8866" xr:uid="{00000000-0005-0000-0000-00002F1F0000}"/>
    <cellStyle name="Normal 3 2 6 7" xfId="6036" xr:uid="{00000000-0005-0000-0000-0000301F0000}"/>
    <cellStyle name="Normal 3 2 7" xfId="458" xr:uid="{00000000-0005-0000-0000-0000311F0000}"/>
    <cellStyle name="Normal 3 2 7 2" xfId="1017" xr:uid="{00000000-0005-0000-0000-0000321F0000}"/>
    <cellStyle name="Normal 3 2 7 2 2" xfId="3871" xr:uid="{00000000-0005-0000-0000-0000331F0000}"/>
    <cellStyle name="Normal 3 2 7 2 2 2" xfId="9531" xr:uid="{00000000-0005-0000-0000-0000341F0000}"/>
    <cellStyle name="Normal 3 2 7 2 3" xfId="6701" xr:uid="{00000000-0005-0000-0000-0000351F0000}"/>
    <cellStyle name="Normal 3 2 7 3" xfId="1571" xr:uid="{00000000-0005-0000-0000-0000361F0000}"/>
    <cellStyle name="Normal 3 2 7 3 2" xfId="4425" xr:uid="{00000000-0005-0000-0000-0000371F0000}"/>
    <cellStyle name="Normal 3 2 7 3 2 2" xfId="10085" xr:uid="{00000000-0005-0000-0000-0000381F0000}"/>
    <cellStyle name="Normal 3 2 7 3 3" xfId="7255" xr:uid="{00000000-0005-0000-0000-0000391F0000}"/>
    <cellStyle name="Normal 3 2 7 4" xfId="2137" xr:uid="{00000000-0005-0000-0000-00003A1F0000}"/>
    <cellStyle name="Normal 3 2 7 4 2" xfId="4980" xr:uid="{00000000-0005-0000-0000-00003B1F0000}"/>
    <cellStyle name="Normal 3 2 7 4 2 2" xfId="10640" xr:uid="{00000000-0005-0000-0000-00003C1F0000}"/>
    <cellStyle name="Normal 3 2 7 4 3" xfId="7810" xr:uid="{00000000-0005-0000-0000-00003D1F0000}"/>
    <cellStyle name="Normal 3 2 7 5" xfId="2692" xr:uid="{00000000-0005-0000-0000-00003E1F0000}"/>
    <cellStyle name="Normal 3 2 7 5 2" xfId="5535" xr:uid="{00000000-0005-0000-0000-00003F1F0000}"/>
    <cellStyle name="Normal 3 2 7 5 2 2" xfId="11195" xr:uid="{00000000-0005-0000-0000-0000401F0000}"/>
    <cellStyle name="Normal 3 2 7 5 3" xfId="8365" xr:uid="{00000000-0005-0000-0000-0000411F0000}"/>
    <cellStyle name="Normal 3 2 7 6" xfId="3318" xr:uid="{00000000-0005-0000-0000-0000421F0000}"/>
    <cellStyle name="Normal 3 2 7 6 2" xfId="8978" xr:uid="{00000000-0005-0000-0000-0000431F0000}"/>
    <cellStyle name="Normal 3 2 7 7" xfId="6148" xr:uid="{00000000-0005-0000-0000-0000441F0000}"/>
    <cellStyle name="Normal 3 2 8" xfId="570" xr:uid="{00000000-0005-0000-0000-0000451F0000}"/>
    <cellStyle name="Normal 3 2 8 2" xfId="1129" xr:uid="{00000000-0005-0000-0000-0000461F0000}"/>
    <cellStyle name="Normal 3 2 8 2 2" xfId="3983" xr:uid="{00000000-0005-0000-0000-0000471F0000}"/>
    <cellStyle name="Normal 3 2 8 2 2 2" xfId="9643" xr:uid="{00000000-0005-0000-0000-0000481F0000}"/>
    <cellStyle name="Normal 3 2 8 2 3" xfId="6813" xr:uid="{00000000-0005-0000-0000-0000491F0000}"/>
    <cellStyle name="Normal 3 2 8 3" xfId="1683" xr:uid="{00000000-0005-0000-0000-00004A1F0000}"/>
    <cellStyle name="Normal 3 2 8 3 2" xfId="4537" xr:uid="{00000000-0005-0000-0000-00004B1F0000}"/>
    <cellStyle name="Normal 3 2 8 3 2 2" xfId="10197" xr:uid="{00000000-0005-0000-0000-00004C1F0000}"/>
    <cellStyle name="Normal 3 2 8 3 3" xfId="7367" xr:uid="{00000000-0005-0000-0000-00004D1F0000}"/>
    <cellStyle name="Normal 3 2 8 4" xfId="2249" xr:uid="{00000000-0005-0000-0000-00004E1F0000}"/>
    <cellStyle name="Normal 3 2 8 4 2" xfId="5092" xr:uid="{00000000-0005-0000-0000-00004F1F0000}"/>
    <cellStyle name="Normal 3 2 8 4 2 2" xfId="10752" xr:uid="{00000000-0005-0000-0000-0000501F0000}"/>
    <cellStyle name="Normal 3 2 8 4 3" xfId="7922" xr:uid="{00000000-0005-0000-0000-0000511F0000}"/>
    <cellStyle name="Normal 3 2 8 5" xfId="2804" xr:uid="{00000000-0005-0000-0000-0000521F0000}"/>
    <cellStyle name="Normal 3 2 8 5 2" xfId="5647" xr:uid="{00000000-0005-0000-0000-0000531F0000}"/>
    <cellStyle name="Normal 3 2 8 5 2 2" xfId="11307" xr:uid="{00000000-0005-0000-0000-0000541F0000}"/>
    <cellStyle name="Normal 3 2 8 5 3" xfId="8477" xr:uid="{00000000-0005-0000-0000-0000551F0000}"/>
    <cellStyle name="Normal 3 2 8 6" xfId="3430" xr:uid="{00000000-0005-0000-0000-0000561F0000}"/>
    <cellStyle name="Normal 3 2 8 6 2" xfId="9090" xr:uid="{00000000-0005-0000-0000-0000571F0000}"/>
    <cellStyle name="Normal 3 2 8 7" xfId="6260" xr:uid="{00000000-0005-0000-0000-0000581F0000}"/>
    <cellStyle name="Normal 3 2 9" xfId="681" xr:uid="{00000000-0005-0000-0000-0000591F0000}"/>
    <cellStyle name="Normal 3 2 9 2" xfId="3541" xr:uid="{00000000-0005-0000-0000-00005A1F0000}"/>
    <cellStyle name="Normal 3 2 9 2 2" xfId="9201" xr:uid="{00000000-0005-0000-0000-00005B1F0000}"/>
    <cellStyle name="Normal 3 2 9 3" xfId="6371" xr:uid="{00000000-0005-0000-0000-00005C1F0000}"/>
    <cellStyle name="Normal 3 3" xfId="107" xr:uid="{00000000-0005-0000-0000-00005D1F0000}"/>
    <cellStyle name="Normal 3 3 10" xfId="2394" xr:uid="{00000000-0005-0000-0000-00005E1F0000}"/>
    <cellStyle name="Normal 3 3 10 2" xfId="5237" xr:uid="{00000000-0005-0000-0000-00005F1F0000}"/>
    <cellStyle name="Normal 3 3 10 2 2" xfId="10897" xr:uid="{00000000-0005-0000-0000-0000601F0000}"/>
    <cellStyle name="Normal 3 3 10 3" xfId="8067" xr:uid="{00000000-0005-0000-0000-0000611F0000}"/>
    <cellStyle name="Normal 3 3 11" xfId="2948" xr:uid="{00000000-0005-0000-0000-0000621F0000}"/>
    <cellStyle name="Normal 3 3 11 2" xfId="5791" xr:uid="{00000000-0005-0000-0000-0000631F0000}"/>
    <cellStyle name="Normal 3 3 11 2 2" xfId="11451" xr:uid="{00000000-0005-0000-0000-0000641F0000}"/>
    <cellStyle name="Normal 3 3 11 3" xfId="8621" xr:uid="{00000000-0005-0000-0000-0000651F0000}"/>
    <cellStyle name="Normal 3 3 12" xfId="3020" xr:uid="{00000000-0005-0000-0000-0000661F0000}"/>
    <cellStyle name="Normal 3 3 12 2" xfId="8680" xr:uid="{00000000-0005-0000-0000-0000671F0000}"/>
    <cellStyle name="Normal 3 3 13" xfId="5850" xr:uid="{00000000-0005-0000-0000-0000681F0000}"/>
    <cellStyle name="Normal 3 3 2" xfId="210" xr:uid="{00000000-0005-0000-0000-0000691F0000}"/>
    <cellStyle name="Normal 3 3 2 10" xfId="3076" xr:uid="{00000000-0005-0000-0000-00006A1F0000}"/>
    <cellStyle name="Normal 3 3 2 10 2" xfId="8736" xr:uid="{00000000-0005-0000-0000-00006B1F0000}"/>
    <cellStyle name="Normal 3 3 2 11" xfId="5906" xr:uid="{00000000-0005-0000-0000-00006C1F0000}"/>
    <cellStyle name="Normal 3 3 2 2" xfId="324" xr:uid="{00000000-0005-0000-0000-00006D1F0000}"/>
    <cellStyle name="Normal 3 3 2 2 2" xfId="887" xr:uid="{00000000-0005-0000-0000-00006E1F0000}"/>
    <cellStyle name="Normal 3 3 2 2 2 2" xfId="3741" xr:uid="{00000000-0005-0000-0000-00006F1F0000}"/>
    <cellStyle name="Normal 3 3 2 2 2 2 2" xfId="9401" xr:uid="{00000000-0005-0000-0000-0000701F0000}"/>
    <cellStyle name="Normal 3 3 2 2 2 3" xfId="6571" xr:uid="{00000000-0005-0000-0000-0000711F0000}"/>
    <cellStyle name="Normal 3 3 2 2 3" xfId="1441" xr:uid="{00000000-0005-0000-0000-0000721F0000}"/>
    <cellStyle name="Normal 3 3 2 2 3 2" xfId="4295" xr:uid="{00000000-0005-0000-0000-0000731F0000}"/>
    <cellStyle name="Normal 3 3 2 2 3 2 2" xfId="9955" xr:uid="{00000000-0005-0000-0000-0000741F0000}"/>
    <cellStyle name="Normal 3 3 2 2 3 3" xfId="7125" xr:uid="{00000000-0005-0000-0000-0000751F0000}"/>
    <cellStyle name="Normal 3 3 2 2 4" xfId="2007" xr:uid="{00000000-0005-0000-0000-0000761F0000}"/>
    <cellStyle name="Normal 3 3 2 2 4 2" xfId="4850" xr:uid="{00000000-0005-0000-0000-0000771F0000}"/>
    <cellStyle name="Normal 3 3 2 2 4 2 2" xfId="10510" xr:uid="{00000000-0005-0000-0000-0000781F0000}"/>
    <cellStyle name="Normal 3 3 2 2 4 3" xfId="7680" xr:uid="{00000000-0005-0000-0000-0000791F0000}"/>
    <cellStyle name="Normal 3 3 2 2 5" xfId="2562" xr:uid="{00000000-0005-0000-0000-00007A1F0000}"/>
    <cellStyle name="Normal 3 3 2 2 5 2" xfId="5405" xr:uid="{00000000-0005-0000-0000-00007B1F0000}"/>
    <cellStyle name="Normal 3 3 2 2 5 2 2" xfId="11065" xr:uid="{00000000-0005-0000-0000-00007C1F0000}"/>
    <cellStyle name="Normal 3 3 2 2 5 3" xfId="8235" xr:uid="{00000000-0005-0000-0000-00007D1F0000}"/>
    <cellStyle name="Normal 3 3 2 2 6" xfId="3188" xr:uid="{00000000-0005-0000-0000-00007E1F0000}"/>
    <cellStyle name="Normal 3 3 2 2 6 2" xfId="8848" xr:uid="{00000000-0005-0000-0000-00007F1F0000}"/>
    <cellStyle name="Normal 3 3 2 2 7" xfId="6018" xr:uid="{00000000-0005-0000-0000-0000801F0000}"/>
    <cellStyle name="Normal 3 3 2 3" xfId="436" xr:uid="{00000000-0005-0000-0000-0000811F0000}"/>
    <cellStyle name="Normal 3 3 2 3 2" xfId="995" xr:uid="{00000000-0005-0000-0000-0000821F0000}"/>
    <cellStyle name="Normal 3 3 2 3 2 2" xfId="3849" xr:uid="{00000000-0005-0000-0000-0000831F0000}"/>
    <cellStyle name="Normal 3 3 2 3 2 2 2" xfId="9509" xr:uid="{00000000-0005-0000-0000-0000841F0000}"/>
    <cellStyle name="Normal 3 3 2 3 2 3" xfId="6679" xr:uid="{00000000-0005-0000-0000-0000851F0000}"/>
    <cellStyle name="Normal 3 3 2 3 3" xfId="1549" xr:uid="{00000000-0005-0000-0000-0000861F0000}"/>
    <cellStyle name="Normal 3 3 2 3 3 2" xfId="4403" xr:uid="{00000000-0005-0000-0000-0000871F0000}"/>
    <cellStyle name="Normal 3 3 2 3 3 2 2" xfId="10063" xr:uid="{00000000-0005-0000-0000-0000881F0000}"/>
    <cellStyle name="Normal 3 3 2 3 3 3" xfId="7233" xr:uid="{00000000-0005-0000-0000-0000891F0000}"/>
    <cellStyle name="Normal 3 3 2 3 4" xfId="2115" xr:uid="{00000000-0005-0000-0000-00008A1F0000}"/>
    <cellStyle name="Normal 3 3 2 3 4 2" xfId="4958" xr:uid="{00000000-0005-0000-0000-00008B1F0000}"/>
    <cellStyle name="Normal 3 3 2 3 4 2 2" xfId="10618" xr:uid="{00000000-0005-0000-0000-00008C1F0000}"/>
    <cellStyle name="Normal 3 3 2 3 4 3" xfId="7788" xr:uid="{00000000-0005-0000-0000-00008D1F0000}"/>
    <cellStyle name="Normal 3 3 2 3 5" xfId="2670" xr:uid="{00000000-0005-0000-0000-00008E1F0000}"/>
    <cellStyle name="Normal 3 3 2 3 5 2" xfId="5513" xr:uid="{00000000-0005-0000-0000-00008F1F0000}"/>
    <cellStyle name="Normal 3 3 2 3 5 2 2" xfId="11173" xr:uid="{00000000-0005-0000-0000-0000901F0000}"/>
    <cellStyle name="Normal 3 3 2 3 5 3" xfId="8343" xr:uid="{00000000-0005-0000-0000-0000911F0000}"/>
    <cellStyle name="Normal 3 3 2 3 6" xfId="3296" xr:uid="{00000000-0005-0000-0000-0000921F0000}"/>
    <cellStyle name="Normal 3 3 2 3 6 2" xfId="8956" xr:uid="{00000000-0005-0000-0000-0000931F0000}"/>
    <cellStyle name="Normal 3 3 2 3 7" xfId="6126" xr:uid="{00000000-0005-0000-0000-0000941F0000}"/>
    <cellStyle name="Normal 3 3 2 4" xfId="548" xr:uid="{00000000-0005-0000-0000-0000951F0000}"/>
    <cellStyle name="Normal 3 3 2 4 2" xfId="1107" xr:uid="{00000000-0005-0000-0000-0000961F0000}"/>
    <cellStyle name="Normal 3 3 2 4 2 2" xfId="3961" xr:uid="{00000000-0005-0000-0000-0000971F0000}"/>
    <cellStyle name="Normal 3 3 2 4 2 2 2" xfId="9621" xr:uid="{00000000-0005-0000-0000-0000981F0000}"/>
    <cellStyle name="Normal 3 3 2 4 2 3" xfId="6791" xr:uid="{00000000-0005-0000-0000-0000991F0000}"/>
    <cellStyle name="Normal 3 3 2 4 3" xfId="1661" xr:uid="{00000000-0005-0000-0000-00009A1F0000}"/>
    <cellStyle name="Normal 3 3 2 4 3 2" xfId="4515" xr:uid="{00000000-0005-0000-0000-00009B1F0000}"/>
    <cellStyle name="Normal 3 3 2 4 3 2 2" xfId="10175" xr:uid="{00000000-0005-0000-0000-00009C1F0000}"/>
    <cellStyle name="Normal 3 3 2 4 3 3" xfId="7345" xr:uid="{00000000-0005-0000-0000-00009D1F0000}"/>
    <cellStyle name="Normal 3 3 2 4 4" xfId="2227" xr:uid="{00000000-0005-0000-0000-00009E1F0000}"/>
    <cellStyle name="Normal 3 3 2 4 4 2" xfId="5070" xr:uid="{00000000-0005-0000-0000-00009F1F0000}"/>
    <cellStyle name="Normal 3 3 2 4 4 2 2" xfId="10730" xr:uid="{00000000-0005-0000-0000-0000A01F0000}"/>
    <cellStyle name="Normal 3 3 2 4 4 3" xfId="7900" xr:uid="{00000000-0005-0000-0000-0000A11F0000}"/>
    <cellStyle name="Normal 3 3 2 4 5" xfId="2782" xr:uid="{00000000-0005-0000-0000-0000A21F0000}"/>
    <cellStyle name="Normal 3 3 2 4 5 2" xfId="5625" xr:uid="{00000000-0005-0000-0000-0000A31F0000}"/>
    <cellStyle name="Normal 3 3 2 4 5 2 2" xfId="11285" xr:uid="{00000000-0005-0000-0000-0000A41F0000}"/>
    <cellStyle name="Normal 3 3 2 4 5 3" xfId="8455" xr:uid="{00000000-0005-0000-0000-0000A51F0000}"/>
    <cellStyle name="Normal 3 3 2 4 6" xfId="3408" xr:uid="{00000000-0005-0000-0000-0000A61F0000}"/>
    <cellStyle name="Normal 3 3 2 4 6 2" xfId="9068" xr:uid="{00000000-0005-0000-0000-0000A71F0000}"/>
    <cellStyle name="Normal 3 3 2 4 7" xfId="6238" xr:uid="{00000000-0005-0000-0000-0000A81F0000}"/>
    <cellStyle name="Normal 3 3 2 5" xfId="659" xr:uid="{00000000-0005-0000-0000-0000A91F0000}"/>
    <cellStyle name="Normal 3 3 2 5 2" xfId="1218" xr:uid="{00000000-0005-0000-0000-0000AA1F0000}"/>
    <cellStyle name="Normal 3 3 2 5 2 2" xfId="4072" xr:uid="{00000000-0005-0000-0000-0000AB1F0000}"/>
    <cellStyle name="Normal 3 3 2 5 2 2 2" xfId="9732" xr:uid="{00000000-0005-0000-0000-0000AC1F0000}"/>
    <cellStyle name="Normal 3 3 2 5 2 3" xfId="6902" xr:uid="{00000000-0005-0000-0000-0000AD1F0000}"/>
    <cellStyle name="Normal 3 3 2 5 3" xfId="1772" xr:uid="{00000000-0005-0000-0000-0000AE1F0000}"/>
    <cellStyle name="Normal 3 3 2 5 3 2" xfId="4626" xr:uid="{00000000-0005-0000-0000-0000AF1F0000}"/>
    <cellStyle name="Normal 3 3 2 5 3 2 2" xfId="10286" xr:uid="{00000000-0005-0000-0000-0000B01F0000}"/>
    <cellStyle name="Normal 3 3 2 5 3 3" xfId="7456" xr:uid="{00000000-0005-0000-0000-0000B11F0000}"/>
    <cellStyle name="Normal 3 3 2 5 4" xfId="2338" xr:uid="{00000000-0005-0000-0000-0000B21F0000}"/>
    <cellStyle name="Normal 3 3 2 5 4 2" xfId="5181" xr:uid="{00000000-0005-0000-0000-0000B31F0000}"/>
    <cellStyle name="Normal 3 3 2 5 4 2 2" xfId="10841" xr:uid="{00000000-0005-0000-0000-0000B41F0000}"/>
    <cellStyle name="Normal 3 3 2 5 4 3" xfId="8011" xr:uid="{00000000-0005-0000-0000-0000B51F0000}"/>
    <cellStyle name="Normal 3 3 2 5 5" xfId="2893" xr:uid="{00000000-0005-0000-0000-0000B61F0000}"/>
    <cellStyle name="Normal 3 3 2 5 5 2" xfId="5736" xr:uid="{00000000-0005-0000-0000-0000B71F0000}"/>
    <cellStyle name="Normal 3 3 2 5 5 2 2" xfId="11396" xr:uid="{00000000-0005-0000-0000-0000B81F0000}"/>
    <cellStyle name="Normal 3 3 2 5 5 3" xfId="8566" xr:uid="{00000000-0005-0000-0000-0000B91F0000}"/>
    <cellStyle name="Normal 3 3 2 5 6" xfId="3519" xr:uid="{00000000-0005-0000-0000-0000BA1F0000}"/>
    <cellStyle name="Normal 3 3 2 5 6 2" xfId="9179" xr:uid="{00000000-0005-0000-0000-0000BB1F0000}"/>
    <cellStyle name="Normal 3 3 2 5 7" xfId="6349" xr:uid="{00000000-0005-0000-0000-0000BC1F0000}"/>
    <cellStyle name="Normal 3 3 2 6" xfId="770" xr:uid="{00000000-0005-0000-0000-0000BD1F0000}"/>
    <cellStyle name="Normal 3 3 2 6 2" xfId="3630" xr:uid="{00000000-0005-0000-0000-0000BE1F0000}"/>
    <cellStyle name="Normal 3 3 2 6 2 2" xfId="9290" xr:uid="{00000000-0005-0000-0000-0000BF1F0000}"/>
    <cellStyle name="Normal 3 3 2 6 3" xfId="6460" xr:uid="{00000000-0005-0000-0000-0000C01F0000}"/>
    <cellStyle name="Normal 3 3 2 7" xfId="1329" xr:uid="{00000000-0005-0000-0000-0000C11F0000}"/>
    <cellStyle name="Normal 3 3 2 7 2" xfId="4183" xr:uid="{00000000-0005-0000-0000-0000C21F0000}"/>
    <cellStyle name="Normal 3 3 2 7 2 2" xfId="9843" xr:uid="{00000000-0005-0000-0000-0000C31F0000}"/>
    <cellStyle name="Normal 3 3 2 7 3" xfId="7013" xr:uid="{00000000-0005-0000-0000-0000C41F0000}"/>
    <cellStyle name="Normal 3 3 2 8" xfId="1895" xr:uid="{00000000-0005-0000-0000-0000C51F0000}"/>
    <cellStyle name="Normal 3 3 2 8 2" xfId="4738" xr:uid="{00000000-0005-0000-0000-0000C61F0000}"/>
    <cellStyle name="Normal 3 3 2 8 2 2" xfId="10398" xr:uid="{00000000-0005-0000-0000-0000C71F0000}"/>
    <cellStyle name="Normal 3 3 2 8 3" xfId="7568" xr:uid="{00000000-0005-0000-0000-0000C81F0000}"/>
    <cellStyle name="Normal 3 3 2 9" xfId="2450" xr:uid="{00000000-0005-0000-0000-0000C91F0000}"/>
    <cellStyle name="Normal 3 3 2 9 2" xfId="5293" xr:uid="{00000000-0005-0000-0000-0000CA1F0000}"/>
    <cellStyle name="Normal 3 3 2 9 2 2" xfId="10953" xr:uid="{00000000-0005-0000-0000-0000CB1F0000}"/>
    <cellStyle name="Normal 3 3 2 9 3" xfId="8123" xr:uid="{00000000-0005-0000-0000-0000CC1F0000}"/>
    <cellStyle name="Normal 3 3 3" xfId="268" xr:uid="{00000000-0005-0000-0000-0000CD1F0000}"/>
    <cellStyle name="Normal 3 3 3 2" xfId="831" xr:uid="{00000000-0005-0000-0000-0000CE1F0000}"/>
    <cellStyle name="Normal 3 3 3 2 2" xfId="3685" xr:uid="{00000000-0005-0000-0000-0000CF1F0000}"/>
    <cellStyle name="Normal 3 3 3 2 2 2" xfId="9345" xr:uid="{00000000-0005-0000-0000-0000D01F0000}"/>
    <cellStyle name="Normal 3 3 3 2 3" xfId="6515" xr:uid="{00000000-0005-0000-0000-0000D11F0000}"/>
    <cellStyle name="Normal 3 3 3 3" xfId="1385" xr:uid="{00000000-0005-0000-0000-0000D21F0000}"/>
    <cellStyle name="Normal 3 3 3 3 2" xfId="4239" xr:uid="{00000000-0005-0000-0000-0000D31F0000}"/>
    <cellStyle name="Normal 3 3 3 3 2 2" xfId="9899" xr:uid="{00000000-0005-0000-0000-0000D41F0000}"/>
    <cellStyle name="Normal 3 3 3 3 3" xfId="7069" xr:uid="{00000000-0005-0000-0000-0000D51F0000}"/>
    <cellStyle name="Normal 3 3 3 4" xfId="1951" xr:uid="{00000000-0005-0000-0000-0000D61F0000}"/>
    <cellStyle name="Normal 3 3 3 4 2" xfId="4794" xr:uid="{00000000-0005-0000-0000-0000D71F0000}"/>
    <cellStyle name="Normal 3 3 3 4 2 2" xfId="10454" xr:uid="{00000000-0005-0000-0000-0000D81F0000}"/>
    <cellStyle name="Normal 3 3 3 4 3" xfId="7624" xr:uid="{00000000-0005-0000-0000-0000D91F0000}"/>
    <cellStyle name="Normal 3 3 3 5" xfId="2506" xr:uid="{00000000-0005-0000-0000-0000DA1F0000}"/>
    <cellStyle name="Normal 3 3 3 5 2" xfId="5349" xr:uid="{00000000-0005-0000-0000-0000DB1F0000}"/>
    <cellStyle name="Normal 3 3 3 5 2 2" xfId="11009" xr:uid="{00000000-0005-0000-0000-0000DC1F0000}"/>
    <cellStyle name="Normal 3 3 3 5 3" xfId="8179" xr:uid="{00000000-0005-0000-0000-0000DD1F0000}"/>
    <cellStyle name="Normal 3 3 3 6" xfId="3132" xr:uid="{00000000-0005-0000-0000-0000DE1F0000}"/>
    <cellStyle name="Normal 3 3 3 6 2" xfId="8792" xr:uid="{00000000-0005-0000-0000-0000DF1F0000}"/>
    <cellStyle name="Normal 3 3 3 7" xfId="5962" xr:uid="{00000000-0005-0000-0000-0000E01F0000}"/>
    <cellStyle name="Normal 3 3 4" xfId="380" xr:uid="{00000000-0005-0000-0000-0000E11F0000}"/>
    <cellStyle name="Normal 3 3 4 2" xfId="939" xr:uid="{00000000-0005-0000-0000-0000E21F0000}"/>
    <cellStyle name="Normal 3 3 4 2 2" xfId="3793" xr:uid="{00000000-0005-0000-0000-0000E31F0000}"/>
    <cellStyle name="Normal 3 3 4 2 2 2" xfId="9453" xr:uid="{00000000-0005-0000-0000-0000E41F0000}"/>
    <cellStyle name="Normal 3 3 4 2 3" xfId="6623" xr:uid="{00000000-0005-0000-0000-0000E51F0000}"/>
    <cellStyle name="Normal 3 3 4 3" xfId="1493" xr:uid="{00000000-0005-0000-0000-0000E61F0000}"/>
    <cellStyle name="Normal 3 3 4 3 2" xfId="4347" xr:uid="{00000000-0005-0000-0000-0000E71F0000}"/>
    <cellStyle name="Normal 3 3 4 3 2 2" xfId="10007" xr:uid="{00000000-0005-0000-0000-0000E81F0000}"/>
    <cellStyle name="Normal 3 3 4 3 3" xfId="7177" xr:uid="{00000000-0005-0000-0000-0000E91F0000}"/>
    <cellStyle name="Normal 3 3 4 4" xfId="2059" xr:uid="{00000000-0005-0000-0000-0000EA1F0000}"/>
    <cellStyle name="Normal 3 3 4 4 2" xfId="4902" xr:uid="{00000000-0005-0000-0000-0000EB1F0000}"/>
    <cellStyle name="Normal 3 3 4 4 2 2" xfId="10562" xr:uid="{00000000-0005-0000-0000-0000EC1F0000}"/>
    <cellStyle name="Normal 3 3 4 4 3" xfId="7732" xr:uid="{00000000-0005-0000-0000-0000ED1F0000}"/>
    <cellStyle name="Normal 3 3 4 5" xfId="2614" xr:uid="{00000000-0005-0000-0000-0000EE1F0000}"/>
    <cellStyle name="Normal 3 3 4 5 2" xfId="5457" xr:uid="{00000000-0005-0000-0000-0000EF1F0000}"/>
    <cellStyle name="Normal 3 3 4 5 2 2" xfId="11117" xr:uid="{00000000-0005-0000-0000-0000F01F0000}"/>
    <cellStyle name="Normal 3 3 4 5 3" xfId="8287" xr:uid="{00000000-0005-0000-0000-0000F11F0000}"/>
    <cellStyle name="Normal 3 3 4 6" xfId="3240" xr:uid="{00000000-0005-0000-0000-0000F21F0000}"/>
    <cellStyle name="Normal 3 3 4 6 2" xfId="8900" xr:uid="{00000000-0005-0000-0000-0000F31F0000}"/>
    <cellStyle name="Normal 3 3 4 7" xfId="6070" xr:uid="{00000000-0005-0000-0000-0000F41F0000}"/>
    <cellStyle name="Normal 3 3 5" xfId="492" xr:uid="{00000000-0005-0000-0000-0000F51F0000}"/>
    <cellStyle name="Normal 3 3 5 2" xfId="1051" xr:uid="{00000000-0005-0000-0000-0000F61F0000}"/>
    <cellStyle name="Normal 3 3 5 2 2" xfId="3905" xr:uid="{00000000-0005-0000-0000-0000F71F0000}"/>
    <cellStyle name="Normal 3 3 5 2 2 2" xfId="9565" xr:uid="{00000000-0005-0000-0000-0000F81F0000}"/>
    <cellStyle name="Normal 3 3 5 2 3" xfId="6735" xr:uid="{00000000-0005-0000-0000-0000F91F0000}"/>
    <cellStyle name="Normal 3 3 5 3" xfId="1605" xr:uid="{00000000-0005-0000-0000-0000FA1F0000}"/>
    <cellStyle name="Normal 3 3 5 3 2" xfId="4459" xr:uid="{00000000-0005-0000-0000-0000FB1F0000}"/>
    <cellStyle name="Normal 3 3 5 3 2 2" xfId="10119" xr:uid="{00000000-0005-0000-0000-0000FC1F0000}"/>
    <cellStyle name="Normal 3 3 5 3 3" xfId="7289" xr:uid="{00000000-0005-0000-0000-0000FD1F0000}"/>
    <cellStyle name="Normal 3 3 5 4" xfId="2171" xr:uid="{00000000-0005-0000-0000-0000FE1F0000}"/>
    <cellStyle name="Normal 3 3 5 4 2" xfId="5014" xr:uid="{00000000-0005-0000-0000-0000FF1F0000}"/>
    <cellStyle name="Normal 3 3 5 4 2 2" xfId="10674" xr:uid="{00000000-0005-0000-0000-000000200000}"/>
    <cellStyle name="Normal 3 3 5 4 3" xfId="7844" xr:uid="{00000000-0005-0000-0000-000001200000}"/>
    <cellStyle name="Normal 3 3 5 5" xfId="2726" xr:uid="{00000000-0005-0000-0000-000002200000}"/>
    <cellStyle name="Normal 3 3 5 5 2" xfId="5569" xr:uid="{00000000-0005-0000-0000-000003200000}"/>
    <cellStyle name="Normal 3 3 5 5 2 2" xfId="11229" xr:uid="{00000000-0005-0000-0000-000004200000}"/>
    <cellStyle name="Normal 3 3 5 5 3" xfId="8399" xr:uid="{00000000-0005-0000-0000-000005200000}"/>
    <cellStyle name="Normal 3 3 5 6" xfId="3352" xr:uid="{00000000-0005-0000-0000-000006200000}"/>
    <cellStyle name="Normal 3 3 5 6 2" xfId="9012" xr:uid="{00000000-0005-0000-0000-000007200000}"/>
    <cellStyle name="Normal 3 3 5 7" xfId="6182" xr:uid="{00000000-0005-0000-0000-000008200000}"/>
    <cellStyle name="Normal 3 3 6" xfId="603" xr:uid="{00000000-0005-0000-0000-000009200000}"/>
    <cellStyle name="Normal 3 3 6 2" xfId="1162" xr:uid="{00000000-0005-0000-0000-00000A200000}"/>
    <cellStyle name="Normal 3 3 6 2 2" xfId="4016" xr:uid="{00000000-0005-0000-0000-00000B200000}"/>
    <cellStyle name="Normal 3 3 6 2 2 2" xfId="9676" xr:uid="{00000000-0005-0000-0000-00000C200000}"/>
    <cellStyle name="Normal 3 3 6 2 3" xfId="6846" xr:uid="{00000000-0005-0000-0000-00000D200000}"/>
    <cellStyle name="Normal 3 3 6 3" xfId="1716" xr:uid="{00000000-0005-0000-0000-00000E200000}"/>
    <cellStyle name="Normal 3 3 6 3 2" xfId="4570" xr:uid="{00000000-0005-0000-0000-00000F200000}"/>
    <cellStyle name="Normal 3 3 6 3 2 2" xfId="10230" xr:uid="{00000000-0005-0000-0000-000010200000}"/>
    <cellStyle name="Normal 3 3 6 3 3" xfId="7400" xr:uid="{00000000-0005-0000-0000-000011200000}"/>
    <cellStyle name="Normal 3 3 6 4" xfId="2282" xr:uid="{00000000-0005-0000-0000-000012200000}"/>
    <cellStyle name="Normal 3 3 6 4 2" xfId="5125" xr:uid="{00000000-0005-0000-0000-000013200000}"/>
    <cellStyle name="Normal 3 3 6 4 2 2" xfId="10785" xr:uid="{00000000-0005-0000-0000-000014200000}"/>
    <cellStyle name="Normal 3 3 6 4 3" xfId="7955" xr:uid="{00000000-0005-0000-0000-000015200000}"/>
    <cellStyle name="Normal 3 3 6 5" xfId="2837" xr:uid="{00000000-0005-0000-0000-000016200000}"/>
    <cellStyle name="Normal 3 3 6 5 2" xfId="5680" xr:uid="{00000000-0005-0000-0000-000017200000}"/>
    <cellStyle name="Normal 3 3 6 5 2 2" xfId="11340" xr:uid="{00000000-0005-0000-0000-000018200000}"/>
    <cellStyle name="Normal 3 3 6 5 3" xfId="8510" xr:uid="{00000000-0005-0000-0000-000019200000}"/>
    <cellStyle name="Normal 3 3 6 6" xfId="3463" xr:uid="{00000000-0005-0000-0000-00001A200000}"/>
    <cellStyle name="Normal 3 3 6 6 2" xfId="9123" xr:uid="{00000000-0005-0000-0000-00001B200000}"/>
    <cellStyle name="Normal 3 3 6 7" xfId="6293" xr:uid="{00000000-0005-0000-0000-00001C200000}"/>
    <cellStyle name="Normal 3 3 7" xfId="714" xr:uid="{00000000-0005-0000-0000-00001D200000}"/>
    <cellStyle name="Normal 3 3 7 2" xfId="3574" xr:uid="{00000000-0005-0000-0000-00001E200000}"/>
    <cellStyle name="Normal 3 3 7 2 2" xfId="9234" xr:uid="{00000000-0005-0000-0000-00001F200000}"/>
    <cellStyle name="Normal 3 3 7 3" xfId="6404" xr:uid="{00000000-0005-0000-0000-000020200000}"/>
    <cellStyle name="Normal 3 3 8" xfId="1273" xr:uid="{00000000-0005-0000-0000-000021200000}"/>
    <cellStyle name="Normal 3 3 8 2" xfId="4127" xr:uid="{00000000-0005-0000-0000-000022200000}"/>
    <cellStyle name="Normal 3 3 8 2 2" xfId="9787" xr:uid="{00000000-0005-0000-0000-000023200000}"/>
    <cellStyle name="Normal 3 3 8 3" xfId="6957" xr:uid="{00000000-0005-0000-0000-000024200000}"/>
    <cellStyle name="Normal 3 3 9" xfId="1839" xr:uid="{00000000-0005-0000-0000-000025200000}"/>
    <cellStyle name="Normal 3 3 9 2" xfId="4683" xr:uid="{00000000-0005-0000-0000-000026200000}"/>
    <cellStyle name="Normal 3 3 9 2 2" xfId="10343" xr:uid="{00000000-0005-0000-0000-000027200000}"/>
    <cellStyle name="Normal 3 3 9 3" xfId="7513" xr:uid="{00000000-0005-0000-0000-000028200000}"/>
    <cellStyle name="Normal 3 4" xfId="132" xr:uid="{00000000-0005-0000-0000-000029200000}"/>
    <cellStyle name="Normal 3 5" xfId="90" xr:uid="{00000000-0005-0000-0000-00002A200000}"/>
    <cellStyle name="Normal 4" xfId="61" xr:uid="{00000000-0005-0000-0000-00002B200000}"/>
    <cellStyle name="Normal 4 2" xfId="133" xr:uid="{00000000-0005-0000-0000-00002C200000}"/>
    <cellStyle name="Normal 4 2 10" xfId="2396" xr:uid="{00000000-0005-0000-0000-00002D200000}"/>
    <cellStyle name="Normal 4 2 10 2" xfId="5239" xr:uid="{00000000-0005-0000-0000-00002E200000}"/>
    <cellStyle name="Normal 4 2 10 2 2" xfId="10899" xr:uid="{00000000-0005-0000-0000-00002F200000}"/>
    <cellStyle name="Normal 4 2 10 3" xfId="8069" xr:uid="{00000000-0005-0000-0000-000030200000}"/>
    <cellStyle name="Normal 4 2 11" xfId="2950" xr:uid="{00000000-0005-0000-0000-000031200000}"/>
    <cellStyle name="Normal 4 2 11 2" xfId="5793" xr:uid="{00000000-0005-0000-0000-000032200000}"/>
    <cellStyle name="Normal 4 2 11 2 2" xfId="11453" xr:uid="{00000000-0005-0000-0000-000033200000}"/>
    <cellStyle name="Normal 4 2 11 3" xfId="8623" xr:uid="{00000000-0005-0000-0000-000034200000}"/>
    <cellStyle name="Normal 4 2 12" xfId="3022" xr:uid="{00000000-0005-0000-0000-000035200000}"/>
    <cellStyle name="Normal 4 2 12 2" xfId="8682" xr:uid="{00000000-0005-0000-0000-000036200000}"/>
    <cellStyle name="Normal 4 2 13" xfId="5852" xr:uid="{00000000-0005-0000-0000-000037200000}"/>
    <cellStyle name="Normal 4 2 2" xfId="212" xr:uid="{00000000-0005-0000-0000-000038200000}"/>
    <cellStyle name="Normal 4 2 2 10" xfId="3078" xr:uid="{00000000-0005-0000-0000-000039200000}"/>
    <cellStyle name="Normal 4 2 2 10 2" xfId="8738" xr:uid="{00000000-0005-0000-0000-00003A200000}"/>
    <cellStyle name="Normal 4 2 2 11" xfId="5908" xr:uid="{00000000-0005-0000-0000-00003B200000}"/>
    <cellStyle name="Normal 4 2 2 2" xfId="326" xr:uid="{00000000-0005-0000-0000-00003C200000}"/>
    <cellStyle name="Normal 4 2 2 2 2" xfId="889" xr:uid="{00000000-0005-0000-0000-00003D200000}"/>
    <cellStyle name="Normal 4 2 2 2 2 2" xfId="3743" xr:uid="{00000000-0005-0000-0000-00003E200000}"/>
    <cellStyle name="Normal 4 2 2 2 2 2 2" xfId="9403" xr:uid="{00000000-0005-0000-0000-00003F200000}"/>
    <cellStyle name="Normal 4 2 2 2 2 3" xfId="6573" xr:uid="{00000000-0005-0000-0000-000040200000}"/>
    <cellStyle name="Normal 4 2 2 2 3" xfId="1443" xr:uid="{00000000-0005-0000-0000-000041200000}"/>
    <cellStyle name="Normal 4 2 2 2 3 2" xfId="4297" xr:uid="{00000000-0005-0000-0000-000042200000}"/>
    <cellStyle name="Normal 4 2 2 2 3 2 2" xfId="9957" xr:uid="{00000000-0005-0000-0000-000043200000}"/>
    <cellStyle name="Normal 4 2 2 2 3 3" xfId="7127" xr:uid="{00000000-0005-0000-0000-000044200000}"/>
    <cellStyle name="Normal 4 2 2 2 4" xfId="2009" xr:uid="{00000000-0005-0000-0000-000045200000}"/>
    <cellStyle name="Normal 4 2 2 2 4 2" xfId="4852" xr:uid="{00000000-0005-0000-0000-000046200000}"/>
    <cellStyle name="Normal 4 2 2 2 4 2 2" xfId="10512" xr:uid="{00000000-0005-0000-0000-000047200000}"/>
    <cellStyle name="Normal 4 2 2 2 4 3" xfId="7682" xr:uid="{00000000-0005-0000-0000-000048200000}"/>
    <cellStyle name="Normal 4 2 2 2 5" xfId="2564" xr:uid="{00000000-0005-0000-0000-000049200000}"/>
    <cellStyle name="Normal 4 2 2 2 5 2" xfId="5407" xr:uid="{00000000-0005-0000-0000-00004A200000}"/>
    <cellStyle name="Normal 4 2 2 2 5 2 2" xfId="11067" xr:uid="{00000000-0005-0000-0000-00004B200000}"/>
    <cellStyle name="Normal 4 2 2 2 5 3" xfId="8237" xr:uid="{00000000-0005-0000-0000-00004C200000}"/>
    <cellStyle name="Normal 4 2 2 2 6" xfId="3190" xr:uid="{00000000-0005-0000-0000-00004D200000}"/>
    <cellStyle name="Normal 4 2 2 2 6 2" xfId="8850" xr:uid="{00000000-0005-0000-0000-00004E200000}"/>
    <cellStyle name="Normal 4 2 2 2 7" xfId="6020" xr:uid="{00000000-0005-0000-0000-00004F200000}"/>
    <cellStyle name="Normal 4 2 2 3" xfId="438" xr:uid="{00000000-0005-0000-0000-000050200000}"/>
    <cellStyle name="Normal 4 2 2 3 2" xfId="997" xr:uid="{00000000-0005-0000-0000-000051200000}"/>
    <cellStyle name="Normal 4 2 2 3 2 2" xfId="3851" xr:uid="{00000000-0005-0000-0000-000052200000}"/>
    <cellStyle name="Normal 4 2 2 3 2 2 2" xfId="9511" xr:uid="{00000000-0005-0000-0000-000053200000}"/>
    <cellStyle name="Normal 4 2 2 3 2 3" xfId="6681" xr:uid="{00000000-0005-0000-0000-000054200000}"/>
    <cellStyle name="Normal 4 2 2 3 3" xfId="1551" xr:uid="{00000000-0005-0000-0000-000055200000}"/>
    <cellStyle name="Normal 4 2 2 3 3 2" xfId="4405" xr:uid="{00000000-0005-0000-0000-000056200000}"/>
    <cellStyle name="Normal 4 2 2 3 3 2 2" xfId="10065" xr:uid="{00000000-0005-0000-0000-000057200000}"/>
    <cellStyle name="Normal 4 2 2 3 3 3" xfId="7235" xr:uid="{00000000-0005-0000-0000-000058200000}"/>
    <cellStyle name="Normal 4 2 2 3 4" xfId="2117" xr:uid="{00000000-0005-0000-0000-000059200000}"/>
    <cellStyle name="Normal 4 2 2 3 4 2" xfId="4960" xr:uid="{00000000-0005-0000-0000-00005A200000}"/>
    <cellStyle name="Normal 4 2 2 3 4 2 2" xfId="10620" xr:uid="{00000000-0005-0000-0000-00005B200000}"/>
    <cellStyle name="Normal 4 2 2 3 4 3" xfId="7790" xr:uid="{00000000-0005-0000-0000-00005C200000}"/>
    <cellStyle name="Normal 4 2 2 3 5" xfId="2672" xr:uid="{00000000-0005-0000-0000-00005D200000}"/>
    <cellStyle name="Normal 4 2 2 3 5 2" xfId="5515" xr:uid="{00000000-0005-0000-0000-00005E200000}"/>
    <cellStyle name="Normal 4 2 2 3 5 2 2" xfId="11175" xr:uid="{00000000-0005-0000-0000-00005F200000}"/>
    <cellStyle name="Normal 4 2 2 3 5 3" xfId="8345" xr:uid="{00000000-0005-0000-0000-000060200000}"/>
    <cellStyle name="Normal 4 2 2 3 6" xfId="3298" xr:uid="{00000000-0005-0000-0000-000061200000}"/>
    <cellStyle name="Normal 4 2 2 3 6 2" xfId="8958" xr:uid="{00000000-0005-0000-0000-000062200000}"/>
    <cellStyle name="Normal 4 2 2 3 7" xfId="6128" xr:uid="{00000000-0005-0000-0000-000063200000}"/>
    <cellStyle name="Normal 4 2 2 4" xfId="550" xr:uid="{00000000-0005-0000-0000-000064200000}"/>
    <cellStyle name="Normal 4 2 2 4 2" xfId="1109" xr:uid="{00000000-0005-0000-0000-000065200000}"/>
    <cellStyle name="Normal 4 2 2 4 2 2" xfId="3963" xr:uid="{00000000-0005-0000-0000-000066200000}"/>
    <cellStyle name="Normal 4 2 2 4 2 2 2" xfId="9623" xr:uid="{00000000-0005-0000-0000-000067200000}"/>
    <cellStyle name="Normal 4 2 2 4 2 3" xfId="6793" xr:uid="{00000000-0005-0000-0000-000068200000}"/>
    <cellStyle name="Normal 4 2 2 4 3" xfId="1663" xr:uid="{00000000-0005-0000-0000-000069200000}"/>
    <cellStyle name="Normal 4 2 2 4 3 2" xfId="4517" xr:uid="{00000000-0005-0000-0000-00006A200000}"/>
    <cellStyle name="Normal 4 2 2 4 3 2 2" xfId="10177" xr:uid="{00000000-0005-0000-0000-00006B200000}"/>
    <cellStyle name="Normal 4 2 2 4 3 3" xfId="7347" xr:uid="{00000000-0005-0000-0000-00006C200000}"/>
    <cellStyle name="Normal 4 2 2 4 4" xfId="2229" xr:uid="{00000000-0005-0000-0000-00006D200000}"/>
    <cellStyle name="Normal 4 2 2 4 4 2" xfId="5072" xr:uid="{00000000-0005-0000-0000-00006E200000}"/>
    <cellStyle name="Normal 4 2 2 4 4 2 2" xfId="10732" xr:uid="{00000000-0005-0000-0000-00006F200000}"/>
    <cellStyle name="Normal 4 2 2 4 4 3" xfId="7902" xr:uid="{00000000-0005-0000-0000-000070200000}"/>
    <cellStyle name="Normal 4 2 2 4 5" xfId="2784" xr:uid="{00000000-0005-0000-0000-000071200000}"/>
    <cellStyle name="Normal 4 2 2 4 5 2" xfId="5627" xr:uid="{00000000-0005-0000-0000-000072200000}"/>
    <cellStyle name="Normal 4 2 2 4 5 2 2" xfId="11287" xr:uid="{00000000-0005-0000-0000-000073200000}"/>
    <cellStyle name="Normal 4 2 2 4 5 3" xfId="8457" xr:uid="{00000000-0005-0000-0000-000074200000}"/>
    <cellStyle name="Normal 4 2 2 4 6" xfId="3410" xr:uid="{00000000-0005-0000-0000-000075200000}"/>
    <cellStyle name="Normal 4 2 2 4 6 2" xfId="9070" xr:uid="{00000000-0005-0000-0000-000076200000}"/>
    <cellStyle name="Normal 4 2 2 4 7" xfId="6240" xr:uid="{00000000-0005-0000-0000-000077200000}"/>
    <cellStyle name="Normal 4 2 2 5" xfId="661" xr:uid="{00000000-0005-0000-0000-000078200000}"/>
    <cellStyle name="Normal 4 2 2 5 2" xfId="1220" xr:uid="{00000000-0005-0000-0000-000079200000}"/>
    <cellStyle name="Normal 4 2 2 5 2 2" xfId="4074" xr:uid="{00000000-0005-0000-0000-00007A200000}"/>
    <cellStyle name="Normal 4 2 2 5 2 2 2" xfId="9734" xr:uid="{00000000-0005-0000-0000-00007B200000}"/>
    <cellStyle name="Normal 4 2 2 5 2 3" xfId="6904" xr:uid="{00000000-0005-0000-0000-00007C200000}"/>
    <cellStyle name="Normal 4 2 2 5 3" xfId="1774" xr:uid="{00000000-0005-0000-0000-00007D200000}"/>
    <cellStyle name="Normal 4 2 2 5 3 2" xfId="4628" xr:uid="{00000000-0005-0000-0000-00007E200000}"/>
    <cellStyle name="Normal 4 2 2 5 3 2 2" xfId="10288" xr:uid="{00000000-0005-0000-0000-00007F200000}"/>
    <cellStyle name="Normal 4 2 2 5 3 3" xfId="7458" xr:uid="{00000000-0005-0000-0000-000080200000}"/>
    <cellStyle name="Normal 4 2 2 5 4" xfId="2340" xr:uid="{00000000-0005-0000-0000-000081200000}"/>
    <cellStyle name="Normal 4 2 2 5 4 2" xfId="5183" xr:uid="{00000000-0005-0000-0000-000082200000}"/>
    <cellStyle name="Normal 4 2 2 5 4 2 2" xfId="10843" xr:uid="{00000000-0005-0000-0000-000083200000}"/>
    <cellStyle name="Normal 4 2 2 5 4 3" xfId="8013" xr:uid="{00000000-0005-0000-0000-000084200000}"/>
    <cellStyle name="Normal 4 2 2 5 5" xfId="2895" xr:uid="{00000000-0005-0000-0000-000085200000}"/>
    <cellStyle name="Normal 4 2 2 5 5 2" xfId="5738" xr:uid="{00000000-0005-0000-0000-000086200000}"/>
    <cellStyle name="Normal 4 2 2 5 5 2 2" xfId="11398" xr:uid="{00000000-0005-0000-0000-000087200000}"/>
    <cellStyle name="Normal 4 2 2 5 5 3" xfId="8568" xr:uid="{00000000-0005-0000-0000-000088200000}"/>
    <cellStyle name="Normal 4 2 2 5 6" xfId="3521" xr:uid="{00000000-0005-0000-0000-000089200000}"/>
    <cellStyle name="Normal 4 2 2 5 6 2" xfId="9181" xr:uid="{00000000-0005-0000-0000-00008A200000}"/>
    <cellStyle name="Normal 4 2 2 5 7" xfId="6351" xr:uid="{00000000-0005-0000-0000-00008B200000}"/>
    <cellStyle name="Normal 4 2 2 6" xfId="772" xr:uid="{00000000-0005-0000-0000-00008C200000}"/>
    <cellStyle name="Normal 4 2 2 6 2" xfId="3632" xr:uid="{00000000-0005-0000-0000-00008D200000}"/>
    <cellStyle name="Normal 4 2 2 6 2 2" xfId="9292" xr:uid="{00000000-0005-0000-0000-00008E200000}"/>
    <cellStyle name="Normal 4 2 2 6 3" xfId="6462" xr:uid="{00000000-0005-0000-0000-00008F200000}"/>
    <cellStyle name="Normal 4 2 2 7" xfId="1331" xr:uid="{00000000-0005-0000-0000-000090200000}"/>
    <cellStyle name="Normal 4 2 2 7 2" xfId="4185" xr:uid="{00000000-0005-0000-0000-000091200000}"/>
    <cellStyle name="Normal 4 2 2 7 2 2" xfId="9845" xr:uid="{00000000-0005-0000-0000-000092200000}"/>
    <cellStyle name="Normal 4 2 2 7 3" xfId="7015" xr:uid="{00000000-0005-0000-0000-000093200000}"/>
    <cellStyle name="Normal 4 2 2 8" xfId="1897" xr:uid="{00000000-0005-0000-0000-000094200000}"/>
    <cellStyle name="Normal 4 2 2 8 2" xfId="4740" xr:uid="{00000000-0005-0000-0000-000095200000}"/>
    <cellStyle name="Normal 4 2 2 8 2 2" xfId="10400" xr:uid="{00000000-0005-0000-0000-000096200000}"/>
    <cellStyle name="Normal 4 2 2 8 3" xfId="7570" xr:uid="{00000000-0005-0000-0000-000097200000}"/>
    <cellStyle name="Normal 4 2 2 9" xfId="2452" xr:uid="{00000000-0005-0000-0000-000098200000}"/>
    <cellStyle name="Normal 4 2 2 9 2" xfId="5295" xr:uid="{00000000-0005-0000-0000-000099200000}"/>
    <cellStyle name="Normal 4 2 2 9 2 2" xfId="10955" xr:uid="{00000000-0005-0000-0000-00009A200000}"/>
    <cellStyle name="Normal 4 2 2 9 3" xfId="8125" xr:uid="{00000000-0005-0000-0000-00009B200000}"/>
    <cellStyle name="Normal 4 2 3" xfId="270" xr:uid="{00000000-0005-0000-0000-00009C200000}"/>
    <cellStyle name="Normal 4 2 3 2" xfId="833" xr:uid="{00000000-0005-0000-0000-00009D200000}"/>
    <cellStyle name="Normal 4 2 3 2 2" xfId="3687" xr:uid="{00000000-0005-0000-0000-00009E200000}"/>
    <cellStyle name="Normal 4 2 3 2 2 2" xfId="9347" xr:uid="{00000000-0005-0000-0000-00009F200000}"/>
    <cellStyle name="Normal 4 2 3 2 3" xfId="6517" xr:uid="{00000000-0005-0000-0000-0000A0200000}"/>
    <cellStyle name="Normal 4 2 3 3" xfId="1387" xr:uid="{00000000-0005-0000-0000-0000A1200000}"/>
    <cellStyle name="Normal 4 2 3 3 2" xfId="4241" xr:uid="{00000000-0005-0000-0000-0000A2200000}"/>
    <cellStyle name="Normal 4 2 3 3 2 2" xfId="9901" xr:uid="{00000000-0005-0000-0000-0000A3200000}"/>
    <cellStyle name="Normal 4 2 3 3 3" xfId="7071" xr:uid="{00000000-0005-0000-0000-0000A4200000}"/>
    <cellStyle name="Normal 4 2 3 4" xfId="1953" xr:uid="{00000000-0005-0000-0000-0000A5200000}"/>
    <cellStyle name="Normal 4 2 3 4 2" xfId="4796" xr:uid="{00000000-0005-0000-0000-0000A6200000}"/>
    <cellStyle name="Normal 4 2 3 4 2 2" xfId="10456" xr:uid="{00000000-0005-0000-0000-0000A7200000}"/>
    <cellStyle name="Normal 4 2 3 4 3" xfId="7626" xr:uid="{00000000-0005-0000-0000-0000A8200000}"/>
    <cellStyle name="Normal 4 2 3 5" xfId="2508" xr:uid="{00000000-0005-0000-0000-0000A9200000}"/>
    <cellStyle name="Normal 4 2 3 5 2" xfId="5351" xr:uid="{00000000-0005-0000-0000-0000AA200000}"/>
    <cellStyle name="Normal 4 2 3 5 2 2" xfId="11011" xr:uid="{00000000-0005-0000-0000-0000AB200000}"/>
    <cellStyle name="Normal 4 2 3 5 3" xfId="8181" xr:uid="{00000000-0005-0000-0000-0000AC200000}"/>
    <cellStyle name="Normal 4 2 3 6" xfId="3134" xr:uid="{00000000-0005-0000-0000-0000AD200000}"/>
    <cellStyle name="Normal 4 2 3 6 2" xfId="8794" xr:uid="{00000000-0005-0000-0000-0000AE200000}"/>
    <cellStyle name="Normal 4 2 3 7" xfId="5964" xr:uid="{00000000-0005-0000-0000-0000AF200000}"/>
    <cellStyle name="Normal 4 2 4" xfId="382" xr:uid="{00000000-0005-0000-0000-0000B0200000}"/>
    <cellStyle name="Normal 4 2 4 2" xfId="941" xr:uid="{00000000-0005-0000-0000-0000B1200000}"/>
    <cellStyle name="Normal 4 2 4 2 2" xfId="3795" xr:uid="{00000000-0005-0000-0000-0000B2200000}"/>
    <cellStyle name="Normal 4 2 4 2 2 2" xfId="9455" xr:uid="{00000000-0005-0000-0000-0000B3200000}"/>
    <cellStyle name="Normal 4 2 4 2 3" xfId="6625" xr:uid="{00000000-0005-0000-0000-0000B4200000}"/>
    <cellStyle name="Normal 4 2 4 3" xfId="1495" xr:uid="{00000000-0005-0000-0000-0000B5200000}"/>
    <cellStyle name="Normal 4 2 4 3 2" xfId="4349" xr:uid="{00000000-0005-0000-0000-0000B6200000}"/>
    <cellStyle name="Normal 4 2 4 3 2 2" xfId="10009" xr:uid="{00000000-0005-0000-0000-0000B7200000}"/>
    <cellStyle name="Normal 4 2 4 3 3" xfId="7179" xr:uid="{00000000-0005-0000-0000-0000B8200000}"/>
    <cellStyle name="Normal 4 2 4 4" xfId="2061" xr:uid="{00000000-0005-0000-0000-0000B9200000}"/>
    <cellStyle name="Normal 4 2 4 4 2" xfId="4904" xr:uid="{00000000-0005-0000-0000-0000BA200000}"/>
    <cellStyle name="Normal 4 2 4 4 2 2" xfId="10564" xr:uid="{00000000-0005-0000-0000-0000BB200000}"/>
    <cellStyle name="Normal 4 2 4 4 3" xfId="7734" xr:uid="{00000000-0005-0000-0000-0000BC200000}"/>
    <cellStyle name="Normal 4 2 4 5" xfId="2616" xr:uid="{00000000-0005-0000-0000-0000BD200000}"/>
    <cellStyle name="Normal 4 2 4 5 2" xfId="5459" xr:uid="{00000000-0005-0000-0000-0000BE200000}"/>
    <cellStyle name="Normal 4 2 4 5 2 2" xfId="11119" xr:uid="{00000000-0005-0000-0000-0000BF200000}"/>
    <cellStyle name="Normal 4 2 4 5 3" xfId="8289" xr:uid="{00000000-0005-0000-0000-0000C0200000}"/>
    <cellStyle name="Normal 4 2 4 6" xfId="3242" xr:uid="{00000000-0005-0000-0000-0000C1200000}"/>
    <cellStyle name="Normal 4 2 4 6 2" xfId="8902" xr:uid="{00000000-0005-0000-0000-0000C2200000}"/>
    <cellStyle name="Normal 4 2 4 7" xfId="6072" xr:uid="{00000000-0005-0000-0000-0000C3200000}"/>
    <cellStyle name="Normal 4 2 5" xfId="494" xr:uid="{00000000-0005-0000-0000-0000C4200000}"/>
    <cellStyle name="Normal 4 2 5 2" xfId="1053" xr:uid="{00000000-0005-0000-0000-0000C5200000}"/>
    <cellStyle name="Normal 4 2 5 2 2" xfId="3907" xr:uid="{00000000-0005-0000-0000-0000C6200000}"/>
    <cellStyle name="Normal 4 2 5 2 2 2" xfId="9567" xr:uid="{00000000-0005-0000-0000-0000C7200000}"/>
    <cellStyle name="Normal 4 2 5 2 3" xfId="6737" xr:uid="{00000000-0005-0000-0000-0000C8200000}"/>
    <cellStyle name="Normal 4 2 5 3" xfId="1607" xr:uid="{00000000-0005-0000-0000-0000C9200000}"/>
    <cellStyle name="Normal 4 2 5 3 2" xfId="4461" xr:uid="{00000000-0005-0000-0000-0000CA200000}"/>
    <cellStyle name="Normal 4 2 5 3 2 2" xfId="10121" xr:uid="{00000000-0005-0000-0000-0000CB200000}"/>
    <cellStyle name="Normal 4 2 5 3 3" xfId="7291" xr:uid="{00000000-0005-0000-0000-0000CC200000}"/>
    <cellStyle name="Normal 4 2 5 4" xfId="2173" xr:uid="{00000000-0005-0000-0000-0000CD200000}"/>
    <cellStyle name="Normal 4 2 5 4 2" xfId="5016" xr:uid="{00000000-0005-0000-0000-0000CE200000}"/>
    <cellStyle name="Normal 4 2 5 4 2 2" xfId="10676" xr:uid="{00000000-0005-0000-0000-0000CF200000}"/>
    <cellStyle name="Normal 4 2 5 4 3" xfId="7846" xr:uid="{00000000-0005-0000-0000-0000D0200000}"/>
    <cellStyle name="Normal 4 2 5 5" xfId="2728" xr:uid="{00000000-0005-0000-0000-0000D1200000}"/>
    <cellStyle name="Normal 4 2 5 5 2" xfId="5571" xr:uid="{00000000-0005-0000-0000-0000D2200000}"/>
    <cellStyle name="Normal 4 2 5 5 2 2" xfId="11231" xr:uid="{00000000-0005-0000-0000-0000D3200000}"/>
    <cellStyle name="Normal 4 2 5 5 3" xfId="8401" xr:uid="{00000000-0005-0000-0000-0000D4200000}"/>
    <cellStyle name="Normal 4 2 5 6" xfId="3354" xr:uid="{00000000-0005-0000-0000-0000D5200000}"/>
    <cellStyle name="Normal 4 2 5 6 2" xfId="9014" xr:uid="{00000000-0005-0000-0000-0000D6200000}"/>
    <cellStyle name="Normal 4 2 5 7" xfId="6184" xr:uid="{00000000-0005-0000-0000-0000D7200000}"/>
    <cellStyle name="Normal 4 2 6" xfId="605" xr:uid="{00000000-0005-0000-0000-0000D8200000}"/>
    <cellStyle name="Normal 4 2 6 2" xfId="1164" xr:uid="{00000000-0005-0000-0000-0000D9200000}"/>
    <cellStyle name="Normal 4 2 6 2 2" xfId="4018" xr:uid="{00000000-0005-0000-0000-0000DA200000}"/>
    <cellStyle name="Normal 4 2 6 2 2 2" xfId="9678" xr:uid="{00000000-0005-0000-0000-0000DB200000}"/>
    <cellStyle name="Normal 4 2 6 2 3" xfId="6848" xr:uid="{00000000-0005-0000-0000-0000DC200000}"/>
    <cellStyle name="Normal 4 2 6 3" xfId="1718" xr:uid="{00000000-0005-0000-0000-0000DD200000}"/>
    <cellStyle name="Normal 4 2 6 3 2" xfId="4572" xr:uid="{00000000-0005-0000-0000-0000DE200000}"/>
    <cellStyle name="Normal 4 2 6 3 2 2" xfId="10232" xr:uid="{00000000-0005-0000-0000-0000DF200000}"/>
    <cellStyle name="Normal 4 2 6 3 3" xfId="7402" xr:uid="{00000000-0005-0000-0000-0000E0200000}"/>
    <cellStyle name="Normal 4 2 6 4" xfId="2284" xr:uid="{00000000-0005-0000-0000-0000E1200000}"/>
    <cellStyle name="Normal 4 2 6 4 2" xfId="5127" xr:uid="{00000000-0005-0000-0000-0000E2200000}"/>
    <cellStyle name="Normal 4 2 6 4 2 2" xfId="10787" xr:uid="{00000000-0005-0000-0000-0000E3200000}"/>
    <cellStyle name="Normal 4 2 6 4 3" xfId="7957" xr:uid="{00000000-0005-0000-0000-0000E4200000}"/>
    <cellStyle name="Normal 4 2 6 5" xfId="2839" xr:uid="{00000000-0005-0000-0000-0000E5200000}"/>
    <cellStyle name="Normal 4 2 6 5 2" xfId="5682" xr:uid="{00000000-0005-0000-0000-0000E6200000}"/>
    <cellStyle name="Normal 4 2 6 5 2 2" xfId="11342" xr:uid="{00000000-0005-0000-0000-0000E7200000}"/>
    <cellStyle name="Normal 4 2 6 5 3" xfId="8512" xr:uid="{00000000-0005-0000-0000-0000E8200000}"/>
    <cellStyle name="Normal 4 2 6 6" xfId="3465" xr:uid="{00000000-0005-0000-0000-0000E9200000}"/>
    <cellStyle name="Normal 4 2 6 6 2" xfId="9125" xr:uid="{00000000-0005-0000-0000-0000EA200000}"/>
    <cellStyle name="Normal 4 2 6 7" xfId="6295" xr:uid="{00000000-0005-0000-0000-0000EB200000}"/>
    <cellStyle name="Normal 4 2 7" xfId="716" xr:uid="{00000000-0005-0000-0000-0000EC200000}"/>
    <cellStyle name="Normal 4 2 7 2" xfId="3576" xr:uid="{00000000-0005-0000-0000-0000ED200000}"/>
    <cellStyle name="Normal 4 2 7 2 2" xfId="9236" xr:uid="{00000000-0005-0000-0000-0000EE200000}"/>
    <cellStyle name="Normal 4 2 7 3" xfId="6406" xr:uid="{00000000-0005-0000-0000-0000EF200000}"/>
    <cellStyle name="Normal 4 2 8" xfId="1275" xr:uid="{00000000-0005-0000-0000-0000F0200000}"/>
    <cellStyle name="Normal 4 2 8 2" xfId="4129" xr:uid="{00000000-0005-0000-0000-0000F1200000}"/>
    <cellStyle name="Normal 4 2 8 2 2" xfId="9789" xr:uid="{00000000-0005-0000-0000-0000F2200000}"/>
    <cellStyle name="Normal 4 2 8 3" xfId="6959" xr:uid="{00000000-0005-0000-0000-0000F3200000}"/>
    <cellStyle name="Normal 4 2 9" xfId="1841" xr:uid="{00000000-0005-0000-0000-0000F4200000}"/>
    <cellStyle name="Normal 4 2 9 2" xfId="4685" xr:uid="{00000000-0005-0000-0000-0000F5200000}"/>
    <cellStyle name="Normal 4 2 9 2 2" xfId="10345" xr:uid="{00000000-0005-0000-0000-0000F6200000}"/>
    <cellStyle name="Normal 4 2 9 3" xfId="7515" xr:uid="{00000000-0005-0000-0000-0000F7200000}"/>
    <cellStyle name="Normal 4 3" xfId="147" xr:uid="{00000000-0005-0000-0000-0000F8200000}"/>
    <cellStyle name="Normal 4 4" xfId="109" xr:uid="{00000000-0005-0000-0000-0000F9200000}"/>
    <cellStyle name="Normal 5" xfId="44" xr:uid="{00000000-0005-0000-0000-0000FA200000}"/>
    <cellStyle name="Normal 5 2" xfId="148" xr:uid="{00000000-0005-0000-0000-0000FB200000}"/>
    <cellStyle name="Normal 6" xfId="46" xr:uid="{00000000-0005-0000-0000-0000FC200000}"/>
    <cellStyle name="Normal 6 2" xfId="134" xr:uid="{00000000-0005-0000-0000-0000FD200000}"/>
    <cellStyle name="Normal 6 3" xfId="149" xr:uid="{00000000-0005-0000-0000-0000FE200000}"/>
    <cellStyle name="Normal 6 4" xfId="110" xr:uid="{00000000-0005-0000-0000-0000FF200000}"/>
    <cellStyle name="Normal 7" xfId="48" xr:uid="{00000000-0005-0000-0000-000000210000}"/>
    <cellStyle name="Normal 7 10" xfId="1242" xr:uid="{00000000-0005-0000-0000-000001210000}"/>
    <cellStyle name="Normal 7 10 2" xfId="4096" xr:uid="{00000000-0005-0000-0000-000002210000}"/>
    <cellStyle name="Normal 7 10 2 2" xfId="9756" xr:uid="{00000000-0005-0000-0000-000003210000}"/>
    <cellStyle name="Normal 7 10 3" xfId="6926" xr:uid="{00000000-0005-0000-0000-000004210000}"/>
    <cellStyle name="Normal 7 11" xfId="1808" xr:uid="{00000000-0005-0000-0000-000005210000}"/>
    <cellStyle name="Normal 7 11 2" xfId="4652" xr:uid="{00000000-0005-0000-0000-000006210000}"/>
    <cellStyle name="Normal 7 11 2 2" xfId="10312" xr:uid="{00000000-0005-0000-0000-000007210000}"/>
    <cellStyle name="Normal 7 11 3" xfId="7482" xr:uid="{00000000-0005-0000-0000-000008210000}"/>
    <cellStyle name="Normal 7 12" xfId="2363" xr:uid="{00000000-0005-0000-0000-000009210000}"/>
    <cellStyle name="Normal 7 12 2" xfId="5206" xr:uid="{00000000-0005-0000-0000-00000A210000}"/>
    <cellStyle name="Normal 7 12 2 2" xfId="10866" xr:uid="{00000000-0005-0000-0000-00000B210000}"/>
    <cellStyle name="Normal 7 12 3" xfId="8036" xr:uid="{00000000-0005-0000-0000-00000C210000}"/>
    <cellStyle name="Normal 7 13" xfId="2917" xr:uid="{00000000-0005-0000-0000-00000D210000}"/>
    <cellStyle name="Normal 7 13 2" xfId="5760" xr:uid="{00000000-0005-0000-0000-00000E210000}"/>
    <cellStyle name="Normal 7 13 2 2" xfId="11420" xr:uid="{00000000-0005-0000-0000-00000F210000}"/>
    <cellStyle name="Normal 7 13 3" xfId="8590" xr:uid="{00000000-0005-0000-0000-000010210000}"/>
    <cellStyle name="Normal 7 14" xfId="2989" xr:uid="{00000000-0005-0000-0000-000011210000}"/>
    <cellStyle name="Normal 7 14 2" xfId="8649" xr:uid="{00000000-0005-0000-0000-000012210000}"/>
    <cellStyle name="Normal 7 15" xfId="5819" xr:uid="{00000000-0005-0000-0000-000013210000}"/>
    <cellStyle name="Normal 7 2" xfId="85" xr:uid="{00000000-0005-0000-0000-000014210000}"/>
    <cellStyle name="Normal 7 2 10" xfId="2385" xr:uid="{00000000-0005-0000-0000-000015210000}"/>
    <cellStyle name="Normal 7 2 10 2" xfId="5228" xr:uid="{00000000-0005-0000-0000-000016210000}"/>
    <cellStyle name="Normal 7 2 10 2 2" xfId="10888" xr:uid="{00000000-0005-0000-0000-000017210000}"/>
    <cellStyle name="Normal 7 2 10 3" xfId="8058" xr:uid="{00000000-0005-0000-0000-000018210000}"/>
    <cellStyle name="Normal 7 2 11" xfId="2939" xr:uid="{00000000-0005-0000-0000-000019210000}"/>
    <cellStyle name="Normal 7 2 11 2" xfId="5782" xr:uid="{00000000-0005-0000-0000-00001A210000}"/>
    <cellStyle name="Normal 7 2 11 2 2" xfId="11442" xr:uid="{00000000-0005-0000-0000-00001B210000}"/>
    <cellStyle name="Normal 7 2 11 3" xfId="8612" xr:uid="{00000000-0005-0000-0000-00001C210000}"/>
    <cellStyle name="Normal 7 2 12" xfId="3011" xr:uid="{00000000-0005-0000-0000-00001D210000}"/>
    <cellStyle name="Normal 7 2 12 2" xfId="8671" xr:uid="{00000000-0005-0000-0000-00001E210000}"/>
    <cellStyle name="Normal 7 2 13" xfId="5841" xr:uid="{00000000-0005-0000-0000-00001F210000}"/>
    <cellStyle name="Normal 7 2 2" xfId="201" xr:uid="{00000000-0005-0000-0000-000020210000}"/>
    <cellStyle name="Normal 7 2 2 10" xfId="3067" xr:uid="{00000000-0005-0000-0000-000021210000}"/>
    <cellStyle name="Normal 7 2 2 10 2" xfId="8727" xr:uid="{00000000-0005-0000-0000-000022210000}"/>
    <cellStyle name="Normal 7 2 2 11" xfId="5897" xr:uid="{00000000-0005-0000-0000-000023210000}"/>
    <cellStyle name="Normal 7 2 2 2" xfId="315" xr:uid="{00000000-0005-0000-0000-000024210000}"/>
    <cellStyle name="Normal 7 2 2 2 2" xfId="878" xr:uid="{00000000-0005-0000-0000-000025210000}"/>
    <cellStyle name="Normal 7 2 2 2 2 2" xfId="3732" xr:uid="{00000000-0005-0000-0000-000026210000}"/>
    <cellStyle name="Normal 7 2 2 2 2 2 2" xfId="9392" xr:uid="{00000000-0005-0000-0000-000027210000}"/>
    <cellStyle name="Normal 7 2 2 2 2 3" xfId="6562" xr:uid="{00000000-0005-0000-0000-000028210000}"/>
    <cellStyle name="Normal 7 2 2 2 3" xfId="1432" xr:uid="{00000000-0005-0000-0000-000029210000}"/>
    <cellStyle name="Normal 7 2 2 2 3 2" xfId="4286" xr:uid="{00000000-0005-0000-0000-00002A210000}"/>
    <cellStyle name="Normal 7 2 2 2 3 2 2" xfId="9946" xr:uid="{00000000-0005-0000-0000-00002B210000}"/>
    <cellStyle name="Normal 7 2 2 2 3 3" xfId="7116" xr:uid="{00000000-0005-0000-0000-00002C210000}"/>
    <cellStyle name="Normal 7 2 2 2 4" xfId="1998" xr:uid="{00000000-0005-0000-0000-00002D210000}"/>
    <cellStyle name="Normal 7 2 2 2 4 2" xfId="4841" xr:uid="{00000000-0005-0000-0000-00002E210000}"/>
    <cellStyle name="Normal 7 2 2 2 4 2 2" xfId="10501" xr:uid="{00000000-0005-0000-0000-00002F210000}"/>
    <cellStyle name="Normal 7 2 2 2 4 3" xfId="7671" xr:uid="{00000000-0005-0000-0000-000030210000}"/>
    <cellStyle name="Normal 7 2 2 2 5" xfId="2553" xr:uid="{00000000-0005-0000-0000-000031210000}"/>
    <cellStyle name="Normal 7 2 2 2 5 2" xfId="5396" xr:uid="{00000000-0005-0000-0000-000032210000}"/>
    <cellStyle name="Normal 7 2 2 2 5 2 2" xfId="11056" xr:uid="{00000000-0005-0000-0000-000033210000}"/>
    <cellStyle name="Normal 7 2 2 2 5 3" xfId="8226" xr:uid="{00000000-0005-0000-0000-000034210000}"/>
    <cellStyle name="Normal 7 2 2 2 6" xfId="3179" xr:uid="{00000000-0005-0000-0000-000035210000}"/>
    <cellStyle name="Normal 7 2 2 2 6 2" xfId="8839" xr:uid="{00000000-0005-0000-0000-000036210000}"/>
    <cellStyle name="Normal 7 2 2 2 7" xfId="6009" xr:uid="{00000000-0005-0000-0000-000037210000}"/>
    <cellStyle name="Normal 7 2 2 3" xfId="427" xr:uid="{00000000-0005-0000-0000-000038210000}"/>
    <cellStyle name="Normal 7 2 2 3 2" xfId="986" xr:uid="{00000000-0005-0000-0000-000039210000}"/>
    <cellStyle name="Normal 7 2 2 3 2 2" xfId="3840" xr:uid="{00000000-0005-0000-0000-00003A210000}"/>
    <cellStyle name="Normal 7 2 2 3 2 2 2" xfId="9500" xr:uid="{00000000-0005-0000-0000-00003B210000}"/>
    <cellStyle name="Normal 7 2 2 3 2 3" xfId="6670" xr:uid="{00000000-0005-0000-0000-00003C210000}"/>
    <cellStyle name="Normal 7 2 2 3 3" xfId="1540" xr:uid="{00000000-0005-0000-0000-00003D210000}"/>
    <cellStyle name="Normal 7 2 2 3 3 2" xfId="4394" xr:uid="{00000000-0005-0000-0000-00003E210000}"/>
    <cellStyle name="Normal 7 2 2 3 3 2 2" xfId="10054" xr:uid="{00000000-0005-0000-0000-00003F210000}"/>
    <cellStyle name="Normal 7 2 2 3 3 3" xfId="7224" xr:uid="{00000000-0005-0000-0000-000040210000}"/>
    <cellStyle name="Normal 7 2 2 3 4" xfId="2106" xr:uid="{00000000-0005-0000-0000-000041210000}"/>
    <cellStyle name="Normal 7 2 2 3 4 2" xfId="4949" xr:uid="{00000000-0005-0000-0000-000042210000}"/>
    <cellStyle name="Normal 7 2 2 3 4 2 2" xfId="10609" xr:uid="{00000000-0005-0000-0000-000043210000}"/>
    <cellStyle name="Normal 7 2 2 3 4 3" xfId="7779" xr:uid="{00000000-0005-0000-0000-000044210000}"/>
    <cellStyle name="Normal 7 2 2 3 5" xfId="2661" xr:uid="{00000000-0005-0000-0000-000045210000}"/>
    <cellStyle name="Normal 7 2 2 3 5 2" xfId="5504" xr:uid="{00000000-0005-0000-0000-000046210000}"/>
    <cellStyle name="Normal 7 2 2 3 5 2 2" xfId="11164" xr:uid="{00000000-0005-0000-0000-000047210000}"/>
    <cellStyle name="Normal 7 2 2 3 5 3" xfId="8334" xr:uid="{00000000-0005-0000-0000-000048210000}"/>
    <cellStyle name="Normal 7 2 2 3 6" xfId="3287" xr:uid="{00000000-0005-0000-0000-000049210000}"/>
    <cellStyle name="Normal 7 2 2 3 6 2" xfId="8947" xr:uid="{00000000-0005-0000-0000-00004A210000}"/>
    <cellStyle name="Normal 7 2 2 3 7" xfId="6117" xr:uid="{00000000-0005-0000-0000-00004B210000}"/>
    <cellStyle name="Normal 7 2 2 4" xfId="539" xr:uid="{00000000-0005-0000-0000-00004C210000}"/>
    <cellStyle name="Normal 7 2 2 4 2" xfId="1098" xr:uid="{00000000-0005-0000-0000-00004D210000}"/>
    <cellStyle name="Normal 7 2 2 4 2 2" xfId="3952" xr:uid="{00000000-0005-0000-0000-00004E210000}"/>
    <cellStyle name="Normal 7 2 2 4 2 2 2" xfId="9612" xr:uid="{00000000-0005-0000-0000-00004F210000}"/>
    <cellStyle name="Normal 7 2 2 4 2 3" xfId="6782" xr:uid="{00000000-0005-0000-0000-000050210000}"/>
    <cellStyle name="Normal 7 2 2 4 3" xfId="1652" xr:uid="{00000000-0005-0000-0000-000051210000}"/>
    <cellStyle name="Normal 7 2 2 4 3 2" xfId="4506" xr:uid="{00000000-0005-0000-0000-000052210000}"/>
    <cellStyle name="Normal 7 2 2 4 3 2 2" xfId="10166" xr:uid="{00000000-0005-0000-0000-000053210000}"/>
    <cellStyle name="Normal 7 2 2 4 3 3" xfId="7336" xr:uid="{00000000-0005-0000-0000-000054210000}"/>
    <cellStyle name="Normal 7 2 2 4 4" xfId="2218" xr:uid="{00000000-0005-0000-0000-000055210000}"/>
    <cellStyle name="Normal 7 2 2 4 4 2" xfId="5061" xr:uid="{00000000-0005-0000-0000-000056210000}"/>
    <cellStyle name="Normal 7 2 2 4 4 2 2" xfId="10721" xr:uid="{00000000-0005-0000-0000-000057210000}"/>
    <cellStyle name="Normal 7 2 2 4 4 3" xfId="7891" xr:uid="{00000000-0005-0000-0000-000058210000}"/>
    <cellStyle name="Normal 7 2 2 4 5" xfId="2773" xr:uid="{00000000-0005-0000-0000-000059210000}"/>
    <cellStyle name="Normal 7 2 2 4 5 2" xfId="5616" xr:uid="{00000000-0005-0000-0000-00005A210000}"/>
    <cellStyle name="Normal 7 2 2 4 5 2 2" xfId="11276" xr:uid="{00000000-0005-0000-0000-00005B210000}"/>
    <cellStyle name="Normal 7 2 2 4 5 3" xfId="8446" xr:uid="{00000000-0005-0000-0000-00005C210000}"/>
    <cellStyle name="Normal 7 2 2 4 6" xfId="3399" xr:uid="{00000000-0005-0000-0000-00005D210000}"/>
    <cellStyle name="Normal 7 2 2 4 6 2" xfId="9059" xr:uid="{00000000-0005-0000-0000-00005E210000}"/>
    <cellStyle name="Normal 7 2 2 4 7" xfId="6229" xr:uid="{00000000-0005-0000-0000-00005F210000}"/>
    <cellStyle name="Normal 7 2 2 5" xfId="650" xr:uid="{00000000-0005-0000-0000-000060210000}"/>
    <cellStyle name="Normal 7 2 2 5 2" xfId="1209" xr:uid="{00000000-0005-0000-0000-000061210000}"/>
    <cellStyle name="Normal 7 2 2 5 2 2" xfId="4063" xr:uid="{00000000-0005-0000-0000-000062210000}"/>
    <cellStyle name="Normal 7 2 2 5 2 2 2" xfId="9723" xr:uid="{00000000-0005-0000-0000-000063210000}"/>
    <cellStyle name="Normal 7 2 2 5 2 3" xfId="6893" xr:uid="{00000000-0005-0000-0000-000064210000}"/>
    <cellStyle name="Normal 7 2 2 5 3" xfId="1763" xr:uid="{00000000-0005-0000-0000-000065210000}"/>
    <cellStyle name="Normal 7 2 2 5 3 2" xfId="4617" xr:uid="{00000000-0005-0000-0000-000066210000}"/>
    <cellStyle name="Normal 7 2 2 5 3 2 2" xfId="10277" xr:uid="{00000000-0005-0000-0000-000067210000}"/>
    <cellStyle name="Normal 7 2 2 5 3 3" xfId="7447" xr:uid="{00000000-0005-0000-0000-000068210000}"/>
    <cellStyle name="Normal 7 2 2 5 4" xfId="2329" xr:uid="{00000000-0005-0000-0000-000069210000}"/>
    <cellStyle name="Normal 7 2 2 5 4 2" xfId="5172" xr:uid="{00000000-0005-0000-0000-00006A210000}"/>
    <cellStyle name="Normal 7 2 2 5 4 2 2" xfId="10832" xr:uid="{00000000-0005-0000-0000-00006B210000}"/>
    <cellStyle name="Normal 7 2 2 5 4 3" xfId="8002" xr:uid="{00000000-0005-0000-0000-00006C210000}"/>
    <cellStyle name="Normal 7 2 2 5 5" xfId="2884" xr:uid="{00000000-0005-0000-0000-00006D210000}"/>
    <cellStyle name="Normal 7 2 2 5 5 2" xfId="5727" xr:uid="{00000000-0005-0000-0000-00006E210000}"/>
    <cellStyle name="Normal 7 2 2 5 5 2 2" xfId="11387" xr:uid="{00000000-0005-0000-0000-00006F210000}"/>
    <cellStyle name="Normal 7 2 2 5 5 3" xfId="8557" xr:uid="{00000000-0005-0000-0000-000070210000}"/>
    <cellStyle name="Normal 7 2 2 5 6" xfId="3510" xr:uid="{00000000-0005-0000-0000-000071210000}"/>
    <cellStyle name="Normal 7 2 2 5 6 2" xfId="9170" xr:uid="{00000000-0005-0000-0000-000072210000}"/>
    <cellStyle name="Normal 7 2 2 5 7" xfId="6340" xr:uid="{00000000-0005-0000-0000-000073210000}"/>
    <cellStyle name="Normal 7 2 2 6" xfId="761" xr:uid="{00000000-0005-0000-0000-000074210000}"/>
    <cellStyle name="Normal 7 2 2 6 2" xfId="3621" xr:uid="{00000000-0005-0000-0000-000075210000}"/>
    <cellStyle name="Normal 7 2 2 6 2 2" xfId="9281" xr:uid="{00000000-0005-0000-0000-000076210000}"/>
    <cellStyle name="Normal 7 2 2 6 3" xfId="6451" xr:uid="{00000000-0005-0000-0000-000077210000}"/>
    <cellStyle name="Normal 7 2 2 7" xfId="1320" xr:uid="{00000000-0005-0000-0000-000078210000}"/>
    <cellStyle name="Normal 7 2 2 7 2" xfId="4174" xr:uid="{00000000-0005-0000-0000-000079210000}"/>
    <cellStyle name="Normal 7 2 2 7 2 2" xfId="9834" xr:uid="{00000000-0005-0000-0000-00007A210000}"/>
    <cellStyle name="Normal 7 2 2 7 3" xfId="7004" xr:uid="{00000000-0005-0000-0000-00007B210000}"/>
    <cellStyle name="Normal 7 2 2 8" xfId="1886" xr:uid="{00000000-0005-0000-0000-00007C210000}"/>
    <cellStyle name="Normal 7 2 2 8 2" xfId="4729" xr:uid="{00000000-0005-0000-0000-00007D210000}"/>
    <cellStyle name="Normal 7 2 2 8 2 2" xfId="10389" xr:uid="{00000000-0005-0000-0000-00007E210000}"/>
    <cellStyle name="Normal 7 2 2 8 3" xfId="7559" xr:uid="{00000000-0005-0000-0000-00007F210000}"/>
    <cellStyle name="Normal 7 2 2 9" xfId="2441" xr:uid="{00000000-0005-0000-0000-000080210000}"/>
    <cellStyle name="Normal 7 2 2 9 2" xfId="5284" xr:uid="{00000000-0005-0000-0000-000081210000}"/>
    <cellStyle name="Normal 7 2 2 9 2 2" xfId="10944" xr:uid="{00000000-0005-0000-0000-000082210000}"/>
    <cellStyle name="Normal 7 2 2 9 3" xfId="8114" xr:uid="{00000000-0005-0000-0000-000083210000}"/>
    <cellStyle name="Normal 7 2 3" xfId="259" xr:uid="{00000000-0005-0000-0000-000084210000}"/>
    <cellStyle name="Normal 7 2 3 2" xfId="822" xr:uid="{00000000-0005-0000-0000-000085210000}"/>
    <cellStyle name="Normal 7 2 3 2 2" xfId="3676" xr:uid="{00000000-0005-0000-0000-000086210000}"/>
    <cellStyle name="Normal 7 2 3 2 2 2" xfId="9336" xr:uid="{00000000-0005-0000-0000-000087210000}"/>
    <cellStyle name="Normal 7 2 3 2 3" xfId="6506" xr:uid="{00000000-0005-0000-0000-000088210000}"/>
    <cellStyle name="Normal 7 2 3 3" xfId="1376" xr:uid="{00000000-0005-0000-0000-000089210000}"/>
    <cellStyle name="Normal 7 2 3 3 2" xfId="4230" xr:uid="{00000000-0005-0000-0000-00008A210000}"/>
    <cellStyle name="Normal 7 2 3 3 2 2" xfId="9890" xr:uid="{00000000-0005-0000-0000-00008B210000}"/>
    <cellStyle name="Normal 7 2 3 3 3" xfId="7060" xr:uid="{00000000-0005-0000-0000-00008C210000}"/>
    <cellStyle name="Normal 7 2 3 4" xfId="1942" xr:uid="{00000000-0005-0000-0000-00008D210000}"/>
    <cellStyle name="Normal 7 2 3 4 2" xfId="4785" xr:uid="{00000000-0005-0000-0000-00008E210000}"/>
    <cellStyle name="Normal 7 2 3 4 2 2" xfId="10445" xr:uid="{00000000-0005-0000-0000-00008F210000}"/>
    <cellStyle name="Normal 7 2 3 4 3" xfId="7615" xr:uid="{00000000-0005-0000-0000-000090210000}"/>
    <cellStyle name="Normal 7 2 3 5" xfId="2497" xr:uid="{00000000-0005-0000-0000-000091210000}"/>
    <cellStyle name="Normal 7 2 3 5 2" xfId="5340" xr:uid="{00000000-0005-0000-0000-000092210000}"/>
    <cellStyle name="Normal 7 2 3 5 2 2" xfId="11000" xr:uid="{00000000-0005-0000-0000-000093210000}"/>
    <cellStyle name="Normal 7 2 3 5 3" xfId="8170" xr:uid="{00000000-0005-0000-0000-000094210000}"/>
    <cellStyle name="Normal 7 2 3 6" xfId="3123" xr:uid="{00000000-0005-0000-0000-000095210000}"/>
    <cellStyle name="Normal 7 2 3 6 2" xfId="8783" xr:uid="{00000000-0005-0000-0000-000096210000}"/>
    <cellStyle name="Normal 7 2 3 7" xfId="5953" xr:uid="{00000000-0005-0000-0000-000097210000}"/>
    <cellStyle name="Normal 7 2 4" xfId="371" xr:uid="{00000000-0005-0000-0000-000098210000}"/>
    <cellStyle name="Normal 7 2 4 2" xfId="930" xr:uid="{00000000-0005-0000-0000-000099210000}"/>
    <cellStyle name="Normal 7 2 4 2 2" xfId="3784" xr:uid="{00000000-0005-0000-0000-00009A210000}"/>
    <cellStyle name="Normal 7 2 4 2 2 2" xfId="9444" xr:uid="{00000000-0005-0000-0000-00009B210000}"/>
    <cellStyle name="Normal 7 2 4 2 3" xfId="6614" xr:uid="{00000000-0005-0000-0000-00009C210000}"/>
    <cellStyle name="Normal 7 2 4 3" xfId="1484" xr:uid="{00000000-0005-0000-0000-00009D210000}"/>
    <cellStyle name="Normal 7 2 4 3 2" xfId="4338" xr:uid="{00000000-0005-0000-0000-00009E210000}"/>
    <cellStyle name="Normal 7 2 4 3 2 2" xfId="9998" xr:uid="{00000000-0005-0000-0000-00009F210000}"/>
    <cellStyle name="Normal 7 2 4 3 3" xfId="7168" xr:uid="{00000000-0005-0000-0000-0000A0210000}"/>
    <cellStyle name="Normal 7 2 4 4" xfId="2050" xr:uid="{00000000-0005-0000-0000-0000A1210000}"/>
    <cellStyle name="Normal 7 2 4 4 2" xfId="4893" xr:uid="{00000000-0005-0000-0000-0000A2210000}"/>
    <cellStyle name="Normal 7 2 4 4 2 2" xfId="10553" xr:uid="{00000000-0005-0000-0000-0000A3210000}"/>
    <cellStyle name="Normal 7 2 4 4 3" xfId="7723" xr:uid="{00000000-0005-0000-0000-0000A4210000}"/>
    <cellStyle name="Normal 7 2 4 5" xfId="2605" xr:uid="{00000000-0005-0000-0000-0000A5210000}"/>
    <cellStyle name="Normal 7 2 4 5 2" xfId="5448" xr:uid="{00000000-0005-0000-0000-0000A6210000}"/>
    <cellStyle name="Normal 7 2 4 5 2 2" xfId="11108" xr:uid="{00000000-0005-0000-0000-0000A7210000}"/>
    <cellStyle name="Normal 7 2 4 5 3" xfId="8278" xr:uid="{00000000-0005-0000-0000-0000A8210000}"/>
    <cellStyle name="Normal 7 2 4 6" xfId="3231" xr:uid="{00000000-0005-0000-0000-0000A9210000}"/>
    <cellStyle name="Normal 7 2 4 6 2" xfId="8891" xr:uid="{00000000-0005-0000-0000-0000AA210000}"/>
    <cellStyle name="Normal 7 2 4 7" xfId="6061" xr:uid="{00000000-0005-0000-0000-0000AB210000}"/>
    <cellStyle name="Normal 7 2 5" xfId="483" xr:uid="{00000000-0005-0000-0000-0000AC210000}"/>
    <cellStyle name="Normal 7 2 5 2" xfId="1042" xr:uid="{00000000-0005-0000-0000-0000AD210000}"/>
    <cellStyle name="Normal 7 2 5 2 2" xfId="3896" xr:uid="{00000000-0005-0000-0000-0000AE210000}"/>
    <cellStyle name="Normal 7 2 5 2 2 2" xfId="9556" xr:uid="{00000000-0005-0000-0000-0000AF210000}"/>
    <cellStyle name="Normal 7 2 5 2 3" xfId="6726" xr:uid="{00000000-0005-0000-0000-0000B0210000}"/>
    <cellStyle name="Normal 7 2 5 3" xfId="1596" xr:uid="{00000000-0005-0000-0000-0000B1210000}"/>
    <cellStyle name="Normal 7 2 5 3 2" xfId="4450" xr:uid="{00000000-0005-0000-0000-0000B2210000}"/>
    <cellStyle name="Normal 7 2 5 3 2 2" xfId="10110" xr:uid="{00000000-0005-0000-0000-0000B3210000}"/>
    <cellStyle name="Normal 7 2 5 3 3" xfId="7280" xr:uid="{00000000-0005-0000-0000-0000B4210000}"/>
    <cellStyle name="Normal 7 2 5 4" xfId="2162" xr:uid="{00000000-0005-0000-0000-0000B5210000}"/>
    <cellStyle name="Normal 7 2 5 4 2" xfId="5005" xr:uid="{00000000-0005-0000-0000-0000B6210000}"/>
    <cellStyle name="Normal 7 2 5 4 2 2" xfId="10665" xr:uid="{00000000-0005-0000-0000-0000B7210000}"/>
    <cellStyle name="Normal 7 2 5 4 3" xfId="7835" xr:uid="{00000000-0005-0000-0000-0000B8210000}"/>
    <cellStyle name="Normal 7 2 5 5" xfId="2717" xr:uid="{00000000-0005-0000-0000-0000B9210000}"/>
    <cellStyle name="Normal 7 2 5 5 2" xfId="5560" xr:uid="{00000000-0005-0000-0000-0000BA210000}"/>
    <cellStyle name="Normal 7 2 5 5 2 2" xfId="11220" xr:uid="{00000000-0005-0000-0000-0000BB210000}"/>
    <cellStyle name="Normal 7 2 5 5 3" xfId="8390" xr:uid="{00000000-0005-0000-0000-0000BC210000}"/>
    <cellStyle name="Normal 7 2 5 6" xfId="3343" xr:uid="{00000000-0005-0000-0000-0000BD210000}"/>
    <cellStyle name="Normal 7 2 5 6 2" xfId="9003" xr:uid="{00000000-0005-0000-0000-0000BE210000}"/>
    <cellStyle name="Normal 7 2 5 7" xfId="6173" xr:uid="{00000000-0005-0000-0000-0000BF210000}"/>
    <cellStyle name="Normal 7 2 6" xfId="594" xr:uid="{00000000-0005-0000-0000-0000C0210000}"/>
    <cellStyle name="Normal 7 2 6 2" xfId="1153" xr:uid="{00000000-0005-0000-0000-0000C1210000}"/>
    <cellStyle name="Normal 7 2 6 2 2" xfId="4007" xr:uid="{00000000-0005-0000-0000-0000C2210000}"/>
    <cellStyle name="Normal 7 2 6 2 2 2" xfId="9667" xr:uid="{00000000-0005-0000-0000-0000C3210000}"/>
    <cellStyle name="Normal 7 2 6 2 3" xfId="6837" xr:uid="{00000000-0005-0000-0000-0000C4210000}"/>
    <cellStyle name="Normal 7 2 6 3" xfId="1707" xr:uid="{00000000-0005-0000-0000-0000C5210000}"/>
    <cellStyle name="Normal 7 2 6 3 2" xfId="4561" xr:uid="{00000000-0005-0000-0000-0000C6210000}"/>
    <cellStyle name="Normal 7 2 6 3 2 2" xfId="10221" xr:uid="{00000000-0005-0000-0000-0000C7210000}"/>
    <cellStyle name="Normal 7 2 6 3 3" xfId="7391" xr:uid="{00000000-0005-0000-0000-0000C8210000}"/>
    <cellStyle name="Normal 7 2 6 4" xfId="2273" xr:uid="{00000000-0005-0000-0000-0000C9210000}"/>
    <cellStyle name="Normal 7 2 6 4 2" xfId="5116" xr:uid="{00000000-0005-0000-0000-0000CA210000}"/>
    <cellStyle name="Normal 7 2 6 4 2 2" xfId="10776" xr:uid="{00000000-0005-0000-0000-0000CB210000}"/>
    <cellStyle name="Normal 7 2 6 4 3" xfId="7946" xr:uid="{00000000-0005-0000-0000-0000CC210000}"/>
    <cellStyle name="Normal 7 2 6 5" xfId="2828" xr:uid="{00000000-0005-0000-0000-0000CD210000}"/>
    <cellStyle name="Normal 7 2 6 5 2" xfId="5671" xr:uid="{00000000-0005-0000-0000-0000CE210000}"/>
    <cellStyle name="Normal 7 2 6 5 2 2" xfId="11331" xr:uid="{00000000-0005-0000-0000-0000CF210000}"/>
    <cellStyle name="Normal 7 2 6 5 3" xfId="8501" xr:uid="{00000000-0005-0000-0000-0000D0210000}"/>
    <cellStyle name="Normal 7 2 6 6" xfId="3454" xr:uid="{00000000-0005-0000-0000-0000D1210000}"/>
    <cellStyle name="Normal 7 2 6 6 2" xfId="9114" xr:uid="{00000000-0005-0000-0000-0000D2210000}"/>
    <cellStyle name="Normal 7 2 6 7" xfId="6284" xr:uid="{00000000-0005-0000-0000-0000D3210000}"/>
    <cellStyle name="Normal 7 2 7" xfId="705" xr:uid="{00000000-0005-0000-0000-0000D4210000}"/>
    <cellStyle name="Normal 7 2 7 2" xfId="3565" xr:uid="{00000000-0005-0000-0000-0000D5210000}"/>
    <cellStyle name="Normal 7 2 7 2 2" xfId="9225" xr:uid="{00000000-0005-0000-0000-0000D6210000}"/>
    <cellStyle name="Normal 7 2 7 3" xfId="6395" xr:uid="{00000000-0005-0000-0000-0000D7210000}"/>
    <cellStyle name="Normal 7 2 8" xfId="1264" xr:uid="{00000000-0005-0000-0000-0000D8210000}"/>
    <cellStyle name="Normal 7 2 8 2" xfId="4118" xr:uid="{00000000-0005-0000-0000-0000D9210000}"/>
    <cellStyle name="Normal 7 2 8 2 2" xfId="9778" xr:uid="{00000000-0005-0000-0000-0000DA210000}"/>
    <cellStyle name="Normal 7 2 8 3" xfId="6948" xr:uid="{00000000-0005-0000-0000-0000DB210000}"/>
    <cellStyle name="Normal 7 2 9" xfId="1830" xr:uid="{00000000-0005-0000-0000-0000DC210000}"/>
    <cellStyle name="Normal 7 2 9 2" xfId="4674" xr:uid="{00000000-0005-0000-0000-0000DD210000}"/>
    <cellStyle name="Normal 7 2 9 2 2" xfId="10334" xr:uid="{00000000-0005-0000-0000-0000DE210000}"/>
    <cellStyle name="Normal 7 2 9 3" xfId="7504" xr:uid="{00000000-0005-0000-0000-0000DF210000}"/>
    <cellStyle name="Normal 7 3" xfId="111" xr:uid="{00000000-0005-0000-0000-0000E0210000}"/>
    <cellStyle name="Normal 7 4" xfId="179" xr:uid="{00000000-0005-0000-0000-0000E1210000}"/>
    <cellStyle name="Normal 7 4 10" xfId="3045" xr:uid="{00000000-0005-0000-0000-0000E2210000}"/>
    <cellStyle name="Normal 7 4 10 2" xfId="8705" xr:uid="{00000000-0005-0000-0000-0000E3210000}"/>
    <cellStyle name="Normal 7 4 11" xfId="5875" xr:uid="{00000000-0005-0000-0000-0000E4210000}"/>
    <cellStyle name="Normal 7 4 2" xfId="293" xr:uid="{00000000-0005-0000-0000-0000E5210000}"/>
    <cellStyle name="Normal 7 4 2 2" xfId="856" xr:uid="{00000000-0005-0000-0000-0000E6210000}"/>
    <cellStyle name="Normal 7 4 2 2 2" xfId="3710" xr:uid="{00000000-0005-0000-0000-0000E7210000}"/>
    <cellStyle name="Normal 7 4 2 2 2 2" xfId="9370" xr:uid="{00000000-0005-0000-0000-0000E8210000}"/>
    <cellStyle name="Normal 7 4 2 2 3" xfId="6540" xr:uid="{00000000-0005-0000-0000-0000E9210000}"/>
    <cellStyle name="Normal 7 4 2 3" xfId="1410" xr:uid="{00000000-0005-0000-0000-0000EA210000}"/>
    <cellStyle name="Normal 7 4 2 3 2" xfId="4264" xr:uid="{00000000-0005-0000-0000-0000EB210000}"/>
    <cellStyle name="Normal 7 4 2 3 2 2" xfId="9924" xr:uid="{00000000-0005-0000-0000-0000EC210000}"/>
    <cellStyle name="Normal 7 4 2 3 3" xfId="7094" xr:uid="{00000000-0005-0000-0000-0000ED210000}"/>
    <cellStyle name="Normal 7 4 2 4" xfId="1976" xr:uid="{00000000-0005-0000-0000-0000EE210000}"/>
    <cellStyle name="Normal 7 4 2 4 2" xfId="4819" xr:uid="{00000000-0005-0000-0000-0000EF210000}"/>
    <cellStyle name="Normal 7 4 2 4 2 2" xfId="10479" xr:uid="{00000000-0005-0000-0000-0000F0210000}"/>
    <cellStyle name="Normal 7 4 2 4 3" xfId="7649" xr:uid="{00000000-0005-0000-0000-0000F1210000}"/>
    <cellStyle name="Normal 7 4 2 5" xfId="2531" xr:uid="{00000000-0005-0000-0000-0000F2210000}"/>
    <cellStyle name="Normal 7 4 2 5 2" xfId="5374" xr:uid="{00000000-0005-0000-0000-0000F3210000}"/>
    <cellStyle name="Normal 7 4 2 5 2 2" xfId="11034" xr:uid="{00000000-0005-0000-0000-0000F4210000}"/>
    <cellStyle name="Normal 7 4 2 5 3" xfId="8204" xr:uid="{00000000-0005-0000-0000-0000F5210000}"/>
    <cellStyle name="Normal 7 4 2 6" xfId="3157" xr:uid="{00000000-0005-0000-0000-0000F6210000}"/>
    <cellStyle name="Normal 7 4 2 6 2" xfId="8817" xr:uid="{00000000-0005-0000-0000-0000F7210000}"/>
    <cellStyle name="Normal 7 4 2 7" xfId="5987" xr:uid="{00000000-0005-0000-0000-0000F8210000}"/>
    <cellStyle name="Normal 7 4 3" xfId="405" xr:uid="{00000000-0005-0000-0000-0000F9210000}"/>
    <cellStyle name="Normal 7 4 3 2" xfId="964" xr:uid="{00000000-0005-0000-0000-0000FA210000}"/>
    <cellStyle name="Normal 7 4 3 2 2" xfId="3818" xr:uid="{00000000-0005-0000-0000-0000FB210000}"/>
    <cellStyle name="Normal 7 4 3 2 2 2" xfId="9478" xr:uid="{00000000-0005-0000-0000-0000FC210000}"/>
    <cellStyle name="Normal 7 4 3 2 3" xfId="6648" xr:uid="{00000000-0005-0000-0000-0000FD210000}"/>
    <cellStyle name="Normal 7 4 3 3" xfId="1518" xr:uid="{00000000-0005-0000-0000-0000FE210000}"/>
    <cellStyle name="Normal 7 4 3 3 2" xfId="4372" xr:uid="{00000000-0005-0000-0000-0000FF210000}"/>
    <cellStyle name="Normal 7 4 3 3 2 2" xfId="10032" xr:uid="{00000000-0005-0000-0000-000000220000}"/>
    <cellStyle name="Normal 7 4 3 3 3" xfId="7202" xr:uid="{00000000-0005-0000-0000-000001220000}"/>
    <cellStyle name="Normal 7 4 3 4" xfId="2084" xr:uid="{00000000-0005-0000-0000-000002220000}"/>
    <cellStyle name="Normal 7 4 3 4 2" xfId="4927" xr:uid="{00000000-0005-0000-0000-000003220000}"/>
    <cellStyle name="Normal 7 4 3 4 2 2" xfId="10587" xr:uid="{00000000-0005-0000-0000-000004220000}"/>
    <cellStyle name="Normal 7 4 3 4 3" xfId="7757" xr:uid="{00000000-0005-0000-0000-000005220000}"/>
    <cellStyle name="Normal 7 4 3 5" xfId="2639" xr:uid="{00000000-0005-0000-0000-000006220000}"/>
    <cellStyle name="Normal 7 4 3 5 2" xfId="5482" xr:uid="{00000000-0005-0000-0000-000007220000}"/>
    <cellStyle name="Normal 7 4 3 5 2 2" xfId="11142" xr:uid="{00000000-0005-0000-0000-000008220000}"/>
    <cellStyle name="Normal 7 4 3 5 3" xfId="8312" xr:uid="{00000000-0005-0000-0000-000009220000}"/>
    <cellStyle name="Normal 7 4 3 6" xfId="3265" xr:uid="{00000000-0005-0000-0000-00000A220000}"/>
    <cellStyle name="Normal 7 4 3 6 2" xfId="8925" xr:uid="{00000000-0005-0000-0000-00000B220000}"/>
    <cellStyle name="Normal 7 4 3 7" xfId="6095" xr:uid="{00000000-0005-0000-0000-00000C220000}"/>
    <cellStyle name="Normal 7 4 4" xfId="517" xr:uid="{00000000-0005-0000-0000-00000D220000}"/>
    <cellStyle name="Normal 7 4 4 2" xfId="1076" xr:uid="{00000000-0005-0000-0000-00000E220000}"/>
    <cellStyle name="Normal 7 4 4 2 2" xfId="3930" xr:uid="{00000000-0005-0000-0000-00000F220000}"/>
    <cellStyle name="Normal 7 4 4 2 2 2" xfId="9590" xr:uid="{00000000-0005-0000-0000-000010220000}"/>
    <cellStyle name="Normal 7 4 4 2 3" xfId="6760" xr:uid="{00000000-0005-0000-0000-000011220000}"/>
    <cellStyle name="Normal 7 4 4 3" xfId="1630" xr:uid="{00000000-0005-0000-0000-000012220000}"/>
    <cellStyle name="Normal 7 4 4 3 2" xfId="4484" xr:uid="{00000000-0005-0000-0000-000013220000}"/>
    <cellStyle name="Normal 7 4 4 3 2 2" xfId="10144" xr:uid="{00000000-0005-0000-0000-000014220000}"/>
    <cellStyle name="Normal 7 4 4 3 3" xfId="7314" xr:uid="{00000000-0005-0000-0000-000015220000}"/>
    <cellStyle name="Normal 7 4 4 4" xfId="2196" xr:uid="{00000000-0005-0000-0000-000016220000}"/>
    <cellStyle name="Normal 7 4 4 4 2" xfId="5039" xr:uid="{00000000-0005-0000-0000-000017220000}"/>
    <cellStyle name="Normal 7 4 4 4 2 2" xfId="10699" xr:uid="{00000000-0005-0000-0000-000018220000}"/>
    <cellStyle name="Normal 7 4 4 4 3" xfId="7869" xr:uid="{00000000-0005-0000-0000-000019220000}"/>
    <cellStyle name="Normal 7 4 4 5" xfId="2751" xr:uid="{00000000-0005-0000-0000-00001A220000}"/>
    <cellStyle name="Normal 7 4 4 5 2" xfId="5594" xr:uid="{00000000-0005-0000-0000-00001B220000}"/>
    <cellStyle name="Normal 7 4 4 5 2 2" xfId="11254" xr:uid="{00000000-0005-0000-0000-00001C220000}"/>
    <cellStyle name="Normal 7 4 4 5 3" xfId="8424" xr:uid="{00000000-0005-0000-0000-00001D220000}"/>
    <cellStyle name="Normal 7 4 4 6" xfId="3377" xr:uid="{00000000-0005-0000-0000-00001E220000}"/>
    <cellStyle name="Normal 7 4 4 6 2" xfId="9037" xr:uid="{00000000-0005-0000-0000-00001F220000}"/>
    <cellStyle name="Normal 7 4 4 7" xfId="6207" xr:uid="{00000000-0005-0000-0000-000020220000}"/>
    <cellStyle name="Normal 7 4 5" xfId="628" xr:uid="{00000000-0005-0000-0000-000021220000}"/>
    <cellStyle name="Normal 7 4 5 2" xfId="1187" xr:uid="{00000000-0005-0000-0000-000022220000}"/>
    <cellStyle name="Normal 7 4 5 2 2" xfId="4041" xr:uid="{00000000-0005-0000-0000-000023220000}"/>
    <cellStyle name="Normal 7 4 5 2 2 2" xfId="9701" xr:uid="{00000000-0005-0000-0000-000024220000}"/>
    <cellStyle name="Normal 7 4 5 2 3" xfId="6871" xr:uid="{00000000-0005-0000-0000-000025220000}"/>
    <cellStyle name="Normal 7 4 5 3" xfId="1741" xr:uid="{00000000-0005-0000-0000-000026220000}"/>
    <cellStyle name="Normal 7 4 5 3 2" xfId="4595" xr:uid="{00000000-0005-0000-0000-000027220000}"/>
    <cellStyle name="Normal 7 4 5 3 2 2" xfId="10255" xr:uid="{00000000-0005-0000-0000-000028220000}"/>
    <cellStyle name="Normal 7 4 5 3 3" xfId="7425" xr:uid="{00000000-0005-0000-0000-000029220000}"/>
    <cellStyle name="Normal 7 4 5 4" xfId="2307" xr:uid="{00000000-0005-0000-0000-00002A220000}"/>
    <cellStyle name="Normal 7 4 5 4 2" xfId="5150" xr:uid="{00000000-0005-0000-0000-00002B220000}"/>
    <cellStyle name="Normal 7 4 5 4 2 2" xfId="10810" xr:uid="{00000000-0005-0000-0000-00002C220000}"/>
    <cellStyle name="Normal 7 4 5 4 3" xfId="7980" xr:uid="{00000000-0005-0000-0000-00002D220000}"/>
    <cellStyle name="Normal 7 4 5 5" xfId="2862" xr:uid="{00000000-0005-0000-0000-00002E220000}"/>
    <cellStyle name="Normal 7 4 5 5 2" xfId="5705" xr:uid="{00000000-0005-0000-0000-00002F220000}"/>
    <cellStyle name="Normal 7 4 5 5 2 2" xfId="11365" xr:uid="{00000000-0005-0000-0000-000030220000}"/>
    <cellStyle name="Normal 7 4 5 5 3" xfId="8535" xr:uid="{00000000-0005-0000-0000-000031220000}"/>
    <cellStyle name="Normal 7 4 5 6" xfId="3488" xr:uid="{00000000-0005-0000-0000-000032220000}"/>
    <cellStyle name="Normal 7 4 5 6 2" xfId="9148" xr:uid="{00000000-0005-0000-0000-000033220000}"/>
    <cellStyle name="Normal 7 4 5 7" xfId="6318" xr:uid="{00000000-0005-0000-0000-000034220000}"/>
    <cellStyle name="Normal 7 4 6" xfId="739" xr:uid="{00000000-0005-0000-0000-000035220000}"/>
    <cellStyle name="Normal 7 4 6 2" xfId="3599" xr:uid="{00000000-0005-0000-0000-000036220000}"/>
    <cellStyle name="Normal 7 4 6 2 2" xfId="9259" xr:uid="{00000000-0005-0000-0000-000037220000}"/>
    <cellStyle name="Normal 7 4 6 3" xfId="6429" xr:uid="{00000000-0005-0000-0000-000038220000}"/>
    <cellStyle name="Normal 7 4 7" xfId="1298" xr:uid="{00000000-0005-0000-0000-000039220000}"/>
    <cellStyle name="Normal 7 4 7 2" xfId="4152" xr:uid="{00000000-0005-0000-0000-00003A220000}"/>
    <cellStyle name="Normal 7 4 7 2 2" xfId="9812" xr:uid="{00000000-0005-0000-0000-00003B220000}"/>
    <cellStyle name="Normal 7 4 7 3" xfId="6982" xr:uid="{00000000-0005-0000-0000-00003C220000}"/>
    <cellStyle name="Normal 7 4 8" xfId="1864" xr:uid="{00000000-0005-0000-0000-00003D220000}"/>
    <cellStyle name="Normal 7 4 8 2" xfId="4707" xr:uid="{00000000-0005-0000-0000-00003E220000}"/>
    <cellStyle name="Normal 7 4 8 2 2" xfId="10367" xr:uid="{00000000-0005-0000-0000-00003F220000}"/>
    <cellStyle name="Normal 7 4 8 3" xfId="7537" xr:uid="{00000000-0005-0000-0000-000040220000}"/>
    <cellStyle name="Normal 7 4 9" xfId="2419" xr:uid="{00000000-0005-0000-0000-000041220000}"/>
    <cellStyle name="Normal 7 4 9 2" xfId="5262" xr:uid="{00000000-0005-0000-0000-000042220000}"/>
    <cellStyle name="Normal 7 4 9 2 2" xfId="10922" xr:uid="{00000000-0005-0000-0000-000043220000}"/>
    <cellStyle name="Normal 7 4 9 3" xfId="8092" xr:uid="{00000000-0005-0000-0000-000044220000}"/>
    <cellStyle name="Normal 7 5" xfId="237" xr:uid="{00000000-0005-0000-0000-000045220000}"/>
    <cellStyle name="Normal 7 5 2" xfId="800" xr:uid="{00000000-0005-0000-0000-000046220000}"/>
    <cellStyle name="Normal 7 5 2 2" xfId="3654" xr:uid="{00000000-0005-0000-0000-000047220000}"/>
    <cellStyle name="Normal 7 5 2 2 2" xfId="9314" xr:uid="{00000000-0005-0000-0000-000048220000}"/>
    <cellStyle name="Normal 7 5 2 3" xfId="6484" xr:uid="{00000000-0005-0000-0000-000049220000}"/>
    <cellStyle name="Normal 7 5 3" xfId="1354" xr:uid="{00000000-0005-0000-0000-00004A220000}"/>
    <cellStyle name="Normal 7 5 3 2" xfId="4208" xr:uid="{00000000-0005-0000-0000-00004B220000}"/>
    <cellStyle name="Normal 7 5 3 2 2" xfId="9868" xr:uid="{00000000-0005-0000-0000-00004C220000}"/>
    <cellStyle name="Normal 7 5 3 3" xfId="7038" xr:uid="{00000000-0005-0000-0000-00004D220000}"/>
    <cellStyle name="Normal 7 5 4" xfId="1920" xr:uid="{00000000-0005-0000-0000-00004E220000}"/>
    <cellStyle name="Normal 7 5 4 2" xfId="4763" xr:uid="{00000000-0005-0000-0000-00004F220000}"/>
    <cellStyle name="Normal 7 5 4 2 2" xfId="10423" xr:uid="{00000000-0005-0000-0000-000050220000}"/>
    <cellStyle name="Normal 7 5 4 3" xfId="7593" xr:uid="{00000000-0005-0000-0000-000051220000}"/>
    <cellStyle name="Normal 7 5 5" xfId="2475" xr:uid="{00000000-0005-0000-0000-000052220000}"/>
    <cellStyle name="Normal 7 5 5 2" xfId="5318" xr:uid="{00000000-0005-0000-0000-000053220000}"/>
    <cellStyle name="Normal 7 5 5 2 2" xfId="10978" xr:uid="{00000000-0005-0000-0000-000054220000}"/>
    <cellStyle name="Normal 7 5 5 3" xfId="8148" xr:uid="{00000000-0005-0000-0000-000055220000}"/>
    <cellStyle name="Normal 7 5 6" xfId="3101" xr:uid="{00000000-0005-0000-0000-000056220000}"/>
    <cellStyle name="Normal 7 5 6 2" xfId="8761" xr:uid="{00000000-0005-0000-0000-000057220000}"/>
    <cellStyle name="Normal 7 5 7" xfId="5931" xr:uid="{00000000-0005-0000-0000-000058220000}"/>
    <cellStyle name="Normal 7 6" xfId="349" xr:uid="{00000000-0005-0000-0000-000059220000}"/>
    <cellStyle name="Normal 7 6 2" xfId="908" xr:uid="{00000000-0005-0000-0000-00005A220000}"/>
    <cellStyle name="Normal 7 6 2 2" xfId="3762" xr:uid="{00000000-0005-0000-0000-00005B220000}"/>
    <cellStyle name="Normal 7 6 2 2 2" xfId="9422" xr:uid="{00000000-0005-0000-0000-00005C220000}"/>
    <cellStyle name="Normal 7 6 2 3" xfId="6592" xr:uid="{00000000-0005-0000-0000-00005D220000}"/>
    <cellStyle name="Normal 7 6 3" xfId="1462" xr:uid="{00000000-0005-0000-0000-00005E220000}"/>
    <cellStyle name="Normal 7 6 3 2" xfId="4316" xr:uid="{00000000-0005-0000-0000-00005F220000}"/>
    <cellStyle name="Normal 7 6 3 2 2" xfId="9976" xr:uid="{00000000-0005-0000-0000-000060220000}"/>
    <cellStyle name="Normal 7 6 3 3" xfId="7146" xr:uid="{00000000-0005-0000-0000-000061220000}"/>
    <cellStyle name="Normal 7 6 4" xfId="2028" xr:uid="{00000000-0005-0000-0000-000062220000}"/>
    <cellStyle name="Normal 7 6 4 2" xfId="4871" xr:uid="{00000000-0005-0000-0000-000063220000}"/>
    <cellStyle name="Normal 7 6 4 2 2" xfId="10531" xr:uid="{00000000-0005-0000-0000-000064220000}"/>
    <cellStyle name="Normal 7 6 4 3" xfId="7701" xr:uid="{00000000-0005-0000-0000-000065220000}"/>
    <cellStyle name="Normal 7 6 5" xfId="2583" xr:uid="{00000000-0005-0000-0000-000066220000}"/>
    <cellStyle name="Normal 7 6 5 2" xfId="5426" xr:uid="{00000000-0005-0000-0000-000067220000}"/>
    <cellStyle name="Normal 7 6 5 2 2" xfId="11086" xr:uid="{00000000-0005-0000-0000-000068220000}"/>
    <cellStyle name="Normal 7 6 5 3" xfId="8256" xr:uid="{00000000-0005-0000-0000-000069220000}"/>
    <cellStyle name="Normal 7 6 6" xfId="3209" xr:uid="{00000000-0005-0000-0000-00006A220000}"/>
    <cellStyle name="Normal 7 6 6 2" xfId="8869" xr:uid="{00000000-0005-0000-0000-00006B220000}"/>
    <cellStyle name="Normal 7 6 7" xfId="6039" xr:uid="{00000000-0005-0000-0000-00006C220000}"/>
    <cellStyle name="Normal 7 7" xfId="461" xr:uid="{00000000-0005-0000-0000-00006D220000}"/>
    <cellStyle name="Normal 7 7 2" xfId="1020" xr:uid="{00000000-0005-0000-0000-00006E220000}"/>
    <cellStyle name="Normal 7 7 2 2" xfId="3874" xr:uid="{00000000-0005-0000-0000-00006F220000}"/>
    <cellStyle name="Normal 7 7 2 2 2" xfId="9534" xr:uid="{00000000-0005-0000-0000-000070220000}"/>
    <cellStyle name="Normal 7 7 2 3" xfId="6704" xr:uid="{00000000-0005-0000-0000-000071220000}"/>
    <cellStyle name="Normal 7 7 3" xfId="1574" xr:uid="{00000000-0005-0000-0000-000072220000}"/>
    <cellStyle name="Normal 7 7 3 2" xfId="4428" xr:uid="{00000000-0005-0000-0000-000073220000}"/>
    <cellStyle name="Normal 7 7 3 2 2" xfId="10088" xr:uid="{00000000-0005-0000-0000-000074220000}"/>
    <cellStyle name="Normal 7 7 3 3" xfId="7258" xr:uid="{00000000-0005-0000-0000-000075220000}"/>
    <cellStyle name="Normal 7 7 4" xfId="2140" xr:uid="{00000000-0005-0000-0000-000076220000}"/>
    <cellStyle name="Normal 7 7 4 2" xfId="4983" xr:uid="{00000000-0005-0000-0000-000077220000}"/>
    <cellStyle name="Normal 7 7 4 2 2" xfId="10643" xr:uid="{00000000-0005-0000-0000-000078220000}"/>
    <cellStyle name="Normal 7 7 4 3" xfId="7813" xr:uid="{00000000-0005-0000-0000-000079220000}"/>
    <cellStyle name="Normal 7 7 5" xfId="2695" xr:uid="{00000000-0005-0000-0000-00007A220000}"/>
    <cellStyle name="Normal 7 7 5 2" xfId="5538" xr:uid="{00000000-0005-0000-0000-00007B220000}"/>
    <cellStyle name="Normal 7 7 5 2 2" xfId="11198" xr:uid="{00000000-0005-0000-0000-00007C220000}"/>
    <cellStyle name="Normal 7 7 5 3" xfId="8368" xr:uid="{00000000-0005-0000-0000-00007D220000}"/>
    <cellStyle name="Normal 7 7 6" xfId="3321" xr:uid="{00000000-0005-0000-0000-00007E220000}"/>
    <cellStyle name="Normal 7 7 6 2" xfId="8981" xr:uid="{00000000-0005-0000-0000-00007F220000}"/>
    <cellStyle name="Normal 7 7 7" xfId="6151" xr:uid="{00000000-0005-0000-0000-000080220000}"/>
    <cellStyle name="Normal 7 8" xfId="572" xr:uid="{00000000-0005-0000-0000-000081220000}"/>
    <cellStyle name="Normal 7 8 2" xfId="1131" xr:uid="{00000000-0005-0000-0000-000082220000}"/>
    <cellStyle name="Normal 7 8 2 2" xfId="3985" xr:uid="{00000000-0005-0000-0000-000083220000}"/>
    <cellStyle name="Normal 7 8 2 2 2" xfId="9645" xr:uid="{00000000-0005-0000-0000-000084220000}"/>
    <cellStyle name="Normal 7 8 2 3" xfId="6815" xr:uid="{00000000-0005-0000-0000-000085220000}"/>
    <cellStyle name="Normal 7 8 3" xfId="1685" xr:uid="{00000000-0005-0000-0000-000086220000}"/>
    <cellStyle name="Normal 7 8 3 2" xfId="4539" xr:uid="{00000000-0005-0000-0000-000087220000}"/>
    <cellStyle name="Normal 7 8 3 2 2" xfId="10199" xr:uid="{00000000-0005-0000-0000-000088220000}"/>
    <cellStyle name="Normal 7 8 3 3" xfId="7369" xr:uid="{00000000-0005-0000-0000-000089220000}"/>
    <cellStyle name="Normal 7 8 4" xfId="2251" xr:uid="{00000000-0005-0000-0000-00008A220000}"/>
    <cellStyle name="Normal 7 8 4 2" xfId="5094" xr:uid="{00000000-0005-0000-0000-00008B220000}"/>
    <cellStyle name="Normal 7 8 4 2 2" xfId="10754" xr:uid="{00000000-0005-0000-0000-00008C220000}"/>
    <cellStyle name="Normal 7 8 4 3" xfId="7924" xr:uid="{00000000-0005-0000-0000-00008D220000}"/>
    <cellStyle name="Normal 7 8 5" xfId="2806" xr:uid="{00000000-0005-0000-0000-00008E220000}"/>
    <cellStyle name="Normal 7 8 5 2" xfId="5649" xr:uid="{00000000-0005-0000-0000-00008F220000}"/>
    <cellStyle name="Normal 7 8 5 2 2" xfId="11309" xr:uid="{00000000-0005-0000-0000-000090220000}"/>
    <cellStyle name="Normal 7 8 5 3" xfId="8479" xr:uid="{00000000-0005-0000-0000-000091220000}"/>
    <cellStyle name="Normal 7 8 6" xfId="3432" xr:uid="{00000000-0005-0000-0000-000092220000}"/>
    <cellStyle name="Normal 7 8 6 2" xfId="9092" xr:uid="{00000000-0005-0000-0000-000093220000}"/>
    <cellStyle name="Normal 7 8 7" xfId="6262" xr:uid="{00000000-0005-0000-0000-000094220000}"/>
    <cellStyle name="Normal 7 9" xfId="683" xr:uid="{00000000-0005-0000-0000-000095220000}"/>
    <cellStyle name="Normal 7 9 2" xfId="3543" xr:uid="{00000000-0005-0000-0000-000096220000}"/>
    <cellStyle name="Normal 7 9 2 2" xfId="9203" xr:uid="{00000000-0005-0000-0000-000097220000}"/>
    <cellStyle name="Normal 7 9 3" xfId="6373" xr:uid="{00000000-0005-0000-0000-000098220000}"/>
    <cellStyle name="Normal 8" xfId="83" xr:uid="{00000000-0005-0000-0000-000099220000}"/>
    <cellStyle name="Normal 8 2" xfId="139" xr:uid="{00000000-0005-0000-0000-00009A220000}"/>
    <cellStyle name="Normal 8 3" xfId="95" xr:uid="{00000000-0005-0000-0000-00009B220000}"/>
    <cellStyle name="Normal 8 3 2" xfId="77" xr:uid="{00000000-0005-0000-0000-00009C220000}"/>
    <cellStyle name="Normal 8 3 3" xfId="89" xr:uid="{00000000-0005-0000-0000-00009D220000}"/>
    <cellStyle name="Normal 8 4" xfId="112" xr:uid="{00000000-0005-0000-0000-00009E220000}"/>
    <cellStyle name="Normal 8 5" xfId="79" xr:uid="{00000000-0005-0000-0000-00009F220000}"/>
    <cellStyle name="Normal 8 6" xfId="2957" xr:uid="{00000000-0005-0000-0000-0000A0220000}"/>
    <cellStyle name="Normal 8 6 2" xfId="2970" xr:uid="{00000000-0005-0000-0000-0000A1220000}"/>
    <cellStyle name="Normal 8 6 2 2" xfId="5800" xr:uid="{00000000-0005-0000-0000-0000A2220000}"/>
    <cellStyle name="Normal 8 6 2 3" xfId="8630" xr:uid="{00000000-0005-0000-0000-0000A3220000}"/>
    <cellStyle name="Normal 9" xfId="63" xr:uid="{00000000-0005-0000-0000-0000A4220000}"/>
    <cellStyle name="Normal 9 10" xfId="2367" xr:uid="{00000000-0005-0000-0000-0000A5220000}"/>
    <cellStyle name="Normal 9 10 2" xfId="5210" xr:uid="{00000000-0005-0000-0000-0000A6220000}"/>
    <cellStyle name="Normal 9 10 2 2" xfId="10870" xr:uid="{00000000-0005-0000-0000-0000A7220000}"/>
    <cellStyle name="Normal 9 10 3" xfId="8040" xr:uid="{00000000-0005-0000-0000-0000A8220000}"/>
    <cellStyle name="Normal 9 11" xfId="2921" xr:uid="{00000000-0005-0000-0000-0000A9220000}"/>
    <cellStyle name="Normal 9 11 2" xfId="5764" xr:uid="{00000000-0005-0000-0000-0000AA220000}"/>
    <cellStyle name="Normal 9 11 2 2" xfId="11424" xr:uid="{00000000-0005-0000-0000-0000AB220000}"/>
    <cellStyle name="Normal 9 11 3" xfId="8594" xr:uid="{00000000-0005-0000-0000-0000AC220000}"/>
    <cellStyle name="Normal 9 12" xfId="2993" xr:uid="{00000000-0005-0000-0000-0000AD220000}"/>
    <cellStyle name="Normal 9 12 2" xfId="8653" xr:uid="{00000000-0005-0000-0000-0000AE220000}"/>
    <cellStyle name="Normal 9 13" xfId="5823" xr:uid="{00000000-0005-0000-0000-0000AF220000}"/>
    <cellStyle name="Normal 9 2" xfId="183" xr:uid="{00000000-0005-0000-0000-0000B0220000}"/>
    <cellStyle name="Normal 9 2 10" xfId="3049" xr:uid="{00000000-0005-0000-0000-0000B1220000}"/>
    <cellStyle name="Normal 9 2 10 2" xfId="8709" xr:uid="{00000000-0005-0000-0000-0000B2220000}"/>
    <cellStyle name="Normal 9 2 11" xfId="5879" xr:uid="{00000000-0005-0000-0000-0000B3220000}"/>
    <cellStyle name="Normal 9 2 2" xfId="297" xr:uid="{00000000-0005-0000-0000-0000B4220000}"/>
    <cellStyle name="Normal 9 2 2 2" xfId="860" xr:uid="{00000000-0005-0000-0000-0000B5220000}"/>
    <cellStyle name="Normal 9 2 2 2 2" xfId="3714" xr:uid="{00000000-0005-0000-0000-0000B6220000}"/>
    <cellStyle name="Normal 9 2 2 2 2 2" xfId="9374" xr:uid="{00000000-0005-0000-0000-0000B7220000}"/>
    <cellStyle name="Normal 9 2 2 2 3" xfId="6544" xr:uid="{00000000-0005-0000-0000-0000B8220000}"/>
    <cellStyle name="Normal 9 2 2 3" xfId="1414" xr:uid="{00000000-0005-0000-0000-0000B9220000}"/>
    <cellStyle name="Normal 9 2 2 3 2" xfId="4268" xr:uid="{00000000-0005-0000-0000-0000BA220000}"/>
    <cellStyle name="Normal 9 2 2 3 2 2" xfId="9928" xr:uid="{00000000-0005-0000-0000-0000BB220000}"/>
    <cellStyle name="Normal 9 2 2 3 3" xfId="7098" xr:uid="{00000000-0005-0000-0000-0000BC220000}"/>
    <cellStyle name="Normal 9 2 2 4" xfId="1980" xr:uid="{00000000-0005-0000-0000-0000BD220000}"/>
    <cellStyle name="Normal 9 2 2 4 2" xfId="4823" xr:uid="{00000000-0005-0000-0000-0000BE220000}"/>
    <cellStyle name="Normal 9 2 2 4 2 2" xfId="10483" xr:uid="{00000000-0005-0000-0000-0000BF220000}"/>
    <cellStyle name="Normal 9 2 2 4 3" xfId="7653" xr:uid="{00000000-0005-0000-0000-0000C0220000}"/>
    <cellStyle name="Normal 9 2 2 5" xfId="2535" xr:uid="{00000000-0005-0000-0000-0000C1220000}"/>
    <cellStyle name="Normal 9 2 2 5 2" xfId="5378" xr:uid="{00000000-0005-0000-0000-0000C2220000}"/>
    <cellStyle name="Normal 9 2 2 5 2 2" xfId="11038" xr:uid="{00000000-0005-0000-0000-0000C3220000}"/>
    <cellStyle name="Normal 9 2 2 5 3" xfId="8208" xr:uid="{00000000-0005-0000-0000-0000C4220000}"/>
    <cellStyle name="Normal 9 2 2 6" xfId="3161" xr:uid="{00000000-0005-0000-0000-0000C5220000}"/>
    <cellStyle name="Normal 9 2 2 6 2" xfId="8821" xr:uid="{00000000-0005-0000-0000-0000C6220000}"/>
    <cellStyle name="Normal 9 2 2 7" xfId="5991" xr:uid="{00000000-0005-0000-0000-0000C7220000}"/>
    <cellStyle name="Normal 9 2 3" xfId="409" xr:uid="{00000000-0005-0000-0000-0000C8220000}"/>
    <cellStyle name="Normal 9 2 3 2" xfId="968" xr:uid="{00000000-0005-0000-0000-0000C9220000}"/>
    <cellStyle name="Normal 9 2 3 2 2" xfId="3822" xr:uid="{00000000-0005-0000-0000-0000CA220000}"/>
    <cellStyle name="Normal 9 2 3 2 2 2" xfId="9482" xr:uid="{00000000-0005-0000-0000-0000CB220000}"/>
    <cellStyle name="Normal 9 2 3 2 3" xfId="6652" xr:uid="{00000000-0005-0000-0000-0000CC220000}"/>
    <cellStyle name="Normal 9 2 3 3" xfId="1522" xr:uid="{00000000-0005-0000-0000-0000CD220000}"/>
    <cellStyle name="Normal 9 2 3 3 2" xfId="4376" xr:uid="{00000000-0005-0000-0000-0000CE220000}"/>
    <cellStyle name="Normal 9 2 3 3 2 2" xfId="10036" xr:uid="{00000000-0005-0000-0000-0000CF220000}"/>
    <cellStyle name="Normal 9 2 3 3 3" xfId="7206" xr:uid="{00000000-0005-0000-0000-0000D0220000}"/>
    <cellStyle name="Normal 9 2 3 4" xfId="2088" xr:uid="{00000000-0005-0000-0000-0000D1220000}"/>
    <cellStyle name="Normal 9 2 3 4 2" xfId="4931" xr:uid="{00000000-0005-0000-0000-0000D2220000}"/>
    <cellStyle name="Normal 9 2 3 4 2 2" xfId="10591" xr:uid="{00000000-0005-0000-0000-0000D3220000}"/>
    <cellStyle name="Normal 9 2 3 4 3" xfId="7761" xr:uid="{00000000-0005-0000-0000-0000D4220000}"/>
    <cellStyle name="Normal 9 2 3 5" xfId="2643" xr:uid="{00000000-0005-0000-0000-0000D5220000}"/>
    <cellStyle name="Normal 9 2 3 5 2" xfId="5486" xr:uid="{00000000-0005-0000-0000-0000D6220000}"/>
    <cellStyle name="Normal 9 2 3 5 2 2" xfId="11146" xr:uid="{00000000-0005-0000-0000-0000D7220000}"/>
    <cellStyle name="Normal 9 2 3 5 3" xfId="8316" xr:uid="{00000000-0005-0000-0000-0000D8220000}"/>
    <cellStyle name="Normal 9 2 3 6" xfId="3269" xr:uid="{00000000-0005-0000-0000-0000D9220000}"/>
    <cellStyle name="Normal 9 2 3 6 2" xfId="8929" xr:uid="{00000000-0005-0000-0000-0000DA220000}"/>
    <cellStyle name="Normal 9 2 3 7" xfId="6099" xr:uid="{00000000-0005-0000-0000-0000DB220000}"/>
    <cellStyle name="Normal 9 2 4" xfId="521" xr:uid="{00000000-0005-0000-0000-0000DC220000}"/>
    <cellStyle name="Normal 9 2 4 2" xfId="1080" xr:uid="{00000000-0005-0000-0000-0000DD220000}"/>
    <cellStyle name="Normal 9 2 4 2 2" xfId="3934" xr:uid="{00000000-0005-0000-0000-0000DE220000}"/>
    <cellStyle name="Normal 9 2 4 2 2 2" xfId="9594" xr:uid="{00000000-0005-0000-0000-0000DF220000}"/>
    <cellStyle name="Normal 9 2 4 2 3" xfId="6764" xr:uid="{00000000-0005-0000-0000-0000E0220000}"/>
    <cellStyle name="Normal 9 2 4 3" xfId="1634" xr:uid="{00000000-0005-0000-0000-0000E1220000}"/>
    <cellStyle name="Normal 9 2 4 3 2" xfId="4488" xr:uid="{00000000-0005-0000-0000-0000E2220000}"/>
    <cellStyle name="Normal 9 2 4 3 2 2" xfId="10148" xr:uid="{00000000-0005-0000-0000-0000E3220000}"/>
    <cellStyle name="Normal 9 2 4 3 3" xfId="7318" xr:uid="{00000000-0005-0000-0000-0000E4220000}"/>
    <cellStyle name="Normal 9 2 4 4" xfId="2200" xr:uid="{00000000-0005-0000-0000-0000E5220000}"/>
    <cellStyle name="Normal 9 2 4 4 2" xfId="5043" xr:uid="{00000000-0005-0000-0000-0000E6220000}"/>
    <cellStyle name="Normal 9 2 4 4 2 2" xfId="10703" xr:uid="{00000000-0005-0000-0000-0000E7220000}"/>
    <cellStyle name="Normal 9 2 4 4 3" xfId="7873" xr:uid="{00000000-0005-0000-0000-0000E8220000}"/>
    <cellStyle name="Normal 9 2 4 5" xfId="2755" xr:uid="{00000000-0005-0000-0000-0000E9220000}"/>
    <cellStyle name="Normal 9 2 4 5 2" xfId="5598" xr:uid="{00000000-0005-0000-0000-0000EA220000}"/>
    <cellStyle name="Normal 9 2 4 5 2 2" xfId="11258" xr:uid="{00000000-0005-0000-0000-0000EB220000}"/>
    <cellStyle name="Normal 9 2 4 5 3" xfId="8428" xr:uid="{00000000-0005-0000-0000-0000EC220000}"/>
    <cellStyle name="Normal 9 2 4 6" xfId="3381" xr:uid="{00000000-0005-0000-0000-0000ED220000}"/>
    <cellStyle name="Normal 9 2 4 6 2" xfId="9041" xr:uid="{00000000-0005-0000-0000-0000EE220000}"/>
    <cellStyle name="Normal 9 2 4 7" xfId="6211" xr:uid="{00000000-0005-0000-0000-0000EF220000}"/>
    <cellStyle name="Normal 9 2 5" xfId="632" xr:uid="{00000000-0005-0000-0000-0000F0220000}"/>
    <cellStyle name="Normal 9 2 5 2" xfId="1191" xr:uid="{00000000-0005-0000-0000-0000F1220000}"/>
    <cellStyle name="Normal 9 2 5 2 2" xfId="4045" xr:uid="{00000000-0005-0000-0000-0000F2220000}"/>
    <cellStyle name="Normal 9 2 5 2 2 2" xfId="9705" xr:uid="{00000000-0005-0000-0000-0000F3220000}"/>
    <cellStyle name="Normal 9 2 5 2 3" xfId="6875" xr:uid="{00000000-0005-0000-0000-0000F4220000}"/>
    <cellStyle name="Normal 9 2 5 3" xfId="1745" xr:uid="{00000000-0005-0000-0000-0000F5220000}"/>
    <cellStyle name="Normal 9 2 5 3 2" xfId="4599" xr:uid="{00000000-0005-0000-0000-0000F6220000}"/>
    <cellStyle name="Normal 9 2 5 3 2 2" xfId="10259" xr:uid="{00000000-0005-0000-0000-0000F7220000}"/>
    <cellStyle name="Normal 9 2 5 3 3" xfId="7429" xr:uid="{00000000-0005-0000-0000-0000F8220000}"/>
    <cellStyle name="Normal 9 2 5 4" xfId="2311" xr:uid="{00000000-0005-0000-0000-0000F9220000}"/>
    <cellStyle name="Normal 9 2 5 4 2" xfId="5154" xr:uid="{00000000-0005-0000-0000-0000FA220000}"/>
    <cellStyle name="Normal 9 2 5 4 2 2" xfId="10814" xr:uid="{00000000-0005-0000-0000-0000FB220000}"/>
    <cellStyle name="Normal 9 2 5 4 3" xfId="7984" xr:uid="{00000000-0005-0000-0000-0000FC220000}"/>
    <cellStyle name="Normal 9 2 5 5" xfId="2866" xr:uid="{00000000-0005-0000-0000-0000FD220000}"/>
    <cellStyle name="Normal 9 2 5 5 2" xfId="5709" xr:uid="{00000000-0005-0000-0000-0000FE220000}"/>
    <cellStyle name="Normal 9 2 5 5 2 2" xfId="11369" xr:uid="{00000000-0005-0000-0000-0000FF220000}"/>
    <cellStyle name="Normal 9 2 5 5 3" xfId="8539" xr:uid="{00000000-0005-0000-0000-000000230000}"/>
    <cellStyle name="Normal 9 2 5 6" xfId="3492" xr:uid="{00000000-0005-0000-0000-000001230000}"/>
    <cellStyle name="Normal 9 2 5 6 2" xfId="9152" xr:uid="{00000000-0005-0000-0000-000002230000}"/>
    <cellStyle name="Normal 9 2 5 7" xfId="6322" xr:uid="{00000000-0005-0000-0000-000003230000}"/>
    <cellStyle name="Normal 9 2 6" xfId="743" xr:uid="{00000000-0005-0000-0000-000004230000}"/>
    <cellStyle name="Normal 9 2 6 2" xfId="3603" xr:uid="{00000000-0005-0000-0000-000005230000}"/>
    <cellStyle name="Normal 9 2 6 2 2" xfId="9263" xr:uid="{00000000-0005-0000-0000-000006230000}"/>
    <cellStyle name="Normal 9 2 6 3" xfId="6433" xr:uid="{00000000-0005-0000-0000-000007230000}"/>
    <cellStyle name="Normal 9 2 7" xfId="1302" xr:uid="{00000000-0005-0000-0000-000008230000}"/>
    <cellStyle name="Normal 9 2 7 2" xfId="4156" xr:uid="{00000000-0005-0000-0000-000009230000}"/>
    <cellStyle name="Normal 9 2 7 2 2" xfId="9816" xr:uid="{00000000-0005-0000-0000-00000A230000}"/>
    <cellStyle name="Normal 9 2 7 3" xfId="6986" xr:uid="{00000000-0005-0000-0000-00000B230000}"/>
    <cellStyle name="Normal 9 2 8" xfId="1868" xr:uid="{00000000-0005-0000-0000-00000C230000}"/>
    <cellStyle name="Normal 9 2 8 2" xfId="4711" xr:uid="{00000000-0005-0000-0000-00000D230000}"/>
    <cellStyle name="Normal 9 2 8 2 2" xfId="10371" xr:uid="{00000000-0005-0000-0000-00000E230000}"/>
    <cellStyle name="Normal 9 2 8 3" xfId="7541" xr:uid="{00000000-0005-0000-0000-00000F230000}"/>
    <cellStyle name="Normal 9 2 9" xfId="2423" xr:uid="{00000000-0005-0000-0000-000010230000}"/>
    <cellStyle name="Normal 9 2 9 2" xfId="5266" xr:uid="{00000000-0005-0000-0000-000011230000}"/>
    <cellStyle name="Normal 9 2 9 2 2" xfId="10926" xr:uid="{00000000-0005-0000-0000-000012230000}"/>
    <cellStyle name="Normal 9 2 9 3" xfId="8096" xr:uid="{00000000-0005-0000-0000-000013230000}"/>
    <cellStyle name="Normal 9 3" xfId="241" xr:uid="{00000000-0005-0000-0000-000014230000}"/>
    <cellStyle name="Normal 9 3 2" xfId="804" xr:uid="{00000000-0005-0000-0000-000015230000}"/>
    <cellStyle name="Normal 9 3 2 2" xfId="3658" xr:uid="{00000000-0005-0000-0000-000016230000}"/>
    <cellStyle name="Normal 9 3 2 2 2" xfId="9318" xr:uid="{00000000-0005-0000-0000-000017230000}"/>
    <cellStyle name="Normal 9 3 2 3" xfId="6488" xr:uid="{00000000-0005-0000-0000-000018230000}"/>
    <cellStyle name="Normal 9 3 3" xfId="1358" xr:uid="{00000000-0005-0000-0000-000019230000}"/>
    <cellStyle name="Normal 9 3 3 2" xfId="4212" xr:uid="{00000000-0005-0000-0000-00001A230000}"/>
    <cellStyle name="Normal 9 3 3 2 2" xfId="9872" xr:uid="{00000000-0005-0000-0000-00001B230000}"/>
    <cellStyle name="Normal 9 3 3 3" xfId="7042" xr:uid="{00000000-0005-0000-0000-00001C230000}"/>
    <cellStyle name="Normal 9 3 4" xfId="1924" xr:uid="{00000000-0005-0000-0000-00001D230000}"/>
    <cellStyle name="Normal 9 3 4 2" xfId="4767" xr:uid="{00000000-0005-0000-0000-00001E230000}"/>
    <cellStyle name="Normal 9 3 4 2 2" xfId="10427" xr:uid="{00000000-0005-0000-0000-00001F230000}"/>
    <cellStyle name="Normal 9 3 4 3" xfId="7597" xr:uid="{00000000-0005-0000-0000-000020230000}"/>
    <cellStyle name="Normal 9 3 5" xfId="2479" xr:uid="{00000000-0005-0000-0000-000021230000}"/>
    <cellStyle name="Normal 9 3 5 2" xfId="5322" xr:uid="{00000000-0005-0000-0000-000022230000}"/>
    <cellStyle name="Normal 9 3 5 2 2" xfId="10982" xr:uid="{00000000-0005-0000-0000-000023230000}"/>
    <cellStyle name="Normal 9 3 5 3" xfId="8152" xr:uid="{00000000-0005-0000-0000-000024230000}"/>
    <cellStyle name="Normal 9 3 6" xfId="3105" xr:uid="{00000000-0005-0000-0000-000025230000}"/>
    <cellStyle name="Normal 9 3 6 2" xfId="8765" xr:uid="{00000000-0005-0000-0000-000026230000}"/>
    <cellStyle name="Normal 9 3 7" xfId="5935" xr:uid="{00000000-0005-0000-0000-000027230000}"/>
    <cellStyle name="Normal 9 4" xfId="353" xr:uid="{00000000-0005-0000-0000-000028230000}"/>
    <cellStyle name="Normal 9 4 2" xfId="912" xr:uid="{00000000-0005-0000-0000-000029230000}"/>
    <cellStyle name="Normal 9 4 2 2" xfId="3766" xr:uid="{00000000-0005-0000-0000-00002A230000}"/>
    <cellStyle name="Normal 9 4 2 2 2" xfId="9426" xr:uid="{00000000-0005-0000-0000-00002B230000}"/>
    <cellStyle name="Normal 9 4 2 3" xfId="6596" xr:uid="{00000000-0005-0000-0000-00002C230000}"/>
    <cellStyle name="Normal 9 4 3" xfId="1466" xr:uid="{00000000-0005-0000-0000-00002D230000}"/>
    <cellStyle name="Normal 9 4 3 2" xfId="4320" xr:uid="{00000000-0005-0000-0000-00002E230000}"/>
    <cellStyle name="Normal 9 4 3 2 2" xfId="9980" xr:uid="{00000000-0005-0000-0000-00002F230000}"/>
    <cellStyle name="Normal 9 4 3 3" xfId="7150" xr:uid="{00000000-0005-0000-0000-000030230000}"/>
    <cellStyle name="Normal 9 4 4" xfId="2032" xr:uid="{00000000-0005-0000-0000-000031230000}"/>
    <cellStyle name="Normal 9 4 4 2" xfId="4875" xr:uid="{00000000-0005-0000-0000-000032230000}"/>
    <cellStyle name="Normal 9 4 4 2 2" xfId="10535" xr:uid="{00000000-0005-0000-0000-000033230000}"/>
    <cellStyle name="Normal 9 4 4 3" xfId="7705" xr:uid="{00000000-0005-0000-0000-000034230000}"/>
    <cellStyle name="Normal 9 4 5" xfId="2587" xr:uid="{00000000-0005-0000-0000-000035230000}"/>
    <cellStyle name="Normal 9 4 5 2" xfId="5430" xr:uid="{00000000-0005-0000-0000-000036230000}"/>
    <cellStyle name="Normal 9 4 5 2 2" xfId="11090" xr:uid="{00000000-0005-0000-0000-000037230000}"/>
    <cellStyle name="Normal 9 4 5 3" xfId="8260" xr:uid="{00000000-0005-0000-0000-000038230000}"/>
    <cellStyle name="Normal 9 4 6" xfId="3213" xr:uid="{00000000-0005-0000-0000-000039230000}"/>
    <cellStyle name="Normal 9 4 6 2" xfId="8873" xr:uid="{00000000-0005-0000-0000-00003A230000}"/>
    <cellStyle name="Normal 9 4 7" xfId="6043" xr:uid="{00000000-0005-0000-0000-00003B230000}"/>
    <cellStyle name="Normal 9 5" xfId="465" xr:uid="{00000000-0005-0000-0000-00003C230000}"/>
    <cellStyle name="Normal 9 5 2" xfId="1024" xr:uid="{00000000-0005-0000-0000-00003D230000}"/>
    <cellStyle name="Normal 9 5 2 2" xfId="3878" xr:uid="{00000000-0005-0000-0000-00003E230000}"/>
    <cellStyle name="Normal 9 5 2 2 2" xfId="9538" xr:uid="{00000000-0005-0000-0000-00003F230000}"/>
    <cellStyle name="Normal 9 5 2 3" xfId="6708" xr:uid="{00000000-0005-0000-0000-000040230000}"/>
    <cellStyle name="Normal 9 5 3" xfId="1578" xr:uid="{00000000-0005-0000-0000-000041230000}"/>
    <cellStyle name="Normal 9 5 3 2" xfId="4432" xr:uid="{00000000-0005-0000-0000-000042230000}"/>
    <cellStyle name="Normal 9 5 3 2 2" xfId="10092" xr:uid="{00000000-0005-0000-0000-000043230000}"/>
    <cellStyle name="Normal 9 5 3 3" xfId="7262" xr:uid="{00000000-0005-0000-0000-000044230000}"/>
    <cellStyle name="Normal 9 5 4" xfId="2144" xr:uid="{00000000-0005-0000-0000-000045230000}"/>
    <cellStyle name="Normal 9 5 4 2" xfId="4987" xr:uid="{00000000-0005-0000-0000-000046230000}"/>
    <cellStyle name="Normal 9 5 4 2 2" xfId="10647" xr:uid="{00000000-0005-0000-0000-000047230000}"/>
    <cellStyle name="Normal 9 5 4 3" xfId="7817" xr:uid="{00000000-0005-0000-0000-000048230000}"/>
    <cellStyle name="Normal 9 5 5" xfId="2699" xr:uid="{00000000-0005-0000-0000-000049230000}"/>
    <cellStyle name="Normal 9 5 5 2" xfId="5542" xr:uid="{00000000-0005-0000-0000-00004A230000}"/>
    <cellStyle name="Normal 9 5 5 2 2" xfId="11202" xr:uid="{00000000-0005-0000-0000-00004B230000}"/>
    <cellStyle name="Normal 9 5 5 3" xfId="8372" xr:uid="{00000000-0005-0000-0000-00004C230000}"/>
    <cellStyle name="Normal 9 5 6" xfId="3325" xr:uid="{00000000-0005-0000-0000-00004D230000}"/>
    <cellStyle name="Normal 9 5 6 2" xfId="8985" xr:uid="{00000000-0005-0000-0000-00004E230000}"/>
    <cellStyle name="Normal 9 5 7" xfId="6155" xr:uid="{00000000-0005-0000-0000-00004F230000}"/>
    <cellStyle name="Normal 9 6" xfId="576" xr:uid="{00000000-0005-0000-0000-000050230000}"/>
    <cellStyle name="Normal 9 6 2" xfId="1135" xr:uid="{00000000-0005-0000-0000-000051230000}"/>
    <cellStyle name="Normal 9 6 2 2" xfId="3989" xr:uid="{00000000-0005-0000-0000-000052230000}"/>
    <cellStyle name="Normal 9 6 2 2 2" xfId="9649" xr:uid="{00000000-0005-0000-0000-000053230000}"/>
    <cellStyle name="Normal 9 6 2 3" xfId="6819" xr:uid="{00000000-0005-0000-0000-000054230000}"/>
    <cellStyle name="Normal 9 6 3" xfId="1689" xr:uid="{00000000-0005-0000-0000-000055230000}"/>
    <cellStyle name="Normal 9 6 3 2" xfId="4543" xr:uid="{00000000-0005-0000-0000-000056230000}"/>
    <cellStyle name="Normal 9 6 3 2 2" xfId="10203" xr:uid="{00000000-0005-0000-0000-000057230000}"/>
    <cellStyle name="Normal 9 6 3 3" xfId="7373" xr:uid="{00000000-0005-0000-0000-000058230000}"/>
    <cellStyle name="Normal 9 6 4" xfId="2255" xr:uid="{00000000-0005-0000-0000-000059230000}"/>
    <cellStyle name="Normal 9 6 4 2" xfId="5098" xr:uid="{00000000-0005-0000-0000-00005A230000}"/>
    <cellStyle name="Normal 9 6 4 2 2" xfId="10758" xr:uid="{00000000-0005-0000-0000-00005B230000}"/>
    <cellStyle name="Normal 9 6 4 3" xfId="7928" xr:uid="{00000000-0005-0000-0000-00005C230000}"/>
    <cellStyle name="Normal 9 6 5" xfId="2810" xr:uid="{00000000-0005-0000-0000-00005D230000}"/>
    <cellStyle name="Normal 9 6 5 2" xfId="5653" xr:uid="{00000000-0005-0000-0000-00005E230000}"/>
    <cellStyle name="Normal 9 6 5 2 2" xfId="11313" xr:uid="{00000000-0005-0000-0000-00005F230000}"/>
    <cellStyle name="Normal 9 6 5 3" xfId="8483" xr:uid="{00000000-0005-0000-0000-000060230000}"/>
    <cellStyle name="Normal 9 6 6" xfId="3436" xr:uid="{00000000-0005-0000-0000-000061230000}"/>
    <cellStyle name="Normal 9 6 6 2" xfId="9096" xr:uid="{00000000-0005-0000-0000-000062230000}"/>
    <cellStyle name="Normal 9 6 7" xfId="6266" xr:uid="{00000000-0005-0000-0000-000063230000}"/>
    <cellStyle name="Normal 9 7" xfId="687" xr:uid="{00000000-0005-0000-0000-000064230000}"/>
    <cellStyle name="Normal 9 7 2" xfId="3547" xr:uid="{00000000-0005-0000-0000-000065230000}"/>
    <cellStyle name="Normal 9 7 2 2" xfId="9207" xr:uid="{00000000-0005-0000-0000-000066230000}"/>
    <cellStyle name="Normal 9 7 3" xfId="6377" xr:uid="{00000000-0005-0000-0000-000067230000}"/>
    <cellStyle name="Normal 9 8" xfId="1246" xr:uid="{00000000-0005-0000-0000-000068230000}"/>
    <cellStyle name="Normal 9 8 2" xfId="4100" xr:uid="{00000000-0005-0000-0000-000069230000}"/>
    <cellStyle name="Normal 9 8 2 2" xfId="9760" xr:uid="{00000000-0005-0000-0000-00006A230000}"/>
    <cellStyle name="Normal 9 8 3" xfId="6930" xr:uid="{00000000-0005-0000-0000-00006B230000}"/>
    <cellStyle name="Normal 9 9" xfId="1812" xr:uid="{00000000-0005-0000-0000-00006C230000}"/>
    <cellStyle name="Normal 9 9 2" xfId="4656" xr:uid="{00000000-0005-0000-0000-00006D230000}"/>
    <cellStyle name="Normal 9 9 2 2" xfId="10316" xr:uid="{00000000-0005-0000-0000-00006E230000}"/>
    <cellStyle name="Normal 9 9 3" xfId="7486" xr:uid="{00000000-0005-0000-0000-00006F230000}"/>
    <cellStyle name="Note 10" xfId="556" xr:uid="{00000000-0005-0000-0000-000070230000}"/>
    <cellStyle name="Note 10 2" xfId="1115" xr:uid="{00000000-0005-0000-0000-000071230000}"/>
    <cellStyle name="Note 10 2 2" xfId="3969" xr:uid="{00000000-0005-0000-0000-000072230000}"/>
    <cellStyle name="Note 10 2 2 2" xfId="9629" xr:uid="{00000000-0005-0000-0000-000073230000}"/>
    <cellStyle name="Note 10 2 3" xfId="6799" xr:uid="{00000000-0005-0000-0000-000074230000}"/>
    <cellStyle name="Note 10 3" xfId="1669" xr:uid="{00000000-0005-0000-0000-000075230000}"/>
    <cellStyle name="Note 10 3 2" xfId="4523" xr:uid="{00000000-0005-0000-0000-000076230000}"/>
    <cellStyle name="Note 10 3 2 2" xfId="10183" xr:uid="{00000000-0005-0000-0000-000077230000}"/>
    <cellStyle name="Note 10 3 3" xfId="7353" xr:uid="{00000000-0005-0000-0000-000078230000}"/>
    <cellStyle name="Note 10 4" xfId="2235" xr:uid="{00000000-0005-0000-0000-000079230000}"/>
    <cellStyle name="Note 10 4 2" xfId="5078" xr:uid="{00000000-0005-0000-0000-00007A230000}"/>
    <cellStyle name="Note 10 4 2 2" xfId="10738" xr:uid="{00000000-0005-0000-0000-00007B230000}"/>
    <cellStyle name="Note 10 4 3" xfId="7908" xr:uid="{00000000-0005-0000-0000-00007C230000}"/>
    <cellStyle name="Note 10 5" xfId="2790" xr:uid="{00000000-0005-0000-0000-00007D230000}"/>
    <cellStyle name="Note 10 5 2" xfId="5633" xr:uid="{00000000-0005-0000-0000-00007E230000}"/>
    <cellStyle name="Note 10 5 2 2" xfId="11293" xr:uid="{00000000-0005-0000-0000-00007F230000}"/>
    <cellStyle name="Note 10 5 3" xfId="8463" xr:uid="{00000000-0005-0000-0000-000080230000}"/>
    <cellStyle name="Note 10 6" xfId="3416" xr:uid="{00000000-0005-0000-0000-000081230000}"/>
    <cellStyle name="Note 10 6 2" xfId="9076" xr:uid="{00000000-0005-0000-0000-000082230000}"/>
    <cellStyle name="Note 10 7" xfId="6246" xr:uid="{00000000-0005-0000-0000-000083230000}"/>
    <cellStyle name="Note 11" xfId="667" xr:uid="{00000000-0005-0000-0000-000084230000}"/>
    <cellStyle name="Note 11 2" xfId="3529" xr:uid="{00000000-0005-0000-0000-000085230000}"/>
    <cellStyle name="Note 11 2 2" xfId="9189" xr:uid="{00000000-0005-0000-0000-000086230000}"/>
    <cellStyle name="Note 11 3" xfId="6359" xr:uid="{00000000-0005-0000-0000-000087230000}"/>
    <cellStyle name="Note 12" xfId="1226" xr:uid="{00000000-0005-0000-0000-000088230000}"/>
    <cellStyle name="Note 12 2" xfId="4080" xr:uid="{00000000-0005-0000-0000-000089230000}"/>
    <cellStyle name="Note 12 2 2" xfId="9740" xr:uid="{00000000-0005-0000-0000-00008A230000}"/>
    <cellStyle name="Note 12 3" xfId="6910" xr:uid="{00000000-0005-0000-0000-00008B230000}"/>
    <cellStyle name="Note 13" xfId="1791" xr:uid="{00000000-0005-0000-0000-00008C230000}"/>
    <cellStyle name="Note 13 2" xfId="4636" xr:uid="{00000000-0005-0000-0000-00008D230000}"/>
    <cellStyle name="Note 13 2 2" xfId="10296" xr:uid="{00000000-0005-0000-0000-00008E230000}"/>
    <cellStyle name="Note 13 3" xfId="7466" xr:uid="{00000000-0005-0000-0000-00008F230000}"/>
    <cellStyle name="Note 14" xfId="2346" xr:uid="{00000000-0005-0000-0000-000090230000}"/>
    <cellStyle name="Note 14 2" xfId="5189" xr:uid="{00000000-0005-0000-0000-000091230000}"/>
    <cellStyle name="Note 14 2 2" xfId="10849" xr:uid="{00000000-0005-0000-0000-000092230000}"/>
    <cellStyle name="Note 14 3" xfId="8019" xr:uid="{00000000-0005-0000-0000-000093230000}"/>
    <cellStyle name="Note 15" xfId="2902" xr:uid="{00000000-0005-0000-0000-000094230000}"/>
    <cellStyle name="Note 15 2" xfId="5745" xr:uid="{00000000-0005-0000-0000-000095230000}"/>
    <cellStyle name="Note 15 2 2" xfId="11405" xr:uid="{00000000-0005-0000-0000-000096230000}"/>
    <cellStyle name="Note 15 3" xfId="8575" xr:uid="{00000000-0005-0000-0000-000097230000}"/>
    <cellStyle name="Note 16" xfId="2974" xr:uid="{00000000-0005-0000-0000-000098230000}"/>
    <cellStyle name="Note 16 2" xfId="8634" xr:uid="{00000000-0005-0000-0000-000099230000}"/>
    <cellStyle name="Note 17" xfId="5804" xr:uid="{00000000-0005-0000-0000-00009A230000}"/>
    <cellStyle name="Note 2" xfId="59" xr:uid="{00000000-0005-0000-0000-00009B230000}"/>
    <cellStyle name="Note 2 10" xfId="1806" xr:uid="{00000000-0005-0000-0000-00009C230000}"/>
    <cellStyle name="Note 2 10 2" xfId="4651" xr:uid="{00000000-0005-0000-0000-00009D230000}"/>
    <cellStyle name="Note 2 10 2 2" xfId="10311" xr:uid="{00000000-0005-0000-0000-00009E230000}"/>
    <cellStyle name="Note 2 10 3" xfId="7481" xr:uid="{00000000-0005-0000-0000-00009F230000}"/>
    <cellStyle name="Note 2 11" xfId="2361" xr:uid="{00000000-0005-0000-0000-0000A0230000}"/>
    <cellStyle name="Note 2 11 2" xfId="5204" xr:uid="{00000000-0005-0000-0000-0000A1230000}"/>
    <cellStyle name="Note 2 11 2 2" xfId="10864" xr:uid="{00000000-0005-0000-0000-0000A2230000}"/>
    <cellStyle name="Note 2 11 3" xfId="8034" xr:uid="{00000000-0005-0000-0000-0000A3230000}"/>
    <cellStyle name="Note 2 12" xfId="2916" xr:uid="{00000000-0005-0000-0000-0000A4230000}"/>
    <cellStyle name="Note 2 12 2" xfId="5759" xr:uid="{00000000-0005-0000-0000-0000A5230000}"/>
    <cellStyle name="Note 2 12 2 2" xfId="11419" xr:uid="{00000000-0005-0000-0000-0000A6230000}"/>
    <cellStyle name="Note 2 12 3" xfId="8589" xr:uid="{00000000-0005-0000-0000-0000A7230000}"/>
    <cellStyle name="Note 2 13" xfId="2988" xr:uid="{00000000-0005-0000-0000-0000A8230000}"/>
    <cellStyle name="Note 2 13 2" xfId="8648" xr:uid="{00000000-0005-0000-0000-0000A9230000}"/>
    <cellStyle name="Note 2 14" xfId="5818" xr:uid="{00000000-0005-0000-0000-0000AA230000}"/>
    <cellStyle name="Note 2 2" xfId="81" xr:uid="{00000000-0005-0000-0000-0000AB230000}"/>
    <cellStyle name="Note 2 2 10" xfId="2383" xr:uid="{00000000-0005-0000-0000-0000AC230000}"/>
    <cellStyle name="Note 2 2 10 2" xfId="5226" xr:uid="{00000000-0005-0000-0000-0000AD230000}"/>
    <cellStyle name="Note 2 2 10 2 2" xfId="10886" xr:uid="{00000000-0005-0000-0000-0000AE230000}"/>
    <cellStyle name="Note 2 2 10 3" xfId="8056" xr:uid="{00000000-0005-0000-0000-0000AF230000}"/>
    <cellStyle name="Note 2 2 11" xfId="2937" xr:uid="{00000000-0005-0000-0000-0000B0230000}"/>
    <cellStyle name="Note 2 2 11 2" xfId="5780" xr:uid="{00000000-0005-0000-0000-0000B1230000}"/>
    <cellStyle name="Note 2 2 11 2 2" xfId="11440" xr:uid="{00000000-0005-0000-0000-0000B2230000}"/>
    <cellStyle name="Note 2 2 11 3" xfId="8610" xr:uid="{00000000-0005-0000-0000-0000B3230000}"/>
    <cellStyle name="Note 2 2 12" xfId="3009" xr:uid="{00000000-0005-0000-0000-0000B4230000}"/>
    <cellStyle name="Note 2 2 12 2" xfId="8669" xr:uid="{00000000-0005-0000-0000-0000B5230000}"/>
    <cellStyle name="Note 2 2 13" xfId="5839" xr:uid="{00000000-0005-0000-0000-0000B6230000}"/>
    <cellStyle name="Note 2 2 2" xfId="199" xr:uid="{00000000-0005-0000-0000-0000B7230000}"/>
    <cellStyle name="Note 2 2 2 10" xfId="3065" xr:uid="{00000000-0005-0000-0000-0000B8230000}"/>
    <cellStyle name="Note 2 2 2 10 2" xfId="8725" xr:uid="{00000000-0005-0000-0000-0000B9230000}"/>
    <cellStyle name="Note 2 2 2 11" xfId="5895" xr:uid="{00000000-0005-0000-0000-0000BA230000}"/>
    <cellStyle name="Note 2 2 2 2" xfId="313" xr:uid="{00000000-0005-0000-0000-0000BB230000}"/>
    <cellStyle name="Note 2 2 2 2 2" xfId="876" xr:uid="{00000000-0005-0000-0000-0000BC230000}"/>
    <cellStyle name="Note 2 2 2 2 2 2" xfId="3730" xr:uid="{00000000-0005-0000-0000-0000BD230000}"/>
    <cellStyle name="Note 2 2 2 2 2 2 2" xfId="9390" xr:uid="{00000000-0005-0000-0000-0000BE230000}"/>
    <cellStyle name="Note 2 2 2 2 2 3" xfId="6560" xr:uid="{00000000-0005-0000-0000-0000BF230000}"/>
    <cellStyle name="Note 2 2 2 2 3" xfId="1430" xr:uid="{00000000-0005-0000-0000-0000C0230000}"/>
    <cellStyle name="Note 2 2 2 2 3 2" xfId="4284" xr:uid="{00000000-0005-0000-0000-0000C1230000}"/>
    <cellStyle name="Note 2 2 2 2 3 2 2" xfId="9944" xr:uid="{00000000-0005-0000-0000-0000C2230000}"/>
    <cellStyle name="Note 2 2 2 2 3 3" xfId="7114" xr:uid="{00000000-0005-0000-0000-0000C3230000}"/>
    <cellStyle name="Note 2 2 2 2 4" xfId="1996" xr:uid="{00000000-0005-0000-0000-0000C4230000}"/>
    <cellStyle name="Note 2 2 2 2 4 2" xfId="4839" xr:uid="{00000000-0005-0000-0000-0000C5230000}"/>
    <cellStyle name="Note 2 2 2 2 4 2 2" xfId="10499" xr:uid="{00000000-0005-0000-0000-0000C6230000}"/>
    <cellStyle name="Note 2 2 2 2 4 3" xfId="7669" xr:uid="{00000000-0005-0000-0000-0000C7230000}"/>
    <cellStyle name="Note 2 2 2 2 5" xfId="2551" xr:uid="{00000000-0005-0000-0000-0000C8230000}"/>
    <cellStyle name="Note 2 2 2 2 5 2" xfId="5394" xr:uid="{00000000-0005-0000-0000-0000C9230000}"/>
    <cellStyle name="Note 2 2 2 2 5 2 2" xfId="11054" xr:uid="{00000000-0005-0000-0000-0000CA230000}"/>
    <cellStyle name="Note 2 2 2 2 5 3" xfId="8224" xr:uid="{00000000-0005-0000-0000-0000CB230000}"/>
    <cellStyle name="Note 2 2 2 2 6" xfId="3177" xr:uid="{00000000-0005-0000-0000-0000CC230000}"/>
    <cellStyle name="Note 2 2 2 2 6 2" xfId="8837" xr:uid="{00000000-0005-0000-0000-0000CD230000}"/>
    <cellStyle name="Note 2 2 2 2 7" xfId="6007" xr:uid="{00000000-0005-0000-0000-0000CE230000}"/>
    <cellStyle name="Note 2 2 2 3" xfId="425" xr:uid="{00000000-0005-0000-0000-0000CF230000}"/>
    <cellStyle name="Note 2 2 2 3 2" xfId="984" xr:uid="{00000000-0005-0000-0000-0000D0230000}"/>
    <cellStyle name="Note 2 2 2 3 2 2" xfId="3838" xr:uid="{00000000-0005-0000-0000-0000D1230000}"/>
    <cellStyle name="Note 2 2 2 3 2 2 2" xfId="9498" xr:uid="{00000000-0005-0000-0000-0000D2230000}"/>
    <cellStyle name="Note 2 2 2 3 2 3" xfId="6668" xr:uid="{00000000-0005-0000-0000-0000D3230000}"/>
    <cellStyle name="Note 2 2 2 3 3" xfId="1538" xr:uid="{00000000-0005-0000-0000-0000D4230000}"/>
    <cellStyle name="Note 2 2 2 3 3 2" xfId="4392" xr:uid="{00000000-0005-0000-0000-0000D5230000}"/>
    <cellStyle name="Note 2 2 2 3 3 2 2" xfId="10052" xr:uid="{00000000-0005-0000-0000-0000D6230000}"/>
    <cellStyle name="Note 2 2 2 3 3 3" xfId="7222" xr:uid="{00000000-0005-0000-0000-0000D7230000}"/>
    <cellStyle name="Note 2 2 2 3 4" xfId="2104" xr:uid="{00000000-0005-0000-0000-0000D8230000}"/>
    <cellStyle name="Note 2 2 2 3 4 2" xfId="4947" xr:uid="{00000000-0005-0000-0000-0000D9230000}"/>
    <cellStyle name="Note 2 2 2 3 4 2 2" xfId="10607" xr:uid="{00000000-0005-0000-0000-0000DA230000}"/>
    <cellStyle name="Note 2 2 2 3 4 3" xfId="7777" xr:uid="{00000000-0005-0000-0000-0000DB230000}"/>
    <cellStyle name="Note 2 2 2 3 5" xfId="2659" xr:uid="{00000000-0005-0000-0000-0000DC230000}"/>
    <cellStyle name="Note 2 2 2 3 5 2" xfId="5502" xr:uid="{00000000-0005-0000-0000-0000DD230000}"/>
    <cellStyle name="Note 2 2 2 3 5 2 2" xfId="11162" xr:uid="{00000000-0005-0000-0000-0000DE230000}"/>
    <cellStyle name="Note 2 2 2 3 5 3" xfId="8332" xr:uid="{00000000-0005-0000-0000-0000DF230000}"/>
    <cellStyle name="Note 2 2 2 3 6" xfId="3285" xr:uid="{00000000-0005-0000-0000-0000E0230000}"/>
    <cellStyle name="Note 2 2 2 3 6 2" xfId="8945" xr:uid="{00000000-0005-0000-0000-0000E1230000}"/>
    <cellStyle name="Note 2 2 2 3 7" xfId="6115" xr:uid="{00000000-0005-0000-0000-0000E2230000}"/>
    <cellStyle name="Note 2 2 2 4" xfId="537" xr:uid="{00000000-0005-0000-0000-0000E3230000}"/>
    <cellStyle name="Note 2 2 2 4 2" xfId="1096" xr:uid="{00000000-0005-0000-0000-0000E4230000}"/>
    <cellStyle name="Note 2 2 2 4 2 2" xfId="3950" xr:uid="{00000000-0005-0000-0000-0000E5230000}"/>
    <cellStyle name="Note 2 2 2 4 2 2 2" xfId="9610" xr:uid="{00000000-0005-0000-0000-0000E6230000}"/>
    <cellStyle name="Note 2 2 2 4 2 3" xfId="6780" xr:uid="{00000000-0005-0000-0000-0000E7230000}"/>
    <cellStyle name="Note 2 2 2 4 3" xfId="1650" xr:uid="{00000000-0005-0000-0000-0000E8230000}"/>
    <cellStyle name="Note 2 2 2 4 3 2" xfId="4504" xr:uid="{00000000-0005-0000-0000-0000E9230000}"/>
    <cellStyle name="Note 2 2 2 4 3 2 2" xfId="10164" xr:uid="{00000000-0005-0000-0000-0000EA230000}"/>
    <cellStyle name="Note 2 2 2 4 3 3" xfId="7334" xr:uid="{00000000-0005-0000-0000-0000EB230000}"/>
    <cellStyle name="Note 2 2 2 4 4" xfId="2216" xr:uid="{00000000-0005-0000-0000-0000EC230000}"/>
    <cellStyle name="Note 2 2 2 4 4 2" xfId="5059" xr:uid="{00000000-0005-0000-0000-0000ED230000}"/>
    <cellStyle name="Note 2 2 2 4 4 2 2" xfId="10719" xr:uid="{00000000-0005-0000-0000-0000EE230000}"/>
    <cellStyle name="Note 2 2 2 4 4 3" xfId="7889" xr:uid="{00000000-0005-0000-0000-0000EF230000}"/>
    <cellStyle name="Note 2 2 2 4 5" xfId="2771" xr:uid="{00000000-0005-0000-0000-0000F0230000}"/>
    <cellStyle name="Note 2 2 2 4 5 2" xfId="5614" xr:uid="{00000000-0005-0000-0000-0000F1230000}"/>
    <cellStyle name="Note 2 2 2 4 5 2 2" xfId="11274" xr:uid="{00000000-0005-0000-0000-0000F2230000}"/>
    <cellStyle name="Note 2 2 2 4 5 3" xfId="8444" xr:uid="{00000000-0005-0000-0000-0000F3230000}"/>
    <cellStyle name="Note 2 2 2 4 6" xfId="3397" xr:uid="{00000000-0005-0000-0000-0000F4230000}"/>
    <cellStyle name="Note 2 2 2 4 6 2" xfId="9057" xr:uid="{00000000-0005-0000-0000-0000F5230000}"/>
    <cellStyle name="Note 2 2 2 4 7" xfId="6227" xr:uid="{00000000-0005-0000-0000-0000F6230000}"/>
    <cellStyle name="Note 2 2 2 5" xfId="648" xr:uid="{00000000-0005-0000-0000-0000F7230000}"/>
    <cellStyle name="Note 2 2 2 5 2" xfId="1207" xr:uid="{00000000-0005-0000-0000-0000F8230000}"/>
    <cellStyle name="Note 2 2 2 5 2 2" xfId="4061" xr:uid="{00000000-0005-0000-0000-0000F9230000}"/>
    <cellStyle name="Note 2 2 2 5 2 2 2" xfId="9721" xr:uid="{00000000-0005-0000-0000-0000FA230000}"/>
    <cellStyle name="Note 2 2 2 5 2 3" xfId="6891" xr:uid="{00000000-0005-0000-0000-0000FB230000}"/>
    <cellStyle name="Note 2 2 2 5 3" xfId="1761" xr:uid="{00000000-0005-0000-0000-0000FC230000}"/>
    <cellStyle name="Note 2 2 2 5 3 2" xfId="4615" xr:uid="{00000000-0005-0000-0000-0000FD230000}"/>
    <cellStyle name="Note 2 2 2 5 3 2 2" xfId="10275" xr:uid="{00000000-0005-0000-0000-0000FE230000}"/>
    <cellStyle name="Note 2 2 2 5 3 3" xfId="7445" xr:uid="{00000000-0005-0000-0000-0000FF230000}"/>
    <cellStyle name="Note 2 2 2 5 4" xfId="2327" xr:uid="{00000000-0005-0000-0000-000000240000}"/>
    <cellStyle name="Note 2 2 2 5 4 2" xfId="5170" xr:uid="{00000000-0005-0000-0000-000001240000}"/>
    <cellStyle name="Note 2 2 2 5 4 2 2" xfId="10830" xr:uid="{00000000-0005-0000-0000-000002240000}"/>
    <cellStyle name="Note 2 2 2 5 4 3" xfId="8000" xr:uid="{00000000-0005-0000-0000-000003240000}"/>
    <cellStyle name="Note 2 2 2 5 5" xfId="2882" xr:uid="{00000000-0005-0000-0000-000004240000}"/>
    <cellStyle name="Note 2 2 2 5 5 2" xfId="5725" xr:uid="{00000000-0005-0000-0000-000005240000}"/>
    <cellStyle name="Note 2 2 2 5 5 2 2" xfId="11385" xr:uid="{00000000-0005-0000-0000-000006240000}"/>
    <cellStyle name="Note 2 2 2 5 5 3" xfId="8555" xr:uid="{00000000-0005-0000-0000-000007240000}"/>
    <cellStyle name="Note 2 2 2 5 6" xfId="3508" xr:uid="{00000000-0005-0000-0000-000008240000}"/>
    <cellStyle name="Note 2 2 2 5 6 2" xfId="9168" xr:uid="{00000000-0005-0000-0000-000009240000}"/>
    <cellStyle name="Note 2 2 2 5 7" xfId="6338" xr:uid="{00000000-0005-0000-0000-00000A240000}"/>
    <cellStyle name="Note 2 2 2 6" xfId="759" xr:uid="{00000000-0005-0000-0000-00000B240000}"/>
    <cellStyle name="Note 2 2 2 6 2" xfId="3619" xr:uid="{00000000-0005-0000-0000-00000C240000}"/>
    <cellStyle name="Note 2 2 2 6 2 2" xfId="9279" xr:uid="{00000000-0005-0000-0000-00000D240000}"/>
    <cellStyle name="Note 2 2 2 6 3" xfId="6449" xr:uid="{00000000-0005-0000-0000-00000E240000}"/>
    <cellStyle name="Note 2 2 2 7" xfId="1318" xr:uid="{00000000-0005-0000-0000-00000F240000}"/>
    <cellStyle name="Note 2 2 2 7 2" xfId="4172" xr:uid="{00000000-0005-0000-0000-000010240000}"/>
    <cellStyle name="Note 2 2 2 7 2 2" xfId="9832" xr:uid="{00000000-0005-0000-0000-000011240000}"/>
    <cellStyle name="Note 2 2 2 7 3" xfId="7002" xr:uid="{00000000-0005-0000-0000-000012240000}"/>
    <cellStyle name="Note 2 2 2 8" xfId="1884" xr:uid="{00000000-0005-0000-0000-000013240000}"/>
    <cellStyle name="Note 2 2 2 8 2" xfId="4727" xr:uid="{00000000-0005-0000-0000-000014240000}"/>
    <cellStyle name="Note 2 2 2 8 2 2" xfId="10387" xr:uid="{00000000-0005-0000-0000-000015240000}"/>
    <cellStyle name="Note 2 2 2 8 3" xfId="7557" xr:uid="{00000000-0005-0000-0000-000016240000}"/>
    <cellStyle name="Note 2 2 2 9" xfId="2439" xr:uid="{00000000-0005-0000-0000-000017240000}"/>
    <cellStyle name="Note 2 2 2 9 2" xfId="5282" xr:uid="{00000000-0005-0000-0000-000018240000}"/>
    <cellStyle name="Note 2 2 2 9 2 2" xfId="10942" xr:uid="{00000000-0005-0000-0000-000019240000}"/>
    <cellStyle name="Note 2 2 2 9 3" xfId="8112" xr:uid="{00000000-0005-0000-0000-00001A240000}"/>
    <cellStyle name="Note 2 2 3" xfId="257" xr:uid="{00000000-0005-0000-0000-00001B240000}"/>
    <cellStyle name="Note 2 2 3 2" xfId="820" xr:uid="{00000000-0005-0000-0000-00001C240000}"/>
    <cellStyle name="Note 2 2 3 2 2" xfId="3674" xr:uid="{00000000-0005-0000-0000-00001D240000}"/>
    <cellStyle name="Note 2 2 3 2 2 2" xfId="9334" xr:uid="{00000000-0005-0000-0000-00001E240000}"/>
    <cellStyle name="Note 2 2 3 2 3" xfId="6504" xr:uid="{00000000-0005-0000-0000-00001F240000}"/>
    <cellStyle name="Note 2 2 3 3" xfId="1374" xr:uid="{00000000-0005-0000-0000-000020240000}"/>
    <cellStyle name="Note 2 2 3 3 2" xfId="4228" xr:uid="{00000000-0005-0000-0000-000021240000}"/>
    <cellStyle name="Note 2 2 3 3 2 2" xfId="9888" xr:uid="{00000000-0005-0000-0000-000022240000}"/>
    <cellStyle name="Note 2 2 3 3 3" xfId="7058" xr:uid="{00000000-0005-0000-0000-000023240000}"/>
    <cellStyle name="Note 2 2 3 4" xfId="1940" xr:uid="{00000000-0005-0000-0000-000024240000}"/>
    <cellStyle name="Note 2 2 3 4 2" xfId="4783" xr:uid="{00000000-0005-0000-0000-000025240000}"/>
    <cellStyle name="Note 2 2 3 4 2 2" xfId="10443" xr:uid="{00000000-0005-0000-0000-000026240000}"/>
    <cellStyle name="Note 2 2 3 4 3" xfId="7613" xr:uid="{00000000-0005-0000-0000-000027240000}"/>
    <cellStyle name="Note 2 2 3 5" xfId="2495" xr:uid="{00000000-0005-0000-0000-000028240000}"/>
    <cellStyle name="Note 2 2 3 5 2" xfId="5338" xr:uid="{00000000-0005-0000-0000-000029240000}"/>
    <cellStyle name="Note 2 2 3 5 2 2" xfId="10998" xr:uid="{00000000-0005-0000-0000-00002A240000}"/>
    <cellStyle name="Note 2 2 3 5 3" xfId="8168" xr:uid="{00000000-0005-0000-0000-00002B240000}"/>
    <cellStyle name="Note 2 2 3 6" xfId="3121" xr:uid="{00000000-0005-0000-0000-00002C240000}"/>
    <cellStyle name="Note 2 2 3 6 2" xfId="8781" xr:uid="{00000000-0005-0000-0000-00002D240000}"/>
    <cellStyle name="Note 2 2 3 7" xfId="5951" xr:uid="{00000000-0005-0000-0000-00002E240000}"/>
    <cellStyle name="Note 2 2 4" xfId="369" xr:uid="{00000000-0005-0000-0000-00002F240000}"/>
    <cellStyle name="Note 2 2 4 2" xfId="928" xr:uid="{00000000-0005-0000-0000-000030240000}"/>
    <cellStyle name="Note 2 2 4 2 2" xfId="3782" xr:uid="{00000000-0005-0000-0000-000031240000}"/>
    <cellStyle name="Note 2 2 4 2 2 2" xfId="9442" xr:uid="{00000000-0005-0000-0000-000032240000}"/>
    <cellStyle name="Note 2 2 4 2 3" xfId="6612" xr:uid="{00000000-0005-0000-0000-000033240000}"/>
    <cellStyle name="Note 2 2 4 3" xfId="1482" xr:uid="{00000000-0005-0000-0000-000034240000}"/>
    <cellStyle name="Note 2 2 4 3 2" xfId="4336" xr:uid="{00000000-0005-0000-0000-000035240000}"/>
    <cellStyle name="Note 2 2 4 3 2 2" xfId="9996" xr:uid="{00000000-0005-0000-0000-000036240000}"/>
    <cellStyle name="Note 2 2 4 3 3" xfId="7166" xr:uid="{00000000-0005-0000-0000-000037240000}"/>
    <cellStyle name="Note 2 2 4 4" xfId="2048" xr:uid="{00000000-0005-0000-0000-000038240000}"/>
    <cellStyle name="Note 2 2 4 4 2" xfId="4891" xr:uid="{00000000-0005-0000-0000-000039240000}"/>
    <cellStyle name="Note 2 2 4 4 2 2" xfId="10551" xr:uid="{00000000-0005-0000-0000-00003A240000}"/>
    <cellStyle name="Note 2 2 4 4 3" xfId="7721" xr:uid="{00000000-0005-0000-0000-00003B240000}"/>
    <cellStyle name="Note 2 2 4 5" xfId="2603" xr:uid="{00000000-0005-0000-0000-00003C240000}"/>
    <cellStyle name="Note 2 2 4 5 2" xfId="5446" xr:uid="{00000000-0005-0000-0000-00003D240000}"/>
    <cellStyle name="Note 2 2 4 5 2 2" xfId="11106" xr:uid="{00000000-0005-0000-0000-00003E240000}"/>
    <cellStyle name="Note 2 2 4 5 3" xfId="8276" xr:uid="{00000000-0005-0000-0000-00003F240000}"/>
    <cellStyle name="Note 2 2 4 6" xfId="3229" xr:uid="{00000000-0005-0000-0000-000040240000}"/>
    <cellStyle name="Note 2 2 4 6 2" xfId="8889" xr:uid="{00000000-0005-0000-0000-000041240000}"/>
    <cellStyle name="Note 2 2 4 7" xfId="6059" xr:uid="{00000000-0005-0000-0000-000042240000}"/>
    <cellStyle name="Note 2 2 5" xfId="481" xr:uid="{00000000-0005-0000-0000-000043240000}"/>
    <cellStyle name="Note 2 2 5 2" xfId="1040" xr:uid="{00000000-0005-0000-0000-000044240000}"/>
    <cellStyle name="Note 2 2 5 2 2" xfId="3894" xr:uid="{00000000-0005-0000-0000-000045240000}"/>
    <cellStyle name="Note 2 2 5 2 2 2" xfId="9554" xr:uid="{00000000-0005-0000-0000-000046240000}"/>
    <cellStyle name="Note 2 2 5 2 3" xfId="6724" xr:uid="{00000000-0005-0000-0000-000047240000}"/>
    <cellStyle name="Note 2 2 5 3" xfId="1594" xr:uid="{00000000-0005-0000-0000-000048240000}"/>
    <cellStyle name="Note 2 2 5 3 2" xfId="4448" xr:uid="{00000000-0005-0000-0000-000049240000}"/>
    <cellStyle name="Note 2 2 5 3 2 2" xfId="10108" xr:uid="{00000000-0005-0000-0000-00004A240000}"/>
    <cellStyle name="Note 2 2 5 3 3" xfId="7278" xr:uid="{00000000-0005-0000-0000-00004B240000}"/>
    <cellStyle name="Note 2 2 5 4" xfId="2160" xr:uid="{00000000-0005-0000-0000-00004C240000}"/>
    <cellStyle name="Note 2 2 5 4 2" xfId="5003" xr:uid="{00000000-0005-0000-0000-00004D240000}"/>
    <cellStyle name="Note 2 2 5 4 2 2" xfId="10663" xr:uid="{00000000-0005-0000-0000-00004E240000}"/>
    <cellStyle name="Note 2 2 5 4 3" xfId="7833" xr:uid="{00000000-0005-0000-0000-00004F240000}"/>
    <cellStyle name="Note 2 2 5 5" xfId="2715" xr:uid="{00000000-0005-0000-0000-000050240000}"/>
    <cellStyle name="Note 2 2 5 5 2" xfId="5558" xr:uid="{00000000-0005-0000-0000-000051240000}"/>
    <cellStyle name="Note 2 2 5 5 2 2" xfId="11218" xr:uid="{00000000-0005-0000-0000-000052240000}"/>
    <cellStyle name="Note 2 2 5 5 3" xfId="8388" xr:uid="{00000000-0005-0000-0000-000053240000}"/>
    <cellStyle name="Note 2 2 5 6" xfId="3341" xr:uid="{00000000-0005-0000-0000-000054240000}"/>
    <cellStyle name="Note 2 2 5 6 2" xfId="9001" xr:uid="{00000000-0005-0000-0000-000055240000}"/>
    <cellStyle name="Note 2 2 5 7" xfId="6171" xr:uid="{00000000-0005-0000-0000-000056240000}"/>
    <cellStyle name="Note 2 2 6" xfId="592" xr:uid="{00000000-0005-0000-0000-000057240000}"/>
    <cellStyle name="Note 2 2 6 2" xfId="1151" xr:uid="{00000000-0005-0000-0000-000058240000}"/>
    <cellStyle name="Note 2 2 6 2 2" xfId="4005" xr:uid="{00000000-0005-0000-0000-000059240000}"/>
    <cellStyle name="Note 2 2 6 2 2 2" xfId="9665" xr:uid="{00000000-0005-0000-0000-00005A240000}"/>
    <cellStyle name="Note 2 2 6 2 3" xfId="6835" xr:uid="{00000000-0005-0000-0000-00005B240000}"/>
    <cellStyle name="Note 2 2 6 3" xfId="1705" xr:uid="{00000000-0005-0000-0000-00005C240000}"/>
    <cellStyle name="Note 2 2 6 3 2" xfId="4559" xr:uid="{00000000-0005-0000-0000-00005D240000}"/>
    <cellStyle name="Note 2 2 6 3 2 2" xfId="10219" xr:uid="{00000000-0005-0000-0000-00005E240000}"/>
    <cellStyle name="Note 2 2 6 3 3" xfId="7389" xr:uid="{00000000-0005-0000-0000-00005F240000}"/>
    <cellStyle name="Note 2 2 6 4" xfId="2271" xr:uid="{00000000-0005-0000-0000-000060240000}"/>
    <cellStyle name="Note 2 2 6 4 2" xfId="5114" xr:uid="{00000000-0005-0000-0000-000061240000}"/>
    <cellStyle name="Note 2 2 6 4 2 2" xfId="10774" xr:uid="{00000000-0005-0000-0000-000062240000}"/>
    <cellStyle name="Note 2 2 6 4 3" xfId="7944" xr:uid="{00000000-0005-0000-0000-000063240000}"/>
    <cellStyle name="Note 2 2 6 5" xfId="2826" xr:uid="{00000000-0005-0000-0000-000064240000}"/>
    <cellStyle name="Note 2 2 6 5 2" xfId="5669" xr:uid="{00000000-0005-0000-0000-000065240000}"/>
    <cellStyle name="Note 2 2 6 5 2 2" xfId="11329" xr:uid="{00000000-0005-0000-0000-000066240000}"/>
    <cellStyle name="Note 2 2 6 5 3" xfId="8499" xr:uid="{00000000-0005-0000-0000-000067240000}"/>
    <cellStyle name="Note 2 2 6 6" xfId="3452" xr:uid="{00000000-0005-0000-0000-000068240000}"/>
    <cellStyle name="Note 2 2 6 6 2" xfId="9112" xr:uid="{00000000-0005-0000-0000-000069240000}"/>
    <cellStyle name="Note 2 2 6 7" xfId="6282" xr:uid="{00000000-0005-0000-0000-00006A240000}"/>
    <cellStyle name="Note 2 2 7" xfId="703" xr:uid="{00000000-0005-0000-0000-00006B240000}"/>
    <cellStyle name="Note 2 2 7 2" xfId="3563" xr:uid="{00000000-0005-0000-0000-00006C240000}"/>
    <cellStyle name="Note 2 2 7 2 2" xfId="9223" xr:uid="{00000000-0005-0000-0000-00006D240000}"/>
    <cellStyle name="Note 2 2 7 3" xfId="6393" xr:uid="{00000000-0005-0000-0000-00006E240000}"/>
    <cellStyle name="Note 2 2 8" xfId="1262" xr:uid="{00000000-0005-0000-0000-00006F240000}"/>
    <cellStyle name="Note 2 2 8 2" xfId="4116" xr:uid="{00000000-0005-0000-0000-000070240000}"/>
    <cellStyle name="Note 2 2 8 2 2" xfId="9776" xr:uid="{00000000-0005-0000-0000-000071240000}"/>
    <cellStyle name="Note 2 2 8 3" xfId="6946" xr:uid="{00000000-0005-0000-0000-000072240000}"/>
    <cellStyle name="Note 2 2 9" xfId="1828" xr:uid="{00000000-0005-0000-0000-000073240000}"/>
    <cellStyle name="Note 2 2 9 2" xfId="4672" xr:uid="{00000000-0005-0000-0000-000074240000}"/>
    <cellStyle name="Note 2 2 9 2 2" xfId="10332" xr:uid="{00000000-0005-0000-0000-000075240000}"/>
    <cellStyle name="Note 2 2 9 3" xfId="7502" xr:uid="{00000000-0005-0000-0000-000076240000}"/>
    <cellStyle name="Note 2 3" xfId="177" xr:uid="{00000000-0005-0000-0000-000077240000}"/>
    <cellStyle name="Note 2 3 10" xfId="3043" xr:uid="{00000000-0005-0000-0000-000078240000}"/>
    <cellStyle name="Note 2 3 10 2" xfId="8703" xr:uid="{00000000-0005-0000-0000-000079240000}"/>
    <cellStyle name="Note 2 3 11" xfId="5873" xr:uid="{00000000-0005-0000-0000-00007A240000}"/>
    <cellStyle name="Note 2 3 2" xfId="291" xr:uid="{00000000-0005-0000-0000-00007B240000}"/>
    <cellStyle name="Note 2 3 2 2" xfId="854" xr:uid="{00000000-0005-0000-0000-00007C240000}"/>
    <cellStyle name="Note 2 3 2 2 2" xfId="3708" xr:uid="{00000000-0005-0000-0000-00007D240000}"/>
    <cellStyle name="Note 2 3 2 2 2 2" xfId="9368" xr:uid="{00000000-0005-0000-0000-00007E240000}"/>
    <cellStyle name="Note 2 3 2 2 3" xfId="6538" xr:uid="{00000000-0005-0000-0000-00007F240000}"/>
    <cellStyle name="Note 2 3 2 3" xfId="1408" xr:uid="{00000000-0005-0000-0000-000080240000}"/>
    <cellStyle name="Note 2 3 2 3 2" xfId="4262" xr:uid="{00000000-0005-0000-0000-000081240000}"/>
    <cellStyle name="Note 2 3 2 3 2 2" xfId="9922" xr:uid="{00000000-0005-0000-0000-000082240000}"/>
    <cellStyle name="Note 2 3 2 3 3" xfId="7092" xr:uid="{00000000-0005-0000-0000-000083240000}"/>
    <cellStyle name="Note 2 3 2 4" xfId="1974" xr:uid="{00000000-0005-0000-0000-000084240000}"/>
    <cellStyle name="Note 2 3 2 4 2" xfId="4817" xr:uid="{00000000-0005-0000-0000-000085240000}"/>
    <cellStyle name="Note 2 3 2 4 2 2" xfId="10477" xr:uid="{00000000-0005-0000-0000-000086240000}"/>
    <cellStyle name="Note 2 3 2 4 3" xfId="7647" xr:uid="{00000000-0005-0000-0000-000087240000}"/>
    <cellStyle name="Note 2 3 2 5" xfId="2529" xr:uid="{00000000-0005-0000-0000-000088240000}"/>
    <cellStyle name="Note 2 3 2 5 2" xfId="5372" xr:uid="{00000000-0005-0000-0000-000089240000}"/>
    <cellStyle name="Note 2 3 2 5 2 2" xfId="11032" xr:uid="{00000000-0005-0000-0000-00008A240000}"/>
    <cellStyle name="Note 2 3 2 5 3" xfId="8202" xr:uid="{00000000-0005-0000-0000-00008B240000}"/>
    <cellStyle name="Note 2 3 2 6" xfId="3155" xr:uid="{00000000-0005-0000-0000-00008C240000}"/>
    <cellStyle name="Note 2 3 2 6 2" xfId="8815" xr:uid="{00000000-0005-0000-0000-00008D240000}"/>
    <cellStyle name="Note 2 3 2 7" xfId="5985" xr:uid="{00000000-0005-0000-0000-00008E240000}"/>
    <cellStyle name="Note 2 3 3" xfId="403" xr:uid="{00000000-0005-0000-0000-00008F240000}"/>
    <cellStyle name="Note 2 3 3 2" xfId="962" xr:uid="{00000000-0005-0000-0000-000090240000}"/>
    <cellStyle name="Note 2 3 3 2 2" xfId="3816" xr:uid="{00000000-0005-0000-0000-000091240000}"/>
    <cellStyle name="Note 2 3 3 2 2 2" xfId="9476" xr:uid="{00000000-0005-0000-0000-000092240000}"/>
    <cellStyle name="Note 2 3 3 2 3" xfId="6646" xr:uid="{00000000-0005-0000-0000-000093240000}"/>
    <cellStyle name="Note 2 3 3 3" xfId="1516" xr:uid="{00000000-0005-0000-0000-000094240000}"/>
    <cellStyle name="Note 2 3 3 3 2" xfId="4370" xr:uid="{00000000-0005-0000-0000-000095240000}"/>
    <cellStyle name="Note 2 3 3 3 2 2" xfId="10030" xr:uid="{00000000-0005-0000-0000-000096240000}"/>
    <cellStyle name="Note 2 3 3 3 3" xfId="7200" xr:uid="{00000000-0005-0000-0000-000097240000}"/>
    <cellStyle name="Note 2 3 3 4" xfId="2082" xr:uid="{00000000-0005-0000-0000-000098240000}"/>
    <cellStyle name="Note 2 3 3 4 2" xfId="4925" xr:uid="{00000000-0005-0000-0000-000099240000}"/>
    <cellStyle name="Note 2 3 3 4 2 2" xfId="10585" xr:uid="{00000000-0005-0000-0000-00009A240000}"/>
    <cellStyle name="Note 2 3 3 4 3" xfId="7755" xr:uid="{00000000-0005-0000-0000-00009B240000}"/>
    <cellStyle name="Note 2 3 3 5" xfId="2637" xr:uid="{00000000-0005-0000-0000-00009C240000}"/>
    <cellStyle name="Note 2 3 3 5 2" xfId="5480" xr:uid="{00000000-0005-0000-0000-00009D240000}"/>
    <cellStyle name="Note 2 3 3 5 2 2" xfId="11140" xr:uid="{00000000-0005-0000-0000-00009E240000}"/>
    <cellStyle name="Note 2 3 3 5 3" xfId="8310" xr:uid="{00000000-0005-0000-0000-00009F240000}"/>
    <cellStyle name="Note 2 3 3 6" xfId="3263" xr:uid="{00000000-0005-0000-0000-0000A0240000}"/>
    <cellStyle name="Note 2 3 3 6 2" xfId="8923" xr:uid="{00000000-0005-0000-0000-0000A1240000}"/>
    <cellStyle name="Note 2 3 3 7" xfId="6093" xr:uid="{00000000-0005-0000-0000-0000A2240000}"/>
    <cellStyle name="Note 2 3 4" xfId="515" xr:uid="{00000000-0005-0000-0000-0000A3240000}"/>
    <cellStyle name="Note 2 3 4 2" xfId="1074" xr:uid="{00000000-0005-0000-0000-0000A4240000}"/>
    <cellStyle name="Note 2 3 4 2 2" xfId="3928" xr:uid="{00000000-0005-0000-0000-0000A5240000}"/>
    <cellStyle name="Note 2 3 4 2 2 2" xfId="9588" xr:uid="{00000000-0005-0000-0000-0000A6240000}"/>
    <cellStyle name="Note 2 3 4 2 3" xfId="6758" xr:uid="{00000000-0005-0000-0000-0000A7240000}"/>
    <cellStyle name="Note 2 3 4 3" xfId="1628" xr:uid="{00000000-0005-0000-0000-0000A8240000}"/>
    <cellStyle name="Note 2 3 4 3 2" xfId="4482" xr:uid="{00000000-0005-0000-0000-0000A9240000}"/>
    <cellStyle name="Note 2 3 4 3 2 2" xfId="10142" xr:uid="{00000000-0005-0000-0000-0000AA240000}"/>
    <cellStyle name="Note 2 3 4 3 3" xfId="7312" xr:uid="{00000000-0005-0000-0000-0000AB240000}"/>
    <cellStyle name="Note 2 3 4 4" xfId="2194" xr:uid="{00000000-0005-0000-0000-0000AC240000}"/>
    <cellStyle name="Note 2 3 4 4 2" xfId="5037" xr:uid="{00000000-0005-0000-0000-0000AD240000}"/>
    <cellStyle name="Note 2 3 4 4 2 2" xfId="10697" xr:uid="{00000000-0005-0000-0000-0000AE240000}"/>
    <cellStyle name="Note 2 3 4 4 3" xfId="7867" xr:uid="{00000000-0005-0000-0000-0000AF240000}"/>
    <cellStyle name="Note 2 3 4 5" xfId="2749" xr:uid="{00000000-0005-0000-0000-0000B0240000}"/>
    <cellStyle name="Note 2 3 4 5 2" xfId="5592" xr:uid="{00000000-0005-0000-0000-0000B1240000}"/>
    <cellStyle name="Note 2 3 4 5 2 2" xfId="11252" xr:uid="{00000000-0005-0000-0000-0000B2240000}"/>
    <cellStyle name="Note 2 3 4 5 3" xfId="8422" xr:uid="{00000000-0005-0000-0000-0000B3240000}"/>
    <cellStyle name="Note 2 3 4 6" xfId="3375" xr:uid="{00000000-0005-0000-0000-0000B4240000}"/>
    <cellStyle name="Note 2 3 4 6 2" xfId="9035" xr:uid="{00000000-0005-0000-0000-0000B5240000}"/>
    <cellStyle name="Note 2 3 4 7" xfId="6205" xr:uid="{00000000-0005-0000-0000-0000B6240000}"/>
    <cellStyle name="Note 2 3 5" xfId="626" xr:uid="{00000000-0005-0000-0000-0000B7240000}"/>
    <cellStyle name="Note 2 3 5 2" xfId="1185" xr:uid="{00000000-0005-0000-0000-0000B8240000}"/>
    <cellStyle name="Note 2 3 5 2 2" xfId="4039" xr:uid="{00000000-0005-0000-0000-0000B9240000}"/>
    <cellStyle name="Note 2 3 5 2 2 2" xfId="9699" xr:uid="{00000000-0005-0000-0000-0000BA240000}"/>
    <cellStyle name="Note 2 3 5 2 3" xfId="6869" xr:uid="{00000000-0005-0000-0000-0000BB240000}"/>
    <cellStyle name="Note 2 3 5 3" xfId="1739" xr:uid="{00000000-0005-0000-0000-0000BC240000}"/>
    <cellStyle name="Note 2 3 5 3 2" xfId="4593" xr:uid="{00000000-0005-0000-0000-0000BD240000}"/>
    <cellStyle name="Note 2 3 5 3 2 2" xfId="10253" xr:uid="{00000000-0005-0000-0000-0000BE240000}"/>
    <cellStyle name="Note 2 3 5 3 3" xfId="7423" xr:uid="{00000000-0005-0000-0000-0000BF240000}"/>
    <cellStyle name="Note 2 3 5 4" xfId="2305" xr:uid="{00000000-0005-0000-0000-0000C0240000}"/>
    <cellStyle name="Note 2 3 5 4 2" xfId="5148" xr:uid="{00000000-0005-0000-0000-0000C1240000}"/>
    <cellStyle name="Note 2 3 5 4 2 2" xfId="10808" xr:uid="{00000000-0005-0000-0000-0000C2240000}"/>
    <cellStyle name="Note 2 3 5 4 3" xfId="7978" xr:uid="{00000000-0005-0000-0000-0000C3240000}"/>
    <cellStyle name="Note 2 3 5 5" xfId="2860" xr:uid="{00000000-0005-0000-0000-0000C4240000}"/>
    <cellStyle name="Note 2 3 5 5 2" xfId="5703" xr:uid="{00000000-0005-0000-0000-0000C5240000}"/>
    <cellStyle name="Note 2 3 5 5 2 2" xfId="11363" xr:uid="{00000000-0005-0000-0000-0000C6240000}"/>
    <cellStyle name="Note 2 3 5 5 3" xfId="8533" xr:uid="{00000000-0005-0000-0000-0000C7240000}"/>
    <cellStyle name="Note 2 3 5 6" xfId="3486" xr:uid="{00000000-0005-0000-0000-0000C8240000}"/>
    <cellStyle name="Note 2 3 5 6 2" xfId="9146" xr:uid="{00000000-0005-0000-0000-0000C9240000}"/>
    <cellStyle name="Note 2 3 5 7" xfId="6316" xr:uid="{00000000-0005-0000-0000-0000CA240000}"/>
    <cellStyle name="Note 2 3 6" xfId="737" xr:uid="{00000000-0005-0000-0000-0000CB240000}"/>
    <cellStyle name="Note 2 3 6 2" xfId="3597" xr:uid="{00000000-0005-0000-0000-0000CC240000}"/>
    <cellStyle name="Note 2 3 6 2 2" xfId="9257" xr:uid="{00000000-0005-0000-0000-0000CD240000}"/>
    <cellStyle name="Note 2 3 6 3" xfId="6427" xr:uid="{00000000-0005-0000-0000-0000CE240000}"/>
    <cellStyle name="Note 2 3 7" xfId="1296" xr:uid="{00000000-0005-0000-0000-0000CF240000}"/>
    <cellStyle name="Note 2 3 7 2" xfId="4150" xr:uid="{00000000-0005-0000-0000-0000D0240000}"/>
    <cellStyle name="Note 2 3 7 2 2" xfId="9810" xr:uid="{00000000-0005-0000-0000-0000D1240000}"/>
    <cellStyle name="Note 2 3 7 3" xfId="6980" xr:uid="{00000000-0005-0000-0000-0000D2240000}"/>
    <cellStyle name="Note 2 3 8" xfId="1862" xr:uid="{00000000-0005-0000-0000-0000D3240000}"/>
    <cellStyle name="Note 2 3 8 2" xfId="4705" xr:uid="{00000000-0005-0000-0000-0000D4240000}"/>
    <cellStyle name="Note 2 3 8 2 2" xfId="10365" xr:uid="{00000000-0005-0000-0000-0000D5240000}"/>
    <cellStyle name="Note 2 3 8 3" xfId="7535" xr:uid="{00000000-0005-0000-0000-0000D6240000}"/>
    <cellStyle name="Note 2 3 9" xfId="2417" xr:uid="{00000000-0005-0000-0000-0000D7240000}"/>
    <cellStyle name="Note 2 3 9 2" xfId="5260" xr:uid="{00000000-0005-0000-0000-0000D8240000}"/>
    <cellStyle name="Note 2 3 9 2 2" xfId="10920" xr:uid="{00000000-0005-0000-0000-0000D9240000}"/>
    <cellStyle name="Note 2 3 9 3" xfId="8090" xr:uid="{00000000-0005-0000-0000-0000DA240000}"/>
    <cellStyle name="Note 2 4" xfId="235" xr:uid="{00000000-0005-0000-0000-0000DB240000}"/>
    <cellStyle name="Note 2 4 2" xfId="798" xr:uid="{00000000-0005-0000-0000-0000DC240000}"/>
    <cellStyle name="Note 2 4 2 2" xfId="3652" xr:uid="{00000000-0005-0000-0000-0000DD240000}"/>
    <cellStyle name="Note 2 4 2 2 2" xfId="9312" xr:uid="{00000000-0005-0000-0000-0000DE240000}"/>
    <cellStyle name="Note 2 4 2 3" xfId="6482" xr:uid="{00000000-0005-0000-0000-0000DF240000}"/>
    <cellStyle name="Note 2 4 3" xfId="1352" xr:uid="{00000000-0005-0000-0000-0000E0240000}"/>
    <cellStyle name="Note 2 4 3 2" xfId="4206" xr:uid="{00000000-0005-0000-0000-0000E1240000}"/>
    <cellStyle name="Note 2 4 3 2 2" xfId="9866" xr:uid="{00000000-0005-0000-0000-0000E2240000}"/>
    <cellStyle name="Note 2 4 3 3" xfId="7036" xr:uid="{00000000-0005-0000-0000-0000E3240000}"/>
    <cellStyle name="Note 2 4 4" xfId="1918" xr:uid="{00000000-0005-0000-0000-0000E4240000}"/>
    <cellStyle name="Note 2 4 4 2" xfId="4761" xr:uid="{00000000-0005-0000-0000-0000E5240000}"/>
    <cellStyle name="Note 2 4 4 2 2" xfId="10421" xr:uid="{00000000-0005-0000-0000-0000E6240000}"/>
    <cellStyle name="Note 2 4 4 3" xfId="7591" xr:uid="{00000000-0005-0000-0000-0000E7240000}"/>
    <cellStyle name="Note 2 4 5" xfId="2473" xr:uid="{00000000-0005-0000-0000-0000E8240000}"/>
    <cellStyle name="Note 2 4 5 2" xfId="5316" xr:uid="{00000000-0005-0000-0000-0000E9240000}"/>
    <cellStyle name="Note 2 4 5 2 2" xfId="10976" xr:uid="{00000000-0005-0000-0000-0000EA240000}"/>
    <cellStyle name="Note 2 4 5 3" xfId="8146" xr:uid="{00000000-0005-0000-0000-0000EB240000}"/>
    <cellStyle name="Note 2 4 6" xfId="3099" xr:uid="{00000000-0005-0000-0000-0000EC240000}"/>
    <cellStyle name="Note 2 4 6 2" xfId="8759" xr:uid="{00000000-0005-0000-0000-0000ED240000}"/>
    <cellStyle name="Note 2 4 7" xfId="5929" xr:uid="{00000000-0005-0000-0000-0000EE240000}"/>
    <cellStyle name="Note 2 5" xfId="347" xr:uid="{00000000-0005-0000-0000-0000EF240000}"/>
    <cellStyle name="Note 2 5 2" xfId="906" xr:uid="{00000000-0005-0000-0000-0000F0240000}"/>
    <cellStyle name="Note 2 5 2 2" xfId="3760" xr:uid="{00000000-0005-0000-0000-0000F1240000}"/>
    <cellStyle name="Note 2 5 2 2 2" xfId="9420" xr:uid="{00000000-0005-0000-0000-0000F2240000}"/>
    <cellStyle name="Note 2 5 2 3" xfId="6590" xr:uid="{00000000-0005-0000-0000-0000F3240000}"/>
    <cellStyle name="Note 2 5 3" xfId="1460" xr:uid="{00000000-0005-0000-0000-0000F4240000}"/>
    <cellStyle name="Note 2 5 3 2" xfId="4314" xr:uid="{00000000-0005-0000-0000-0000F5240000}"/>
    <cellStyle name="Note 2 5 3 2 2" xfId="9974" xr:uid="{00000000-0005-0000-0000-0000F6240000}"/>
    <cellStyle name="Note 2 5 3 3" xfId="7144" xr:uid="{00000000-0005-0000-0000-0000F7240000}"/>
    <cellStyle name="Note 2 5 4" xfId="2026" xr:uid="{00000000-0005-0000-0000-0000F8240000}"/>
    <cellStyle name="Note 2 5 4 2" xfId="4869" xr:uid="{00000000-0005-0000-0000-0000F9240000}"/>
    <cellStyle name="Note 2 5 4 2 2" xfId="10529" xr:uid="{00000000-0005-0000-0000-0000FA240000}"/>
    <cellStyle name="Note 2 5 4 3" xfId="7699" xr:uid="{00000000-0005-0000-0000-0000FB240000}"/>
    <cellStyle name="Note 2 5 5" xfId="2581" xr:uid="{00000000-0005-0000-0000-0000FC240000}"/>
    <cellStyle name="Note 2 5 5 2" xfId="5424" xr:uid="{00000000-0005-0000-0000-0000FD240000}"/>
    <cellStyle name="Note 2 5 5 2 2" xfId="11084" xr:uid="{00000000-0005-0000-0000-0000FE240000}"/>
    <cellStyle name="Note 2 5 5 3" xfId="8254" xr:uid="{00000000-0005-0000-0000-0000FF240000}"/>
    <cellStyle name="Note 2 5 6" xfId="3207" xr:uid="{00000000-0005-0000-0000-000000250000}"/>
    <cellStyle name="Note 2 5 6 2" xfId="8867" xr:uid="{00000000-0005-0000-0000-000001250000}"/>
    <cellStyle name="Note 2 5 7" xfId="6037" xr:uid="{00000000-0005-0000-0000-000002250000}"/>
    <cellStyle name="Note 2 6" xfId="459" xr:uid="{00000000-0005-0000-0000-000003250000}"/>
    <cellStyle name="Note 2 6 2" xfId="1018" xr:uid="{00000000-0005-0000-0000-000004250000}"/>
    <cellStyle name="Note 2 6 2 2" xfId="3872" xr:uid="{00000000-0005-0000-0000-000005250000}"/>
    <cellStyle name="Note 2 6 2 2 2" xfId="9532" xr:uid="{00000000-0005-0000-0000-000006250000}"/>
    <cellStyle name="Note 2 6 2 3" xfId="6702" xr:uid="{00000000-0005-0000-0000-000007250000}"/>
    <cellStyle name="Note 2 6 3" xfId="1572" xr:uid="{00000000-0005-0000-0000-000008250000}"/>
    <cellStyle name="Note 2 6 3 2" xfId="4426" xr:uid="{00000000-0005-0000-0000-000009250000}"/>
    <cellStyle name="Note 2 6 3 2 2" xfId="10086" xr:uid="{00000000-0005-0000-0000-00000A250000}"/>
    <cellStyle name="Note 2 6 3 3" xfId="7256" xr:uid="{00000000-0005-0000-0000-00000B250000}"/>
    <cellStyle name="Note 2 6 4" xfId="2138" xr:uid="{00000000-0005-0000-0000-00000C250000}"/>
    <cellStyle name="Note 2 6 4 2" xfId="4981" xr:uid="{00000000-0005-0000-0000-00000D250000}"/>
    <cellStyle name="Note 2 6 4 2 2" xfId="10641" xr:uid="{00000000-0005-0000-0000-00000E250000}"/>
    <cellStyle name="Note 2 6 4 3" xfId="7811" xr:uid="{00000000-0005-0000-0000-00000F250000}"/>
    <cellStyle name="Note 2 6 5" xfId="2693" xr:uid="{00000000-0005-0000-0000-000010250000}"/>
    <cellStyle name="Note 2 6 5 2" xfId="5536" xr:uid="{00000000-0005-0000-0000-000011250000}"/>
    <cellStyle name="Note 2 6 5 2 2" xfId="11196" xr:uid="{00000000-0005-0000-0000-000012250000}"/>
    <cellStyle name="Note 2 6 5 3" xfId="8366" xr:uid="{00000000-0005-0000-0000-000013250000}"/>
    <cellStyle name="Note 2 6 6" xfId="3319" xr:uid="{00000000-0005-0000-0000-000014250000}"/>
    <cellStyle name="Note 2 6 6 2" xfId="8979" xr:uid="{00000000-0005-0000-0000-000015250000}"/>
    <cellStyle name="Note 2 6 7" xfId="6149" xr:uid="{00000000-0005-0000-0000-000016250000}"/>
    <cellStyle name="Note 2 7" xfId="571" xr:uid="{00000000-0005-0000-0000-000017250000}"/>
    <cellStyle name="Note 2 7 2" xfId="1130" xr:uid="{00000000-0005-0000-0000-000018250000}"/>
    <cellStyle name="Note 2 7 2 2" xfId="3984" xr:uid="{00000000-0005-0000-0000-000019250000}"/>
    <cellStyle name="Note 2 7 2 2 2" xfId="9644" xr:uid="{00000000-0005-0000-0000-00001A250000}"/>
    <cellStyle name="Note 2 7 2 3" xfId="6814" xr:uid="{00000000-0005-0000-0000-00001B250000}"/>
    <cellStyle name="Note 2 7 3" xfId="1684" xr:uid="{00000000-0005-0000-0000-00001C250000}"/>
    <cellStyle name="Note 2 7 3 2" xfId="4538" xr:uid="{00000000-0005-0000-0000-00001D250000}"/>
    <cellStyle name="Note 2 7 3 2 2" xfId="10198" xr:uid="{00000000-0005-0000-0000-00001E250000}"/>
    <cellStyle name="Note 2 7 3 3" xfId="7368" xr:uid="{00000000-0005-0000-0000-00001F250000}"/>
    <cellStyle name="Note 2 7 4" xfId="2250" xr:uid="{00000000-0005-0000-0000-000020250000}"/>
    <cellStyle name="Note 2 7 4 2" xfId="5093" xr:uid="{00000000-0005-0000-0000-000021250000}"/>
    <cellStyle name="Note 2 7 4 2 2" xfId="10753" xr:uid="{00000000-0005-0000-0000-000022250000}"/>
    <cellStyle name="Note 2 7 4 3" xfId="7923" xr:uid="{00000000-0005-0000-0000-000023250000}"/>
    <cellStyle name="Note 2 7 5" xfId="2805" xr:uid="{00000000-0005-0000-0000-000024250000}"/>
    <cellStyle name="Note 2 7 5 2" xfId="5648" xr:uid="{00000000-0005-0000-0000-000025250000}"/>
    <cellStyle name="Note 2 7 5 2 2" xfId="11308" xr:uid="{00000000-0005-0000-0000-000026250000}"/>
    <cellStyle name="Note 2 7 5 3" xfId="8478" xr:uid="{00000000-0005-0000-0000-000027250000}"/>
    <cellStyle name="Note 2 7 6" xfId="3431" xr:uid="{00000000-0005-0000-0000-000028250000}"/>
    <cellStyle name="Note 2 7 6 2" xfId="9091" xr:uid="{00000000-0005-0000-0000-000029250000}"/>
    <cellStyle name="Note 2 7 7" xfId="6261" xr:uid="{00000000-0005-0000-0000-00002A250000}"/>
    <cellStyle name="Note 2 8" xfId="682" xr:uid="{00000000-0005-0000-0000-00002B250000}"/>
    <cellStyle name="Note 2 8 2" xfId="3542" xr:uid="{00000000-0005-0000-0000-00002C250000}"/>
    <cellStyle name="Note 2 8 2 2" xfId="9202" xr:uid="{00000000-0005-0000-0000-00002D250000}"/>
    <cellStyle name="Note 2 8 3" xfId="6372" xr:uid="{00000000-0005-0000-0000-00002E250000}"/>
    <cellStyle name="Note 2 9" xfId="1241" xr:uid="{00000000-0005-0000-0000-00002F250000}"/>
    <cellStyle name="Note 2 9 2" xfId="4095" xr:uid="{00000000-0005-0000-0000-000030250000}"/>
    <cellStyle name="Note 2 9 2 2" xfId="9755" xr:uid="{00000000-0005-0000-0000-000031250000}"/>
    <cellStyle name="Note 2 9 3" xfId="6925" xr:uid="{00000000-0005-0000-0000-000032250000}"/>
    <cellStyle name="Note 3" xfId="49" xr:uid="{00000000-0005-0000-0000-000033250000}"/>
    <cellStyle name="Note 3 10" xfId="1809" xr:uid="{00000000-0005-0000-0000-000034250000}"/>
    <cellStyle name="Note 3 10 2" xfId="4653" xr:uid="{00000000-0005-0000-0000-000035250000}"/>
    <cellStyle name="Note 3 10 2 2" xfId="10313" xr:uid="{00000000-0005-0000-0000-000036250000}"/>
    <cellStyle name="Note 3 10 3" xfId="7483" xr:uid="{00000000-0005-0000-0000-000037250000}"/>
    <cellStyle name="Note 3 11" xfId="2364" xr:uid="{00000000-0005-0000-0000-000038250000}"/>
    <cellStyle name="Note 3 11 2" xfId="5207" xr:uid="{00000000-0005-0000-0000-000039250000}"/>
    <cellStyle name="Note 3 11 2 2" xfId="10867" xr:uid="{00000000-0005-0000-0000-00003A250000}"/>
    <cellStyle name="Note 3 11 3" xfId="8037" xr:uid="{00000000-0005-0000-0000-00003B250000}"/>
    <cellStyle name="Note 3 12" xfId="2918" xr:uid="{00000000-0005-0000-0000-00003C250000}"/>
    <cellStyle name="Note 3 12 2" xfId="5761" xr:uid="{00000000-0005-0000-0000-00003D250000}"/>
    <cellStyle name="Note 3 12 2 2" xfId="11421" xr:uid="{00000000-0005-0000-0000-00003E250000}"/>
    <cellStyle name="Note 3 12 3" xfId="8591" xr:uid="{00000000-0005-0000-0000-00003F250000}"/>
    <cellStyle name="Note 3 13" xfId="2990" xr:uid="{00000000-0005-0000-0000-000040250000}"/>
    <cellStyle name="Note 3 13 2" xfId="8650" xr:uid="{00000000-0005-0000-0000-000041250000}"/>
    <cellStyle name="Note 3 14" xfId="5820" xr:uid="{00000000-0005-0000-0000-000042250000}"/>
    <cellStyle name="Note 3 2" xfId="86" xr:uid="{00000000-0005-0000-0000-000043250000}"/>
    <cellStyle name="Note 3 2 10" xfId="2386" xr:uid="{00000000-0005-0000-0000-000044250000}"/>
    <cellStyle name="Note 3 2 10 2" xfId="5229" xr:uid="{00000000-0005-0000-0000-000045250000}"/>
    <cellStyle name="Note 3 2 10 2 2" xfId="10889" xr:uid="{00000000-0005-0000-0000-000046250000}"/>
    <cellStyle name="Note 3 2 10 3" xfId="8059" xr:uid="{00000000-0005-0000-0000-000047250000}"/>
    <cellStyle name="Note 3 2 11" xfId="2940" xr:uid="{00000000-0005-0000-0000-000048250000}"/>
    <cellStyle name="Note 3 2 11 2" xfId="5783" xr:uid="{00000000-0005-0000-0000-000049250000}"/>
    <cellStyle name="Note 3 2 11 2 2" xfId="11443" xr:uid="{00000000-0005-0000-0000-00004A250000}"/>
    <cellStyle name="Note 3 2 11 3" xfId="8613" xr:uid="{00000000-0005-0000-0000-00004B250000}"/>
    <cellStyle name="Note 3 2 12" xfId="3012" xr:uid="{00000000-0005-0000-0000-00004C250000}"/>
    <cellStyle name="Note 3 2 12 2" xfId="8672" xr:uid="{00000000-0005-0000-0000-00004D250000}"/>
    <cellStyle name="Note 3 2 13" xfId="5842" xr:uid="{00000000-0005-0000-0000-00004E250000}"/>
    <cellStyle name="Note 3 2 2" xfId="202" xr:uid="{00000000-0005-0000-0000-00004F250000}"/>
    <cellStyle name="Note 3 2 2 10" xfId="3068" xr:uid="{00000000-0005-0000-0000-000050250000}"/>
    <cellStyle name="Note 3 2 2 10 2" xfId="8728" xr:uid="{00000000-0005-0000-0000-000051250000}"/>
    <cellStyle name="Note 3 2 2 11" xfId="5898" xr:uid="{00000000-0005-0000-0000-000052250000}"/>
    <cellStyle name="Note 3 2 2 2" xfId="316" xr:uid="{00000000-0005-0000-0000-000053250000}"/>
    <cellStyle name="Note 3 2 2 2 2" xfId="879" xr:uid="{00000000-0005-0000-0000-000054250000}"/>
    <cellStyle name="Note 3 2 2 2 2 2" xfId="3733" xr:uid="{00000000-0005-0000-0000-000055250000}"/>
    <cellStyle name="Note 3 2 2 2 2 2 2" xfId="9393" xr:uid="{00000000-0005-0000-0000-000056250000}"/>
    <cellStyle name="Note 3 2 2 2 2 3" xfId="6563" xr:uid="{00000000-0005-0000-0000-000057250000}"/>
    <cellStyle name="Note 3 2 2 2 3" xfId="1433" xr:uid="{00000000-0005-0000-0000-000058250000}"/>
    <cellStyle name="Note 3 2 2 2 3 2" xfId="4287" xr:uid="{00000000-0005-0000-0000-000059250000}"/>
    <cellStyle name="Note 3 2 2 2 3 2 2" xfId="9947" xr:uid="{00000000-0005-0000-0000-00005A250000}"/>
    <cellStyle name="Note 3 2 2 2 3 3" xfId="7117" xr:uid="{00000000-0005-0000-0000-00005B250000}"/>
    <cellStyle name="Note 3 2 2 2 4" xfId="1999" xr:uid="{00000000-0005-0000-0000-00005C250000}"/>
    <cellStyle name="Note 3 2 2 2 4 2" xfId="4842" xr:uid="{00000000-0005-0000-0000-00005D250000}"/>
    <cellStyle name="Note 3 2 2 2 4 2 2" xfId="10502" xr:uid="{00000000-0005-0000-0000-00005E250000}"/>
    <cellStyle name="Note 3 2 2 2 4 3" xfId="7672" xr:uid="{00000000-0005-0000-0000-00005F250000}"/>
    <cellStyle name="Note 3 2 2 2 5" xfId="2554" xr:uid="{00000000-0005-0000-0000-000060250000}"/>
    <cellStyle name="Note 3 2 2 2 5 2" xfId="5397" xr:uid="{00000000-0005-0000-0000-000061250000}"/>
    <cellStyle name="Note 3 2 2 2 5 2 2" xfId="11057" xr:uid="{00000000-0005-0000-0000-000062250000}"/>
    <cellStyle name="Note 3 2 2 2 5 3" xfId="8227" xr:uid="{00000000-0005-0000-0000-000063250000}"/>
    <cellStyle name="Note 3 2 2 2 6" xfId="3180" xr:uid="{00000000-0005-0000-0000-000064250000}"/>
    <cellStyle name="Note 3 2 2 2 6 2" xfId="8840" xr:uid="{00000000-0005-0000-0000-000065250000}"/>
    <cellStyle name="Note 3 2 2 2 7" xfId="6010" xr:uid="{00000000-0005-0000-0000-000066250000}"/>
    <cellStyle name="Note 3 2 2 3" xfId="428" xr:uid="{00000000-0005-0000-0000-000067250000}"/>
    <cellStyle name="Note 3 2 2 3 2" xfId="987" xr:uid="{00000000-0005-0000-0000-000068250000}"/>
    <cellStyle name="Note 3 2 2 3 2 2" xfId="3841" xr:uid="{00000000-0005-0000-0000-000069250000}"/>
    <cellStyle name="Note 3 2 2 3 2 2 2" xfId="9501" xr:uid="{00000000-0005-0000-0000-00006A250000}"/>
    <cellStyle name="Note 3 2 2 3 2 3" xfId="6671" xr:uid="{00000000-0005-0000-0000-00006B250000}"/>
    <cellStyle name="Note 3 2 2 3 3" xfId="1541" xr:uid="{00000000-0005-0000-0000-00006C250000}"/>
    <cellStyle name="Note 3 2 2 3 3 2" xfId="4395" xr:uid="{00000000-0005-0000-0000-00006D250000}"/>
    <cellStyle name="Note 3 2 2 3 3 2 2" xfId="10055" xr:uid="{00000000-0005-0000-0000-00006E250000}"/>
    <cellStyle name="Note 3 2 2 3 3 3" xfId="7225" xr:uid="{00000000-0005-0000-0000-00006F250000}"/>
    <cellStyle name="Note 3 2 2 3 4" xfId="2107" xr:uid="{00000000-0005-0000-0000-000070250000}"/>
    <cellStyle name="Note 3 2 2 3 4 2" xfId="4950" xr:uid="{00000000-0005-0000-0000-000071250000}"/>
    <cellStyle name="Note 3 2 2 3 4 2 2" xfId="10610" xr:uid="{00000000-0005-0000-0000-000072250000}"/>
    <cellStyle name="Note 3 2 2 3 4 3" xfId="7780" xr:uid="{00000000-0005-0000-0000-000073250000}"/>
    <cellStyle name="Note 3 2 2 3 5" xfId="2662" xr:uid="{00000000-0005-0000-0000-000074250000}"/>
    <cellStyle name="Note 3 2 2 3 5 2" xfId="5505" xr:uid="{00000000-0005-0000-0000-000075250000}"/>
    <cellStyle name="Note 3 2 2 3 5 2 2" xfId="11165" xr:uid="{00000000-0005-0000-0000-000076250000}"/>
    <cellStyle name="Note 3 2 2 3 5 3" xfId="8335" xr:uid="{00000000-0005-0000-0000-000077250000}"/>
    <cellStyle name="Note 3 2 2 3 6" xfId="3288" xr:uid="{00000000-0005-0000-0000-000078250000}"/>
    <cellStyle name="Note 3 2 2 3 6 2" xfId="8948" xr:uid="{00000000-0005-0000-0000-000079250000}"/>
    <cellStyle name="Note 3 2 2 3 7" xfId="6118" xr:uid="{00000000-0005-0000-0000-00007A250000}"/>
    <cellStyle name="Note 3 2 2 4" xfId="540" xr:uid="{00000000-0005-0000-0000-00007B250000}"/>
    <cellStyle name="Note 3 2 2 4 2" xfId="1099" xr:uid="{00000000-0005-0000-0000-00007C250000}"/>
    <cellStyle name="Note 3 2 2 4 2 2" xfId="3953" xr:uid="{00000000-0005-0000-0000-00007D250000}"/>
    <cellStyle name="Note 3 2 2 4 2 2 2" xfId="9613" xr:uid="{00000000-0005-0000-0000-00007E250000}"/>
    <cellStyle name="Note 3 2 2 4 2 3" xfId="6783" xr:uid="{00000000-0005-0000-0000-00007F250000}"/>
    <cellStyle name="Note 3 2 2 4 3" xfId="1653" xr:uid="{00000000-0005-0000-0000-000080250000}"/>
    <cellStyle name="Note 3 2 2 4 3 2" xfId="4507" xr:uid="{00000000-0005-0000-0000-000081250000}"/>
    <cellStyle name="Note 3 2 2 4 3 2 2" xfId="10167" xr:uid="{00000000-0005-0000-0000-000082250000}"/>
    <cellStyle name="Note 3 2 2 4 3 3" xfId="7337" xr:uid="{00000000-0005-0000-0000-000083250000}"/>
    <cellStyle name="Note 3 2 2 4 4" xfId="2219" xr:uid="{00000000-0005-0000-0000-000084250000}"/>
    <cellStyle name="Note 3 2 2 4 4 2" xfId="5062" xr:uid="{00000000-0005-0000-0000-000085250000}"/>
    <cellStyle name="Note 3 2 2 4 4 2 2" xfId="10722" xr:uid="{00000000-0005-0000-0000-000086250000}"/>
    <cellStyle name="Note 3 2 2 4 4 3" xfId="7892" xr:uid="{00000000-0005-0000-0000-000087250000}"/>
    <cellStyle name="Note 3 2 2 4 5" xfId="2774" xr:uid="{00000000-0005-0000-0000-000088250000}"/>
    <cellStyle name="Note 3 2 2 4 5 2" xfId="5617" xr:uid="{00000000-0005-0000-0000-000089250000}"/>
    <cellStyle name="Note 3 2 2 4 5 2 2" xfId="11277" xr:uid="{00000000-0005-0000-0000-00008A250000}"/>
    <cellStyle name="Note 3 2 2 4 5 3" xfId="8447" xr:uid="{00000000-0005-0000-0000-00008B250000}"/>
    <cellStyle name="Note 3 2 2 4 6" xfId="3400" xr:uid="{00000000-0005-0000-0000-00008C250000}"/>
    <cellStyle name="Note 3 2 2 4 6 2" xfId="9060" xr:uid="{00000000-0005-0000-0000-00008D250000}"/>
    <cellStyle name="Note 3 2 2 4 7" xfId="6230" xr:uid="{00000000-0005-0000-0000-00008E250000}"/>
    <cellStyle name="Note 3 2 2 5" xfId="651" xr:uid="{00000000-0005-0000-0000-00008F250000}"/>
    <cellStyle name="Note 3 2 2 5 2" xfId="1210" xr:uid="{00000000-0005-0000-0000-000090250000}"/>
    <cellStyle name="Note 3 2 2 5 2 2" xfId="4064" xr:uid="{00000000-0005-0000-0000-000091250000}"/>
    <cellStyle name="Note 3 2 2 5 2 2 2" xfId="9724" xr:uid="{00000000-0005-0000-0000-000092250000}"/>
    <cellStyle name="Note 3 2 2 5 2 3" xfId="6894" xr:uid="{00000000-0005-0000-0000-000093250000}"/>
    <cellStyle name="Note 3 2 2 5 3" xfId="1764" xr:uid="{00000000-0005-0000-0000-000094250000}"/>
    <cellStyle name="Note 3 2 2 5 3 2" xfId="4618" xr:uid="{00000000-0005-0000-0000-000095250000}"/>
    <cellStyle name="Note 3 2 2 5 3 2 2" xfId="10278" xr:uid="{00000000-0005-0000-0000-000096250000}"/>
    <cellStyle name="Note 3 2 2 5 3 3" xfId="7448" xr:uid="{00000000-0005-0000-0000-000097250000}"/>
    <cellStyle name="Note 3 2 2 5 4" xfId="2330" xr:uid="{00000000-0005-0000-0000-000098250000}"/>
    <cellStyle name="Note 3 2 2 5 4 2" xfId="5173" xr:uid="{00000000-0005-0000-0000-000099250000}"/>
    <cellStyle name="Note 3 2 2 5 4 2 2" xfId="10833" xr:uid="{00000000-0005-0000-0000-00009A250000}"/>
    <cellStyle name="Note 3 2 2 5 4 3" xfId="8003" xr:uid="{00000000-0005-0000-0000-00009B250000}"/>
    <cellStyle name="Note 3 2 2 5 5" xfId="2885" xr:uid="{00000000-0005-0000-0000-00009C250000}"/>
    <cellStyle name="Note 3 2 2 5 5 2" xfId="5728" xr:uid="{00000000-0005-0000-0000-00009D250000}"/>
    <cellStyle name="Note 3 2 2 5 5 2 2" xfId="11388" xr:uid="{00000000-0005-0000-0000-00009E250000}"/>
    <cellStyle name="Note 3 2 2 5 5 3" xfId="8558" xr:uid="{00000000-0005-0000-0000-00009F250000}"/>
    <cellStyle name="Note 3 2 2 5 6" xfId="3511" xr:uid="{00000000-0005-0000-0000-0000A0250000}"/>
    <cellStyle name="Note 3 2 2 5 6 2" xfId="9171" xr:uid="{00000000-0005-0000-0000-0000A1250000}"/>
    <cellStyle name="Note 3 2 2 5 7" xfId="6341" xr:uid="{00000000-0005-0000-0000-0000A2250000}"/>
    <cellStyle name="Note 3 2 2 6" xfId="762" xr:uid="{00000000-0005-0000-0000-0000A3250000}"/>
    <cellStyle name="Note 3 2 2 6 2" xfId="3622" xr:uid="{00000000-0005-0000-0000-0000A4250000}"/>
    <cellStyle name="Note 3 2 2 6 2 2" xfId="9282" xr:uid="{00000000-0005-0000-0000-0000A5250000}"/>
    <cellStyle name="Note 3 2 2 6 3" xfId="6452" xr:uid="{00000000-0005-0000-0000-0000A6250000}"/>
    <cellStyle name="Note 3 2 2 7" xfId="1321" xr:uid="{00000000-0005-0000-0000-0000A7250000}"/>
    <cellStyle name="Note 3 2 2 7 2" xfId="4175" xr:uid="{00000000-0005-0000-0000-0000A8250000}"/>
    <cellStyle name="Note 3 2 2 7 2 2" xfId="9835" xr:uid="{00000000-0005-0000-0000-0000A9250000}"/>
    <cellStyle name="Note 3 2 2 7 3" xfId="7005" xr:uid="{00000000-0005-0000-0000-0000AA250000}"/>
    <cellStyle name="Note 3 2 2 8" xfId="1887" xr:uid="{00000000-0005-0000-0000-0000AB250000}"/>
    <cellStyle name="Note 3 2 2 8 2" xfId="4730" xr:uid="{00000000-0005-0000-0000-0000AC250000}"/>
    <cellStyle name="Note 3 2 2 8 2 2" xfId="10390" xr:uid="{00000000-0005-0000-0000-0000AD250000}"/>
    <cellStyle name="Note 3 2 2 8 3" xfId="7560" xr:uid="{00000000-0005-0000-0000-0000AE250000}"/>
    <cellStyle name="Note 3 2 2 9" xfId="2442" xr:uid="{00000000-0005-0000-0000-0000AF250000}"/>
    <cellStyle name="Note 3 2 2 9 2" xfId="5285" xr:uid="{00000000-0005-0000-0000-0000B0250000}"/>
    <cellStyle name="Note 3 2 2 9 2 2" xfId="10945" xr:uid="{00000000-0005-0000-0000-0000B1250000}"/>
    <cellStyle name="Note 3 2 2 9 3" xfId="8115" xr:uid="{00000000-0005-0000-0000-0000B2250000}"/>
    <cellStyle name="Note 3 2 3" xfId="260" xr:uid="{00000000-0005-0000-0000-0000B3250000}"/>
    <cellStyle name="Note 3 2 3 2" xfId="823" xr:uid="{00000000-0005-0000-0000-0000B4250000}"/>
    <cellStyle name="Note 3 2 3 2 2" xfId="3677" xr:uid="{00000000-0005-0000-0000-0000B5250000}"/>
    <cellStyle name="Note 3 2 3 2 2 2" xfId="9337" xr:uid="{00000000-0005-0000-0000-0000B6250000}"/>
    <cellStyle name="Note 3 2 3 2 3" xfId="6507" xr:uid="{00000000-0005-0000-0000-0000B7250000}"/>
    <cellStyle name="Note 3 2 3 3" xfId="1377" xr:uid="{00000000-0005-0000-0000-0000B8250000}"/>
    <cellStyle name="Note 3 2 3 3 2" xfId="4231" xr:uid="{00000000-0005-0000-0000-0000B9250000}"/>
    <cellStyle name="Note 3 2 3 3 2 2" xfId="9891" xr:uid="{00000000-0005-0000-0000-0000BA250000}"/>
    <cellStyle name="Note 3 2 3 3 3" xfId="7061" xr:uid="{00000000-0005-0000-0000-0000BB250000}"/>
    <cellStyle name="Note 3 2 3 4" xfId="1943" xr:uid="{00000000-0005-0000-0000-0000BC250000}"/>
    <cellStyle name="Note 3 2 3 4 2" xfId="4786" xr:uid="{00000000-0005-0000-0000-0000BD250000}"/>
    <cellStyle name="Note 3 2 3 4 2 2" xfId="10446" xr:uid="{00000000-0005-0000-0000-0000BE250000}"/>
    <cellStyle name="Note 3 2 3 4 3" xfId="7616" xr:uid="{00000000-0005-0000-0000-0000BF250000}"/>
    <cellStyle name="Note 3 2 3 5" xfId="2498" xr:uid="{00000000-0005-0000-0000-0000C0250000}"/>
    <cellStyle name="Note 3 2 3 5 2" xfId="5341" xr:uid="{00000000-0005-0000-0000-0000C1250000}"/>
    <cellStyle name="Note 3 2 3 5 2 2" xfId="11001" xr:uid="{00000000-0005-0000-0000-0000C2250000}"/>
    <cellStyle name="Note 3 2 3 5 3" xfId="8171" xr:uid="{00000000-0005-0000-0000-0000C3250000}"/>
    <cellStyle name="Note 3 2 3 6" xfId="3124" xr:uid="{00000000-0005-0000-0000-0000C4250000}"/>
    <cellStyle name="Note 3 2 3 6 2" xfId="8784" xr:uid="{00000000-0005-0000-0000-0000C5250000}"/>
    <cellStyle name="Note 3 2 3 7" xfId="5954" xr:uid="{00000000-0005-0000-0000-0000C6250000}"/>
    <cellStyle name="Note 3 2 4" xfId="372" xr:uid="{00000000-0005-0000-0000-0000C7250000}"/>
    <cellStyle name="Note 3 2 4 2" xfId="931" xr:uid="{00000000-0005-0000-0000-0000C8250000}"/>
    <cellStyle name="Note 3 2 4 2 2" xfId="3785" xr:uid="{00000000-0005-0000-0000-0000C9250000}"/>
    <cellStyle name="Note 3 2 4 2 2 2" xfId="9445" xr:uid="{00000000-0005-0000-0000-0000CA250000}"/>
    <cellStyle name="Note 3 2 4 2 3" xfId="6615" xr:uid="{00000000-0005-0000-0000-0000CB250000}"/>
    <cellStyle name="Note 3 2 4 3" xfId="1485" xr:uid="{00000000-0005-0000-0000-0000CC250000}"/>
    <cellStyle name="Note 3 2 4 3 2" xfId="4339" xr:uid="{00000000-0005-0000-0000-0000CD250000}"/>
    <cellStyle name="Note 3 2 4 3 2 2" xfId="9999" xr:uid="{00000000-0005-0000-0000-0000CE250000}"/>
    <cellStyle name="Note 3 2 4 3 3" xfId="7169" xr:uid="{00000000-0005-0000-0000-0000CF250000}"/>
    <cellStyle name="Note 3 2 4 4" xfId="2051" xr:uid="{00000000-0005-0000-0000-0000D0250000}"/>
    <cellStyle name="Note 3 2 4 4 2" xfId="4894" xr:uid="{00000000-0005-0000-0000-0000D1250000}"/>
    <cellStyle name="Note 3 2 4 4 2 2" xfId="10554" xr:uid="{00000000-0005-0000-0000-0000D2250000}"/>
    <cellStyle name="Note 3 2 4 4 3" xfId="7724" xr:uid="{00000000-0005-0000-0000-0000D3250000}"/>
    <cellStyle name="Note 3 2 4 5" xfId="2606" xr:uid="{00000000-0005-0000-0000-0000D4250000}"/>
    <cellStyle name="Note 3 2 4 5 2" xfId="5449" xr:uid="{00000000-0005-0000-0000-0000D5250000}"/>
    <cellStyle name="Note 3 2 4 5 2 2" xfId="11109" xr:uid="{00000000-0005-0000-0000-0000D6250000}"/>
    <cellStyle name="Note 3 2 4 5 3" xfId="8279" xr:uid="{00000000-0005-0000-0000-0000D7250000}"/>
    <cellStyle name="Note 3 2 4 6" xfId="3232" xr:uid="{00000000-0005-0000-0000-0000D8250000}"/>
    <cellStyle name="Note 3 2 4 6 2" xfId="8892" xr:uid="{00000000-0005-0000-0000-0000D9250000}"/>
    <cellStyle name="Note 3 2 4 7" xfId="6062" xr:uid="{00000000-0005-0000-0000-0000DA250000}"/>
    <cellStyle name="Note 3 2 5" xfId="484" xr:uid="{00000000-0005-0000-0000-0000DB250000}"/>
    <cellStyle name="Note 3 2 5 2" xfId="1043" xr:uid="{00000000-0005-0000-0000-0000DC250000}"/>
    <cellStyle name="Note 3 2 5 2 2" xfId="3897" xr:uid="{00000000-0005-0000-0000-0000DD250000}"/>
    <cellStyle name="Note 3 2 5 2 2 2" xfId="9557" xr:uid="{00000000-0005-0000-0000-0000DE250000}"/>
    <cellStyle name="Note 3 2 5 2 3" xfId="6727" xr:uid="{00000000-0005-0000-0000-0000DF250000}"/>
    <cellStyle name="Note 3 2 5 3" xfId="1597" xr:uid="{00000000-0005-0000-0000-0000E0250000}"/>
    <cellStyle name="Note 3 2 5 3 2" xfId="4451" xr:uid="{00000000-0005-0000-0000-0000E1250000}"/>
    <cellStyle name="Note 3 2 5 3 2 2" xfId="10111" xr:uid="{00000000-0005-0000-0000-0000E2250000}"/>
    <cellStyle name="Note 3 2 5 3 3" xfId="7281" xr:uid="{00000000-0005-0000-0000-0000E3250000}"/>
    <cellStyle name="Note 3 2 5 4" xfId="2163" xr:uid="{00000000-0005-0000-0000-0000E4250000}"/>
    <cellStyle name="Note 3 2 5 4 2" xfId="5006" xr:uid="{00000000-0005-0000-0000-0000E5250000}"/>
    <cellStyle name="Note 3 2 5 4 2 2" xfId="10666" xr:uid="{00000000-0005-0000-0000-0000E6250000}"/>
    <cellStyle name="Note 3 2 5 4 3" xfId="7836" xr:uid="{00000000-0005-0000-0000-0000E7250000}"/>
    <cellStyle name="Note 3 2 5 5" xfId="2718" xr:uid="{00000000-0005-0000-0000-0000E8250000}"/>
    <cellStyle name="Note 3 2 5 5 2" xfId="5561" xr:uid="{00000000-0005-0000-0000-0000E9250000}"/>
    <cellStyle name="Note 3 2 5 5 2 2" xfId="11221" xr:uid="{00000000-0005-0000-0000-0000EA250000}"/>
    <cellStyle name="Note 3 2 5 5 3" xfId="8391" xr:uid="{00000000-0005-0000-0000-0000EB250000}"/>
    <cellStyle name="Note 3 2 5 6" xfId="3344" xr:uid="{00000000-0005-0000-0000-0000EC250000}"/>
    <cellStyle name="Note 3 2 5 6 2" xfId="9004" xr:uid="{00000000-0005-0000-0000-0000ED250000}"/>
    <cellStyle name="Note 3 2 5 7" xfId="6174" xr:uid="{00000000-0005-0000-0000-0000EE250000}"/>
    <cellStyle name="Note 3 2 6" xfId="595" xr:uid="{00000000-0005-0000-0000-0000EF250000}"/>
    <cellStyle name="Note 3 2 6 2" xfId="1154" xr:uid="{00000000-0005-0000-0000-0000F0250000}"/>
    <cellStyle name="Note 3 2 6 2 2" xfId="4008" xr:uid="{00000000-0005-0000-0000-0000F1250000}"/>
    <cellStyle name="Note 3 2 6 2 2 2" xfId="9668" xr:uid="{00000000-0005-0000-0000-0000F2250000}"/>
    <cellStyle name="Note 3 2 6 2 3" xfId="6838" xr:uid="{00000000-0005-0000-0000-0000F3250000}"/>
    <cellStyle name="Note 3 2 6 3" xfId="1708" xr:uid="{00000000-0005-0000-0000-0000F4250000}"/>
    <cellStyle name="Note 3 2 6 3 2" xfId="4562" xr:uid="{00000000-0005-0000-0000-0000F5250000}"/>
    <cellStyle name="Note 3 2 6 3 2 2" xfId="10222" xr:uid="{00000000-0005-0000-0000-0000F6250000}"/>
    <cellStyle name="Note 3 2 6 3 3" xfId="7392" xr:uid="{00000000-0005-0000-0000-0000F7250000}"/>
    <cellStyle name="Note 3 2 6 4" xfId="2274" xr:uid="{00000000-0005-0000-0000-0000F8250000}"/>
    <cellStyle name="Note 3 2 6 4 2" xfId="5117" xr:uid="{00000000-0005-0000-0000-0000F9250000}"/>
    <cellStyle name="Note 3 2 6 4 2 2" xfId="10777" xr:uid="{00000000-0005-0000-0000-0000FA250000}"/>
    <cellStyle name="Note 3 2 6 4 3" xfId="7947" xr:uid="{00000000-0005-0000-0000-0000FB250000}"/>
    <cellStyle name="Note 3 2 6 5" xfId="2829" xr:uid="{00000000-0005-0000-0000-0000FC250000}"/>
    <cellStyle name="Note 3 2 6 5 2" xfId="5672" xr:uid="{00000000-0005-0000-0000-0000FD250000}"/>
    <cellStyle name="Note 3 2 6 5 2 2" xfId="11332" xr:uid="{00000000-0005-0000-0000-0000FE250000}"/>
    <cellStyle name="Note 3 2 6 5 3" xfId="8502" xr:uid="{00000000-0005-0000-0000-0000FF250000}"/>
    <cellStyle name="Note 3 2 6 6" xfId="3455" xr:uid="{00000000-0005-0000-0000-000000260000}"/>
    <cellStyle name="Note 3 2 6 6 2" xfId="9115" xr:uid="{00000000-0005-0000-0000-000001260000}"/>
    <cellStyle name="Note 3 2 6 7" xfId="6285" xr:uid="{00000000-0005-0000-0000-000002260000}"/>
    <cellStyle name="Note 3 2 7" xfId="706" xr:uid="{00000000-0005-0000-0000-000003260000}"/>
    <cellStyle name="Note 3 2 7 2" xfId="3566" xr:uid="{00000000-0005-0000-0000-000004260000}"/>
    <cellStyle name="Note 3 2 7 2 2" xfId="9226" xr:uid="{00000000-0005-0000-0000-000005260000}"/>
    <cellStyle name="Note 3 2 7 3" xfId="6396" xr:uid="{00000000-0005-0000-0000-000006260000}"/>
    <cellStyle name="Note 3 2 8" xfId="1265" xr:uid="{00000000-0005-0000-0000-000007260000}"/>
    <cellStyle name="Note 3 2 8 2" xfId="4119" xr:uid="{00000000-0005-0000-0000-000008260000}"/>
    <cellStyle name="Note 3 2 8 2 2" xfId="9779" xr:uid="{00000000-0005-0000-0000-000009260000}"/>
    <cellStyle name="Note 3 2 8 3" xfId="6949" xr:uid="{00000000-0005-0000-0000-00000A260000}"/>
    <cellStyle name="Note 3 2 9" xfId="1831" xr:uid="{00000000-0005-0000-0000-00000B260000}"/>
    <cellStyle name="Note 3 2 9 2" xfId="4675" xr:uid="{00000000-0005-0000-0000-00000C260000}"/>
    <cellStyle name="Note 3 2 9 2 2" xfId="10335" xr:uid="{00000000-0005-0000-0000-00000D260000}"/>
    <cellStyle name="Note 3 2 9 3" xfId="7505" xr:uid="{00000000-0005-0000-0000-00000E260000}"/>
    <cellStyle name="Note 3 3" xfId="180" xr:uid="{00000000-0005-0000-0000-00000F260000}"/>
    <cellStyle name="Note 3 3 10" xfId="3046" xr:uid="{00000000-0005-0000-0000-000010260000}"/>
    <cellStyle name="Note 3 3 10 2" xfId="8706" xr:uid="{00000000-0005-0000-0000-000011260000}"/>
    <cellStyle name="Note 3 3 11" xfId="5876" xr:uid="{00000000-0005-0000-0000-000012260000}"/>
    <cellStyle name="Note 3 3 2" xfId="294" xr:uid="{00000000-0005-0000-0000-000013260000}"/>
    <cellStyle name="Note 3 3 2 2" xfId="857" xr:uid="{00000000-0005-0000-0000-000014260000}"/>
    <cellStyle name="Note 3 3 2 2 2" xfId="3711" xr:uid="{00000000-0005-0000-0000-000015260000}"/>
    <cellStyle name="Note 3 3 2 2 2 2" xfId="9371" xr:uid="{00000000-0005-0000-0000-000016260000}"/>
    <cellStyle name="Note 3 3 2 2 3" xfId="6541" xr:uid="{00000000-0005-0000-0000-000017260000}"/>
    <cellStyle name="Note 3 3 2 3" xfId="1411" xr:uid="{00000000-0005-0000-0000-000018260000}"/>
    <cellStyle name="Note 3 3 2 3 2" xfId="4265" xr:uid="{00000000-0005-0000-0000-000019260000}"/>
    <cellStyle name="Note 3 3 2 3 2 2" xfId="9925" xr:uid="{00000000-0005-0000-0000-00001A260000}"/>
    <cellStyle name="Note 3 3 2 3 3" xfId="7095" xr:uid="{00000000-0005-0000-0000-00001B260000}"/>
    <cellStyle name="Note 3 3 2 4" xfId="1977" xr:uid="{00000000-0005-0000-0000-00001C260000}"/>
    <cellStyle name="Note 3 3 2 4 2" xfId="4820" xr:uid="{00000000-0005-0000-0000-00001D260000}"/>
    <cellStyle name="Note 3 3 2 4 2 2" xfId="10480" xr:uid="{00000000-0005-0000-0000-00001E260000}"/>
    <cellStyle name="Note 3 3 2 4 3" xfId="7650" xr:uid="{00000000-0005-0000-0000-00001F260000}"/>
    <cellStyle name="Note 3 3 2 5" xfId="2532" xr:uid="{00000000-0005-0000-0000-000020260000}"/>
    <cellStyle name="Note 3 3 2 5 2" xfId="5375" xr:uid="{00000000-0005-0000-0000-000021260000}"/>
    <cellStyle name="Note 3 3 2 5 2 2" xfId="11035" xr:uid="{00000000-0005-0000-0000-000022260000}"/>
    <cellStyle name="Note 3 3 2 5 3" xfId="8205" xr:uid="{00000000-0005-0000-0000-000023260000}"/>
    <cellStyle name="Note 3 3 2 6" xfId="3158" xr:uid="{00000000-0005-0000-0000-000024260000}"/>
    <cellStyle name="Note 3 3 2 6 2" xfId="8818" xr:uid="{00000000-0005-0000-0000-000025260000}"/>
    <cellStyle name="Note 3 3 2 7" xfId="5988" xr:uid="{00000000-0005-0000-0000-000026260000}"/>
    <cellStyle name="Note 3 3 3" xfId="406" xr:uid="{00000000-0005-0000-0000-000027260000}"/>
    <cellStyle name="Note 3 3 3 2" xfId="965" xr:uid="{00000000-0005-0000-0000-000028260000}"/>
    <cellStyle name="Note 3 3 3 2 2" xfId="3819" xr:uid="{00000000-0005-0000-0000-000029260000}"/>
    <cellStyle name="Note 3 3 3 2 2 2" xfId="9479" xr:uid="{00000000-0005-0000-0000-00002A260000}"/>
    <cellStyle name="Note 3 3 3 2 3" xfId="6649" xr:uid="{00000000-0005-0000-0000-00002B260000}"/>
    <cellStyle name="Note 3 3 3 3" xfId="1519" xr:uid="{00000000-0005-0000-0000-00002C260000}"/>
    <cellStyle name="Note 3 3 3 3 2" xfId="4373" xr:uid="{00000000-0005-0000-0000-00002D260000}"/>
    <cellStyle name="Note 3 3 3 3 2 2" xfId="10033" xr:uid="{00000000-0005-0000-0000-00002E260000}"/>
    <cellStyle name="Note 3 3 3 3 3" xfId="7203" xr:uid="{00000000-0005-0000-0000-00002F260000}"/>
    <cellStyle name="Note 3 3 3 4" xfId="2085" xr:uid="{00000000-0005-0000-0000-000030260000}"/>
    <cellStyle name="Note 3 3 3 4 2" xfId="4928" xr:uid="{00000000-0005-0000-0000-000031260000}"/>
    <cellStyle name="Note 3 3 3 4 2 2" xfId="10588" xr:uid="{00000000-0005-0000-0000-000032260000}"/>
    <cellStyle name="Note 3 3 3 4 3" xfId="7758" xr:uid="{00000000-0005-0000-0000-000033260000}"/>
    <cellStyle name="Note 3 3 3 5" xfId="2640" xr:uid="{00000000-0005-0000-0000-000034260000}"/>
    <cellStyle name="Note 3 3 3 5 2" xfId="5483" xr:uid="{00000000-0005-0000-0000-000035260000}"/>
    <cellStyle name="Note 3 3 3 5 2 2" xfId="11143" xr:uid="{00000000-0005-0000-0000-000036260000}"/>
    <cellStyle name="Note 3 3 3 5 3" xfId="8313" xr:uid="{00000000-0005-0000-0000-000037260000}"/>
    <cellStyle name="Note 3 3 3 6" xfId="3266" xr:uid="{00000000-0005-0000-0000-000038260000}"/>
    <cellStyle name="Note 3 3 3 6 2" xfId="8926" xr:uid="{00000000-0005-0000-0000-000039260000}"/>
    <cellStyle name="Note 3 3 3 7" xfId="6096" xr:uid="{00000000-0005-0000-0000-00003A260000}"/>
    <cellStyle name="Note 3 3 4" xfId="518" xr:uid="{00000000-0005-0000-0000-00003B260000}"/>
    <cellStyle name="Note 3 3 4 2" xfId="1077" xr:uid="{00000000-0005-0000-0000-00003C260000}"/>
    <cellStyle name="Note 3 3 4 2 2" xfId="3931" xr:uid="{00000000-0005-0000-0000-00003D260000}"/>
    <cellStyle name="Note 3 3 4 2 2 2" xfId="9591" xr:uid="{00000000-0005-0000-0000-00003E260000}"/>
    <cellStyle name="Note 3 3 4 2 3" xfId="6761" xr:uid="{00000000-0005-0000-0000-00003F260000}"/>
    <cellStyle name="Note 3 3 4 3" xfId="1631" xr:uid="{00000000-0005-0000-0000-000040260000}"/>
    <cellStyle name="Note 3 3 4 3 2" xfId="4485" xr:uid="{00000000-0005-0000-0000-000041260000}"/>
    <cellStyle name="Note 3 3 4 3 2 2" xfId="10145" xr:uid="{00000000-0005-0000-0000-000042260000}"/>
    <cellStyle name="Note 3 3 4 3 3" xfId="7315" xr:uid="{00000000-0005-0000-0000-000043260000}"/>
    <cellStyle name="Note 3 3 4 4" xfId="2197" xr:uid="{00000000-0005-0000-0000-000044260000}"/>
    <cellStyle name="Note 3 3 4 4 2" xfId="5040" xr:uid="{00000000-0005-0000-0000-000045260000}"/>
    <cellStyle name="Note 3 3 4 4 2 2" xfId="10700" xr:uid="{00000000-0005-0000-0000-000046260000}"/>
    <cellStyle name="Note 3 3 4 4 3" xfId="7870" xr:uid="{00000000-0005-0000-0000-000047260000}"/>
    <cellStyle name="Note 3 3 4 5" xfId="2752" xr:uid="{00000000-0005-0000-0000-000048260000}"/>
    <cellStyle name="Note 3 3 4 5 2" xfId="5595" xr:uid="{00000000-0005-0000-0000-000049260000}"/>
    <cellStyle name="Note 3 3 4 5 2 2" xfId="11255" xr:uid="{00000000-0005-0000-0000-00004A260000}"/>
    <cellStyle name="Note 3 3 4 5 3" xfId="8425" xr:uid="{00000000-0005-0000-0000-00004B260000}"/>
    <cellStyle name="Note 3 3 4 6" xfId="3378" xr:uid="{00000000-0005-0000-0000-00004C260000}"/>
    <cellStyle name="Note 3 3 4 6 2" xfId="9038" xr:uid="{00000000-0005-0000-0000-00004D260000}"/>
    <cellStyle name="Note 3 3 4 7" xfId="6208" xr:uid="{00000000-0005-0000-0000-00004E260000}"/>
    <cellStyle name="Note 3 3 5" xfId="629" xr:uid="{00000000-0005-0000-0000-00004F260000}"/>
    <cellStyle name="Note 3 3 5 2" xfId="1188" xr:uid="{00000000-0005-0000-0000-000050260000}"/>
    <cellStyle name="Note 3 3 5 2 2" xfId="4042" xr:uid="{00000000-0005-0000-0000-000051260000}"/>
    <cellStyle name="Note 3 3 5 2 2 2" xfId="9702" xr:uid="{00000000-0005-0000-0000-000052260000}"/>
    <cellStyle name="Note 3 3 5 2 3" xfId="6872" xr:uid="{00000000-0005-0000-0000-000053260000}"/>
    <cellStyle name="Note 3 3 5 3" xfId="1742" xr:uid="{00000000-0005-0000-0000-000054260000}"/>
    <cellStyle name="Note 3 3 5 3 2" xfId="4596" xr:uid="{00000000-0005-0000-0000-000055260000}"/>
    <cellStyle name="Note 3 3 5 3 2 2" xfId="10256" xr:uid="{00000000-0005-0000-0000-000056260000}"/>
    <cellStyle name="Note 3 3 5 3 3" xfId="7426" xr:uid="{00000000-0005-0000-0000-000057260000}"/>
    <cellStyle name="Note 3 3 5 4" xfId="2308" xr:uid="{00000000-0005-0000-0000-000058260000}"/>
    <cellStyle name="Note 3 3 5 4 2" xfId="5151" xr:uid="{00000000-0005-0000-0000-000059260000}"/>
    <cellStyle name="Note 3 3 5 4 2 2" xfId="10811" xr:uid="{00000000-0005-0000-0000-00005A260000}"/>
    <cellStyle name="Note 3 3 5 4 3" xfId="7981" xr:uid="{00000000-0005-0000-0000-00005B260000}"/>
    <cellStyle name="Note 3 3 5 5" xfId="2863" xr:uid="{00000000-0005-0000-0000-00005C260000}"/>
    <cellStyle name="Note 3 3 5 5 2" xfId="5706" xr:uid="{00000000-0005-0000-0000-00005D260000}"/>
    <cellStyle name="Note 3 3 5 5 2 2" xfId="11366" xr:uid="{00000000-0005-0000-0000-00005E260000}"/>
    <cellStyle name="Note 3 3 5 5 3" xfId="8536" xr:uid="{00000000-0005-0000-0000-00005F260000}"/>
    <cellStyle name="Note 3 3 5 6" xfId="3489" xr:uid="{00000000-0005-0000-0000-000060260000}"/>
    <cellStyle name="Note 3 3 5 6 2" xfId="9149" xr:uid="{00000000-0005-0000-0000-000061260000}"/>
    <cellStyle name="Note 3 3 5 7" xfId="6319" xr:uid="{00000000-0005-0000-0000-000062260000}"/>
    <cellStyle name="Note 3 3 6" xfId="740" xr:uid="{00000000-0005-0000-0000-000063260000}"/>
    <cellStyle name="Note 3 3 6 2" xfId="3600" xr:uid="{00000000-0005-0000-0000-000064260000}"/>
    <cellStyle name="Note 3 3 6 2 2" xfId="9260" xr:uid="{00000000-0005-0000-0000-000065260000}"/>
    <cellStyle name="Note 3 3 6 3" xfId="6430" xr:uid="{00000000-0005-0000-0000-000066260000}"/>
    <cellStyle name="Note 3 3 7" xfId="1299" xr:uid="{00000000-0005-0000-0000-000067260000}"/>
    <cellStyle name="Note 3 3 7 2" xfId="4153" xr:uid="{00000000-0005-0000-0000-000068260000}"/>
    <cellStyle name="Note 3 3 7 2 2" xfId="9813" xr:uid="{00000000-0005-0000-0000-000069260000}"/>
    <cellStyle name="Note 3 3 7 3" xfId="6983" xr:uid="{00000000-0005-0000-0000-00006A260000}"/>
    <cellStyle name="Note 3 3 8" xfId="1865" xr:uid="{00000000-0005-0000-0000-00006B260000}"/>
    <cellStyle name="Note 3 3 8 2" xfId="4708" xr:uid="{00000000-0005-0000-0000-00006C260000}"/>
    <cellStyle name="Note 3 3 8 2 2" xfId="10368" xr:uid="{00000000-0005-0000-0000-00006D260000}"/>
    <cellStyle name="Note 3 3 8 3" xfId="7538" xr:uid="{00000000-0005-0000-0000-00006E260000}"/>
    <cellStyle name="Note 3 3 9" xfId="2420" xr:uid="{00000000-0005-0000-0000-00006F260000}"/>
    <cellStyle name="Note 3 3 9 2" xfId="5263" xr:uid="{00000000-0005-0000-0000-000070260000}"/>
    <cellStyle name="Note 3 3 9 2 2" xfId="10923" xr:uid="{00000000-0005-0000-0000-000071260000}"/>
    <cellStyle name="Note 3 3 9 3" xfId="8093" xr:uid="{00000000-0005-0000-0000-000072260000}"/>
    <cellStyle name="Note 3 4" xfId="238" xr:uid="{00000000-0005-0000-0000-000073260000}"/>
    <cellStyle name="Note 3 4 2" xfId="801" xr:uid="{00000000-0005-0000-0000-000074260000}"/>
    <cellStyle name="Note 3 4 2 2" xfId="3655" xr:uid="{00000000-0005-0000-0000-000075260000}"/>
    <cellStyle name="Note 3 4 2 2 2" xfId="9315" xr:uid="{00000000-0005-0000-0000-000076260000}"/>
    <cellStyle name="Note 3 4 2 3" xfId="6485" xr:uid="{00000000-0005-0000-0000-000077260000}"/>
    <cellStyle name="Note 3 4 3" xfId="1355" xr:uid="{00000000-0005-0000-0000-000078260000}"/>
    <cellStyle name="Note 3 4 3 2" xfId="4209" xr:uid="{00000000-0005-0000-0000-000079260000}"/>
    <cellStyle name="Note 3 4 3 2 2" xfId="9869" xr:uid="{00000000-0005-0000-0000-00007A260000}"/>
    <cellStyle name="Note 3 4 3 3" xfId="7039" xr:uid="{00000000-0005-0000-0000-00007B260000}"/>
    <cellStyle name="Note 3 4 4" xfId="1921" xr:uid="{00000000-0005-0000-0000-00007C260000}"/>
    <cellStyle name="Note 3 4 4 2" xfId="4764" xr:uid="{00000000-0005-0000-0000-00007D260000}"/>
    <cellStyle name="Note 3 4 4 2 2" xfId="10424" xr:uid="{00000000-0005-0000-0000-00007E260000}"/>
    <cellStyle name="Note 3 4 4 3" xfId="7594" xr:uid="{00000000-0005-0000-0000-00007F260000}"/>
    <cellStyle name="Note 3 4 5" xfId="2476" xr:uid="{00000000-0005-0000-0000-000080260000}"/>
    <cellStyle name="Note 3 4 5 2" xfId="5319" xr:uid="{00000000-0005-0000-0000-000081260000}"/>
    <cellStyle name="Note 3 4 5 2 2" xfId="10979" xr:uid="{00000000-0005-0000-0000-000082260000}"/>
    <cellStyle name="Note 3 4 5 3" xfId="8149" xr:uid="{00000000-0005-0000-0000-000083260000}"/>
    <cellStyle name="Note 3 4 6" xfId="3102" xr:uid="{00000000-0005-0000-0000-000084260000}"/>
    <cellStyle name="Note 3 4 6 2" xfId="8762" xr:uid="{00000000-0005-0000-0000-000085260000}"/>
    <cellStyle name="Note 3 4 7" xfId="5932" xr:uid="{00000000-0005-0000-0000-000086260000}"/>
    <cellStyle name="Note 3 5" xfId="350" xr:uid="{00000000-0005-0000-0000-000087260000}"/>
    <cellStyle name="Note 3 5 2" xfId="909" xr:uid="{00000000-0005-0000-0000-000088260000}"/>
    <cellStyle name="Note 3 5 2 2" xfId="3763" xr:uid="{00000000-0005-0000-0000-000089260000}"/>
    <cellStyle name="Note 3 5 2 2 2" xfId="9423" xr:uid="{00000000-0005-0000-0000-00008A260000}"/>
    <cellStyle name="Note 3 5 2 3" xfId="6593" xr:uid="{00000000-0005-0000-0000-00008B260000}"/>
    <cellStyle name="Note 3 5 3" xfId="1463" xr:uid="{00000000-0005-0000-0000-00008C260000}"/>
    <cellStyle name="Note 3 5 3 2" xfId="4317" xr:uid="{00000000-0005-0000-0000-00008D260000}"/>
    <cellStyle name="Note 3 5 3 2 2" xfId="9977" xr:uid="{00000000-0005-0000-0000-00008E260000}"/>
    <cellStyle name="Note 3 5 3 3" xfId="7147" xr:uid="{00000000-0005-0000-0000-00008F260000}"/>
    <cellStyle name="Note 3 5 4" xfId="2029" xr:uid="{00000000-0005-0000-0000-000090260000}"/>
    <cellStyle name="Note 3 5 4 2" xfId="4872" xr:uid="{00000000-0005-0000-0000-000091260000}"/>
    <cellStyle name="Note 3 5 4 2 2" xfId="10532" xr:uid="{00000000-0005-0000-0000-000092260000}"/>
    <cellStyle name="Note 3 5 4 3" xfId="7702" xr:uid="{00000000-0005-0000-0000-000093260000}"/>
    <cellStyle name="Note 3 5 5" xfId="2584" xr:uid="{00000000-0005-0000-0000-000094260000}"/>
    <cellStyle name="Note 3 5 5 2" xfId="5427" xr:uid="{00000000-0005-0000-0000-000095260000}"/>
    <cellStyle name="Note 3 5 5 2 2" xfId="11087" xr:uid="{00000000-0005-0000-0000-000096260000}"/>
    <cellStyle name="Note 3 5 5 3" xfId="8257" xr:uid="{00000000-0005-0000-0000-000097260000}"/>
    <cellStyle name="Note 3 5 6" xfId="3210" xr:uid="{00000000-0005-0000-0000-000098260000}"/>
    <cellStyle name="Note 3 5 6 2" xfId="8870" xr:uid="{00000000-0005-0000-0000-000099260000}"/>
    <cellStyle name="Note 3 5 7" xfId="6040" xr:uid="{00000000-0005-0000-0000-00009A260000}"/>
    <cellStyle name="Note 3 6" xfId="462" xr:uid="{00000000-0005-0000-0000-00009B260000}"/>
    <cellStyle name="Note 3 6 2" xfId="1021" xr:uid="{00000000-0005-0000-0000-00009C260000}"/>
    <cellStyle name="Note 3 6 2 2" xfId="3875" xr:uid="{00000000-0005-0000-0000-00009D260000}"/>
    <cellStyle name="Note 3 6 2 2 2" xfId="9535" xr:uid="{00000000-0005-0000-0000-00009E260000}"/>
    <cellStyle name="Note 3 6 2 3" xfId="6705" xr:uid="{00000000-0005-0000-0000-00009F260000}"/>
    <cellStyle name="Note 3 6 3" xfId="1575" xr:uid="{00000000-0005-0000-0000-0000A0260000}"/>
    <cellStyle name="Note 3 6 3 2" xfId="4429" xr:uid="{00000000-0005-0000-0000-0000A1260000}"/>
    <cellStyle name="Note 3 6 3 2 2" xfId="10089" xr:uid="{00000000-0005-0000-0000-0000A2260000}"/>
    <cellStyle name="Note 3 6 3 3" xfId="7259" xr:uid="{00000000-0005-0000-0000-0000A3260000}"/>
    <cellStyle name="Note 3 6 4" xfId="2141" xr:uid="{00000000-0005-0000-0000-0000A4260000}"/>
    <cellStyle name="Note 3 6 4 2" xfId="4984" xr:uid="{00000000-0005-0000-0000-0000A5260000}"/>
    <cellStyle name="Note 3 6 4 2 2" xfId="10644" xr:uid="{00000000-0005-0000-0000-0000A6260000}"/>
    <cellStyle name="Note 3 6 4 3" xfId="7814" xr:uid="{00000000-0005-0000-0000-0000A7260000}"/>
    <cellStyle name="Note 3 6 5" xfId="2696" xr:uid="{00000000-0005-0000-0000-0000A8260000}"/>
    <cellStyle name="Note 3 6 5 2" xfId="5539" xr:uid="{00000000-0005-0000-0000-0000A9260000}"/>
    <cellStyle name="Note 3 6 5 2 2" xfId="11199" xr:uid="{00000000-0005-0000-0000-0000AA260000}"/>
    <cellStyle name="Note 3 6 5 3" xfId="8369" xr:uid="{00000000-0005-0000-0000-0000AB260000}"/>
    <cellStyle name="Note 3 6 6" xfId="3322" xr:uid="{00000000-0005-0000-0000-0000AC260000}"/>
    <cellStyle name="Note 3 6 6 2" xfId="8982" xr:uid="{00000000-0005-0000-0000-0000AD260000}"/>
    <cellStyle name="Note 3 6 7" xfId="6152" xr:uid="{00000000-0005-0000-0000-0000AE260000}"/>
    <cellStyle name="Note 3 7" xfId="573" xr:uid="{00000000-0005-0000-0000-0000AF260000}"/>
    <cellStyle name="Note 3 7 2" xfId="1132" xr:uid="{00000000-0005-0000-0000-0000B0260000}"/>
    <cellStyle name="Note 3 7 2 2" xfId="3986" xr:uid="{00000000-0005-0000-0000-0000B1260000}"/>
    <cellStyle name="Note 3 7 2 2 2" xfId="9646" xr:uid="{00000000-0005-0000-0000-0000B2260000}"/>
    <cellStyle name="Note 3 7 2 3" xfId="6816" xr:uid="{00000000-0005-0000-0000-0000B3260000}"/>
    <cellStyle name="Note 3 7 3" xfId="1686" xr:uid="{00000000-0005-0000-0000-0000B4260000}"/>
    <cellStyle name="Note 3 7 3 2" xfId="4540" xr:uid="{00000000-0005-0000-0000-0000B5260000}"/>
    <cellStyle name="Note 3 7 3 2 2" xfId="10200" xr:uid="{00000000-0005-0000-0000-0000B6260000}"/>
    <cellStyle name="Note 3 7 3 3" xfId="7370" xr:uid="{00000000-0005-0000-0000-0000B7260000}"/>
    <cellStyle name="Note 3 7 4" xfId="2252" xr:uid="{00000000-0005-0000-0000-0000B8260000}"/>
    <cellStyle name="Note 3 7 4 2" xfId="5095" xr:uid="{00000000-0005-0000-0000-0000B9260000}"/>
    <cellStyle name="Note 3 7 4 2 2" xfId="10755" xr:uid="{00000000-0005-0000-0000-0000BA260000}"/>
    <cellStyle name="Note 3 7 4 3" xfId="7925" xr:uid="{00000000-0005-0000-0000-0000BB260000}"/>
    <cellStyle name="Note 3 7 5" xfId="2807" xr:uid="{00000000-0005-0000-0000-0000BC260000}"/>
    <cellStyle name="Note 3 7 5 2" xfId="5650" xr:uid="{00000000-0005-0000-0000-0000BD260000}"/>
    <cellStyle name="Note 3 7 5 2 2" xfId="11310" xr:uid="{00000000-0005-0000-0000-0000BE260000}"/>
    <cellStyle name="Note 3 7 5 3" xfId="8480" xr:uid="{00000000-0005-0000-0000-0000BF260000}"/>
    <cellStyle name="Note 3 7 6" xfId="3433" xr:uid="{00000000-0005-0000-0000-0000C0260000}"/>
    <cellStyle name="Note 3 7 6 2" xfId="9093" xr:uid="{00000000-0005-0000-0000-0000C1260000}"/>
    <cellStyle name="Note 3 7 7" xfId="6263" xr:uid="{00000000-0005-0000-0000-0000C2260000}"/>
    <cellStyle name="Note 3 8" xfId="684" xr:uid="{00000000-0005-0000-0000-0000C3260000}"/>
    <cellStyle name="Note 3 8 2" xfId="3544" xr:uid="{00000000-0005-0000-0000-0000C4260000}"/>
    <cellStyle name="Note 3 8 2 2" xfId="9204" xr:uid="{00000000-0005-0000-0000-0000C5260000}"/>
    <cellStyle name="Note 3 8 3" xfId="6374" xr:uid="{00000000-0005-0000-0000-0000C6260000}"/>
    <cellStyle name="Note 3 9" xfId="1243" xr:uid="{00000000-0005-0000-0000-0000C7260000}"/>
    <cellStyle name="Note 3 9 2" xfId="4097" xr:uid="{00000000-0005-0000-0000-0000C8260000}"/>
    <cellStyle name="Note 3 9 2 2" xfId="9757" xr:uid="{00000000-0005-0000-0000-0000C9260000}"/>
    <cellStyle name="Note 3 9 3" xfId="6927" xr:uid="{00000000-0005-0000-0000-0000CA260000}"/>
    <cellStyle name="Note 4" xfId="64" xr:uid="{00000000-0005-0000-0000-0000CB260000}"/>
    <cellStyle name="Note 4 10" xfId="2368" xr:uid="{00000000-0005-0000-0000-0000CC260000}"/>
    <cellStyle name="Note 4 10 2" xfId="5211" xr:uid="{00000000-0005-0000-0000-0000CD260000}"/>
    <cellStyle name="Note 4 10 2 2" xfId="10871" xr:uid="{00000000-0005-0000-0000-0000CE260000}"/>
    <cellStyle name="Note 4 10 3" xfId="8041" xr:uid="{00000000-0005-0000-0000-0000CF260000}"/>
    <cellStyle name="Note 4 11" xfId="2922" xr:uid="{00000000-0005-0000-0000-0000D0260000}"/>
    <cellStyle name="Note 4 11 2" xfId="5765" xr:uid="{00000000-0005-0000-0000-0000D1260000}"/>
    <cellStyle name="Note 4 11 2 2" xfId="11425" xr:uid="{00000000-0005-0000-0000-0000D2260000}"/>
    <cellStyle name="Note 4 11 3" xfId="8595" xr:uid="{00000000-0005-0000-0000-0000D3260000}"/>
    <cellStyle name="Note 4 12" xfId="2994" xr:uid="{00000000-0005-0000-0000-0000D4260000}"/>
    <cellStyle name="Note 4 12 2" xfId="8654" xr:uid="{00000000-0005-0000-0000-0000D5260000}"/>
    <cellStyle name="Note 4 13" xfId="5824" xr:uid="{00000000-0005-0000-0000-0000D6260000}"/>
    <cellStyle name="Note 4 2" xfId="184" xr:uid="{00000000-0005-0000-0000-0000D7260000}"/>
    <cellStyle name="Note 4 2 10" xfId="3050" xr:uid="{00000000-0005-0000-0000-0000D8260000}"/>
    <cellStyle name="Note 4 2 10 2" xfId="8710" xr:uid="{00000000-0005-0000-0000-0000D9260000}"/>
    <cellStyle name="Note 4 2 11" xfId="5880" xr:uid="{00000000-0005-0000-0000-0000DA260000}"/>
    <cellStyle name="Note 4 2 2" xfId="298" xr:uid="{00000000-0005-0000-0000-0000DB260000}"/>
    <cellStyle name="Note 4 2 2 2" xfId="861" xr:uid="{00000000-0005-0000-0000-0000DC260000}"/>
    <cellStyle name="Note 4 2 2 2 2" xfId="3715" xr:uid="{00000000-0005-0000-0000-0000DD260000}"/>
    <cellStyle name="Note 4 2 2 2 2 2" xfId="9375" xr:uid="{00000000-0005-0000-0000-0000DE260000}"/>
    <cellStyle name="Note 4 2 2 2 3" xfId="6545" xr:uid="{00000000-0005-0000-0000-0000DF260000}"/>
    <cellStyle name="Note 4 2 2 3" xfId="1415" xr:uid="{00000000-0005-0000-0000-0000E0260000}"/>
    <cellStyle name="Note 4 2 2 3 2" xfId="4269" xr:uid="{00000000-0005-0000-0000-0000E1260000}"/>
    <cellStyle name="Note 4 2 2 3 2 2" xfId="9929" xr:uid="{00000000-0005-0000-0000-0000E2260000}"/>
    <cellStyle name="Note 4 2 2 3 3" xfId="7099" xr:uid="{00000000-0005-0000-0000-0000E3260000}"/>
    <cellStyle name="Note 4 2 2 4" xfId="1981" xr:uid="{00000000-0005-0000-0000-0000E4260000}"/>
    <cellStyle name="Note 4 2 2 4 2" xfId="4824" xr:uid="{00000000-0005-0000-0000-0000E5260000}"/>
    <cellStyle name="Note 4 2 2 4 2 2" xfId="10484" xr:uid="{00000000-0005-0000-0000-0000E6260000}"/>
    <cellStyle name="Note 4 2 2 4 3" xfId="7654" xr:uid="{00000000-0005-0000-0000-0000E7260000}"/>
    <cellStyle name="Note 4 2 2 5" xfId="2536" xr:uid="{00000000-0005-0000-0000-0000E8260000}"/>
    <cellStyle name="Note 4 2 2 5 2" xfId="5379" xr:uid="{00000000-0005-0000-0000-0000E9260000}"/>
    <cellStyle name="Note 4 2 2 5 2 2" xfId="11039" xr:uid="{00000000-0005-0000-0000-0000EA260000}"/>
    <cellStyle name="Note 4 2 2 5 3" xfId="8209" xr:uid="{00000000-0005-0000-0000-0000EB260000}"/>
    <cellStyle name="Note 4 2 2 6" xfId="3162" xr:uid="{00000000-0005-0000-0000-0000EC260000}"/>
    <cellStyle name="Note 4 2 2 6 2" xfId="8822" xr:uid="{00000000-0005-0000-0000-0000ED260000}"/>
    <cellStyle name="Note 4 2 2 7" xfId="5992" xr:uid="{00000000-0005-0000-0000-0000EE260000}"/>
    <cellStyle name="Note 4 2 3" xfId="410" xr:uid="{00000000-0005-0000-0000-0000EF260000}"/>
    <cellStyle name="Note 4 2 3 2" xfId="969" xr:uid="{00000000-0005-0000-0000-0000F0260000}"/>
    <cellStyle name="Note 4 2 3 2 2" xfId="3823" xr:uid="{00000000-0005-0000-0000-0000F1260000}"/>
    <cellStyle name="Note 4 2 3 2 2 2" xfId="9483" xr:uid="{00000000-0005-0000-0000-0000F2260000}"/>
    <cellStyle name="Note 4 2 3 2 3" xfId="6653" xr:uid="{00000000-0005-0000-0000-0000F3260000}"/>
    <cellStyle name="Note 4 2 3 3" xfId="1523" xr:uid="{00000000-0005-0000-0000-0000F4260000}"/>
    <cellStyle name="Note 4 2 3 3 2" xfId="4377" xr:uid="{00000000-0005-0000-0000-0000F5260000}"/>
    <cellStyle name="Note 4 2 3 3 2 2" xfId="10037" xr:uid="{00000000-0005-0000-0000-0000F6260000}"/>
    <cellStyle name="Note 4 2 3 3 3" xfId="7207" xr:uid="{00000000-0005-0000-0000-0000F7260000}"/>
    <cellStyle name="Note 4 2 3 4" xfId="2089" xr:uid="{00000000-0005-0000-0000-0000F8260000}"/>
    <cellStyle name="Note 4 2 3 4 2" xfId="4932" xr:uid="{00000000-0005-0000-0000-0000F9260000}"/>
    <cellStyle name="Note 4 2 3 4 2 2" xfId="10592" xr:uid="{00000000-0005-0000-0000-0000FA260000}"/>
    <cellStyle name="Note 4 2 3 4 3" xfId="7762" xr:uid="{00000000-0005-0000-0000-0000FB260000}"/>
    <cellStyle name="Note 4 2 3 5" xfId="2644" xr:uid="{00000000-0005-0000-0000-0000FC260000}"/>
    <cellStyle name="Note 4 2 3 5 2" xfId="5487" xr:uid="{00000000-0005-0000-0000-0000FD260000}"/>
    <cellStyle name="Note 4 2 3 5 2 2" xfId="11147" xr:uid="{00000000-0005-0000-0000-0000FE260000}"/>
    <cellStyle name="Note 4 2 3 5 3" xfId="8317" xr:uid="{00000000-0005-0000-0000-0000FF260000}"/>
    <cellStyle name="Note 4 2 3 6" xfId="3270" xr:uid="{00000000-0005-0000-0000-000000270000}"/>
    <cellStyle name="Note 4 2 3 6 2" xfId="8930" xr:uid="{00000000-0005-0000-0000-000001270000}"/>
    <cellStyle name="Note 4 2 3 7" xfId="6100" xr:uid="{00000000-0005-0000-0000-000002270000}"/>
    <cellStyle name="Note 4 2 4" xfId="522" xr:uid="{00000000-0005-0000-0000-000003270000}"/>
    <cellStyle name="Note 4 2 4 2" xfId="1081" xr:uid="{00000000-0005-0000-0000-000004270000}"/>
    <cellStyle name="Note 4 2 4 2 2" xfId="3935" xr:uid="{00000000-0005-0000-0000-000005270000}"/>
    <cellStyle name="Note 4 2 4 2 2 2" xfId="9595" xr:uid="{00000000-0005-0000-0000-000006270000}"/>
    <cellStyle name="Note 4 2 4 2 3" xfId="6765" xr:uid="{00000000-0005-0000-0000-000007270000}"/>
    <cellStyle name="Note 4 2 4 3" xfId="1635" xr:uid="{00000000-0005-0000-0000-000008270000}"/>
    <cellStyle name="Note 4 2 4 3 2" xfId="4489" xr:uid="{00000000-0005-0000-0000-000009270000}"/>
    <cellStyle name="Note 4 2 4 3 2 2" xfId="10149" xr:uid="{00000000-0005-0000-0000-00000A270000}"/>
    <cellStyle name="Note 4 2 4 3 3" xfId="7319" xr:uid="{00000000-0005-0000-0000-00000B270000}"/>
    <cellStyle name="Note 4 2 4 4" xfId="2201" xr:uid="{00000000-0005-0000-0000-00000C270000}"/>
    <cellStyle name="Note 4 2 4 4 2" xfId="5044" xr:uid="{00000000-0005-0000-0000-00000D270000}"/>
    <cellStyle name="Note 4 2 4 4 2 2" xfId="10704" xr:uid="{00000000-0005-0000-0000-00000E270000}"/>
    <cellStyle name="Note 4 2 4 4 3" xfId="7874" xr:uid="{00000000-0005-0000-0000-00000F270000}"/>
    <cellStyle name="Note 4 2 4 5" xfId="2756" xr:uid="{00000000-0005-0000-0000-000010270000}"/>
    <cellStyle name="Note 4 2 4 5 2" xfId="5599" xr:uid="{00000000-0005-0000-0000-000011270000}"/>
    <cellStyle name="Note 4 2 4 5 2 2" xfId="11259" xr:uid="{00000000-0005-0000-0000-000012270000}"/>
    <cellStyle name="Note 4 2 4 5 3" xfId="8429" xr:uid="{00000000-0005-0000-0000-000013270000}"/>
    <cellStyle name="Note 4 2 4 6" xfId="3382" xr:uid="{00000000-0005-0000-0000-000014270000}"/>
    <cellStyle name="Note 4 2 4 6 2" xfId="9042" xr:uid="{00000000-0005-0000-0000-000015270000}"/>
    <cellStyle name="Note 4 2 4 7" xfId="6212" xr:uid="{00000000-0005-0000-0000-000016270000}"/>
    <cellStyle name="Note 4 2 5" xfId="633" xr:uid="{00000000-0005-0000-0000-000017270000}"/>
    <cellStyle name="Note 4 2 5 2" xfId="1192" xr:uid="{00000000-0005-0000-0000-000018270000}"/>
    <cellStyle name="Note 4 2 5 2 2" xfId="4046" xr:uid="{00000000-0005-0000-0000-000019270000}"/>
    <cellStyle name="Note 4 2 5 2 2 2" xfId="9706" xr:uid="{00000000-0005-0000-0000-00001A270000}"/>
    <cellStyle name="Note 4 2 5 2 3" xfId="6876" xr:uid="{00000000-0005-0000-0000-00001B270000}"/>
    <cellStyle name="Note 4 2 5 3" xfId="1746" xr:uid="{00000000-0005-0000-0000-00001C270000}"/>
    <cellStyle name="Note 4 2 5 3 2" xfId="4600" xr:uid="{00000000-0005-0000-0000-00001D270000}"/>
    <cellStyle name="Note 4 2 5 3 2 2" xfId="10260" xr:uid="{00000000-0005-0000-0000-00001E270000}"/>
    <cellStyle name="Note 4 2 5 3 3" xfId="7430" xr:uid="{00000000-0005-0000-0000-00001F270000}"/>
    <cellStyle name="Note 4 2 5 4" xfId="2312" xr:uid="{00000000-0005-0000-0000-000020270000}"/>
    <cellStyle name="Note 4 2 5 4 2" xfId="5155" xr:uid="{00000000-0005-0000-0000-000021270000}"/>
    <cellStyle name="Note 4 2 5 4 2 2" xfId="10815" xr:uid="{00000000-0005-0000-0000-000022270000}"/>
    <cellStyle name="Note 4 2 5 4 3" xfId="7985" xr:uid="{00000000-0005-0000-0000-000023270000}"/>
    <cellStyle name="Note 4 2 5 5" xfId="2867" xr:uid="{00000000-0005-0000-0000-000024270000}"/>
    <cellStyle name="Note 4 2 5 5 2" xfId="5710" xr:uid="{00000000-0005-0000-0000-000025270000}"/>
    <cellStyle name="Note 4 2 5 5 2 2" xfId="11370" xr:uid="{00000000-0005-0000-0000-000026270000}"/>
    <cellStyle name="Note 4 2 5 5 3" xfId="8540" xr:uid="{00000000-0005-0000-0000-000027270000}"/>
    <cellStyle name="Note 4 2 5 6" xfId="3493" xr:uid="{00000000-0005-0000-0000-000028270000}"/>
    <cellStyle name="Note 4 2 5 6 2" xfId="9153" xr:uid="{00000000-0005-0000-0000-000029270000}"/>
    <cellStyle name="Note 4 2 5 7" xfId="6323" xr:uid="{00000000-0005-0000-0000-00002A270000}"/>
    <cellStyle name="Note 4 2 6" xfId="744" xr:uid="{00000000-0005-0000-0000-00002B270000}"/>
    <cellStyle name="Note 4 2 6 2" xfId="3604" xr:uid="{00000000-0005-0000-0000-00002C270000}"/>
    <cellStyle name="Note 4 2 6 2 2" xfId="9264" xr:uid="{00000000-0005-0000-0000-00002D270000}"/>
    <cellStyle name="Note 4 2 6 3" xfId="6434" xr:uid="{00000000-0005-0000-0000-00002E270000}"/>
    <cellStyle name="Note 4 2 7" xfId="1303" xr:uid="{00000000-0005-0000-0000-00002F270000}"/>
    <cellStyle name="Note 4 2 7 2" xfId="4157" xr:uid="{00000000-0005-0000-0000-000030270000}"/>
    <cellStyle name="Note 4 2 7 2 2" xfId="9817" xr:uid="{00000000-0005-0000-0000-000031270000}"/>
    <cellStyle name="Note 4 2 7 3" xfId="6987" xr:uid="{00000000-0005-0000-0000-000032270000}"/>
    <cellStyle name="Note 4 2 8" xfId="1869" xr:uid="{00000000-0005-0000-0000-000033270000}"/>
    <cellStyle name="Note 4 2 8 2" xfId="4712" xr:uid="{00000000-0005-0000-0000-000034270000}"/>
    <cellStyle name="Note 4 2 8 2 2" xfId="10372" xr:uid="{00000000-0005-0000-0000-000035270000}"/>
    <cellStyle name="Note 4 2 8 3" xfId="7542" xr:uid="{00000000-0005-0000-0000-000036270000}"/>
    <cellStyle name="Note 4 2 9" xfId="2424" xr:uid="{00000000-0005-0000-0000-000037270000}"/>
    <cellStyle name="Note 4 2 9 2" xfId="5267" xr:uid="{00000000-0005-0000-0000-000038270000}"/>
    <cellStyle name="Note 4 2 9 2 2" xfId="10927" xr:uid="{00000000-0005-0000-0000-000039270000}"/>
    <cellStyle name="Note 4 2 9 3" xfId="8097" xr:uid="{00000000-0005-0000-0000-00003A270000}"/>
    <cellStyle name="Note 4 3" xfId="242" xr:uid="{00000000-0005-0000-0000-00003B270000}"/>
    <cellStyle name="Note 4 3 2" xfId="805" xr:uid="{00000000-0005-0000-0000-00003C270000}"/>
    <cellStyle name="Note 4 3 2 2" xfId="3659" xr:uid="{00000000-0005-0000-0000-00003D270000}"/>
    <cellStyle name="Note 4 3 2 2 2" xfId="9319" xr:uid="{00000000-0005-0000-0000-00003E270000}"/>
    <cellStyle name="Note 4 3 2 3" xfId="6489" xr:uid="{00000000-0005-0000-0000-00003F270000}"/>
    <cellStyle name="Note 4 3 3" xfId="1359" xr:uid="{00000000-0005-0000-0000-000040270000}"/>
    <cellStyle name="Note 4 3 3 2" xfId="4213" xr:uid="{00000000-0005-0000-0000-000041270000}"/>
    <cellStyle name="Note 4 3 3 2 2" xfId="9873" xr:uid="{00000000-0005-0000-0000-000042270000}"/>
    <cellStyle name="Note 4 3 3 3" xfId="7043" xr:uid="{00000000-0005-0000-0000-000043270000}"/>
    <cellStyle name="Note 4 3 4" xfId="1925" xr:uid="{00000000-0005-0000-0000-000044270000}"/>
    <cellStyle name="Note 4 3 4 2" xfId="4768" xr:uid="{00000000-0005-0000-0000-000045270000}"/>
    <cellStyle name="Note 4 3 4 2 2" xfId="10428" xr:uid="{00000000-0005-0000-0000-000046270000}"/>
    <cellStyle name="Note 4 3 4 3" xfId="7598" xr:uid="{00000000-0005-0000-0000-000047270000}"/>
    <cellStyle name="Note 4 3 5" xfId="2480" xr:uid="{00000000-0005-0000-0000-000048270000}"/>
    <cellStyle name="Note 4 3 5 2" xfId="5323" xr:uid="{00000000-0005-0000-0000-000049270000}"/>
    <cellStyle name="Note 4 3 5 2 2" xfId="10983" xr:uid="{00000000-0005-0000-0000-00004A270000}"/>
    <cellStyle name="Note 4 3 5 3" xfId="8153" xr:uid="{00000000-0005-0000-0000-00004B270000}"/>
    <cellStyle name="Note 4 3 6" xfId="3106" xr:uid="{00000000-0005-0000-0000-00004C270000}"/>
    <cellStyle name="Note 4 3 6 2" xfId="8766" xr:uid="{00000000-0005-0000-0000-00004D270000}"/>
    <cellStyle name="Note 4 3 7" xfId="5936" xr:uid="{00000000-0005-0000-0000-00004E270000}"/>
    <cellStyle name="Note 4 4" xfId="354" xr:uid="{00000000-0005-0000-0000-00004F270000}"/>
    <cellStyle name="Note 4 4 2" xfId="913" xr:uid="{00000000-0005-0000-0000-000050270000}"/>
    <cellStyle name="Note 4 4 2 2" xfId="3767" xr:uid="{00000000-0005-0000-0000-000051270000}"/>
    <cellStyle name="Note 4 4 2 2 2" xfId="9427" xr:uid="{00000000-0005-0000-0000-000052270000}"/>
    <cellStyle name="Note 4 4 2 3" xfId="6597" xr:uid="{00000000-0005-0000-0000-000053270000}"/>
    <cellStyle name="Note 4 4 3" xfId="1467" xr:uid="{00000000-0005-0000-0000-000054270000}"/>
    <cellStyle name="Note 4 4 3 2" xfId="4321" xr:uid="{00000000-0005-0000-0000-000055270000}"/>
    <cellStyle name="Note 4 4 3 2 2" xfId="9981" xr:uid="{00000000-0005-0000-0000-000056270000}"/>
    <cellStyle name="Note 4 4 3 3" xfId="7151" xr:uid="{00000000-0005-0000-0000-000057270000}"/>
    <cellStyle name="Note 4 4 4" xfId="2033" xr:uid="{00000000-0005-0000-0000-000058270000}"/>
    <cellStyle name="Note 4 4 4 2" xfId="4876" xr:uid="{00000000-0005-0000-0000-000059270000}"/>
    <cellStyle name="Note 4 4 4 2 2" xfId="10536" xr:uid="{00000000-0005-0000-0000-00005A270000}"/>
    <cellStyle name="Note 4 4 4 3" xfId="7706" xr:uid="{00000000-0005-0000-0000-00005B270000}"/>
    <cellStyle name="Note 4 4 5" xfId="2588" xr:uid="{00000000-0005-0000-0000-00005C270000}"/>
    <cellStyle name="Note 4 4 5 2" xfId="5431" xr:uid="{00000000-0005-0000-0000-00005D270000}"/>
    <cellStyle name="Note 4 4 5 2 2" xfId="11091" xr:uid="{00000000-0005-0000-0000-00005E270000}"/>
    <cellStyle name="Note 4 4 5 3" xfId="8261" xr:uid="{00000000-0005-0000-0000-00005F270000}"/>
    <cellStyle name="Note 4 4 6" xfId="3214" xr:uid="{00000000-0005-0000-0000-000060270000}"/>
    <cellStyle name="Note 4 4 6 2" xfId="8874" xr:uid="{00000000-0005-0000-0000-000061270000}"/>
    <cellStyle name="Note 4 4 7" xfId="6044" xr:uid="{00000000-0005-0000-0000-000062270000}"/>
    <cellStyle name="Note 4 5" xfId="466" xr:uid="{00000000-0005-0000-0000-000063270000}"/>
    <cellStyle name="Note 4 5 2" xfId="1025" xr:uid="{00000000-0005-0000-0000-000064270000}"/>
    <cellStyle name="Note 4 5 2 2" xfId="3879" xr:uid="{00000000-0005-0000-0000-000065270000}"/>
    <cellStyle name="Note 4 5 2 2 2" xfId="9539" xr:uid="{00000000-0005-0000-0000-000066270000}"/>
    <cellStyle name="Note 4 5 2 3" xfId="6709" xr:uid="{00000000-0005-0000-0000-000067270000}"/>
    <cellStyle name="Note 4 5 3" xfId="1579" xr:uid="{00000000-0005-0000-0000-000068270000}"/>
    <cellStyle name="Note 4 5 3 2" xfId="4433" xr:uid="{00000000-0005-0000-0000-000069270000}"/>
    <cellStyle name="Note 4 5 3 2 2" xfId="10093" xr:uid="{00000000-0005-0000-0000-00006A270000}"/>
    <cellStyle name="Note 4 5 3 3" xfId="7263" xr:uid="{00000000-0005-0000-0000-00006B270000}"/>
    <cellStyle name="Note 4 5 4" xfId="2145" xr:uid="{00000000-0005-0000-0000-00006C270000}"/>
    <cellStyle name="Note 4 5 4 2" xfId="4988" xr:uid="{00000000-0005-0000-0000-00006D270000}"/>
    <cellStyle name="Note 4 5 4 2 2" xfId="10648" xr:uid="{00000000-0005-0000-0000-00006E270000}"/>
    <cellStyle name="Note 4 5 4 3" xfId="7818" xr:uid="{00000000-0005-0000-0000-00006F270000}"/>
    <cellStyle name="Note 4 5 5" xfId="2700" xr:uid="{00000000-0005-0000-0000-000070270000}"/>
    <cellStyle name="Note 4 5 5 2" xfId="5543" xr:uid="{00000000-0005-0000-0000-000071270000}"/>
    <cellStyle name="Note 4 5 5 2 2" xfId="11203" xr:uid="{00000000-0005-0000-0000-000072270000}"/>
    <cellStyle name="Note 4 5 5 3" xfId="8373" xr:uid="{00000000-0005-0000-0000-000073270000}"/>
    <cellStyle name="Note 4 5 6" xfId="3326" xr:uid="{00000000-0005-0000-0000-000074270000}"/>
    <cellStyle name="Note 4 5 6 2" xfId="8986" xr:uid="{00000000-0005-0000-0000-000075270000}"/>
    <cellStyle name="Note 4 5 7" xfId="6156" xr:uid="{00000000-0005-0000-0000-000076270000}"/>
    <cellStyle name="Note 4 6" xfId="577" xr:uid="{00000000-0005-0000-0000-000077270000}"/>
    <cellStyle name="Note 4 6 2" xfId="1136" xr:uid="{00000000-0005-0000-0000-000078270000}"/>
    <cellStyle name="Note 4 6 2 2" xfId="3990" xr:uid="{00000000-0005-0000-0000-000079270000}"/>
    <cellStyle name="Note 4 6 2 2 2" xfId="9650" xr:uid="{00000000-0005-0000-0000-00007A270000}"/>
    <cellStyle name="Note 4 6 2 3" xfId="6820" xr:uid="{00000000-0005-0000-0000-00007B270000}"/>
    <cellStyle name="Note 4 6 3" xfId="1690" xr:uid="{00000000-0005-0000-0000-00007C270000}"/>
    <cellStyle name="Note 4 6 3 2" xfId="4544" xr:uid="{00000000-0005-0000-0000-00007D270000}"/>
    <cellStyle name="Note 4 6 3 2 2" xfId="10204" xr:uid="{00000000-0005-0000-0000-00007E270000}"/>
    <cellStyle name="Note 4 6 3 3" xfId="7374" xr:uid="{00000000-0005-0000-0000-00007F270000}"/>
    <cellStyle name="Note 4 6 4" xfId="2256" xr:uid="{00000000-0005-0000-0000-000080270000}"/>
    <cellStyle name="Note 4 6 4 2" xfId="5099" xr:uid="{00000000-0005-0000-0000-000081270000}"/>
    <cellStyle name="Note 4 6 4 2 2" xfId="10759" xr:uid="{00000000-0005-0000-0000-000082270000}"/>
    <cellStyle name="Note 4 6 4 3" xfId="7929" xr:uid="{00000000-0005-0000-0000-000083270000}"/>
    <cellStyle name="Note 4 6 5" xfId="2811" xr:uid="{00000000-0005-0000-0000-000084270000}"/>
    <cellStyle name="Note 4 6 5 2" xfId="5654" xr:uid="{00000000-0005-0000-0000-000085270000}"/>
    <cellStyle name="Note 4 6 5 2 2" xfId="11314" xr:uid="{00000000-0005-0000-0000-000086270000}"/>
    <cellStyle name="Note 4 6 5 3" xfId="8484" xr:uid="{00000000-0005-0000-0000-000087270000}"/>
    <cellStyle name="Note 4 6 6" xfId="3437" xr:uid="{00000000-0005-0000-0000-000088270000}"/>
    <cellStyle name="Note 4 6 6 2" xfId="9097" xr:uid="{00000000-0005-0000-0000-000089270000}"/>
    <cellStyle name="Note 4 6 7" xfId="6267" xr:uid="{00000000-0005-0000-0000-00008A270000}"/>
    <cellStyle name="Note 4 7" xfId="688" xr:uid="{00000000-0005-0000-0000-00008B270000}"/>
    <cellStyle name="Note 4 7 2" xfId="3548" xr:uid="{00000000-0005-0000-0000-00008C270000}"/>
    <cellStyle name="Note 4 7 2 2" xfId="9208" xr:uid="{00000000-0005-0000-0000-00008D270000}"/>
    <cellStyle name="Note 4 7 3" xfId="6378" xr:uid="{00000000-0005-0000-0000-00008E270000}"/>
    <cellStyle name="Note 4 8" xfId="1247" xr:uid="{00000000-0005-0000-0000-00008F270000}"/>
    <cellStyle name="Note 4 8 2" xfId="4101" xr:uid="{00000000-0005-0000-0000-000090270000}"/>
    <cellStyle name="Note 4 8 2 2" xfId="9761" xr:uid="{00000000-0005-0000-0000-000091270000}"/>
    <cellStyle name="Note 4 8 3" xfId="6931" xr:uid="{00000000-0005-0000-0000-000092270000}"/>
    <cellStyle name="Note 4 9" xfId="1813" xr:uid="{00000000-0005-0000-0000-000093270000}"/>
    <cellStyle name="Note 4 9 2" xfId="4657" xr:uid="{00000000-0005-0000-0000-000094270000}"/>
    <cellStyle name="Note 4 9 2 2" xfId="10317" xr:uid="{00000000-0005-0000-0000-000095270000}"/>
    <cellStyle name="Note 4 9 3" xfId="7487" xr:uid="{00000000-0005-0000-0000-000096270000}"/>
    <cellStyle name="Note 5" xfId="216" xr:uid="{00000000-0005-0000-0000-000097270000}"/>
    <cellStyle name="Note 5 10" xfId="2398" xr:uid="{00000000-0005-0000-0000-000098270000}"/>
    <cellStyle name="Note 5 10 2" xfId="5241" xr:uid="{00000000-0005-0000-0000-000099270000}"/>
    <cellStyle name="Note 5 10 2 2" xfId="10901" xr:uid="{00000000-0005-0000-0000-00009A270000}"/>
    <cellStyle name="Note 5 10 3" xfId="8071" xr:uid="{00000000-0005-0000-0000-00009B270000}"/>
    <cellStyle name="Note 5 11" xfId="2952" xr:uid="{00000000-0005-0000-0000-00009C270000}"/>
    <cellStyle name="Note 5 11 2" xfId="5795" xr:uid="{00000000-0005-0000-0000-00009D270000}"/>
    <cellStyle name="Note 5 11 2 2" xfId="11455" xr:uid="{00000000-0005-0000-0000-00009E270000}"/>
    <cellStyle name="Note 5 11 3" xfId="8625" xr:uid="{00000000-0005-0000-0000-00009F270000}"/>
    <cellStyle name="Note 5 12" xfId="3024" xr:uid="{00000000-0005-0000-0000-0000A0270000}"/>
    <cellStyle name="Note 5 12 2" xfId="8684" xr:uid="{00000000-0005-0000-0000-0000A1270000}"/>
    <cellStyle name="Note 5 13" xfId="5854" xr:uid="{00000000-0005-0000-0000-0000A2270000}"/>
    <cellStyle name="Note 5 2" xfId="328" xr:uid="{00000000-0005-0000-0000-0000A3270000}"/>
    <cellStyle name="Note 5 2 10" xfId="5910" xr:uid="{00000000-0005-0000-0000-0000A4270000}"/>
    <cellStyle name="Note 5 2 2" xfId="440" xr:uid="{00000000-0005-0000-0000-0000A5270000}"/>
    <cellStyle name="Note 5 2 2 2" xfId="999" xr:uid="{00000000-0005-0000-0000-0000A6270000}"/>
    <cellStyle name="Note 5 2 2 2 2" xfId="3853" xr:uid="{00000000-0005-0000-0000-0000A7270000}"/>
    <cellStyle name="Note 5 2 2 2 2 2" xfId="9513" xr:uid="{00000000-0005-0000-0000-0000A8270000}"/>
    <cellStyle name="Note 5 2 2 2 3" xfId="6683" xr:uid="{00000000-0005-0000-0000-0000A9270000}"/>
    <cellStyle name="Note 5 2 2 3" xfId="1553" xr:uid="{00000000-0005-0000-0000-0000AA270000}"/>
    <cellStyle name="Note 5 2 2 3 2" xfId="4407" xr:uid="{00000000-0005-0000-0000-0000AB270000}"/>
    <cellStyle name="Note 5 2 2 3 2 2" xfId="10067" xr:uid="{00000000-0005-0000-0000-0000AC270000}"/>
    <cellStyle name="Note 5 2 2 3 3" xfId="7237" xr:uid="{00000000-0005-0000-0000-0000AD270000}"/>
    <cellStyle name="Note 5 2 2 4" xfId="2119" xr:uid="{00000000-0005-0000-0000-0000AE270000}"/>
    <cellStyle name="Note 5 2 2 4 2" xfId="4962" xr:uid="{00000000-0005-0000-0000-0000AF270000}"/>
    <cellStyle name="Note 5 2 2 4 2 2" xfId="10622" xr:uid="{00000000-0005-0000-0000-0000B0270000}"/>
    <cellStyle name="Note 5 2 2 4 3" xfId="7792" xr:uid="{00000000-0005-0000-0000-0000B1270000}"/>
    <cellStyle name="Note 5 2 2 5" xfId="2674" xr:uid="{00000000-0005-0000-0000-0000B2270000}"/>
    <cellStyle name="Note 5 2 2 5 2" xfId="5517" xr:uid="{00000000-0005-0000-0000-0000B3270000}"/>
    <cellStyle name="Note 5 2 2 5 2 2" xfId="11177" xr:uid="{00000000-0005-0000-0000-0000B4270000}"/>
    <cellStyle name="Note 5 2 2 5 3" xfId="8347" xr:uid="{00000000-0005-0000-0000-0000B5270000}"/>
    <cellStyle name="Note 5 2 2 6" xfId="3300" xr:uid="{00000000-0005-0000-0000-0000B6270000}"/>
    <cellStyle name="Note 5 2 2 6 2" xfId="8960" xr:uid="{00000000-0005-0000-0000-0000B7270000}"/>
    <cellStyle name="Note 5 2 2 7" xfId="6130" xr:uid="{00000000-0005-0000-0000-0000B8270000}"/>
    <cellStyle name="Note 5 2 3" xfId="552" xr:uid="{00000000-0005-0000-0000-0000B9270000}"/>
    <cellStyle name="Note 5 2 3 2" xfId="1111" xr:uid="{00000000-0005-0000-0000-0000BA270000}"/>
    <cellStyle name="Note 5 2 3 2 2" xfId="3965" xr:uid="{00000000-0005-0000-0000-0000BB270000}"/>
    <cellStyle name="Note 5 2 3 2 2 2" xfId="9625" xr:uid="{00000000-0005-0000-0000-0000BC270000}"/>
    <cellStyle name="Note 5 2 3 2 3" xfId="6795" xr:uid="{00000000-0005-0000-0000-0000BD270000}"/>
    <cellStyle name="Note 5 2 3 3" xfId="1665" xr:uid="{00000000-0005-0000-0000-0000BE270000}"/>
    <cellStyle name="Note 5 2 3 3 2" xfId="4519" xr:uid="{00000000-0005-0000-0000-0000BF270000}"/>
    <cellStyle name="Note 5 2 3 3 2 2" xfId="10179" xr:uid="{00000000-0005-0000-0000-0000C0270000}"/>
    <cellStyle name="Note 5 2 3 3 3" xfId="7349" xr:uid="{00000000-0005-0000-0000-0000C1270000}"/>
    <cellStyle name="Note 5 2 3 4" xfId="2231" xr:uid="{00000000-0005-0000-0000-0000C2270000}"/>
    <cellStyle name="Note 5 2 3 4 2" xfId="5074" xr:uid="{00000000-0005-0000-0000-0000C3270000}"/>
    <cellStyle name="Note 5 2 3 4 2 2" xfId="10734" xr:uid="{00000000-0005-0000-0000-0000C4270000}"/>
    <cellStyle name="Note 5 2 3 4 3" xfId="7904" xr:uid="{00000000-0005-0000-0000-0000C5270000}"/>
    <cellStyle name="Note 5 2 3 5" xfId="2786" xr:uid="{00000000-0005-0000-0000-0000C6270000}"/>
    <cellStyle name="Note 5 2 3 5 2" xfId="5629" xr:uid="{00000000-0005-0000-0000-0000C7270000}"/>
    <cellStyle name="Note 5 2 3 5 2 2" xfId="11289" xr:uid="{00000000-0005-0000-0000-0000C8270000}"/>
    <cellStyle name="Note 5 2 3 5 3" xfId="8459" xr:uid="{00000000-0005-0000-0000-0000C9270000}"/>
    <cellStyle name="Note 5 2 3 6" xfId="3412" xr:uid="{00000000-0005-0000-0000-0000CA270000}"/>
    <cellStyle name="Note 5 2 3 6 2" xfId="9072" xr:uid="{00000000-0005-0000-0000-0000CB270000}"/>
    <cellStyle name="Note 5 2 3 7" xfId="6242" xr:uid="{00000000-0005-0000-0000-0000CC270000}"/>
    <cellStyle name="Note 5 2 4" xfId="663" xr:uid="{00000000-0005-0000-0000-0000CD270000}"/>
    <cellStyle name="Note 5 2 4 2" xfId="1222" xr:uid="{00000000-0005-0000-0000-0000CE270000}"/>
    <cellStyle name="Note 5 2 4 2 2" xfId="4076" xr:uid="{00000000-0005-0000-0000-0000CF270000}"/>
    <cellStyle name="Note 5 2 4 2 2 2" xfId="9736" xr:uid="{00000000-0005-0000-0000-0000D0270000}"/>
    <cellStyle name="Note 5 2 4 2 3" xfId="6906" xr:uid="{00000000-0005-0000-0000-0000D1270000}"/>
    <cellStyle name="Note 5 2 4 3" xfId="1776" xr:uid="{00000000-0005-0000-0000-0000D2270000}"/>
    <cellStyle name="Note 5 2 4 3 2" xfId="4630" xr:uid="{00000000-0005-0000-0000-0000D3270000}"/>
    <cellStyle name="Note 5 2 4 3 2 2" xfId="10290" xr:uid="{00000000-0005-0000-0000-0000D4270000}"/>
    <cellStyle name="Note 5 2 4 3 3" xfId="7460" xr:uid="{00000000-0005-0000-0000-0000D5270000}"/>
    <cellStyle name="Note 5 2 4 4" xfId="2342" xr:uid="{00000000-0005-0000-0000-0000D6270000}"/>
    <cellStyle name="Note 5 2 4 4 2" xfId="5185" xr:uid="{00000000-0005-0000-0000-0000D7270000}"/>
    <cellStyle name="Note 5 2 4 4 2 2" xfId="10845" xr:uid="{00000000-0005-0000-0000-0000D8270000}"/>
    <cellStyle name="Note 5 2 4 4 3" xfId="8015" xr:uid="{00000000-0005-0000-0000-0000D9270000}"/>
    <cellStyle name="Note 5 2 4 5" xfId="2897" xr:uid="{00000000-0005-0000-0000-0000DA270000}"/>
    <cellStyle name="Note 5 2 4 5 2" xfId="5740" xr:uid="{00000000-0005-0000-0000-0000DB270000}"/>
    <cellStyle name="Note 5 2 4 5 2 2" xfId="11400" xr:uid="{00000000-0005-0000-0000-0000DC270000}"/>
    <cellStyle name="Note 5 2 4 5 3" xfId="8570" xr:uid="{00000000-0005-0000-0000-0000DD270000}"/>
    <cellStyle name="Note 5 2 4 6" xfId="3523" xr:uid="{00000000-0005-0000-0000-0000DE270000}"/>
    <cellStyle name="Note 5 2 4 6 2" xfId="9183" xr:uid="{00000000-0005-0000-0000-0000DF270000}"/>
    <cellStyle name="Note 5 2 4 7" xfId="6353" xr:uid="{00000000-0005-0000-0000-0000E0270000}"/>
    <cellStyle name="Note 5 2 5" xfId="774" xr:uid="{00000000-0005-0000-0000-0000E1270000}"/>
    <cellStyle name="Note 5 2 5 2" xfId="3634" xr:uid="{00000000-0005-0000-0000-0000E2270000}"/>
    <cellStyle name="Note 5 2 5 2 2" xfId="9294" xr:uid="{00000000-0005-0000-0000-0000E3270000}"/>
    <cellStyle name="Note 5 2 5 3" xfId="6464" xr:uid="{00000000-0005-0000-0000-0000E4270000}"/>
    <cellStyle name="Note 5 2 6" xfId="1333" xr:uid="{00000000-0005-0000-0000-0000E5270000}"/>
    <cellStyle name="Note 5 2 6 2" xfId="4187" xr:uid="{00000000-0005-0000-0000-0000E6270000}"/>
    <cellStyle name="Note 5 2 6 2 2" xfId="9847" xr:uid="{00000000-0005-0000-0000-0000E7270000}"/>
    <cellStyle name="Note 5 2 6 3" xfId="7017" xr:uid="{00000000-0005-0000-0000-0000E8270000}"/>
    <cellStyle name="Note 5 2 7" xfId="1899" xr:uid="{00000000-0005-0000-0000-0000E9270000}"/>
    <cellStyle name="Note 5 2 7 2" xfId="4742" xr:uid="{00000000-0005-0000-0000-0000EA270000}"/>
    <cellStyle name="Note 5 2 7 2 2" xfId="10402" xr:uid="{00000000-0005-0000-0000-0000EB270000}"/>
    <cellStyle name="Note 5 2 7 3" xfId="7572" xr:uid="{00000000-0005-0000-0000-0000EC270000}"/>
    <cellStyle name="Note 5 2 8" xfId="2454" xr:uid="{00000000-0005-0000-0000-0000ED270000}"/>
    <cellStyle name="Note 5 2 8 2" xfId="5297" xr:uid="{00000000-0005-0000-0000-0000EE270000}"/>
    <cellStyle name="Note 5 2 8 2 2" xfId="10957" xr:uid="{00000000-0005-0000-0000-0000EF270000}"/>
    <cellStyle name="Note 5 2 8 3" xfId="8127" xr:uid="{00000000-0005-0000-0000-0000F0270000}"/>
    <cellStyle name="Note 5 2 9" xfId="3080" xr:uid="{00000000-0005-0000-0000-0000F1270000}"/>
    <cellStyle name="Note 5 2 9 2" xfId="8740" xr:uid="{00000000-0005-0000-0000-0000F2270000}"/>
    <cellStyle name="Note 5 3" xfId="272" xr:uid="{00000000-0005-0000-0000-0000F3270000}"/>
    <cellStyle name="Note 5 3 2" xfId="835" xr:uid="{00000000-0005-0000-0000-0000F4270000}"/>
    <cellStyle name="Note 5 3 2 2" xfId="3689" xr:uid="{00000000-0005-0000-0000-0000F5270000}"/>
    <cellStyle name="Note 5 3 2 2 2" xfId="9349" xr:uid="{00000000-0005-0000-0000-0000F6270000}"/>
    <cellStyle name="Note 5 3 2 3" xfId="6519" xr:uid="{00000000-0005-0000-0000-0000F7270000}"/>
    <cellStyle name="Note 5 3 3" xfId="1389" xr:uid="{00000000-0005-0000-0000-0000F8270000}"/>
    <cellStyle name="Note 5 3 3 2" xfId="4243" xr:uid="{00000000-0005-0000-0000-0000F9270000}"/>
    <cellStyle name="Note 5 3 3 2 2" xfId="9903" xr:uid="{00000000-0005-0000-0000-0000FA270000}"/>
    <cellStyle name="Note 5 3 3 3" xfId="7073" xr:uid="{00000000-0005-0000-0000-0000FB270000}"/>
    <cellStyle name="Note 5 3 4" xfId="1955" xr:uid="{00000000-0005-0000-0000-0000FC270000}"/>
    <cellStyle name="Note 5 3 4 2" xfId="4798" xr:uid="{00000000-0005-0000-0000-0000FD270000}"/>
    <cellStyle name="Note 5 3 4 2 2" xfId="10458" xr:uid="{00000000-0005-0000-0000-0000FE270000}"/>
    <cellStyle name="Note 5 3 4 3" xfId="7628" xr:uid="{00000000-0005-0000-0000-0000FF270000}"/>
    <cellStyle name="Note 5 3 5" xfId="2510" xr:uid="{00000000-0005-0000-0000-000000280000}"/>
    <cellStyle name="Note 5 3 5 2" xfId="5353" xr:uid="{00000000-0005-0000-0000-000001280000}"/>
    <cellStyle name="Note 5 3 5 2 2" xfId="11013" xr:uid="{00000000-0005-0000-0000-000002280000}"/>
    <cellStyle name="Note 5 3 5 3" xfId="8183" xr:uid="{00000000-0005-0000-0000-000003280000}"/>
    <cellStyle name="Note 5 3 6" xfId="3136" xr:uid="{00000000-0005-0000-0000-000004280000}"/>
    <cellStyle name="Note 5 3 6 2" xfId="8796" xr:uid="{00000000-0005-0000-0000-000005280000}"/>
    <cellStyle name="Note 5 3 7" xfId="5966" xr:uid="{00000000-0005-0000-0000-000006280000}"/>
    <cellStyle name="Note 5 4" xfId="384" xr:uid="{00000000-0005-0000-0000-000007280000}"/>
    <cellStyle name="Note 5 4 2" xfId="943" xr:uid="{00000000-0005-0000-0000-000008280000}"/>
    <cellStyle name="Note 5 4 2 2" xfId="3797" xr:uid="{00000000-0005-0000-0000-000009280000}"/>
    <cellStyle name="Note 5 4 2 2 2" xfId="9457" xr:uid="{00000000-0005-0000-0000-00000A280000}"/>
    <cellStyle name="Note 5 4 2 3" xfId="6627" xr:uid="{00000000-0005-0000-0000-00000B280000}"/>
    <cellStyle name="Note 5 4 3" xfId="1497" xr:uid="{00000000-0005-0000-0000-00000C280000}"/>
    <cellStyle name="Note 5 4 3 2" xfId="4351" xr:uid="{00000000-0005-0000-0000-00000D280000}"/>
    <cellStyle name="Note 5 4 3 2 2" xfId="10011" xr:uid="{00000000-0005-0000-0000-00000E280000}"/>
    <cellStyle name="Note 5 4 3 3" xfId="7181" xr:uid="{00000000-0005-0000-0000-00000F280000}"/>
    <cellStyle name="Note 5 4 4" xfId="2063" xr:uid="{00000000-0005-0000-0000-000010280000}"/>
    <cellStyle name="Note 5 4 4 2" xfId="4906" xr:uid="{00000000-0005-0000-0000-000011280000}"/>
    <cellStyle name="Note 5 4 4 2 2" xfId="10566" xr:uid="{00000000-0005-0000-0000-000012280000}"/>
    <cellStyle name="Note 5 4 4 3" xfId="7736" xr:uid="{00000000-0005-0000-0000-000013280000}"/>
    <cellStyle name="Note 5 4 5" xfId="2618" xr:uid="{00000000-0005-0000-0000-000014280000}"/>
    <cellStyle name="Note 5 4 5 2" xfId="5461" xr:uid="{00000000-0005-0000-0000-000015280000}"/>
    <cellStyle name="Note 5 4 5 2 2" xfId="11121" xr:uid="{00000000-0005-0000-0000-000016280000}"/>
    <cellStyle name="Note 5 4 5 3" xfId="8291" xr:uid="{00000000-0005-0000-0000-000017280000}"/>
    <cellStyle name="Note 5 4 6" xfId="3244" xr:uid="{00000000-0005-0000-0000-000018280000}"/>
    <cellStyle name="Note 5 4 6 2" xfId="8904" xr:uid="{00000000-0005-0000-0000-000019280000}"/>
    <cellStyle name="Note 5 4 7" xfId="6074" xr:uid="{00000000-0005-0000-0000-00001A280000}"/>
    <cellStyle name="Note 5 5" xfId="496" xr:uid="{00000000-0005-0000-0000-00001B280000}"/>
    <cellStyle name="Note 5 5 2" xfId="1055" xr:uid="{00000000-0005-0000-0000-00001C280000}"/>
    <cellStyle name="Note 5 5 2 2" xfId="3909" xr:uid="{00000000-0005-0000-0000-00001D280000}"/>
    <cellStyle name="Note 5 5 2 2 2" xfId="9569" xr:uid="{00000000-0005-0000-0000-00001E280000}"/>
    <cellStyle name="Note 5 5 2 3" xfId="6739" xr:uid="{00000000-0005-0000-0000-00001F280000}"/>
    <cellStyle name="Note 5 5 3" xfId="1609" xr:uid="{00000000-0005-0000-0000-000020280000}"/>
    <cellStyle name="Note 5 5 3 2" xfId="4463" xr:uid="{00000000-0005-0000-0000-000021280000}"/>
    <cellStyle name="Note 5 5 3 2 2" xfId="10123" xr:uid="{00000000-0005-0000-0000-000022280000}"/>
    <cellStyle name="Note 5 5 3 3" xfId="7293" xr:uid="{00000000-0005-0000-0000-000023280000}"/>
    <cellStyle name="Note 5 5 4" xfId="2175" xr:uid="{00000000-0005-0000-0000-000024280000}"/>
    <cellStyle name="Note 5 5 4 2" xfId="5018" xr:uid="{00000000-0005-0000-0000-000025280000}"/>
    <cellStyle name="Note 5 5 4 2 2" xfId="10678" xr:uid="{00000000-0005-0000-0000-000026280000}"/>
    <cellStyle name="Note 5 5 4 3" xfId="7848" xr:uid="{00000000-0005-0000-0000-000027280000}"/>
    <cellStyle name="Note 5 5 5" xfId="2730" xr:uid="{00000000-0005-0000-0000-000028280000}"/>
    <cellStyle name="Note 5 5 5 2" xfId="5573" xr:uid="{00000000-0005-0000-0000-000029280000}"/>
    <cellStyle name="Note 5 5 5 2 2" xfId="11233" xr:uid="{00000000-0005-0000-0000-00002A280000}"/>
    <cellStyle name="Note 5 5 5 3" xfId="8403" xr:uid="{00000000-0005-0000-0000-00002B280000}"/>
    <cellStyle name="Note 5 5 6" xfId="3356" xr:uid="{00000000-0005-0000-0000-00002C280000}"/>
    <cellStyle name="Note 5 5 6 2" xfId="9016" xr:uid="{00000000-0005-0000-0000-00002D280000}"/>
    <cellStyle name="Note 5 5 7" xfId="6186" xr:uid="{00000000-0005-0000-0000-00002E280000}"/>
    <cellStyle name="Note 5 6" xfId="607" xr:uid="{00000000-0005-0000-0000-00002F280000}"/>
    <cellStyle name="Note 5 6 2" xfId="1166" xr:uid="{00000000-0005-0000-0000-000030280000}"/>
    <cellStyle name="Note 5 6 2 2" xfId="4020" xr:uid="{00000000-0005-0000-0000-000031280000}"/>
    <cellStyle name="Note 5 6 2 2 2" xfId="9680" xr:uid="{00000000-0005-0000-0000-000032280000}"/>
    <cellStyle name="Note 5 6 2 3" xfId="6850" xr:uid="{00000000-0005-0000-0000-000033280000}"/>
    <cellStyle name="Note 5 6 3" xfId="1720" xr:uid="{00000000-0005-0000-0000-000034280000}"/>
    <cellStyle name="Note 5 6 3 2" xfId="4574" xr:uid="{00000000-0005-0000-0000-000035280000}"/>
    <cellStyle name="Note 5 6 3 2 2" xfId="10234" xr:uid="{00000000-0005-0000-0000-000036280000}"/>
    <cellStyle name="Note 5 6 3 3" xfId="7404" xr:uid="{00000000-0005-0000-0000-000037280000}"/>
    <cellStyle name="Note 5 6 4" xfId="2286" xr:uid="{00000000-0005-0000-0000-000038280000}"/>
    <cellStyle name="Note 5 6 4 2" xfId="5129" xr:uid="{00000000-0005-0000-0000-000039280000}"/>
    <cellStyle name="Note 5 6 4 2 2" xfId="10789" xr:uid="{00000000-0005-0000-0000-00003A280000}"/>
    <cellStyle name="Note 5 6 4 3" xfId="7959" xr:uid="{00000000-0005-0000-0000-00003B280000}"/>
    <cellStyle name="Note 5 6 5" xfId="2841" xr:uid="{00000000-0005-0000-0000-00003C280000}"/>
    <cellStyle name="Note 5 6 5 2" xfId="5684" xr:uid="{00000000-0005-0000-0000-00003D280000}"/>
    <cellStyle name="Note 5 6 5 2 2" xfId="11344" xr:uid="{00000000-0005-0000-0000-00003E280000}"/>
    <cellStyle name="Note 5 6 5 3" xfId="8514" xr:uid="{00000000-0005-0000-0000-00003F280000}"/>
    <cellStyle name="Note 5 6 6" xfId="3467" xr:uid="{00000000-0005-0000-0000-000040280000}"/>
    <cellStyle name="Note 5 6 6 2" xfId="9127" xr:uid="{00000000-0005-0000-0000-000041280000}"/>
    <cellStyle name="Note 5 6 7" xfId="6297" xr:uid="{00000000-0005-0000-0000-000042280000}"/>
    <cellStyle name="Note 5 7" xfId="718" xr:uid="{00000000-0005-0000-0000-000043280000}"/>
    <cellStyle name="Note 5 7 2" xfId="3578" xr:uid="{00000000-0005-0000-0000-000044280000}"/>
    <cellStyle name="Note 5 7 2 2" xfId="9238" xr:uid="{00000000-0005-0000-0000-000045280000}"/>
    <cellStyle name="Note 5 7 3" xfId="6408" xr:uid="{00000000-0005-0000-0000-000046280000}"/>
    <cellStyle name="Note 5 8" xfId="1277" xr:uid="{00000000-0005-0000-0000-000047280000}"/>
    <cellStyle name="Note 5 8 2" xfId="4131" xr:uid="{00000000-0005-0000-0000-000048280000}"/>
    <cellStyle name="Note 5 8 2 2" xfId="9791" xr:uid="{00000000-0005-0000-0000-000049280000}"/>
    <cellStyle name="Note 5 8 3" xfId="6961" xr:uid="{00000000-0005-0000-0000-00004A280000}"/>
    <cellStyle name="Note 5 9" xfId="1843" xr:uid="{00000000-0005-0000-0000-00004B280000}"/>
    <cellStyle name="Note 5 9 2" xfId="4687" xr:uid="{00000000-0005-0000-0000-00004C280000}"/>
    <cellStyle name="Note 5 9 2 2" xfId="10347" xr:uid="{00000000-0005-0000-0000-00004D280000}"/>
    <cellStyle name="Note 5 9 3" xfId="7517" xr:uid="{00000000-0005-0000-0000-00004E280000}"/>
    <cellStyle name="Note 6" xfId="162" xr:uid="{00000000-0005-0000-0000-00004F280000}"/>
    <cellStyle name="Note 6 10" xfId="3028" xr:uid="{00000000-0005-0000-0000-000050280000}"/>
    <cellStyle name="Note 6 10 2" xfId="8688" xr:uid="{00000000-0005-0000-0000-000051280000}"/>
    <cellStyle name="Note 6 11" xfId="5858" xr:uid="{00000000-0005-0000-0000-000052280000}"/>
    <cellStyle name="Note 6 2" xfId="276" xr:uid="{00000000-0005-0000-0000-000053280000}"/>
    <cellStyle name="Note 6 2 2" xfId="839" xr:uid="{00000000-0005-0000-0000-000054280000}"/>
    <cellStyle name="Note 6 2 2 2" xfId="3693" xr:uid="{00000000-0005-0000-0000-000055280000}"/>
    <cellStyle name="Note 6 2 2 2 2" xfId="9353" xr:uid="{00000000-0005-0000-0000-000056280000}"/>
    <cellStyle name="Note 6 2 2 3" xfId="6523" xr:uid="{00000000-0005-0000-0000-000057280000}"/>
    <cellStyle name="Note 6 2 3" xfId="1393" xr:uid="{00000000-0005-0000-0000-000058280000}"/>
    <cellStyle name="Note 6 2 3 2" xfId="4247" xr:uid="{00000000-0005-0000-0000-000059280000}"/>
    <cellStyle name="Note 6 2 3 2 2" xfId="9907" xr:uid="{00000000-0005-0000-0000-00005A280000}"/>
    <cellStyle name="Note 6 2 3 3" xfId="7077" xr:uid="{00000000-0005-0000-0000-00005B280000}"/>
    <cellStyle name="Note 6 2 4" xfId="1959" xr:uid="{00000000-0005-0000-0000-00005C280000}"/>
    <cellStyle name="Note 6 2 4 2" xfId="4802" xr:uid="{00000000-0005-0000-0000-00005D280000}"/>
    <cellStyle name="Note 6 2 4 2 2" xfId="10462" xr:uid="{00000000-0005-0000-0000-00005E280000}"/>
    <cellStyle name="Note 6 2 4 3" xfId="7632" xr:uid="{00000000-0005-0000-0000-00005F280000}"/>
    <cellStyle name="Note 6 2 5" xfId="2514" xr:uid="{00000000-0005-0000-0000-000060280000}"/>
    <cellStyle name="Note 6 2 5 2" xfId="5357" xr:uid="{00000000-0005-0000-0000-000061280000}"/>
    <cellStyle name="Note 6 2 5 2 2" xfId="11017" xr:uid="{00000000-0005-0000-0000-000062280000}"/>
    <cellStyle name="Note 6 2 5 3" xfId="8187" xr:uid="{00000000-0005-0000-0000-000063280000}"/>
    <cellStyle name="Note 6 2 6" xfId="3140" xr:uid="{00000000-0005-0000-0000-000064280000}"/>
    <cellStyle name="Note 6 2 6 2" xfId="8800" xr:uid="{00000000-0005-0000-0000-000065280000}"/>
    <cellStyle name="Note 6 2 7" xfId="5970" xr:uid="{00000000-0005-0000-0000-000066280000}"/>
    <cellStyle name="Note 6 3" xfId="388" xr:uid="{00000000-0005-0000-0000-000067280000}"/>
    <cellStyle name="Note 6 3 2" xfId="947" xr:uid="{00000000-0005-0000-0000-000068280000}"/>
    <cellStyle name="Note 6 3 2 2" xfId="3801" xr:uid="{00000000-0005-0000-0000-000069280000}"/>
    <cellStyle name="Note 6 3 2 2 2" xfId="9461" xr:uid="{00000000-0005-0000-0000-00006A280000}"/>
    <cellStyle name="Note 6 3 2 3" xfId="6631" xr:uid="{00000000-0005-0000-0000-00006B280000}"/>
    <cellStyle name="Note 6 3 3" xfId="1501" xr:uid="{00000000-0005-0000-0000-00006C280000}"/>
    <cellStyle name="Note 6 3 3 2" xfId="4355" xr:uid="{00000000-0005-0000-0000-00006D280000}"/>
    <cellStyle name="Note 6 3 3 2 2" xfId="10015" xr:uid="{00000000-0005-0000-0000-00006E280000}"/>
    <cellStyle name="Note 6 3 3 3" xfId="7185" xr:uid="{00000000-0005-0000-0000-00006F280000}"/>
    <cellStyle name="Note 6 3 4" xfId="2067" xr:uid="{00000000-0005-0000-0000-000070280000}"/>
    <cellStyle name="Note 6 3 4 2" xfId="4910" xr:uid="{00000000-0005-0000-0000-000071280000}"/>
    <cellStyle name="Note 6 3 4 2 2" xfId="10570" xr:uid="{00000000-0005-0000-0000-000072280000}"/>
    <cellStyle name="Note 6 3 4 3" xfId="7740" xr:uid="{00000000-0005-0000-0000-000073280000}"/>
    <cellStyle name="Note 6 3 5" xfId="2622" xr:uid="{00000000-0005-0000-0000-000074280000}"/>
    <cellStyle name="Note 6 3 5 2" xfId="5465" xr:uid="{00000000-0005-0000-0000-000075280000}"/>
    <cellStyle name="Note 6 3 5 2 2" xfId="11125" xr:uid="{00000000-0005-0000-0000-000076280000}"/>
    <cellStyle name="Note 6 3 5 3" xfId="8295" xr:uid="{00000000-0005-0000-0000-000077280000}"/>
    <cellStyle name="Note 6 3 6" xfId="3248" xr:uid="{00000000-0005-0000-0000-000078280000}"/>
    <cellStyle name="Note 6 3 6 2" xfId="8908" xr:uid="{00000000-0005-0000-0000-000079280000}"/>
    <cellStyle name="Note 6 3 7" xfId="6078" xr:uid="{00000000-0005-0000-0000-00007A280000}"/>
    <cellStyle name="Note 6 4" xfId="500" xr:uid="{00000000-0005-0000-0000-00007B280000}"/>
    <cellStyle name="Note 6 4 2" xfId="1059" xr:uid="{00000000-0005-0000-0000-00007C280000}"/>
    <cellStyle name="Note 6 4 2 2" xfId="3913" xr:uid="{00000000-0005-0000-0000-00007D280000}"/>
    <cellStyle name="Note 6 4 2 2 2" xfId="9573" xr:uid="{00000000-0005-0000-0000-00007E280000}"/>
    <cellStyle name="Note 6 4 2 3" xfId="6743" xr:uid="{00000000-0005-0000-0000-00007F280000}"/>
    <cellStyle name="Note 6 4 3" xfId="1613" xr:uid="{00000000-0005-0000-0000-000080280000}"/>
    <cellStyle name="Note 6 4 3 2" xfId="4467" xr:uid="{00000000-0005-0000-0000-000081280000}"/>
    <cellStyle name="Note 6 4 3 2 2" xfId="10127" xr:uid="{00000000-0005-0000-0000-000082280000}"/>
    <cellStyle name="Note 6 4 3 3" xfId="7297" xr:uid="{00000000-0005-0000-0000-000083280000}"/>
    <cellStyle name="Note 6 4 4" xfId="2179" xr:uid="{00000000-0005-0000-0000-000084280000}"/>
    <cellStyle name="Note 6 4 4 2" xfId="5022" xr:uid="{00000000-0005-0000-0000-000085280000}"/>
    <cellStyle name="Note 6 4 4 2 2" xfId="10682" xr:uid="{00000000-0005-0000-0000-000086280000}"/>
    <cellStyle name="Note 6 4 4 3" xfId="7852" xr:uid="{00000000-0005-0000-0000-000087280000}"/>
    <cellStyle name="Note 6 4 5" xfId="2734" xr:uid="{00000000-0005-0000-0000-000088280000}"/>
    <cellStyle name="Note 6 4 5 2" xfId="5577" xr:uid="{00000000-0005-0000-0000-000089280000}"/>
    <cellStyle name="Note 6 4 5 2 2" xfId="11237" xr:uid="{00000000-0005-0000-0000-00008A280000}"/>
    <cellStyle name="Note 6 4 5 3" xfId="8407" xr:uid="{00000000-0005-0000-0000-00008B280000}"/>
    <cellStyle name="Note 6 4 6" xfId="3360" xr:uid="{00000000-0005-0000-0000-00008C280000}"/>
    <cellStyle name="Note 6 4 6 2" xfId="9020" xr:uid="{00000000-0005-0000-0000-00008D280000}"/>
    <cellStyle name="Note 6 4 7" xfId="6190" xr:uid="{00000000-0005-0000-0000-00008E280000}"/>
    <cellStyle name="Note 6 5" xfId="611" xr:uid="{00000000-0005-0000-0000-00008F280000}"/>
    <cellStyle name="Note 6 5 2" xfId="1170" xr:uid="{00000000-0005-0000-0000-000090280000}"/>
    <cellStyle name="Note 6 5 2 2" xfId="4024" xr:uid="{00000000-0005-0000-0000-000091280000}"/>
    <cellStyle name="Note 6 5 2 2 2" xfId="9684" xr:uid="{00000000-0005-0000-0000-000092280000}"/>
    <cellStyle name="Note 6 5 2 3" xfId="6854" xr:uid="{00000000-0005-0000-0000-000093280000}"/>
    <cellStyle name="Note 6 5 3" xfId="1724" xr:uid="{00000000-0005-0000-0000-000094280000}"/>
    <cellStyle name="Note 6 5 3 2" xfId="4578" xr:uid="{00000000-0005-0000-0000-000095280000}"/>
    <cellStyle name="Note 6 5 3 2 2" xfId="10238" xr:uid="{00000000-0005-0000-0000-000096280000}"/>
    <cellStyle name="Note 6 5 3 3" xfId="7408" xr:uid="{00000000-0005-0000-0000-000097280000}"/>
    <cellStyle name="Note 6 5 4" xfId="2290" xr:uid="{00000000-0005-0000-0000-000098280000}"/>
    <cellStyle name="Note 6 5 4 2" xfId="5133" xr:uid="{00000000-0005-0000-0000-000099280000}"/>
    <cellStyle name="Note 6 5 4 2 2" xfId="10793" xr:uid="{00000000-0005-0000-0000-00009A280000}"/>
    <cellStyle name="Note 6 5 4 3" xfId="7963" xr:uid="{00000000-0005-0000-0000-00009B280000}"/>
    <cellStyle name="Note 6 5 5" xfId="2845" xr:uid="{00000000-0005-0000-0000-00009C280000}"/>
    <cellStyle name="Note 6 5 5 2" xfId="5688" xr:uid="{00000000-0005-0000-0000-00009D280000}"/>
    <cellStyle name="Note 6 5 5 2 2" xfId="11348" xr:uid="{00000000-0005-0000-0000-00009E280000}"/>
    <cellStyle name="Note 6 5 5 3" xfId="8518" xr:uid="{00000000-0005-0000-0000-00009F280000}"/>
    <cellStyle name="Note 6 5 6" xfId="3471" xr:uid="{00000000-0005-0000-0000-0000A0280000}"/>
    <cellStyle name="Note 6 5 6 2" xfId="9131" xr:uid="{00000000-0005-0000-0000-0000A1280000}"/>
    <cellStyle name="Note 6 5 7" xfId="6301" xr:uid="{00000000-0005-0000-0000-0000A2280000}"/>
    <cellStyle name="Note 6 6" xfId="722" xr:uid="{00000000-0005-0000-0000-0000A3280000}"/>
    <cellStyle name="Note 6 6 2" xfId="3582" xr:uid="{00000000-0005-0000-0000-0000A4280000}"/>
    <cellStyle name="Note 6 6 2 2" xfId="9242" xr:uid="{00000000-0005-0000-0000-0000A5280000}"/>
    <cellStyle name="Note 6 6 3" xfId="6412" xr:uid="{00000000-0005-0000-0000-0000A6280000}"/>
    <cellStyle name="Note 6 7" xfId="1281" xr:uid="{00000000-0005-0000-0000-0000A7280000}"/>
    <cellStyle name="Note 6 7 2" xfId="4135" xr:uid="{00000000-0005-0000-0000-0000A8280000}"/>
    <cellStyle name="Note 6 7 2 2" xfId="9795" xr:uid="{00000000-0005-0000-0000-0000A9280000}"/>
    <cellStyle name="Note 6 7 3" xfId="6965" xr:uid="{00000000-0005-0000-0000-0000AA280000}"/>
    <cellStyle name="Note 6 8" xfId="1847" xr:uid="{00000000-0005-0000-0000-0000AB280000}"/>
    <cellStyle name="Note 6 8 2" xfId="4690" xr:uid="{00000000-0005-0000-0000-0000AC280000}"/>
    <cellStyle name="Note 6 8 2 2" xfId="10350" xr:uid="{00000000-0005-0000-0000-0000AD280000}"/>
    <cellStyle name="Note 6 8 3" xfId="7520" xr:uid="{00000000-0005-0000-0000-0000AE280000}"/>
    <cellStyle name="Note 6 9" xfId="2402" xr:uid="{00000000-0005-0000-0000-0000AF280000}"/>
    <cellStyle name="Note 6 9 2" xfId="5245" xr:uid="{00000000-0005-0000-0000-0000B0280000}"/>
    <cellStyle name="Note 6 9 2 2" xfId="10905" xr:uid="{00000000-0005-0000-0000-0000B1280000}"/>
    <cellStyle name="Note 6 9 3" xfId="8075" xr:uid="{00000000-0005-0000-0000-0000B2280000}"/>
    <cellStyle name="Note 7" xfId="220" xr:uid="{00000000-0005-0000-0000-0000B3280000}"/>
    <cellStyle name="Note 7 2" xfId="783" xr:uid="{00000000-0005-0000-0000-0000B4280000}"/>
    <cellStyle name="Note 7 2 2" xfId="3637" xr:uid="{00000000-0005-0000-0000-0000B5280000}"/>
    <cellStyle name="Note 7 2 2 2" xfId="9297" xr:uid="{00000000-0005-0000-0000-0000B6280000}"/>
    <cellStyle name="Note 7 2 3" xfId="6467" xr:uid="{00000000-0005-0000-0000-0000B7280000}"/>
    <cellStyle name="Note 7 3" xfId="1337" xr:uid="{00000000-0005-0000-0000-0000B8280000}"/>
    <cellStyle name="Note 7 3 2" xfId="4191" xr:uid="{00000000-0005-0000-0000-0000B9280000}"/>
    <cellStyle name="Note 7 3 2 2" xfId="9851" xr:uid="{00000000-0005-0000-0000-0000BA280000}"/>
    <cellStyle name="Note 7 3 3" xfId="7021" xr:uid="{00000000-0005-0000-0000-0000BB280000}"/>
    <cellStyle name="Note 7 4" xfId="1903" xr:uid="{00000000-0005-0000-0000-0000BC280000}"/>
    <cellStyle name="Note 7 4 2" xfId="4746" xr:uid="{00000000-0005-0000-0000-0000BD280000}"/>
    <cellStyle name="Note 7 4 2 2" xfId="10406" xr:uid="{00000000-0005-0000-0000-0000BE280000}"/>
    <cellStyle name="Note 7 4 3" xfId="7576" xr:uid="{00000000-0005-0000-0000-0000BF280000}"/>
    <cellStyle name="Note 7 5" xfId="2458" xr:uid="{00000000-0005-0000-0000-0000C0280000}"/>
    <cellStyle name="Note 7 5 2" xfId="5301" xr:uid="{00000000-0005-0000-0000-0000C1280000}"/>
    <cellStyle name="Note 7 5 2 2" xfId="10961" xr:uid="{00000000-0005-0000-0000-0000C2280000}"/>
    <cellStyle name="Note 7 5 3" xfId="8131" xr:uid="{00000000-0005-0000-0000-0000C3280000}"/>
    <cellStyle name="Note 7 6" xfId="3084" xr:uid="{00000000-0005-0000-0000-0000C4280000}"/>
    <cellStyle name="Note 7 6 2" xfId="8744" xr:uid="{00000000-0005-0000-0000-0000C5280000}"/>
    <cellStyle name="Note 7 7" xfId="5914" xr:uid="{00000000-0005-0000-0000-0000C6280000}"/>
    <cellStyle name="Note 8" xfId="332" xr:uid="{00000000-0005-0000-0000-0000C7280000}"/>
    <cellStyle name="Note 8 2" xfId="891" xr:uid="{00000000-0005-0000-0000-0000C8280000}"/>
    <cellStyle name="Note 8 2 2" xfId="3745" xr:uid="{00000000-0005-0000-0000-0000C9280000}"/>
    <cellStyle name="Note 8 2 2 2" xfId="9405" xr:uid="{00000000-0005-0000-0000-0000CA280000}"/>
    <cellStyle name="Note 8 2 3" xfId="6575" xr:uid="{00000000-0005-0000-0000-0000CB280000}"/>
    <cellStyle name="Note 8 3" xfId="1445" xr:uid="{00000000-0005-0000-0000-0000CC280000}"/>
    <cellStyle name="Note 8 3 2" xfId="4299" xr:uid="{00000000-0005-0000-0000-0000CD280000}"/>
    <cellStyle name="Note 8 3 2 2" xfId="9959" xr:uid="{00000000-0005-0000-0000-0000CE280000}"/>
    <cellStyle name="Note 8 3 3" xfId="7129" xr:uid="{00000000-0005-0000-0000-0000CF280000}"/>
    <cellStyle name="Note 8 4" xfId="2011" xr:uid="{00000000-0005-0000-0000-0000D0280000}"/>
    <cellStyle name="Note 8 4 2" xfId="4854" xr:uid="{00000000-0005-0000-0000-0000D1280000}"/>
    <cellStyle name="Note 8 4 2 2" xfId="10514" xr:uid="{00000000-0005-0000-0000-0000D2280000}"/>
    <cellStyle name="Note 8 4 3" xfId="7684" xr:uid="{00000000-0005-0000-0000-0000D3280000}"/>
    <cellStyle name="Note 8 5" xfId="2566" xr:uid="{00000000-0005-0000-0000-0000D4280000}"/>
    <cellStyle name="Note 8 5 2" xfId="5409" xr:uid="{00000000-0005-0000-0000-0000D5280000}"/>
    <cellStyle name="Note 8 5 2 2" xfId="11069" xr:uid="{00000000-0005-0000-0000-0000D6280000}"/>
    <cellStyle name="Note 8 5 3" xfId="8239" xr:uid="{00000000-0005-0000-0000-0000D7280000}"/>
    <cellStyle name="Note 8 6" xfId="3192" xr:uid="{00000000-0005-0000-0000-0000D8280000}"/>
    <cellStyle name="Note 8 6 2" xfId="8852" xr:uid="{00000000-0005-0000-0000-0000D9280000}"/>
    <cellStyle name="Note 8 7" xfId="6022" xr:uid="{00000000-0005-0000-0000-0000DA280000}"/>
    <cellStyle name="Note 9" xfId="444" xr:uid="{00000000-0005-0000-0000-0000DB280000}"/>
    <cellStyle name="Note 9 2" xfId="1003" xr:uid="{00000000-0005-0000-0000-0000DC280000}"/>
    <cellStyle name="Note 9 2 2" xfId="3857" xr:uid="{00000000-0005-0000-0000-0000DD280000}"/>
    <cellStyle name="Note 9 2 2 2" xfId="9517" xr:uid="{00000000-0005-0000-0000-0000DE280000}"/>
    <cellStyle name="Note 9 2 3" xfId="6687" xr:uid="{00000000-0005-0000-0000-0000DF280000}"/>
    <cellStyle name="Note 9 3" xfId="1557" xr:uid="{00000000-0005-0000-0000-0000E0280000}"/>
    <cellStyle name="Note 9 3 2" xfId="4411" xr:uid="{00000000-0005-0000-0000-0000E1280000}"/>
    <cellStyle name="Note 9 3 2 2" xfId="10071" xr:uid="{00000000-0005-0000-0000-0000E2280000}"/>
    <cellStyle name="Note 9 3 3" xfId="7241" xr:uid="{00000000-0005-0000-0000-0000E3280000}"/>
    <cellStyle name="Note 9 4" xfId="2123" xr:uid="{00000000-0005-0000-0000-0000E4280000}"/>
    <cellStyle name="Note 9 4 2" xfId="4966" xr:uid="{00000000-0005-0000-0000-0000E5280000}"/>
    <cellStyle name="Note 9 4 2 2" xfId="10626" xr:uid="{00000000-0005-0000-0000-0000E6280000}"/>
    <cellStyle name="Note 9 4 3" xfId="7796" xr:uid="{00000000-0005-0000-0000-0000E7280000}"/>
    <cellStyle name="Note 9 5" xfId="2678" xr:uid="{00000000-0005-0000-0000-0000E8280000}"/>
    <cellStyle name="Note 9 5 2" xfId="5521" xr:uid="{00000000-0005-0000-0000-0000E9280000}"/>
    <cellStyle name="Note 9 5 2 2" xfId="11181" xr:uid="{00000000-0005-0000-0000-0000EA280000}"/>
    <cellStyle name="Note 9 5 3" xfId="8351" xr:uid="{00000000-0005-0000-0000-0000EB280000}"/>
    <cellStyle name="Note 9 6" xfId="3304" xr:uid="{00000000-0005-0000-0000-0000EC280000}"/>
    <cellStyle name="Note 9 6 2" xfId="8964" xr:uid="{00000000-0005-0000-0000-0000ED280000}"/>
    <cellStyle name="Note 9 7" xfId="6134" xr:uid="{00000000-0005-0000-0000-0000EE280000}"/>
    <cellStyle name="Output" xfId="13" builtinId="21" customBuiltin="1"/>
    <cellStyle name="Percent" xfId="3" builtinId="5"/>
    <cellStyle name="Percent 10" xfId="781" xr:uid="{00000000-0005-0000-0000-0000F1280000}"/>
    <cellStyle name="Percent 11" xfId="1807" xr:uid="{00000000-0005-0000-0000-0000F2280000}"/>
    <cellStyle name="Percent 11 2" xfId="4634" xr:uid="{00000000-0005-0000-0000-0000F3280000}"/>
    <cellStyle name="Percent 11 2 2" xfId="10294" xr:uid="{00000000-0005-0000-0000-0000F4280000}"/>
    <cellStyle name="Percent 11 3" xfId="7464" xr:uid="{00000000-0005-0000-0000-0000F5280000}"/>
    <cellStyle name="Percent 12" xfId="2362" xr:uid="{00000000-0005-0000-0000-0000F6280000}"/>
    <cellStyle name="Percent 12 2" xfId="5205" xr:uid="{00000000-0005-0000-0000-0000F7280000}"/>
    <cellStyle name="Percent 12 2 2" xfId="10865" xr:uid="{00000000-0005-0000-0000-0000F8280000}"/>
    <cellStyle name="Percent 12 3" xfId="8035" xr:uid="{00000000-0005-0000-0000-0000F9280000}"/>
    <cellStyle name="Percent 2" xfId="52" xr:uid="{00000000-0005-0000-0000-0000FA280000}"/>
    <cellStyle name="Percent 2 2" xfId="135" xr:uid="{00000000-0005-0000-0000-0000FB280000}"/>
    <cellStyle name="Percent 2 3" xfId="136" xr:uid="{00000000-0005-0000-0000-0000FC280000}"/>
    <cellStyle name="Percent 2 3 2" xfId="156" xr:uid="{00000000-0005-0000-0000-0000FD280000}"/>
    <cellStyle name="Percent 3" xfId="62" xr:uid="{00000000-0005-0000-0000-0000FE280000}"/>
    <cellStyle name="Percent 3 10" xfId="1245" xr:uid="{00000000-0005-0000-0000-0000FF280000}"/>
    <cellStyle name="Percent 3 10 2" xfId="4099" xr:uid="{00000000-0005-0000-0000-000000290000}"/>
    <cellStyle name="Percent 3 10 2 2" xfId="9759" xr:uid="{00000000-0005-0000-0000-000001290000}"/>
    <cellStyle name="Percent 3 10 3" xfId="6929" xr:uid="{00000000-0005-0000-0000-000002290000}"/>
    <cellStyle name="Percent 3 11" xfId="1811" xr:uid="{00000000-0005-0000-0000-000003290000}"/>
    <cellStyle name="Percent 3 11 2" xfId="4655" xr:uid="{00000000-0005-0000-0000-000004290000}"/>
    <cellStyle name="Percent 3 11 2 2" xfId="10315" xr:uid="{00000000-0005-0000-0000-000005290000}"/>
    <cellStyle name="Percent 3 11 3" xfId="7485" xr:uid="{00000000-0005-0000-0000-000006290000}"/>
    <cellStyle name="Percent 3 12" xfId="2366" xr:uid="{00000000-0005-0000-0000-000007290000}"/>
    <cellStyle name="Percent 3 12 2" xfId="5209" xr:uid="{00000000-0005-0000-0000-000008290000}"/>
    <cellStyle name="Percent 3 12 2 2" xfId="10869" xr:uid="{00000000-0005-0000-0000-000009290000}"/>
    <cellStyle name="Percent 3 12 3" xfId="8039" xr:uid="{00000000-0005-0000-0000-00000A290000}"/>
    <cellStyle name="Percent 3 13" xfId="2920" xr:uid="{00000000-0005-0000-0000-00000B290000}"/>
    <cellStyle name="Percent 3 13 2" xfId="5763" xr:uid="{00000000-0005-0000-0000-00000C290000}"/>
    <cellStyle name="Percent 3 13 2 2" xfId="11423" xr:uid="{00000000-0005-0000-0000-00000D290000}"/>
    <cellStyle name="Percent 3 13 3" xfId="8593" xr:uid="{00000000-0005-0000-0000-00000E290000}"/>
    <cellStyle name="Percent 3 14" xfId="2992" xr:uid="{00000000-0005-0000-0000-00000F290000}"/>
    <cellStyle name="Percent 3 14 2" xfId="8652" xr:uid="{00000000-0005-0000-0000-000010290000}"/>
    <cellStyle name="Percent 3 15" xfId="5822" xr:uid="{00000000-0005-0000-0000-000011290000}"/>
    <cellStyle name="Percent 3 2" xfId="88" xr:uid="{00000000-0005-0000-0000-000012290000}"/>
    <cellStyle name="Percent 3 2 10" xfId="1833" xr:uid="{00000000-0005-0000-0000-000013290000}"/>
    <cellStyle name="Percent 3 2 10 2" xfId="4677" xr:uid="{00000000-0005-0000-0000-000014290000}"/>
    <cellStyle name="Percent 3 2 10 2 2" xfId="10337" xr:uid="{00000000-0005-0000-0000-000015290000}"/>
    <cellStyle name="Percent 3 2 10 3" xfId="7507" xr:uid="{00000000-0005-0000-0000-000016290000}"/>
    <cellStyle name="Percent 3 2 11" xfId="2388" xr:uid="{00000000-0005-0000-0000-000017290000}"/>
    <cellStyle name="Percent 3 2 11 2" xfId="5231" xr:uid="{00000000-0005-0000-0000-000018290000}"/>
    <cellStyle name="Percent 3 2 11 2 2" xfId="10891" xr:uid="{00000000-0005-0000-0000-000019290000}"/>
    <cellStyle name="Percent 3 2 11 3" xfId="8061" xr:uid="{00000000-0005-0000-0000-00001A290000}"/>
    <cellStyle name="Percent 3 2 12" xfId="2942" xr:uid="{00000000-0005-0000-0000-00001B290000}"/>
    <cellStyle name="Percent 3 2 12 2" xfId="5785" xr:uid="{00000000-0005-0000-0000-00001C290000}"/>
    <cellStyle name="Percent 3 2 12 2 2" xfId="11445" xr:uid="{00000000-0005-0000-0000-00001D290000}"/>
    <cellStyle name="Percent 3 2 12 3" xfId="8615" xr:uid="{00000000-0005-0000-0000-00001E290000}"/>
    <cellStyle name="Percent 3 2 13" xfId="3014" xr:uid="{00000000-0005-0000-0000-00001F290000}"/>
    <cellStyle name="Percent 3 2 13 2" xfId="8674" xr:uid="{00000000-0005-0000-0000-000020290000}"/>
    <cellStyle name="Percent 3 2 14" xfId="5844" xr:uid="{00000000-0005-0000-0000-000021290000}"/>
    <cellStyle name="Percent 3 2 2" xfId="137" xr:uid="{00000000-0005-0000-0000-000022290000}"/>
    <cellStyle name="Percent 3 2 3" xfId="204" xr:uid="{00000000-0005-0000-0000-000023290000}"/>
    <cellStyle name="Percent 3 2 3 10" xfId="3070" xr:uid="{00000000-0005-0000-0000-000024290000}"/>
    <cellStyle name="Percent 3 2 3 10 2" xfId="8730" xr:uid="{00000000-0005-0000-0000-000025290000}"/>
    <cellStyle name="Percent 3 2 3 11" xfId="5900" xr:uid="{00000000-0005-0000-0000-000026290000}"/>
    <cellStyle name="Percent 3 2 3 2" xfId="318" xr:uid="{00000000-0005-0000-0000-000027290000}"/>
    <cellStyle name="Percent 3 2 3 2 2" xfId="881" xr:uid="{00000000-0005-0000-0000-000028290000}"/>
    <cellStyle name="Percent 3 2 3 2 2 2" xfId="3735" xr:uid="{00000000-0005-0000-0000-000029290000}"/>
    <cellStyle name="Percent 3 2 3 2 2 2 2" xfId="9395" xr:uid="{00000000-0005-0000-0000-00002A290000}"/>
    <cellStyle name="Percent 3 2 3 2 2 3" xfId="6565" xr:uid="{00000000-0005-0000-0000-00002B290000}"/>
    <cellStyle name="Percent 3 2 3 2 3" xfId="1435" xr:uid="{00000000-0005-0000-0000-00002C290000}"/>
    <cellStyle name="Percent 3 2 3 2 3 2" xfId="4289" xr:uid="{00000000-0005-0000-0000-00002D290000}"/>
    <cellStyle name="Percent 3 2 3 2 3 2 2" xfId="9949" xr:uid="{00000000-0005-0000-0000-00002E290000}"/>
    <cellStyle name="Percent 3 2 3 2 3 3" xfId="7119" xr:uid="{00000000-0005-0000-0000-00002F290000}"/>
    <cellStyle name="Percent 3 2 3 2 4" xfId="2001" xr:uid="{00000000-0005-0000-0000-000030290000}"/>
    <cellStyle name="Percent 3 2 3 2 4 2" xfId="4844" xr:uid="{00000000-0005-0000-0000-000031290000}"/>
    <cellStyle name="Percent 3 2 3 2 4 2 2" xfId="10504" xr:uid="{00000000-0005-0000-0000-000032290000}"/>
    <cellStyle name="Percent 3 2 3 2 4 3" xfId="7674" xr:uid="{00000000-0005-0000-0000-000033290000}"/>
    <cellStyle name="Percent 3 2 3 2 5" xfId="2556" xr:uid="{00000000-0005-0000-0000-000034290000}"/>
    <cellStyle name="Percent 3 2 3 2 5 2" xfId="5399" xr:uid="{00000000-0005-0000-0000-000035290000}"/>
    <cellStyle name="Percent 3 2 3 2 5 2 2" xfId="11059" xr:uid="{00000000-0005-0000-0000-000036290000}"/>
    <cellStyle name="Percent 3 2 3 2 5 3" xfId="8229" xr:uid="{00000000-0005-0000-0000-000037290000}"/>
    <cellStyle name="Percent 3 2 3 2 6" xfId="3182" xr:uid="{00000000-0005-0000-0000-000038290000}"/>
    <cellStyle name="Percent 3 2 3 2 6 2" xfId="8842" xr:uid="{00000000-0005-0000-0000-000039290000}"/>
    <cellStyle name="Percent 3 2 3 2 7" xfId="6012" xr:uid="{00000000-0005-0000-0000-00003A290000}"/>
    <cellStyle name="Percent 3 2 3 3" xfId="430" xr:uid="{00000000-0005-0000-0000-00003B290000}"/>
    <cellStyle name="Percent 3 2 3 3 2" xfId="989" xr:uid="{00000000-0005-0000-0000-00003C290000}"/>
    <cellStyle name="Percent 3 2 3 3 2 2" xfId="3843" xr:uid="{00000000-0005-0000-0000-00003D290000}"/>
    <cellStyle name="Percent 3 2 3 3 2 2 2" xfId="9503" xr:uid="{00000000-0005-0000-0000-00003E290000}"/>
    <cellStyle name="Percent 3 2 3 3 2 3" xfId="6673" xr:uid="{00000000-0005-0000-0000-00003F290000}"/>
    <cellStyle name="Percent 3 2 3 3 3" xfId="1543" xr:uid="{00000000-0005-0000-0000-000040290000}"/>
    <cellStyle name="Percent 3 2 3 3 3 2" xfId="4397" xr:uid="{00000000-0005-0000-0000-000041290000}"/>
    <cellStyle name="Percent 3 2 3 3 3 2 2" xfId="10057" xr:uid="{00000000-0005-0000-0000-000042290000}"/>
    <cellStyle name="Percent 3 2 3 3 3 3" xfId="7227" xr:uid="{00000000-0005-0000-0000-000043290000}"/>
    <cellStyle name="Percent 3 2 3 3 4" xfId="2109" xr:uid="{00000000-0005-0000-0000-000044290000}"/>
    <cellStyle name="Percent 3 2 3 3 4 2" xfId="4952" xr:uid="{00000000-0005-0000-0000-000045290000}"/>
    <cellStyle name="Percent 3 2 3 3 4 2 2" xfId="10612" xr:uid="{00000000-0005-0000-0000-000046290000}"/>
    <cellStyle name="Percent 3 2 3 3 4 3" xfId="7782" xr:uid="{00000000-0005-0000-0000-000047290000}"/>
    <cellStyle name="Percent 3 2 3 3 5" xfId="2664" xr:uid="{00000000-0005-0000-0000-000048290000}"/>
    <cellStyle name="Percent 3 2 3 3 5 2" xfId="5507" xr:uid="{00000000-0005-0000-0000-000049290000}"/>
    <cellStyle name="Percent 3 2 3 3 5 2 2" xfId="11167" xr:uid="{00000000-0005-0000-0000-00004A290000}"/>
    <cellStyle name="Percent 3 2 3 3 5 3" xfId="8337" xr:uid="{00000000-0005-0000-0000-00004B290000}"/>
    <cellStyle name="Percent 3 2 3 3 6" xfId="3290" xr:uid="{00000000-0005-0000-0000-00004C290000}"/>
    <cellStyle name="Percent 3 2 3 3 6 2" xfId="8950" xr:uid="{00000000-0005-0000-0000-00004D290000}"/>
    <cellStyle name="Percent 3 2 3 3 7" xfId="6120" xr:uid="{00000000-0005-0000-0000-00004E290000}"/>
    <cellStyle name="Percent 3 2 3 4" xfId="542" xr:uid="{00000000-0005-0000-0000-00004F290000}"/>
    <cellStyle name="Percent 3 2 3 4 2" xfId="1101" xr:uid="{00000000-0005-0000-0000-000050290000}"/>
    <cellStyle name="Percent 3 2 3 4 2 2" xfId="3955" xr:uid="{00000000-0005-0000-0000-000051290000}"/>
    <cellStyle name="Percent 3 2 3 4 2 2 2" xfId="9615" xr:uid="{00000000-0005-0000-0000-000052290000}"/>
    <cellStyle name="Percent 3 2 3 4 2 3" xfId="6785" xr:uid="{00000000-0005-0000-0000-000053290000}"/>
    <cellStyle name="Percent 3 2 3 4 3" xfId="1655" xr:uid="{00000000-0005-0000-0000-000054290000}"/>
    <cellStyle name="Percent 3 2 3 4 3 2" xfId="4509" xr:uid="{00000000-0005-0000-0000-000055290000}"/>
    <cellStyle name="Percent 3 2 3 4 3 2 2" xfId="10169" xr:uid="{00000000-0005-0000-0000-000056290000}"/>
    <cellStyle name="Percent 3 2 3 4 3 3" xfId="7339" xr:uid="{00000000-0005-0000-0000-000057290000}"/>
    <cellStyle name="Percent 3 2 3 4 4" xfId="2221" xr:uid="{00000000-0005-0000-0000-000058290000}"/>
    <cellStyle name="Percent 3 2 3 4 4 2" xfId="5064" xr:uid="{00000000-0005-0000-0000-000059290000}"/>
    <cellStyle name="Percent 3 2 3 4 4 2 2" xfId="10724" xr:uid="{00000000-0005-0000-0000-00005A290000}"/>
    <cellStyle name="Percent 3 2 3 4 4 3" xfId="7894" xr:uid="{00000000-0005-0000-0000-00005B290000}"/>
    <cellStyle name="Percent 3 2 3 4 5" xfId="2776" xr:uid="{00000000-0005-0000-0000-00005C290000}"/>
    <cellStyle name="Percent 3 2 3 4 5 2" xfId="5619" xr:uid="{00000000-0005-0000-0000-00005D290000}"/>
    <cellStyle name="Percent 3 2 3 4 5 2 2" xfId="11279" xr:uid="{00000000-0005-0000-0000-00005E290000}"/>
    <cellStyle name="Percent 3 2 3 4 5 3" xfId="8449" xr:uid="{00000000-0005-0000-0000-00005F290000}"/>
    <cellStyle name="Percent 3 2 3 4 6" xfId="3402" xr:uid="{00000000-0005-0000-0000-000060290000}"/>
    <cellStyle name="Percent 3 2 3 4 6 2" xfId="9062" xr:uid="{00000000-0005-0000-0000-000061290000}"/>
    <cellStyle name="Percent 3 2 3 4 7" xfId="6232" xr:uid="{00000000-0005-0000-0000-000062290000}"/>
    <cellStyle name="Percent 3 2 3 5" xfId="653" xr:uid="{00000000-0005-0000-0000-000063290000}"/>
    <cellStyle name="Percent 3 2 3 5 2" xfId="1212" xr:uid="{00000000-0005-0000-0000-000064290000}"/>
    <cellStyle name="Percent 3 2 3 5 2 2" xfId="4066" xr:uid="{00000000-0005-0000-0000-000065290000}"/>
    <cellStyle name="Percent 3 2 3 5 2 2 2" xfId="9726" xr:uid="{00000000-0005-0000-0000-000066290000}"/>
    <cellStyle name="Percent 3 2 3 5 2 3" xfId="6896" xr:uid="{00000000-0005-0000-0000-000067290000}"/>
    <cellStyle name="Percent 3 2 3 5 3" xfId="1766" xr:uid="{00000000-0005-0000-0000-000068290000}"/>
    <cellStyle name="Percent 3 2 3 5 3 2" xfId="4620" xr:uid="{00000000-0005-0000-0000-000069290000}"/>
    <cellStyle name="Percent 3 2 3 5 3 2 2" xfId="10280" xr:uid="{00000000-0005-0000-0000-00006A290000}"/>
    <cellStyle name="Percent 3 2 3 5 3 3" xfId="7450" xr:uid="{00000000-0005-0000-0000-00006B290000}"/>
    <cellStyle name="Percent 3 2 3 5 4" xfId="2332" xr:uid="{00000000-0005-0000-0000-00006C290000}"/>
    <cellStyle name="Percent 3 2 3 5 4 2" xfId="5175" xr:uid="{00000000-0005-0000-0000-00006D290000}"/>
    <cellStyle name="Percent 3 2 3 5 4 2 2" xfId="10835" xr:uid="{00000000-0005-0000-0000-00006E290000}"/>
    <cellStyle name="Percent 3 2 3 5 4 3" xfId="8005" xr:uid="{00000000-0005-0000-0000-00006F290000}"/>
    <cellStyle name="Percent 3 2 3 5 5" xfId="2887" xr:uid="{00000000-0005-0000-0000-000070290000}"/>
    <cellStyle name="Percent 3 2 3 5 5 2" xfId="5730" xr:uid="{00000000-0005-0000-0000-000071290000}"/>
    <cellStyle name="Percent 3 2 3 5 5 2 2" xfId="11390" xr:uid="{00000000-0005-0000-0000-000072290000}"/>
    <cellStyle name="Percent 3 2 3 5 5 3" xfId="8560" xr:uid="{00000000-0005-0000-0000-000073290000}"/>
    <cellStyle name="Percent 3 2 3 5 6" xfId="3513" xr:uid="{00000000-0005-0000-0000-000074290000}"/>
    <cellStyle name="Percent 3 2 3 5 6 2" xfId="9173" xr:uid="{00000000-0005-0000-0000-000075290000}"/>
    <cellStyle name="Percent 3 2 3 5 7" xfId="6343" xr:uid="{00000000-0005-0000-0000-000076290000}"/>
    <cellStyle name="Percent 3 2 3 6" xfId="764" xr:uid="{00000000-0005-0000-0000-000077290000}"/>
    <cellStyle name="Percent 3 2 3 6 2" xfId="3624" xr:uid="{00000000-0005-0000-0000-000078290000}"/>
    <cellStyle name="Percent 3 2 3 6 2 2" xfId="9284" xr:uid="{00000000-0005-0000-0000-000079290000}"/>
    <cellStyle name="Percent 3 2 3 6 3" xfId="6454" xr:uid="{00000000-0005-0000-0000-00007A290000}"/>
    <cellStyle name="Percent 3 2 3 7" xfId="1323" xr:uid="{00000000-0005-0000-0000-00007B290000}"/>
    <cellStyle name="Percent 3 2 3 7 2" xfId="4177" xr:uid="{00000000-0005-0000-0000-00007C290000}"/>
    <cellStyle name="Percent 3 2 3 7 2 2" xfId="9837" xr:uid="{00000000-0005-0000-0000-00007D290000}"/>
    <cellStyle name="Percent 3 2 3 7 3" xfId="7007" xr:uid="{00000000-0005-0000-0000-00007E290000}"/>
    <cellStyle name="Percent 3 2 3 8" xfId="1889" xr:uid="{00000000-0005-0000-0000-00007F290000}"/>
    <cellStyle name="Percent 3 2 3 8 2" xfId="4732" xr:uid="{00000000-0005-0000-0000-000080290000}"/>
    <cellStyle name="Percent 3 2 3 8 2 2" xfId="10392" xr:uid="{00000000-0005-0000-0000-000081290000}"/>
    <cellStyle name="Percent 3 2 3 8 3" xfId="7562" xr:uid="{00000000-0005-0000-0000-000082290000}"/>
    <cellStyle name="Percent 3 2 3 9" xfId="2444" xr:uid="{00000000-0005-0000-0000-000083290000}"/>
    <cellStyle name="Percent 3 2 3 9 2" xfId="5287" xr:uid="{00000000-0005-0000-0000-000084290000}"/>
    <cellStyle name="Percent 3 2 3 9 2 2" xfId="10947" xr:uid="{00000000-0005-0000-0000-000085290000}"/>
    <cellStyle name="Percent 3 2 3 9 3" xfId="8117" xr:uid="{00000000-0005-0000-0000-000086290000}"/>
    <cellStyle name="Percent 3 2 4" xfId="262" xr:uid="{00000000-0005-0000-0000-000087290000}"/>
    <cellStyle name="Percent 3 2 4 2" xfId="825" xr:uid="{00000000-0005-0000-0000-000088290000}"/>
    <cellStyle name="Percent 3 2 4 2 2" xfId="3679" xr:uid="{00000000-0005-0000-0000-000089290000}"/>
    <cellStyle name="Percent 3 2 4 2 2 2" xfId="9339" xr:uid="{00000000-0005-0000-0000-00008A290000}"/>
    <cellStyle name="Percent 3 2 4 2 3" xfId="6509" xr:uid="{00000000-0005-0000-0000-00008B290000}"/>
    <cellStyle name="Percent 3 2 4 3" xfId="1379" xr:uid="{00000000-0005-0000-0000-00008C290000}"/>
    <cellStyle name="Percent 3 2 4 3 2" xfId="4233" xr:uid="{00000000-0005-0000-0000-00008D290000}"/>
    <cellStyle name="Percent 3 2 4 3 2 2" xfId="9893" xr:uid="{00000000-0005-0000-0000-00008E290000}"/>
    <cellStyle name="Percent 3 2 4 3 3" xfId="7063" xr:uid="{00000000-0005-0000-0000-00008F290000}"/>
    <cellStyle name="Percent 3 2 4 4" xfId="1945" xr:uid="{00000000-0005-0000-0000-000090290000}"/>
    <cellStyle name="Percent 3 2 4 4 2" xfId="4788" xr:uid="{00000000-0005-0000-0000-000091290000}"/>
    <cellStyle name="Percent 3 2 4 4 2 2" xfId="10448" xr:uid="{00000000-0005-0000-0000-000092290000}"/>
    <cellStyle name="Percent 3 2 4 4 3" xfId="7618" xr:uid="{00000000-0005-0000-0000-000093290000}"/>
    <cellStyle name="Percent 3 2 4 5" xfId="2500" xr:uid="{00000000-0005-0000-0000-000094290000}"/>
    <cellStyle name="Percent 3 2 4 5 2" xfId="5343" xr:uid="{00000000-0005-0000-0000-000095290000}"/>
    <cellStyle name="Percent 3 2 4 5 2 2" xfId="11003" xr:uid="{00000000-0005-0000-0000-000096290000}"/>
    <cellStyle name="Percent 3 2 4 5 3" xfId="8173" xr:uid="{00000000-0005-0000-0000-000097290000}"/>
    <cellStyle name="Percent 3 2 4 6" xfId="3126" xr:uid="{00000000-0005-0000-0000-000098290000}"/>
    <cellStyle name="Percent 3 2 4 6 2" xfId="8786" xr:uid="{00000000-0005-0000-0000-000099290000}"/>
    <cellStyle name="Percent 3 2 4 7" xfId="5956" xr:uid="{00000000-0005-0000-0000-00009A290000}"/>
    <cellStyle name="Percent 3 2 5" xfId="374" xr:uid="{00000000-0005-0000-0000-00009B290000}"/>
    <cellStyle name="Percent 3 2 5 2" xfId="933" xr:uid="{00000000-0005-0000-0000-00009C290000}"/>
    <cellStyle name="Percent 3 2 5 2 2" xfId="3787" xr:uid="{00000000-0005-0000-0000-00009D290000}"/>
    <cellStyle name="Percent 3 2 5 2 2 2" xfId="9447" xr:uid="{00000000-0005-0000-0000-00009E290000}"/>
    <cellStyle name="Percent 3 2 5 2 3" xfId="6617" xr:uid="{00000000-0005-0000-0000-00009F290000}"/>
    <cellStyle name="Percent 3 2 5 3" xfId="1487" xr:uid="{00000000-0005-0000-0000-0000A0290000}"/>
    <cellStyle name="Percent 3 2 5 3 2" xfId="4341" xr:uid="{00000000-0005-0000-0000-0000A1290000}"/>
    <cellStyle name="Percent 3 2 5 3 2 2" xfId="10001" xr:uid="{00000000-0005-0000-0000-0000A2290000}"/>
    <cellStyle name="Percent 3 2 5 3 3" xfId="7171" xr:uid="{00000000-0005-0000-0000-0000A3290000}"/>
    <cellStyle name="Percent 3 2 5 4" xfId="2053" xr:uid="{00000000-0005-0000-0000-0000A4290000}"/>
    <cellStyle name="Percent 3 2 5 4 2" xfId="4896" xr:uid="{00000000-0005-0000-0000-0000A5290000}"/>
    <cellStyle name="Percent 3 2 5 4 2 2" xfId="10556" xr:uid="{00000000-0005-0000-0000-0000A6290000}"/>
    <cellStyle name="Percent 3 2 5 4 3" xfId="7726" xr:uid="{00000000-0005-0000-0000-0000A7290000}"/>
    <cellStyle name="Percent 3 2 5 5" xfId="2608" xr:uid="{00000000-0005-0000-0000-0000A8290000}"/>
    <cellStyle name="Percent 3 2 5 5 2" xfId="5451" xr:uid="{00000000-0005-0000-0000-0000A9290000}"/>
    <cellStyle name="Percent 3 2 5 5 2 2" xfId="11111" xr:uid="{00000000-0005-0000-0000-0000AA290000}"/>
    <cellStyle name="Percent 3 2 5 5 3" xfId="8281" xr:uid="{00000000-0005-0000-0000-0000AB290000}"/>
    <cellStyle name="Percent 3 2 5 6" xfId="3234" xr:uid="{00000000-0005-0000-0000-0000AC290000}"/>
    <cellStyle name="Percent 3 2 5 6 2" xfId="8894" xr:uid="{00000000-0005-0000-0000-0000AD290000}"/>
    <cellStyle name="Percent 3 2 5 7" xfId="6064" xr:uid="{00000000-0005-0000-0000-0000AE290000}"/>
    <cellStyle name="Percent 3 2 6" xfId="486" xr:uid="{00000000-0005-0000-0000-0000AF290000}"/>
    <cellStyle name="Percent 3 2 6 2" xfId="1045" xr:uid="{00000000-0005-0000-0000-0000B0290000}"/>
    <cellStyle name="Percent 3 2 6 2 2" xfId="3899" xr:uid="{00000000-0005-0000-0000-0000B1290000}"/>
    <cellStyle name="Percent 3 2 6 2 2 2" xfId="9559" xr:uid="{00000000-0005-0000-0000-0000B2290000}"/>
    <cellStyle name="Percent 3 2 6 2 3" xfId="6729" xr:uid="{00000000-0005-0000-0000-0000B3290000}"/>
    <cellStyle name="Percent 3 2 6 3" xfId="1599" xr:uid="{00000000-0005-0000-0000-0000B4290000}"/>
    <cellStyle name="Percent 3 2 6 3 2" xfId="4453" xr:uid="{00000000-0005-0000-0000-0000B5290000}"/>
    <cellStyle name="Percent 3 2 6 3 2 2" xfId="10113" xr:uid="{00000000-0005-0000-0000-0000B6290000}"/>
    <cellStyle name="Percent 3 2 6 3 3" xfId="7283" xr:uid="{00000000-0005-0000-0000-0000B7290000}"/>
    <cellStyle name="Percent 3 2 6 4" xfId="2165" xr:uid="{00000000-0005-0000-0000-0000B8290000}"/>
    <cellStyle name="Percent 3 2 6 4 2" xfId="5008" xr:uid="{00000000-0005-0000-0000-0000B9290000}"/>
    <cellStyle name="Percent 3 2 6 4 2 2" xfId="10668" xr:uid="{00000000-0005-0000-0000-0000BA290000}"/>
    <cellStyle name="Percent 3 2 6 4 3" xfId="7838" xr:uid="{00000000-0005-0000-0000-0000BB290000}"/>
    <cellStyle name="Percent 3 2 6 5" xfId="2720" xr:uid="{00000000-0005-0000-0000-0000BC290000}"/>
    <cellStyle name="Percent 3 2 6 5 2" xfId="5563" xr:uid="{00000000-0005-0000-0000-0000BD290000}"/>
    <cellStyle name="Percent 3 2 6 5 2 2" xfId="11223" xr:uid="{00000000-0005-0000-0000-0000BE290000}"/>
    <cellStyle name="Percent 3 2 6 5 3" xfId="8393" xr:uid="{00000000-0005-0000-0000-0000BF290000}"/>
    <cellStyle name="Percent 3 2 6 6" xfId="3346" xr:uid="{00000000-0005-0000-0000-0000C0290000}"/>
    <cellStyle name="Percent 3 2 6 6 2" xfId="9006" xr:uid="{00000000-0005-0000-0000-0000C1290000}"/>
    <cellStyle name="Percent 3 2 6 7" xfId="6176" xr:uid="{00000000-0005-0000-0000-0000C2290000}"/>
    <cellStyle name="Percent 3 2 7" xfId="597" xr:uid="{00000000-0005-0000-0000-0000C3290000}"/>
    <cellStyle name="Percent 3 2 7 2" xfId="1156" xr:uid="{00000000-0005-0000-0000-0000C4290000}"/>
    <cellStyle name="Percent 3 2 7 2 2" xfId="4010" xr:uid="{00000000-0005-0000-0000-0000C5290000}"/>
    <cellStyle name="Percent 3 2 7 2 2 2" xfId="9670" xr:uid="{00000000-0005-0000-0000-0000C6290000}"/>
    <cellStyle name="Percent 3 2 7 2 3" xfId="6840" xr:uid="{00000000-0005-0000-0000-0000C7290000}"/>
    <cellStyle name="Percent 3 2 7 3" xfId="1710" xr:uid="{00000000-0005-0000-0000-0000C8290000}"/>
    <cellStyle name="Percent 3 2 7 3 2" xfId="4564" xr:uid="{00000000-0005-0000-0000-0000C9290000}"/>
    <cellStyle name="Percent 3 2 7 3 2 2" xfId="10224" xr:uid="{00000000-0005-0000-0000-0000CA290000}"/>
    <cellStyle name="Percent 3 2 7 3 3" xfId="7394" xr:uid="{00000000-0005-0000-0000-0000CB290000}"/>
    <cellStyle name="Percent 3 2 7 4" xfId="2276" xr:uid="{00000000-0005-0000-0000-0000CC290000}"/>
    <cellStyle name="Percent 3 2 7 4 2" xfId="5119" xr:uid="{00000000-0005-0000-0000-0000CD290000}"/>
    <cellStyle name="Percent 3 2 7 4 2 2" xfId="10779" xr:uid="{00000000-0005-0000-0000-0000CE290000}"/>
    <cellStyle name="Percent 3 2 7 4 3" xfId="7949" xr:uid="{00000000-0005-0000-0000-0000CF290000}"/>
    <cellStyle name="Percent 3 2 7 5" xfId="2831" xr:uid="{00000000-0005-0000-0000-0000D0290000}"/>
    <cellStyle name="Percent 3 2 7 5 2" xfId="5674" xr:uid="{00000000-0005-0000-0000-0000D1290000}"/>
    <cellStyle name="Percent 3 2 7 5 2 2" xfId="11334" xr:uid="{00000000-0005-0000-0000-0000D2290000}"/>
    <cellStyle name="Percent 3 2 7 5 3" xfId="8504" xr:uid="{00000000-0005-0000-0000-0000D3290000}"/>
    <cellStyle name="Percent 3 2 7 6" xfId="3457" xr:uid="{00000000-0005-0000-0000-0000D4290000}"/>
    <cellStyle name="Percent 3 2 7 6 2" xfId="9117" xr:uid="{00000000-0005-0000-0000-0000D5290000}"/>
    <cellStyle name="Percent 3 2 7 7" xfId="6287" xr:uid="{00000000-0005-0000-0000-0000D6290000}"/>
    <cellStyle name="Percent 3 2 8" xfId="708" xr:uid="{00000000-0005-0000-0000-0000D7290000}"/>
    <cellStyle name="Percent 3 2 8 2" xfId="3568" xr:uid="{00000000-0005-0000-0000-0000D8290000}"/>
    <cellStyle name="Percent 3 2 8 2 2" xfId="9228" xr:uid="{00000000-0005-0000-0000-0000D9290000}"/>
    <cellStyle name="Percent 3 2 8 3" xfId="6398" xr:uid="{00000000-0005-0000-0000-0000DA290000}"/>
    <cellStyle name="Percent 3 2 9" xfId="1267" xr:uid="{00000000-0005-0000-0000-0000DB290000}"/>
    <cellStyle name="Percent 3 2 9 2" xfId="4121" xr:uid="{00000000-0005-0000-0000-0000DC290000}"/>
    <cellStyle name="Percent 3 2 9 2 2" xfId="9781" xr:uid="{00000000-0005-0000-0000-0000DD290000}"/>
    <cellStyle name="Percent 3 2 9 3" xfId="6951" xr:uid="{00000000-0005-0000-0000-0000DE290000}"/>
    <cellStyle name="Percent 3 3" xfId="113" xr:uid="{00000000-0005-0000-0000-0000DF290000}"/>
    <cellStyle name="Percent 3 4" xfId="182" xr:uid="{00000000-0005-0000-0000-0000E0290000}"/>
    <cellStyle name="Percent 3 4 10" xfId="3048" xr:uid="{00000000-0005-0000-0000-0000E1290000}"/>
    <cellStyle name="Percent 3 4 10 2" xfId="8708" xr:uid="{00000000-0005-0000-0000-0000E2290000}"/>
    <cellStyle name="Percent 3 4 11" xfId="5878" xr:uid="{00000000-0005-0000-0000-0000E3290000}"/>
    <cellStyle name="Percent 3 4 2" xfId="296" xr:uid="{00000000-0005-0000-0000-0000E4290000}"/>
    <cellStyle name="Percent 3 4 2 2" xfId="859" xr:uid="{00000000-0005-0000-0000-0000E5290000}"/>
    <cellStyle name="Percent 3 4 2 2 2" xfId="3713" xr:uid="{00000000-0005-0000-0000-0000E6290000}"/>
    <cellStyle name="Percent 3 4 2 2 2 2" xfId="9373" xr:uid="{00000000-0005-0000-0000-0000E7290000}"/>
    <cellStyle name="Percent 3 4 2 2 3" xfId="6543" xr:uid="{00000000-0005-0000-0000-0000E8290000}"/>
    <cellStyle name="Percent 3 4 2 3" xfId="1413" xr:uid="{00000000-0005-0000-0000-0000E9290000}"/>
    <cellStyle name="Percent 3 4 2 3 2" xfId="4267" xr:uid="{00000000-0005-0000-0000-0000EA290000}"/>
    <cellStyle name="Percent 3 4 2 3 2 2" xfId="9927" xr:uid="{00000000-0005-0000-0000-0000EB290000}"/>
    <cellStyle name="Percent 3 4 2 3 3" xfId="7097" xr:uid="{00000000-0005-0000-0000-0000EC290000}"/>
    <cellStyle name="Percent 3 4 2 4" xfId="1979" xr:uid="{00000000-0005-0000-0000-0000ED290000}"/>
    <cellStyle name="Percent 3 4 2 4 2" xfId="4822" xr:uid="{00000000-0005-0000-0000-0000EE290000}"/>
    <cellStyle name="Percent 3 4 2 4 2 2" xfId="10482" xr:uid="{00000000-0005-0000-0000-0000EF290000}"/>
    <cellStyle name="Percent 3 4 2 4 3" xfId="7652" xr:uid="{00000000-0005-0000-0000-0000F0290000}"/>
    <cellStyle name="Percent 3 4 2 5" xfId="2534" xr:uid="{00000000-0005-0000-0000-0000F1290000}"/>
    <cellStyle name="Percent 3 4 2 5 2" xfId="5377" xr:uid="{00000000-0005-0000-0000-0000F2290000}"/>
    <cellStyle name="Percent 3 4 2 5 2 2" xfId="11037" xr:uid="{00000000-0005-0000-0000-0000F3290000}"/>
    <cellStyle name="Percent 3 4 2 5 3" xfId="8207" xr:uid="{00000000-0005-0000-0000-0000F4290000}"/>
    <cellStyle name="Percent 3 4 2 6" xfId="3160" xr:uid="{00000000-0005-0000-0000-0000F5290000}"/>
    <cellStyle name="Percent 3 4 2 6 2" xfId="8820" xr:uid="{00000000-0005-0000-0000-0000F6290000}"/>
    <cellStyle name="Percent 3 4 2 7" xfId="5990" xr:uid="{00000000-0005-0000-0000-0000F7290000}"/>
    <cellStyle name="Percent 3 4 3" xfId="408" xr:uid="{00000000-0005-0000-0000-0000F8290000}"/>
    <cellStyle name="Percent 3 4 3 2" xfId="967" xr:uid="{00000000-0005-0000-0000-0000F9290000}"/>
    <cellStyle name="Percent 3 4 3 2 2" xfId="3821" xr:uid="{00000000-0005-0000-0000-0000FA290000}"/>
    <cellStyle name="Percent 3 4 3 2 2 2" xfId="9481" xr:uid="{00000000-0005-0000-0000-0000FB290000}"/>
    <cellStyle name="Percent 3 4 3 2 3" xfId="6651" xr:uid="{00000000-0005-0000-0000-0000FC290000}"/>
    <cellStyle name="Percent 3 4 3 3" xfId="1521" xr:uid="{00000000-0005-0000-0000-0000FD290000}"/>
    <cellStyle name="Percent 3 4 3 3 2" xfId="4375" xr:uid="{00000000-0005-0000-0000-0000FE290000}"/>
    <cellStyle name="Percent 3 4 3 3 2 2" xfId="10035" xr:uid="{00000000-0005-0000-0000-0000FF290000}"/>
    <cellStyle name="Percent 3 4 3 3 3" xfId="7205" xr:uid="{00000000-0005-0000-0000-0000002A0000}"/>
    <cellStyle name="Percent 3 4 3 4" xfId="2087" xr:uid="{00000000-0005-0000-0000-0000012A0000}"/>
    <cellStyle name="Percent 3 4 3 4 2" xfId="4930" xr:uid="{00000000-0005-0000-0000-0000022A0000}"/>
    <cellStyle name="Percent 3 4 3 4 2 2" xfId="10590" xr:uid="{00000000-0005-0000-0000-0000032A0000}"/>
    <cellStyle name="Percent 3 4 3 4 3" xfId="7760" xr:uid="{00000000-0005-0000-0000-0000042A0000}"/>
    <cellStyle name="Percent 3 4 3 5" xfId="2642" xr:uid="{00000000-0005-0000-0000-0000052A0000}"/>
    <cellStyle name="Percent 3 4 3 5 2" xfId="5485" xr:uid="{00000000-0005-0000-0000-0000062A0000}"/>
    <cellStyle name="Percent 3 4 3 5 2 2" xfId="11145" xr:uid="{00000000-0005-0000-0000-0000072A0000}"/>
    <cellStyle name="Percent 3 4 3 5 3" xfId="8315" xr:uid="{00000000-0005-0000-0000-0000082A0000}"/>
    <cellStyle name="Percent 3 4 3 6" xfId="3268" xr:uid="{00000000-0005-0000-0000-0000092A0000}"/>
    <cellStyle name="Percent 3 4 3 6 2" xfId="8928" xr:uid="{00000000-0005-0000-0000-00000A2A0000}"/>
    <cellStyle name="Percent 3 4 3 7" xfId="6098" xr:uid="{00000000-0005-0000-0000-00000B2A0000}"/>
    <cellStyle name="Percent 3 4 4" xfId="520" xr:uid="{00000000-0005-0000-0000-00000C2A0000}"/>
    <cellStyle name="Percent 3 4 4 2" xfId="1079" xr:uid="{00000000-0005-0000-0000-00000D2A0000}"/>
    <cellStyle name="Percent 3 4 4 2 2" xfId="3933" xr:uid="{00000000-0005-0000-0000-00000E2A0000}"/>
    <cellStyle name="Percent 3 4 4 2 2 2" xfId="9593" xr:uid="{00000000-0005-0000-0000-00000F2A0000}"/>
    <cellStyle name="Percent 3 4 4 2 3" xfId="6763" xr:uid="{00000000-0005-0000-0000-0000102A0000}"/>
    <cellStyle name="Percent 3 4 4 3" xfId="1633" xr:uid="{00000000-0005-0000-0000-0000112A0000}"/>
    <cellStyle name="Percent 3 4 4 3 2" xfId="4487" xr:uid="{00000000-0005-0000-0000-0000122A0000}"/>
    <cellStyle name="Percent 3 4 4 3 2 2" xfId="10147" xr:uid="{00000000-0005-0000-0000-0000132A0000}"/>
    <cellStyle name="Percent 3 4 4 3 3" xfId="7317" xr:uid="{00000000-0005-0000-0000-0000142A0000}"/>
    <cellStyle name="Percent 3 4 4 4" xfId="2199" xr:uid="{00000000-0005-0000-0000-0000152A0000}"/>
    <cellStyle name="Percent 3 4 4 4 2" xfId="5042" xr:uid="{00000000-0005-0000-0000-0000162A0000}"/>
    <cellStyle name="Percent 3 4 4 4 2 2" xfId="10702" xr:uid="{00000000-0005-0000-0000-0000172A0000}"/>
    <cellStyle name="Percent 3 4 4 4 3" xfId="7872" xr:uid="{00000000-0005-0000-0000-0000182A0000}"/>
    <cellStyle name="Percent 3 4 4 5" xfId="2754" xr:uid="{00000000-0005-0000-0000-0000192A0000}"/>
    <cellStyle name="Percent 3 4 4 5 2" xfId="5597" xr:uid="{00000000-0005-0000-0000-00001A2A0000}"/>
    <cellStyle name="Percent 3 4 4 5 2 2" xfId="11257" xr:uid="{00000000-0005-0000-0000-00001B2A0000}"/>
    <cellStyle name="Percent 3 4 4 5 3" xfId="8427" xr:uid="{00000000-0005-0000-0000-00001C2A0000}"/>
    <cellStyle name="Percent 3 4 4 6" xfId="3380" xr:uid="{00000000-0005-0000-0000-00001D2A0000}"/>
    <cellStyle name="Percent 3 4 4 6 2" xfId="9040" xr:uid="{00000000-0005-0000-0000-00001E2A0000}"/>
    <cellStyle name="Percent 3 4 4 7" xfId="6210" xr:uid="{00000000-0005-0000-0000-00001F2A0000}"/>
    <cellStyle name="Percent 3 4 5" xfId="631" xr:uid="{00000000-0005-0000-0000-0000202A0000}"/>
    <cellStyle name="Percent 3 4 5 2" xfId="1190" xr:uid="{00000000-0005-0000-0000-0000212A0000}"/>
    <cellStyle name="Percent 3 4 5 2 2" xfId="4044" xr:uid="{00000000-0005-0000-0000-0000222A0000}"/>
    <cellStyle name="Percent 3 4 5 2 2 2" xfId="9704" xr:uid="{00000000-0005-0000-0000-0000232A0000}"/>
    <cellStyle name="Percent 3 4 5 2 3" xfId="6874" xr:uid="{00000000-0005-0000-0000-0000242A0000}"/>
    <cellStyle name="Percent 3 4 5 3" xfId="1744" xr:uid="{00000000-0005-0000-0000-0000252A0000}"/>
    <cellStyle name="Percent 3 4 5 3 2" xfId="4598" xr:uid="{00000000-0005-0000-0000-0000262A0000}"/>
    <cellStyle name="Percent 3 4 5 3 2 2" xfId="10258" xr:uid="{00000000-0005-0000-0000-0000272A0000}"/>
    <cellStyle name="Percent 3 4 5 3 3" xfId="7428" xr:uid="{00000000-0005-0000-0000-0000282A0000}"/>
    <cellStyle name="Percent 3 4 5 4" xfId="2310" xr:uid="{00000000-0005-0000-0000-0000292A0000}"/>
    <cellStyle name="Percent 3 4 5 4 2" xfId="5153" xr:uid="{00000000-0005-0000-0000-00002A2A0000}"/>
    <cellStyle name="Percent 3 4 5 4 2 2" xfId="10813" xr:uid="{00000000-0005-0000-0000-00002B2A0000}"/>
    <cellStyle name="Percent 3 4 5 4 3" xfId="7983" xr:uid="{00000000-0005-0000-0000-00002C2A0000}"/>
    <cellStyle name="Percent 3 4 5 5" xfId="2865" xr:uid="{00000000-0005-0000-0000-00002D2A0000}"/>
    <cellStyle name="Percent 3 4 5 5 2" xfId="5708" xr:uid="{00000000-0005-0000-0000-00002E2A0000}"/>
    <cellStyle name="Percent 3 4 5 5 2 2" xfId="11368" xr:uid="{00000000-0005-0000-0000-00002F2A0000}"/>
    <cellStyle name="Percent 3 4 5 5 3" xfId="8538" xr:uid="{00000000-0005-0000-0000-0000302A0000}"/>
    <cellStyle name="Percent 3 4 5 6" xfId="3491" xr:uid="{00000000-0005-0000-0000-0000312A0000}"/>
    <cellStyle name="Percent 3 4 5 6 2" xfId="9151" xr:uid="{00000000-0005-0000-0000-0000322A0000}"/>
    <cellStyle name="Percent 3 4 5 7" xfId="6321" xr:uid="{00000000-0005-0000-0000-0000332A0000}"/>
    <cellStyle name="Percent 3 4 6" xfId="742" xr:uid="{00000000-0005-0000-0000-0000342A0000}"/>
    <cellStyle name="Percent 3 4 6 2" xfId="3602" xr:uid="{00000000-0005-0000-0000-0000352A0000}"/>
    <cellStyle name="Percent 3 4 6 2 2" xfId="9262" xr:uid="{00000000-0005-0000-0000-0000362A0000}"/>
    <cellStyle name="Percent 3 4 6 3" xfId="6432" xr:uid="{00000000-0005-0000-0000-0000372A0000}"/>
    <cellStyle name="Percent 3 4 7" xfId="1301" xr:uid="{00000000-0005-0000-0000-0000382A0000}"/>
    <cellStyle name="Percent 3 4 7 2" xfId="4155" xr:uid="{00000000-0005-0000-0000-0000392A0000}"/>
    <cellStyle name="Percent 3 4 7 2 2" xfId="9815" xr:uid="{00000000-0005-0000-0000-00003A2A0000}"/>
    <cellStyle name="Percent 3 4 7 3" xfId="6985" xr:uid="{00000000-0005-0000-0000-00003B2A0000}"/>
    <cellStyle name="Percent 3 4 8" xfId="1867" xr:uid="{00000000-0005-0000-0000-00003C2A0000}"/>
    <cellStyle name="Percent 3 4 8 2" xfId="4710" xr:uid="{00000000-0005-0000-0000-00003D2A0000}"/>
    <cellStyle name="Percent 3 4 8 2 2" xfId="10370" xr:uid="{00000000-0005-0000-0000-00003E2A0000}"/>
    <cellStyle name="Percent 3 4 8 3" xfId="7540" xr:uid="{00000000-0005-0000-0000-00003F2A0000}"/>
    <cellStyle name="Percent 3 4 9" xfId="2422" xr:uid="{00000000-0005-0000-0000-0000402A0000}"/>
    <cellStyle name="Percent 3 4 9 2" xfId="5265" xr:uid="{00000000-0005-0000-0000-0000412A0000}"/>
    <cellStyle name="Percent 3 4 9 2 2" xfId="10925" xr:uid="{00000000-0005-0000-0000-0000422A0000}"/>
    <cellStyle name="Percent 3 4 9 3" xfId="8095" xr:uid="{00000000-0005-0000-0000-0000432A0000}"/>
    <cellStyle name="Percent 3 5" xfId="240" xr:uid="{00000000-0005-0000-0000-0000442A0000}"/>
    <cellStyle name="Percent 3 5 2" xfId="803" xr:uid="{00000000-0005-0000-0000-0000452A0000}"/>
    <cellStyle name="Percent 3 5 2 2" xfId="3657" xr:uid="{00000000-0005-0000-0000-0000462A0000}"/>
    <cellStyle name="Percent 3 5 2 2 2" xfId="9317" xr:uid="{00000000-0005-0000-0000-0000472A0000}"/>
    <cellStyle name="Percent 3 5 2 3" xfId="6487" xr:uid="{00000000-0005-0000-0000-0000482A0000}"/>
    <cellStyle name="Percent 3 5 3" xfId="1357" xr:uid="{00000000-0005-0000-0000-0000492A0000}"/>
    <cellStyle name="Percent 3 5 3 2" xfId="4211" xr:uid="{00000000-0005-0000-0000-00004A2A0000}"/>
    <cellStyle name="Percent 3 5 3 2 2" xfId="9871" xr:uid="{00000000-0005-0000-0000-00004B2A0000}"/>
    <cellStyle name="Percent 3 5 3 3" xfId="7041" xr:uid="{00000000-0005-0000-0000-00004C2A0000}"/>
    <cellStyle name="Percent 3 5 4" xfId="1923" xr:uid="{00000000-0005-0000-0000-00004D2A0000}"/>
    <cellStyle name="Percent 3 5 4 2" xfId="4766" xr:uid="{00000000-0005-0000-0000-00004E2A0000}"/>
    <cellStyle name="Percent 3 5 4 2 2" xfId="10426" xr:uid="{00000000-0005-0000-0000-00004F2A0000}"/>
    <cellStyle name="Percent 3 5 4 3" xfId="7596" xr:uid="{00000000-0005-0000-0000-0000502A0000}"/>
    <cellStyle name="Percent 3 5 5" xfId="2478" xr:uid="{00000000-0005-0000-0000-0000512A0000}"/>
    <cellStyle name="Percent 3 5 5 2" xfId="5321" xr:uid="{00000000-0005-0000-0000-0000522A0000}"/>
    <cellStyle name="Percent 3 5 5 2 2" xfId="10981" xr:uid="{00000000-0005-0000-0000-0000532A0000}"/>
    <cellStyle name="Percent 3 5 5 3" xfId="8151" xr:uid="{00000000-0005-0000-0000-0000542A0000}"/>
    <cellStyle name="Percent 3 5 6" xfId="3104" xr:uid="{00000000-0005-0000-0000-0000552A0000}"/>
    <cellStyle name="Percent 3 5 6 2" xfId="8764" xr:uid="{00000000-0005-0000-0000-0000562A0000}"/>
    <cellStyle name="Percent 3 5 7" xfId="5934" xr:uid="{00000000-0005-0000-0000-0000572A0000}"/>
    <cellStyle name="Percent 3 6" xfId="352" xr:uid="{00000000-0005-0000-0000-0000582A0000}"/>
    <cellStyle name="Percent 3 6 2" xfId="911" xr:uid="{00000000-0005-0000-0000-0000592A0000}"/>
    <cellStyle name="Percent 3 6 2 2" xfId="3765" xr:uid="{00000000-0005-0000-0000-00005A2A0000}"/>
    <cellStyle name="Percent 3 6 2 2 2" xfId="9425" xr:uid="{00000000-0005-0000-0000-00005B2A0000}"/>
    <cellStyle name="Percent 3 6 2 3" xfId="6595" xr:uid="{00000000-0005-0000-0000-00005C2A0000}"/>
    <cellStyle name="Percent 3 6 3" xfId="1465" xr:uid="{00000000-0005-0000-0000-00005D2A0000}"/>
    <cellStyle name="Percent 3 6 3 2" xfId="4319" xr:uid="{00000000-0005-0000-0000-00005E2A0000}"/>
    <cellStyle name="Percent 3 6 3 2 2" xfId="9979" xr:uid="{00000000-0005-0000-0000-00005F2A0000}"/>
    <cellStyle name="Percent 3 6 3 3" xfId="7149" xr:uid="{00000000-0005-0000-0000-0000602A0000}"/>
    <cellStyle name="Percent 3 6 4" xfId="2031" xr:uid="{00000000-0005-0000-0000-0000612A0000}"/>
    <cellStyle name="Percent 3 6 4 2" xfId="4874" xr:uid="{00000000-0005-0000-0000-0000622A0000}"/>
    <cellStyle name="Percent 3 6 4 2 2" xfId="10534" xr:uid="{00000000-0005-0000-0000-0000632A0000}"/>
    <cellStyle name="Percent 3 6 4 3" xfId="7704" xr:uid="{00000000-0005-0000-0000-0000642A0000}"/>
    <cellStyle name="Percent 3 6 5" xfId="2586" xr:uid="{00000000-0005-0000-0000-0000652A0000}"/>
    <cellStyle name="Percent 3 6 5 2" xfId="5429" xr:uid="{00000000-0005-0000-0000-0000662A0000}"/>
    <cellStyle name="Percent 3 6 5 2 2" xfId="11089" xr:uid="{00000000-0005-0000-0000-0000672A0000}"/>
    <cellStyle name="Percent 3 6 5 3" xfId="8259" xr:uid="{00000000-0005-0000-0000-0000682A0000}"/>
    <cellStyle name="Percent 3 6 6" xfId="3212" xr:uid="{00000000-0005-0000-0000-0000692A0000}"/>
    <cellStyle name="Percent 3 6 6 2" xfId="8872" xr:uid="{00000000-0005-0000-0000-00006A2A0000}"/>
    <cellStyle name="Percent 3 6 7" xfId="6042" xr:uid="{00000000-0005-0000-0000-00006B2A0000}"/>
    <cellStyle name="Percent 3 7" xfId="464" xr:uid="{00000000-0005-0000-0000-00006C2A0000}"/>
    <cellStyle name="Percent 3 7 2" xfId="1023" xr:uid="{00000000-0005-0000-0000-00006D2A0000}"/>
    <cellStyle name="Percent 3 7 2 2" xfId="3877" xr:uid="{00000000-0005-0000-0000-00006E2A0000}"/>
    <cellStyle name="Percent 3 7 2 2 2" xfId="9537" xr:uid="{00000000-0005-0000-0000-00006F2A0000}"/>
    <cellStyle name="Percent 3 7 2 3" xfId="6707" xr:uid="{00000000-0005-0000-0000-0000702A0000}"/>
    <cellStyle name="Percent 3 7 3" xfId="1577" xr:uid="{00000000-0005-0000-0000-0000712A0000}"/>
    <cellStyle name="Percent 3 7 3 2" xfId="4431" xr:uid="{00000000-0005-0000-0000-0000722A0000}"/>
    <cellStyle name="Percent 3 7 3 2 2" xfId="10091" xr:uid="{00000000-0005-0000-0000-0000732A0000}"/>
    <cellStyle name="Percent 3 7 3 3" xfId="7261" xr:uid="{00000000-0005-0000-0000-0000742A0000}"/>
    <cellStyle name="Percent 3 7 4" xfId="2143" xr:uid="{00000000-0005-0000-0000-0000752A0000}"/>
    <cellStyle name="Percent 3 7 4 2" xfId="4986" xr:uid="{00000000-0005-0000-0000-0000762A0000}"/>
    <cellStyle name="Percent 3 7 4 2 2" xfId="10646" xr:uid="{00000000-0005-0000-0000-0000772A0000}"/>
    <cellStyle name="Percent 3 7 4 3" xfId="7816" xr:uid="{00000000-0005-0000-0000-0000782A0000}"/>
    <cellStyle name="Percent 3 7 5" xfId="2698" xr:uid="{00000000-0005-0000-0000-0000792A0000}"/>
    <cellStyle name="Percent 3 7 5 2" xfId="5541" xr:uid="{00000000-0005-0000-0000-00007A2A0000}"/>
    <cellStyle name="Percent 3 7 5 2 2" xfId="11201" xr:uid="{00000000-0005-0000-0000-00007B2A0000}"/>
    <cellStyle name="Percent 3 7 5 3" xfId="8371" xr:uid="{00000000-0005-0000-0000-00007C2A0000}"/>
    <cellStyle name="Percent 3 7 6" xfId="3324" xr:uid="{00000000-0005-0000-0000-00007D2A0000}"/>
    <cellStyle name="Percent 3 7 6 2" xfId="8984" xr:uid="{00000000-0005-0000-0000-00007E2A0000}"/>
    <cellStyle name="Percent 3 7 7" xfId="6154" xr:uid="{00000000-0005-0000-0000-00007F2A0000}"/>
    <cellStyle name="Percent 3 8" xfId="575" xr:uid="{00000000-0005-0000-0000-0000802A0000}"/>
    <cellStyle name="Percent 3 8 2" xfId="1134" xr:uid="{00000000-0005-0000-0000-0000812A0000}"/>
    <cellStyle name="Percent 3 8 2 2" xfId="3988" xr:uid="{00000000-0005-0000-0000-0000822A0000}"/>
    <cellStyle name="Percent 3 8 2 2 2" xfId="9648" xr:uid="{00000000-0005-0000-0000-0000832A0000}"/>
    <cellStyle name="Percent 3 8 2 3" xfId="6818" xr:uid="{00000000-0005-0000-0000-0000842A0000}"/>
    <cellStyle name="Percent 3 8 3" xfId="1688" xr:uid="{00000000-0005-0000-0000-0000852A0000}"/>
    <cellStyle name="Percent 3 8 3 2" xfId="4542" xr:uid="{00000000-0005-0000-0000-0000862A0000}"/>
    <cellStyle name="Percent 3 8 3 2 2" xfId="10202" xr:uid="{00000000-0005-0000-0000-0000872A0000}"/>
    <cellStyle name="Percent 3 8 3 3" xfId="7372" xr:uid="{00000000-0005-0000-0000-0000882A0000}"/>
    <cellStyle name="Percent 3 8 4" xfId="2254" xr:uid="{00000000-0005-0000-0000-0000892A0000}"/>
    <cellStyle name="Percent 3 8 4 2" xfId="5097" xr:uid="{00000000-0005-0000-0000-00008A2A0000}"/>
    <cellStyle name="Percent 3 8 4 2 2" xfId="10757" xr:uid="{00000000-0005-0000-0000-00008B2A0000}"/>
    <cellStyle name="Percent 3 8 4 3" xfId="7927" xr:uid="{00000000-0005-0000-0000-00008C2A0000}"/>
    <cellStyle name="Percent 3 8 5" xfId="2809" xr:uid="{00000000-0005-0000-0000-00008D2A0000}"/>
    <cellStyle name="Percent 3 8 5 2" xfId="5652" xr:uid="{00000000-0005-0000-0000-00008E2A0000}"/>
    <cellStyle name="Percent 3 8 5 2 2" xfId="11312" xr:uid="{00000000-0005-0000-0000-00008F2A0000}"/>
    <cellStyle name="Percent 3 8 5 3" xfId="8482" xr:uid="{00000000-0005-0000-0000-0000902A0000}"/>
    <cellStyle name="Percent 3 8 6" xfId="3435" xr:uid="{00000000-0005-0000-0000-0000912A0000}"/>
    <cellStyle name="Percent 3 8 6 2" xfId="9095" xr:uid="{00000000-0005-0000-0000-0000922A0000}"/>
    <cellStyle name="Percent 3 8 7" xfId="6265" xr:uid="{00000000-0005-0000-0000-0000932A0000}"/>
    <cellStyle name="Percent 3 9" xfId="686" xr:uid="{00000000-0005-0000-0000-0000942A0000}"/>
    <cellStyle name="Percent 3 9 2" xfId="3546" xr:uid="{00000000-0005-0000-0000-0000952A0000}"/>
    <cellStyle name="Percent 3 9 2 2" xfId="9206" xr:uid="{00000000-0005-0000-0000-0000962A0000}"/>
    <cellStyle name="Percent 3 9 3" xfId="6376" xr:uid="{00000000-0005-0000-0000-0000972A0000}"/>
    <cellStyle name="Percent 4" xfId="82" xr:uid="{00000000-0005-0000-0000-0000982A0000}"/>
    <cellStyle name="Percent 4 10" xfId="1263" xr:uid="{00000000-0005-0000-0000-0000992A0000}"/>
    <cellStyle name="Percent 4 10 2" xfId="4117" xr:uid="{00000000-0005-0000-0000-00009A2A0000}"/>
    <cellStyle name="Percent 4 10 2 2" xfId="9777" xr:uid="{00000000-0005-0000-0000-00009B2A0000}"/>
    <cellStyle name="Percent 4 10 3" xfId="6947" xr:uid="{00000000-0005-0000-0000-00009C2A0000}"/>
    <cellStyle name="Percent 4 11" xfId="1829" xr:uid="{00000000-0005-0000-0000-00009D2A0000}"/>
    <cellStyle name="Percent 4 11 2" xfId="4673" xr:uid="{00000000-0005-0000-0000-00009E2A0000}"/>
    <cellStyle name="Percent 4 11 2 2" xfId="10333" xr:uid="{00000000-0005-0000-0000-00009F2A0000}"/>
    <cellStyle name="Percent 4 11 3" xfId="7503" xr:uid="{00000000-0005-0000-0000-0000A02A0000}"/>
    <cellStyle name="Percent 4 12" xfId="2384" xr:uid="{00000000-0005-0000-0000-0000A12A0000}"/>
    <cellStyle name="Percent 4 12 2" xfId="5227" xr:uid="{00000000-0005-0000-0000-0000A22A0000}"/>
    <cellStyle name="Percent 4 12 2 2" xfId="10887" xr:uid="{00000000-0005-0000-0000-0000A32A0000}"/>
    <cellStyle name="Percent 4 12 3" xfId="8057" xr:uid="{00000000-0005-0000-0000-0000A42A0000}"/>
    <cellStyle name="Percent 4 13" xfId="2938" xr:uid="{00000000-0005-0000-0000-0000A52A0000}"/>
    <cellStyle name="Percent 4 13 2" xfId="5781" xr:uid="{00000000-0005-0000-0000-0000A62A0000}"/>
    <cellStyle name="Percent 4 13 2 2" xfId="11441" xr:uid="{00000000-0005-0000-0000-0000A72A0000}"/>
    <cellStyle name="Percent 4 13 3" xfId="8611" xr:uid="{00000000-0005-0000-0000-0000A82A0000}"/>
    <cellStyle name="Percent 4 14" xfId="3010" xr:uid="{00000000-0005-0000-0000-0000A92A0000}"/>
    <cellStyle name="Percent 4 14 2" xfId="8670" xr:uid="{00000000-0005-0000-0000-0000AA2A0000}"/>
    <cellStyle name="Percent 4 15" xfId="5840" xr:uid="{00000000-0005-0000-0000-0000AB2A0000}"/>
    <cellStyle name="Percent 4 2" xfId="150" xr:uid="{00000000-0005-0000-0000-0000AC2A0000}"/>
    <cellStyle name="Percent 4 3" xfId="114" xr:uid="{00000000-0005-0000-0000-0000AD2A0000}"/>
    <cellStyle name="Percent 4 4" xfId="200" xr:uid="{00000000-0005-0000-0000-0000AE2A0000}"/>
    <cellStyle name="Percent 4 4 10" xfId="3066" xr:uid="{00000000-0005-0000-0000-0000AF2A0000}"/>
    <cellStyle name="Percent 4 4 10 2" xfId="8726" xr:uid="{00000000-0005-0000-0000-0000B02A0000}"/>
    <cellStyle name="Percent 4 4 11" xfId="5896" xr:uid="{00000000-0005-0000-0000-0000B12A0000}"/>
    <cellStyle name="Percent 4 4 2" xfId="314" xr:uid="{00000000-0005-0000-0000-0000B22A0000}"/>
    <cellStyle name="Percent 4 4 2 2" xfId="877" xr:uid="{00000000-0005-0000-0000-0000B32A0000}"/>
    <cellStyle name="Percent 4 4 2 2 2" xfId="3731" xr:uid="{00000000-0005-0000-0000-0000B42A0000}"/>
    <cellStyle name="Percent 4 4 2 2 2 2" xfId="9391" xr:uid="{00000000-0005-0000-0000-0000B52A0000}"/>
    <cellStyle name="Percent 4 4 2 2 3" xfId="6561" xr:uid="{00000000-0005-0000-0000-0000B62A0000}"/>
    <cellStyle name="Percent 4 4 2 3" xfId="1431" xr:uid="{00000000-0005-0000-0000-0000B72A0000}"/>
    <cellStyle name="Percent 4 4 2 3 2" xfId="4285" xr:uid="{00000000-0005-0000-0000-0000B82A0000}"/>
    <cellStyle name="Percent 4 4 2 3 2 2" xfId="9945" xr:uid="{00000000-0005-0000-0000-0000B92A0000}"/>
    <cellStyle name="Percent 4 4 2 3 3" xfId="7115" xr:uid="{00000000-0005-0000-0000-0000BA2A0000}"/>
    <cellStyle name="Percent 4 4 2 4" xfId="1997" xr:uid="{00000000-0005-0000-0000-0000BB2A0000}"/>
    <cellStyle name="Percent 4 4 2 4 2" xfId="4840" xr:uid="{00000000-0005-0000-0000-0000BC2A0000}"/>
    <cellStyle name="Percent 4 4 2 4 2 2" xfId="10500" xr:uid="{00000000-0005-0000-0000-0000BD2A0000}"/>
    <cellStyle name="Percent 4 4 2 4 3" xfId="7670" xr:uid="{00000000-0005-0000-0000-0000BE2A0000}"/>
    <cellStyle name="Percent 4 4 2 5" xfId="2552" xr:uid="{00000000-0005-0000-0000-0000BF2A0000}"/>
    <cellStyle name="Percent 4 4 2 5 2" xfId="5395" xr:uid="{00000000-0005-0000-0000-0000C02A0000}"/>
    <cellStyle name="Percent 4 4 2 5 2 2" xfId="11055" xr:uid="{00000000-0005-0000-0000-0000C12A0000}"/>
    <cellStyle name="Percent 4 4 2 5 3" xfId="8225" xr:uid="{00000000-0005-0000-0000-0000C22A0000}"/>
    <cellStyle name="Percent 4 4 2 6" xfId="3178" xr:uid="{00000000-0005-0000-0000-0000C32A0000}"/>
    <cellStyle name="Percent 4 4 2 6 2" xfId="8838" xr:uid="{00000000-0005-0000-0000-0000C42A0000}"/>
    <cellStyle name="Percent 4 4 2 7" xfId="6008" xr:uid="{00000000-0005-0000-0000-0000C52A0000}"/>
    <cellStyle name="Percent 4 4 3" xfId="426" xr:uid="{00000000-0005-0000-0000-0000C62A0000}"/>
    <cellStyle name="Percent 4 4 3 2" xfId="985" xr:uid="{00000000-0005-0000-0000-0000C72A0000}"/>
    <cellStyle name="Percent 4 4 3 2 2" xfId="3839" xr:uid="{00000000-0005-0000-0000-0000C82A0000}"/>
    <cellStyle name="Percent 4 4 3 2 2 2" xfId="9499" xr:uid="{00000000-0005-0000-0000-0000C92A0000}"/>
    <cellStyle name="Percent 4 4 3 2 3" xfId="6669" xr:uid="{00000000-0005-0000-0000-0000CA2A0000}"/>
    <cellStyle name="Percent 4 4 3 3" xfId="1539" xr:uid="{00000000-0005-0000-0000-0000CB2A0000}"/>
    <cellStyle name="Percent 4 4 3 3 2" xfId="4393" xr:uid="{00000000-0005-0000-0000-0000CC2A0000}"/>
    <cellStyle name="Percent 4 4 3 3 2 2" xfId="10053" xr:uid="{00000000-0005-0000-0000-0000CD2A0000}"/>
    <cellStyle name="Percent 4 4 3 3 3" xfId="7223" xr:uid="{00000000-0005-0000-0000-0000CE2A0000}"/>
    <cellStyle name="Percent 4 4 3 4" xfId="2105" xr:uid="{00000000-0005-0000-0000-0000CF2A0000}"/>
    <cellStyle name="Percent 4 4 3 4 2" xfId="4948" xr:uid="{00000000-0005-0000-0000-0000D02A0000}"/>
    <cellStyle name="Percent 4 4 3 4 2 2" xfId="10608" xr:uid="{00000000-0005-0000-0000-0000D12A0000}"/>
    <cellStyle name="Percent 4 4 3 4 3" xfId="7778" xr:uid="{00000000-0005-0000-0000-0000D22A0000}"/>
    <cellStyle name="Percent 4 4 3 5" xfId="2660" xr:uid="{00000000-0005-0000-0000-0000D32A0000}"/>
    <cellStyle name="Percent 4 4 3 5 2" xfId="5503" xr:uid="{00000000-0005-0000-0000-0000D42A0000}"/>
    <cellStyle name="Percent 4 4 3 5 2 2" xfId="11163" xr:uid="{00000000-0005-0000-0000-0000D52A0000}"/>
    <cellStyle name="Percent 4 4 3 5 3" xfId="8333" xr:uid="{00000000-0005-0000-0000-0000D62A0000}"/>
    <cellStyle name="Percent 4 4 3 6" xfId="3286" xr:uid="{00000000-0005-0000-0000-0000D72A0000}"/>
    <cellStyle name="Percent 4 4 3 6 2" xfId="8946" xr:uid="{00000000-0005-0000-0000-0000D82A0000}"/>
    <cellStyle name="Percent 4 4 3 7" xfId="6116" xr:uid="{00000000-0005-0000-0000-0000D92A0000}"/>
    <cellStyle name="Percent 4 4 4" xfId="538" xr:uid="{00000000-0005-0000-0000-0000DA2A0000}"/>
    <cellStyle name="Percent 4 4 4 2" xfId="1097" xr:uid="{00000000-0005-0000-0000-0000DB2A0000}"/>
    <cellStyle name="Percent 4 4 4 2 2" xfId="3951" xr:uid="{00000000-0005-0000-0000-0000DC2A0000}"/>
    <cellStyle name="Percent 4 4 4 2 2 2" xfId="9611" xr:uid="{00000000-0005-0000-0000-0000DD2A0000}"/>
    <cellStyle name="Percent 4 4 4 2 3" xfId="6781" xr:uid="{00000000-0005-0000-0000-0000DE2A0000}"/>
    <cellStyle name="Percent 4 4 4 3" xfId="1651" xr:uid="{00000000-0005-0000-0000-0000DF2A0000}"/>
    <cellStyle name="Percent 4 4 4 3 2" xfId="4505" xr:uid="{00000000-0005-0000-0000-0000E02A0000}"/>
    <cellStyle name="Percent 4 4 4 3 2 2" xfId="10165" xr:uid="{00000000-0005-0000-0000-0000E12A0000}"/>
    <cellStyle name="Percent 4 4 4 3 3" xfId="7335" xr:uid="{00000000-0005-0000-0000-0000E22A0000}"/>
    <cellStyle name="Percent 4 4 4 4" xfId="2217" xr:uid="{00000000-0005-0000-0000-0000E32A0000}"/>
    <cellStyle name="Percent 4 4 4 4 2" xfId="5060" xr:uid="{00000000-0005-0000-0000-0000E42A0000}"/>
    <cellStyle name="Percent 4 4 4 4 2 2" xfId="10720" xr:uid="{00000000-0005-0000-0000-0000E52A0000}"/>
    <cellStyle name="Percent 4 4 4 4 3" xfId="7890" xr:uid="{00000000-0005-0000-0000-0000E62A0000}"/>
    <cellStyle name="Percent 4 4 4 5" xfId="2772" xr:uid="{00000000-0005-0000-0000-0000E72A0000}"/>
    <cellStyle name="Percent 4 4 4 5 2" xfId="5615" xr:uid="{00000000-0005-0000-0000-0000E82A0000}"/>
    <cellStyle name="Percent 4 4 4 5 2 2" xfId="11275" xr:uid="{00000000-0005-0000-0000-0000E92A0000}"/>
    <cellStyle name="Percent 4 4 4 5 3" xfId="8445" xr:uid="{00000000-0005-0000-0000-0000EA2A0000}"/>
    <cellStyle name="Percent 4 4 4 6" xfId="3398" xr:uid="{00000000-0005-0000-0000-0000EB2A0000}"/>
    <cellStyle name="Percent 4 4 4 6 2" xfId="9058" xr:uid="{00000000-0005-0000-0000-0000EC2A0000}"/>
    <cellStyle name="Percent 4 4 4 7" xfId="6228" xr:uid="{00000000-0005-0000-0000-0000ED2A0000}"/>
    <cellStyle name="Percent 4 4 5" xfId="649" xr:uid="{00000000-0005-0000-0000-0000EE2A0000}"/>
    <cellStyle name="Percent 4 4 5 2" xfId="1208" xr:uid="{00000000-0005-0000-0000-0000EF2A0000}"/>
    <cellStyle name="Percent 4 4 5 2 2" xfId="4062" xr:uid="{00000000-0005-0000-0000-0000F02A0000}"/>
    <cellStyle name="Percent 4 4 5 2 2 2" xfId="9722" xr:uid="{00000000-0005-0000-0000-0000F12A0000}"/>
    <cellStyle name="Percent 4 4 5 2 3" xfId="6892" xr:uid="{00000000-0005-0000-0000-0000F22A0000}"/>
    <cellStyle name="Percent 4 4 5 3" xfId="1762" xr:uid="{00000000-0005-0000-0000-0000F32A0000}"/>
    <cellStyle name="Percent 4 4 5 3 2" xfId="4616" xr:uid="{00000000-0005-0000-0000-0000F42A0000}"/>
    <cellStyle name="Percent 4 4 5 3 2 2" xfId="10276" xr:uid="{00000000-0005-0000-0000-0000F52A0000}"/>
    <cellStyle name="Percent 4 4 5 3 3" xfId="7446" xr:uid="{00000000-0005-0000-0000-0000F62A0000}"/>
    <cellStyle name="Percent 4 4 5 4" xfId="2328" xr:uid="{00000000-0005-0000-0000-0000F72A0000}"/>
    <cellStyle name="Percent 4 4 5 4 2" xfId="5171" xr:uid="{00000000-0005-0000-0000-0000F82A0000}"/>
    <cellStyle name="Percent 4 4 5 4 2 2" xfId="10831" xr:uid="{00000000-0005-0000-0000-0000F92A0000}"/>
    <cellStyle name="Percent 4 4 5 4 3" xfId="8001" xr:uid="{00000000-0005-0000-0000-0000FA2A0000}"/>
    <cellStyle name="Percent 4 4 5 5" xfId="2883" xr:uid="{00000000-0005-0000-0000-0000FB2A0000}"/>
    <cellStyle name="Percent 4 4 5 5 2" xfId="5726" xr:uid="{00000000-0005-0000-0000-0000FC2A0000}"/>
    <cellStyle name="Percent 4 4 5 5 2 2" xfId="11386" xr:uid="{00000000-0005-0000-0000-0000FD2A0000}"/>
    <cellStyle name="Percent 4 4 5 5 3" xfId="8556" xr:uid="{00000000-0005-0000-0000-0000FE2A0000}"/>
    <cellStyle name="Percent 4 4 5 6" xfId="3509" xr:uid="{00000000-0005-0000-0000-0000FF2A0000}"/>
    <cellStyle name="Percent 4 4 5 6 2" xfId="9169" xr:uid="{00000000-0005-0000-0000-0000002B0000}"/>
    <cellStyle name="Percent 4 4 5 7" xfId="6339" xr:uid="{00000000-0005-0000-0000-0000012B0000}"/>
    <cellStyle name="Percent 4 4 6" xfId="760" xr:uid="{00000000-0005-0000-0000-0000022B0000}"/>
    <cellStyle name="Percent 4 4 6 2" xfId="3620" xr:uid="{00000000-0005-0000-0000-0000032B0000}"/>
    <cellStyle name="Percent 4 4 6 2 2" xfId="9280" xr:uid="{00000000-0005-0000-0000-0000042B0000}"/>
    <cellStyle name="Percent 4 4 6 3" xfId="6450" xr:uid="{00000000-0005-0000-0000-0000052B0000}"/>
    <cellStyle name="Percent 4 4 7" xfId="1319" xr:uid="{00000000-0005-0000-0000-0000062B0000}"/>
    <cellStyle name="Percent 4 4 7 2" xfId="4173" xr:uid="{00000000-0005-0000-0000-0000072B0000}"/>
    <cellStyle name="Percent 4 4 7 2 2" xfId="9833" xr:uid="{00000000-0005-0000-0000-0000082B0000}"/>
    <cellStyle name="Percent 4 4 7 3" xfId="7003" xr:uid="{00000000-0005-0000-0000-0000092B0000}"/>
    <cellStyle name="Percent 4 4 8" xfId="1885" xr:uid="{00000000-0005-0000-0000-00000A2B0000}"/>
    <cellStyle name="Percent 4 4 8 2" xfId="4728" xr:uid="{00000000-0005-0000-0000-00000B2B0000}"/>
    <cellStyle name="Percent 4 4 8 2 2" xfId="10388" xr:uid="{00000000-0005-0000-0000-00000C2B0000}"/>
    <cellStyle name="Percent 4 4 8 3" xfId="7558" xr:uid="{00000000-0005-0000-0000-00000D2B0000}"/>
    <cellStyle name="Percent 4 4 9" xfId="2440" xr:uid="{00000000-0005-0000-0000-00000E2B0000}"/>
    <cellStyle name="Percent 4 4 9 2" xfId="5283" xr:uid="{00000000-0005-0000-0000-00000F2B0000}"/>
    <cellStyle name="Percent 4 4 9 2 2" xfId="10943" xr:uid="{00000000-0005-0000-0000-0000102B0000}"/>
    <cellStyle name="Percent 4 4 9 3" xfId="8113" xr:uid="{00000000-0005-0000-0000-0000112B0000}"/>
    <cellStyle name="Percent 4 5" xfId="258" xr:uid="{00000000-0005-0000-0000-0000122B0000}"/>
    <cellStyle name="Percent 4 5 2" xfId="821" xr:uid="{00000000-0005-0000-0000-0000132B0000}"/>
    <cellStyle name="Percent 4 5 2 2" xfId="3675" xr:uid="{00000000-0005-0000-0000-0000142B0000}"/>
    <cellStyle name="Percent 4 5 2 2 2" xfId="9335" xr:uid="{00000000-0005-0000-0000-0000152B0000}"/>
    <cellStyle name="Percent 4 5 2 3" xfId="6505" xr:uid="{00000000-0005-0000-0000-0000162B0000}"/>
    <cellStyle name="Percent 4 5 3" xfId="1375" xr:uid="{00000000-0005-0000-0000-0000172B0000}"/>
    <cellStyle name="Percent 4 5 3 2" xfId="4229" xr:uid="{00000000-0005-0000-0000-0000182B0000}"/>
    <cellStyle name="Percent 4 5 3 2 2" xfId="9889" xr:uid="{00000000-0005-0000-0000-0000192B0000}"/>
    <cellStyle name="Percent 4 5 3 3" xfId="7059" xr:uid="{00000000-0005-0000-0000-00001A2B0000}"/>
    <cellStyle name="Percent 4 5 4" xfId="1941" xr:uid="{00000000-0005-0000-0000-00001B2B0000}"/>
    <cellStyle name="Percent 4 5 4 2" xfId="4784" xr:uid="{00000000-0005-0000-0000-00001C2B0000}"/>
    <cellStyle name="Percent 4 5 4 2 2" xfId="10444" xr:uid="{00000000-0005-0000-0000-00001D2B0000}"/>
    <cellStyle name="Percent 4 5 4 3" xfId="7614" xr:uid="{00000000-0005-0000-0000-00001E2B0000}"/>
    <cellStyle name="Percent 4 5 5" xfId="2496" xr:uid="{00000000-0005-0000-0000-00001F2B0000}"/>
    <cellStyle name="Percent 4 5 5 2" xfId="5339" xr:uid="{00000000-0005-0000-0000-0000202B0000}"/>
    <cellStyle name="Percent 4 5 5 2 2" xfId="10999" xr:uid="{00000000-0005-0000-0000-0000212B0000}"/>
    <cellStyle name="Percent 4 5 5 3" xfId="8169" xr:uid="{00000000-0005-0000-0000-0000222B0000}"/>
    <cellStyle name="Percent 4 5 6" xfId="3122" xr:uid="{00000000-0005-0000-0000-0000232B0000}"/>
    <cellStyle name="Percent 4 5 6 2" xfId="8782" xr:uid="{00000000-0005-0000-0000-0000242B0000}"/>
    <cellStyle name="Percent 4 5 7" xfId="5952" xr:uid="{00000000-0005-0000-0000-0000252B0000}"/>
    <cellStyle name="Percent 4 6" xfId="370" xr:uid="{00000000-0005-0000-0000-0000262B0000}"/>
    <cellStyle name="Percent 4 6 2" xfId="929" xr:uid="{00000000-0005-0000-0000-0000272B0000}"/>
    <cellStyle name="Percent 4 6 2 2" xfId="3783" xr:uid="{00000000-0005-0000-0000-0000282B0000}"/>
    <cellStyle name="Percent 4 6 2 2 2" xfId="9443" xr:uid="{00000000-0005-0000-0000-0000292B0000}"/>
    <cellStyle name="Percent 4 6 2 3" xfId="6613" xr:uid="{00000000-0005-0000-0000-00002A2B0000}"/>
    <cellStyle name="Percent 4 6 3" xfId="1483" xr:uid="{00000000-0005-0000-0000-00002B2B0000}"/>
    <cellStyle name="Percent 4 6 3 2" xfId="4337" xr:uid="{00000000-0005-0000-0000-00002C2B0000}"/>
    <cellStyle name="Percent 4 6 3 2 2" xfId="9997" xr:uid="{00000000-0005-0000-0000-00002D2B0000}"/>
    <cellStyle name="Percent 4 6 3 3" xfId="7167" xr:uid="{00000000-0005-0000-0000-00002E2B0000}"/>
    <cellStyle name="Percent 4 6 4" xfId="2049" xr:uid="{00000000-0005-0000-0000-00002F2B0000}"/>
    <cellStyle name="Percent 4 6 4 2" xfId="4892" xr:uid="{00000000-0005-0000-0000-0000302B0000}"/>
    <cellStyle name="Percent 4 6 4 2 2" xfId="10552" xr:uid="{00000000-0005-0000-0000-0000312B0000}"/>
    <cellStyle name="Percent 4 6 4 3" xfId="7722" xr:uid="{00000000-0005-0000-0000-0000322B0000}"/>
    <cellStyle name="Percent 4 6 5" xfId="2604" xr:uid="{00000000-0005-0000-0000-0000332B0000}"/>
    <cellStyle name="Percent 4 6 5 2" xfId="5447" xr:uid="{00000000-0005-0000-0000-0000342B0000}"/>
    <cellStyle name="Percent 4 6 5 2 2" xfId="11107" xr:uid="{00000000-0005-0000-0000-0000352B0000}"/>
    <cellStyle name="Percent 4 6 5 3" xfId="8277" xr:uid="{00000000-0005-0000-0000-0000362B0000}"/>
    <cellStyle name="Percent 4 6 6" xfId="3230" xr:uid="{00000000-0005-0000-0000-0000372B0000}"/>
    <cellStyle name="Percent 4 6 6 2" xfId="8890" xr:uid="{00000000-0005-0000-0000-0000382B0000}"/>
    <cellStyle name="Percent 4 6 7" xfId="6060" xr:uid="{00000000-0005-0000-0000-0000392B0000}"/>
    <cellStyle name="Percent 4 7" xfId="482" xr:uid="{00000000-0005-0000-0000-00003A2B0000}"/>
    <cellStyle name="Percent 4 7 2" xfId="1041" xr:uid="{00000000-0005-0000-0000-00003B2B0000}"/>
    <cellStyle name="Percent 4 7 2 2" xfId="3895" xr:uid="{00000000-0005-0000-0000-00003C2B0000}"/>
    <cellStyle name="Percent 4 7 2 2 2" xfId="9555" xr:uid="{00000000-0005-0000-0000-00003D2B0000}"/>
    <cellStyle name="Percent 4 7 2 3" xfId="6725" xr:uid="{00000000-0005-0000-0000-00003E2B0000}"/>
    <cellStyle name="Percent 4 7 3" xfId="1595" xr:uid="{00000000-0005-0000-0000-00003F2B0000}"/>
    <cellStyle name="Percent 4 7 3 2" xfId="4449" xr:uid="{00000000-0005-0000-0000-0000402B0000}"/>
    <cellStyle name="Percent 4 7 3 2 2" xfId="10109" xr:uid="{00000000-0005-0000-0000-0000412B0000}"/>
    <cellStyle name="Percent 4 7 3 3" xfId="7279" xr:uid="{00000000-0005-0000-0000-0000422B0000}"/>
    <cellStyle name="Percent 4 7 4" xfId="2161" xr:uid="{00000000-0005-0000-0000-0000432B0000}"/>
    <cellStyle name="Percent 4 7 4 2" xfId="5004" xr:uid="{00000000-0005-0000-0000-0000442B0000}"/>
    <cellStyle name="Percent 4 7 4 2 2" xfId="10664" xr:uid="{00000000-0005-0000-0000-0000452B0000}"/>
    <cellStyle name="Percent 4 7 4 3" xfId="7834" xr:uid="{00000000-0005-0000-0000-0000462B0000}"/>
    <cellStyle name="Percent 4 7 5" xfId="2716" xr:uid="{00000000-0005-0000-0000-0000472B0000}"/>
    <cellStyle name="Percent 4 7 5 2" xfId="5559" xr:uid="{00000000-0005-0000-0000-0000482B0000}"/>
    <cellStyle name="Percent 4 7 5 2 2" xfId="11219" xr:uid="{00000000-0005-0000-0000-0000492B0000}"/>
    <cellStyle name="Percent 4 7 5 3" xfId="8389" xr:uid="{00000000-0005-0000-0000-00004A2B0000}"/>
    <cellStyle name="Percent 4 7 6" xfId="3342" xr:uid="{00000000-0005-0000-0000-00004B2B0000}"/>
    <cellStyle name="Percent 4 7 6 2" xfId="9002" xr:uid="{00000000-0005-0000-0000-00004C2B0000}"/>
    <cellStyle name="Percent 4 7 7" xfId="6172" xr:uid="{00000000-0005-0000-0000-00004D2B0000}"/>
    <cellStyle name="Percent 4 8" xfId="593" xr:uid="{00000000-0005-0000-0000-00004E2B0000}"/>
    <cellStyle name="Percent 4 8 2" xfId="1152" xr:uid="{00000000-0005-0000-0000-00004F2B0000}"/>
    <cellStyle name="Percent 4 8 2 2" xfId="4006" xr:uid="{00000000-0005-0000-0000-0000502B0000}"/>
    <cellStyle name="Percent 4 8 2 2 2" xfId="9666" xr:uid="{00000000-0005-0000-0000-0000512B0000}"/>
    <cellStyle name="Percent 4 8 2 3" xfId="6836" xr:uid="{00000000-0005-0000-0000-0000522B0000}"/>
    <cellStyle name="Percent 4 8 3" xfId="1706" xr:uid="{00000000-0005-0000-0000-0000532B0000}"/>
    <cellStyle name="Percent 4 8 3 2" xfId="4560" xr:uid="{00000000-0005-0000-0000-0000542B0000}"/>
    <cellStyle name="Percent 4 8 3 2 2" xfId="10220" xr:uid="{00000000-0005-0000-0000-0000552B0000}"/>
    <cellStyle name="Percent 4 8 3 3" xfId="7390" xr:uid="{00000000-0005-0000-0000-0000562B0000}"/>
    <cellStyle name="Percent 4 8 4" xfId="2272" xr:uid="{00000000-0005-0000-0000-0000572B0000}"/>
    <cellStyle name="Percent 4 8 4 2" xfId="5115" xr:uid="{00000000-0005-0000-0000-0000582B0000}"/>
    <cellStyle name="Percent 4 8 4 2 2" xfId="10775" xr:uid="{00000000-0005-0000-0000-0000592B0000}"/>
    <cellStyle name="Percent 4 8 4 3" xfId="7945" xr:uid="{00000000-0005-0000-0000-00005A2B0000}"/>
    <cellStyle name="Percent 4 8 5" xfId="2827" xr:uid="{00000000-0005-0000-0000-00005B2B0000}"/>
    <cellStyle name="Percent 4 8 5 2" xfId="5670" xr:uid="{00000000-0005-0000-0000-00005C2B0000}"/>
    <cellStyle name="Percent 4 8 5 2 2" xfId="11330" xr:uid="{00000000-0005-0000-0000-00005D2B0000}"/>
    <cellStyle name="Percent 4 8 5 3" xfId="8500" xr:uid="{00000000-0005-0000-0000-00005E2B0000}"/>
    <cellStyle name="Percent 4 8 6" xfId="3453" xr:uid="{00000000-0005-0000-0000-00005F2B0000}"/>
    <cellStyle name="Percent 4 8 6 2" xfId="9113" xr:uid="{00000000-0005-0000-0000-0000602B0000}"/>
    <cellStyle name="Percent 4 8 7" xfId="6283" xr:uid="{00000000-0005-0000-0000-0000612B0000}"/>
    <cellStyle name="Percent 4 9" xfId="704" xr:uid="{00000000-0005-0000-0000-0000622B0000}"/>
    <cellStyle name="Percent 4 9 2" xfId="3564" xr:uid="{00000000-0005-0000-0000-0000632B0000}"/>
    <cellStyle name="Percent 4 9 2 2" xfId="9224" xr:uid="{00000000-0005-0000-0000-0000642B0000}"/>
    <cellStyle name="Percent 4 9 3" xfId="6394" xr:uid="{00000000-0005-0000-0000-0000652B0000}"/>
    <cellStyle name="Percent 5" xfId="218" xr:uid="{00000000-0005-0000-0000-0000662B0000}"/>
    <cellStyle name="Percent 5 10" xfId="2400" xr:uid="{00000000-0005-0000-0000-0000672B0000}"/>
    <cellStyle name="Percent 5 10 2" xfId="5243" xr:uid="{00000000-0005-0000-0000-0000682B0000}"/>
    <cellStyle name="Percent 5 10 2 2" xfId="10903" xr:uid="{00000000-0005-0000-0000-0000692B0000}"/>
    <cellStyle name="Percent 5 10 3" xfId="8073" xr:uid="{00000000-0005-0000-0000-00006A2B0000}"/>
    <cellStyle name="Percent 5 11" xfId="2954" xr:uid="{00000000-0005-0000-0000-00006B2B0000}"/>
    <cellStyle name="Percent 5 11 2" xfId="5797" xr:uid="{00000000-0005-0000-0000-00006C2B0000}"/>
    <cellStyle name="Percent 5 11 2 2" xfId="11457" xr:uid="{00000000-0005-0000-0000-00006D2B0000}"/>
    <cellStyle name="Percent 5 11 3" xfId="8627" xr:uid="{00000000-0005-0000-0000-00006E2B0000}"/>
    <cellStyle name="Percent 5 12" xfId="3026" xr:uid="{00000000-0005-0000-0000-00006F2B0000}"/>
    <cellStyle name="Percent 5 12 2" xfId="8686" xr:uid="{00000000-0005-0000-0000-0000702B0000}"/>
    <cellStyle name="Percent 5 13" xfId="5856" xr:uid="{00000000-0005-0000-0000-0000712B0000}"/>
    <cellStyle name="Percent 5 2" xfId="330" xr:uid="{00000000-0005-0000-0000-0000722B0000}"/>
    <cellStyle name="Percent 5 2 10" xfId="5912" xr:uid="{00000000-0005-0000-0000-0000732B0000}"/>
    <cellStyle name="Percent 5 2 2" xfId="442" xr:uid="{00000000-0005-0000-0000-0000742B0000}"/>
    <cellStyle name="Percent 5 2 2 2" xfId="1001" xr:uid="{00000000-0005-0000-0000-0000752B0000}"/>
    <cellStyle name="Percent 5 2 2 2 2" xfId="3855" xr:uid="{00000000-0005-0000-0000-0000762B0000}"/>
    <cellStyle name="Percent 5 2 2 2 2 2" xfId="9515" xr:uid="{00000000-0005-0000-0000-0000772B0000}"/>
    <cellStyle name="Percent 5 2 2 2 3" xfId="6685" xr:uid="{00000000-0005-0000-0000-0000782B0000}"/>
    <cellStyle name="Percent 5 2 2 3" xfId="1555" xr:uid="{00000000-0005-0000-0000-0000792B0000}"/>
    <cellStyle name="Percent 5 2 2 3 2" xfId="4409" xr:uid="{00000000-0005-0000-0000-00007A2B0000}"/>
    <cellStyle name="Percent 5 2 2 3 2 2" xfId="10069" xr:uid="{00000000-0005-0000-0000-00007B2B0000}"/>
    <cellStyle name="Percent 5 2 2 3 3" xfId="7239" xr:uid="{00000000-0005-0000-0000-00007C2B0000}"/>
    <cellStyle name="Percent 5 2 2 4" xfId="2121" xr:uid="{00000000-0005-0000-0000-00007D2B0000}"/>
    <cellStyle name="Percent 5 2 2 4 2" xfId="4964" xr:uid="{00000000-0005-0000-0000-00007E2B0000}"/>
    <cellStyle name="Percent 5 2 2 4 2 2" xfId="10624" xr:uid="{00000000-0005-0000-0000-00007F2B0000}"/>
    <cellStyle name="Percent 5 2 2 4 3" xfId="7794" xr:uid="{00000000-0005-0000-0000-0000802B0000}"/>
    <cellStyle name="Percent 5 2 2 5" xfId="2676" xr:uid="{00000000-0005-0000-0000-0000812B0000}"/>
    <cellStyle name="Percent 5 2 2 5 2" xfId="5519" xr:uid="{00000000-0005-0000-0000-0000822B0000}"/>
    <cellStyle name="Percent 5 2 2 5 2 2" xfId="11179" xr:uid="{00000000-0005-0000-0000-0000832B0000}"/>
    <cellStyle name="Percent 5 2 2 5 3" xfId="8349" xr:uid="{00000000-0005-0000-0000-0000842B0000}"/>
    <cellStyle name="Percent 5 2 2 6" xfId="3302" xr:uid="{00000000-0005-0000-0000-0000852B0000}"/>
    <cellStyle name="Percent 5 2 2 6 2" xfId="8962" xr:uid="{00000000-0005-0000-0000-0000862B0000}"/>
    <cellStyle name="Percent 5 2 2 7" xfId="6132" xr:uid="{00000000-0005-0000-0000-0000872B0000}"/>
    <cellStyle name="Percent 5 2 3" xfId="554" xr:uid="{00000000-0005-0000-0000-0000882B0000}"/>
    <cellStyle name="Percent 5 2 3 2" xfId="1113" xr:uid="{00000000-0005-0000-0000-0000892B0000}"/>
    <cellStyle name="Percent 5 2 3 2 2" xfId="3967" xr:uid="{00000000-0005-0000-0000-00008A2B0000}"/>
    <cellStyle name="Percent 5 2 3 2 2 2" xfId="9627" xr:uid="{00000000-0005-0000-0000-00008B2B0000}"/>
    <cellStyle name="Percent 5 2 3 2 3" xfId="6797" xr:uid="{00000000-0005-0000-0000-00008C2B0000}"/>
    <cellStyle name="Percent 5 2 3 3" xfId="1667" xr:uid="{00000000-0005-0000-0000-00008D2B0000}"/>
    <cellStyle name="Percent 5 2 3 3 2" xfId="4521" xr:uid="{00000000-0005-0000-0000-00008E2B0000}"/>
    <cellStyle name="Percent 5 2 3 3 2 2" xfId="10181" xr:uid="{00000000-0005-0000-0000-00008F2B0000}"/>
    <cellStyle name="Percent 5 2 3 3 3" xfId="7351" xr:uid="{00000000-0005-0000-0000-0000902B0000}"/>
    <cellStyle name="Percent 5 2 3 4" xfId="2233" xr:uid="{00000000-0005-0000-0000-0000912B0000}"/>
    <cellStyle name="Percent 5 2 3 4 2" xfId="5076" xr:uid="{00000000-0005-0000-0000-0000922B0000}"/>
    <cellStyle name="Percent 5 2 3 4 2 2" xfId="10736" xr:uid="{00000000-0005-0000-0000-0000932B0000}"/>
    <cellStyle name="Percent 5 2 3 4 3" xfId="7906" xr:uid="{00000000-0005-0000-0000-0000942B0000}"/>
    <cellStyle name="Percent 5 2 3 5" xfId="2788" xr:uid="{00000000-0005-0000-0000-0000952B0000}"/>
    <cellStyle name="Percent 5 2 3 5 2" xfId="5631" xr:uid="{00000000-0005-0000-0000-0000962B0000}"/>
    <cellStyle name="Percent 5 2 3 5 2 2" xfId="11291" xr:uid="{00000000-0005-0000-0000-0000972B0000}"/>
    <cellStyle name="Percent 5 2 3 5 3" xfId="8461" xr:uid="{00000000-0005-0000-0000-0000982B0000}"/>
    <cellStyle name="Percent 5 2 3 6" xfId="3414" xr:uid="{00000000-0005-0000-0000-0000992B0000}"/>
    <cellStyle name="Percent 5 2 3 6 2" xfId="9074" xr:uid="{00000000-0005-0000-0000-00009A2B0000}"/>
    <cellStyle name="Percent 5 2 3 7" xfId="6244" xr:uid="{00000000-0005-0000-0000-00009B2B0000}"/>
    <cellStyle name="Percent 5 2 4" xfId="665" xr:uid="{00000000-0005-0000-0000-00009C2B0000}"/>
    <cellStyle name="Percent 5 2 4 2" xfId="1224" xr:uid="{00000000-0005-0000-0000-00009D2B0000}"/>
    <cellStyle name="Percent 5 2 4 2 2" xfId="4078" xr:uid="{00000000-0005-0000-0000-00009E2B0000}"/>
    <cellStyle name="Percent 5 2 4 2 2 2" xfId="9738" xr:uid="{00000000-0005-0000-0000-00009F2B0000}"/>
    <cellStyle name="Percent 5 2 4 2 3" xfId="6908" xr:uid="{00000000-0005-0000-0000-0000A02B0000}"/>
    <cellStyle name="Percent 5 2 4 3" xfId="1778" xr:uid="{00000000-0005-0000-0000-0000A12B0000}"/>
    <cellStyle name="Percent 5 2 4 3 2" xfId="4632" xr:uid="{00000000-0005-0000-0000-0000A22B0000}"/>
    <cellStyle name="Percent 5 2 4 3 2 2" xfId="10292" xr:uid="{00000000-0005-0000-0000-0000A32B0000}"/>
    <cellStyle name="Percent 5 2 4 3 3" xfId="7462" xr:uid="{00000000-0005-0000-0000-0000A42B0000}"/>
    <cellStyle name="Percent 5 2 4 4" xfId="2344" xr:uid="{00000000-0005-0000-0000-0000A52B0000}"/>
    <cellStyle name="Percent 5 2 4 4 2" xfId="5187" xr:uid="{00000000-0005-0000-0000-0000A62B0000}"/>
    <cellStyle name="Percent 5 2 4 4 2 2" xfId="10847" xr:uid="{00000000-0005-0000-0000-0000A72B0000}"/>
    <cellStyle name="Percent 5 2 4 4 3" xfId="8017" xr:uid="{00000000-0005-0000-0000-0000A82B0000}"/>
    <cellStyle name="Percent 5 2 4 5" xfId="2899" xr:uid="{00000000-0005-0000-0000-0000A92B0000}"/>
    <cellStyle name="Percent 5 2 4 5 2" xfId="5742" xr:uid="{00000000-0005-0000-0000-0000AA2B0000}"/>
    <cellStyle name="Percent 5 2 4 5 2 2" xfId="11402" xr:uid="{00000000-0005-0000-0000-0000AB2B0000}"/>
    <cellStyle name="Percent 5 2 4 5 3" xfId="8572" xr:uid="{00000000-0005-0000-0000-0000AC2B0000}"/>
    <cellStyle name="Percent 5 2 4 6" xfId="3525" xr:uid="{00000000-0005-0000-0000-0000AD2B0000}"/>
    <cellStyle name="Percent 5 2 4 6 2" xfId="9185" xr:uid="{00000000-0005-0000-0000-0000AE2B0000}"/>
    <cellStyle name="Percent 5 2 4 7" xfId="6355" xr:uid="{00000000-0005-0000-0000-0000AF2B0000}"/>
    <cellStyle name="Percent 5 2 5" xfId="776" xr:uid="{00000000-0005-0000-0000-0000B02B0000}"/>
    <cellStyle name="Percent 5 2 5 2" xfId="3636" xr:uid="{00000000-0005-0000-0000-0000B12B0000}"/>
    <cellStyle name="Percent 5 2 5 2 2" xfId="9296" xr:uid="{00000000-0005-0000-0000-0000B22B0000}"/>
    <cellStyle name="Percent 5 2 5 3" xfId="6466" xr:uid="{00000000-0005-0000-0000-0000B32B0000}"/>
    <cellStyle name="Percent 5 2 6" xfId="1335" xr:uid="{00000000-0005-0000-0000-0000B42B0000}"/>
    <cellStyle name="Percent 5 2 6 2" xfId="4189" xr:uid="{00000000-0005-0000-0000-0000B52B0000}"/>
    <cellStyle name="Percent 5 2 6 2 2" xfId="9849" xr:uid="{00000000-0005-0000-0000-0000B62B0000}"/>
    <cellStyle name="Percent 5 2 6 3" xfId="7019" xr:uid="{00000000-0005-0000-0000-0000B72B0000}"/>
    <cellStyle name="Percent 5 2 7" xfId="1901" xr:uid="{00000000-0005-0000-0000-0000B82B0000}"/>
    <cellStyle name="Percent 5 2 7 2" xfId="4744" xr:uid="{00000000-0005-0000-0000-0000B92B0000}"/>
    <cellStyle name="Percent 5 2 7 2 2" xfId="10404" xr:uid="{00000000-0005-0000-0000-0000BA2B0000}"/>
    <cellStyle name="Percent 5 2 7 3" xfId="7574" xr:uid="{00000000-0005-0000-0000-0000BB2B0000}"/>
    <cellStyle name="Percent 5 2 8" xfId="2456" xr:uid="{00000000-0005-0000-0000-0000BC2B0000}"/>
    <cellStyle name="Percent 5 2 8 2" xfId="5299" xr:uid="{00000000-0005-0000-0000-0000BD2B0000}"/>
    <cellStyle name="Percent 5 2 8 2 2" xfId="10959" xr:uid="{00000000-0005-0000-0000-0000BE2B0000}"/>
    <cellStyle name="Percent 5 2 8 3" xfId="8129" xr:uid="{00000000-0005-0000-0000-0000BF2B0000}"/>
    <cellStyle name="Percent 5 2 9" xfId="3082" xr:uid="{00000000-0005-0000-0000-0000C02B0000}"/>
    <cellStyle name="Percent 5 2 9 2" xfId="8742" xr:uid="{00000000-0005-0000-0000-0000C12B0000}"/>
    <cellStyle name="Percent 5 3" xfId="274" xr:uid="{00000000-0005-0000-0000-0000C22B0000}"/>
    <cellStyle name="Percent 5 3 2" xfId="837" xr:uid="{00000000-0005-0000-0000-0000C32B0000}"/>
    <cellStyle name="Percent 5 3 2 2" xfId="3691" xr:uid="{00000000-0005-0000-0000-0000C42B0000}"/>
    <cellStyle name="Percent 5 3 2 2 2" xfId="9351" xr:uid="{00000000-0005-0000-0000-0000C52B0000}"/>
    <cellStyle name="Percent 5 3 2 3" xfId="6521" xr:uid="{00000000-0005-0000-0000-0000C62B0000}"/>
    <cellStyle name="Percent 5 3 3" xfId="1391" xr:uid="{00000000-0005-0000-0000-0000C72B0000}"/>
    <cellStyle name="Percent 5 3 3 2" xfId="4245" xr:uid="{00000000-0005-0000-0000-0000C82B0000}"/>
    <cellStyle name="Percent 5 3 3 2 2" xfId="9905" xr:uid="{00000000-0005-0000-0000-0000C92B0000}"/>
    <cellStyle name="Percent 5 3 3 3" xfId="7075" xr:uid="{00000000-0005-0000-0000-0000CA2B0000}"/>
    <cellStyle name="Percent 5 3 4" xfId="1957" xr:uid="{00000000-0005-0000-0000-0000CB2B0000}"/>
    <cellStyle name="Percent 5 3 4 2" xfId="4800" xr:uid="{00000000-0005-0000-0000-0000CC2B0000}"/>
    <cellStyle name="Percent 5 3 4 2 2" xfId="10460" xr:uid="{00000000-0005-0000-0000-0000CD2B0000}"/>
    <cellStyle name="Percent 5 3 4 3" xfId="7630" xr:uid="{00000000-0005-0000-0000-0000CE2B0000}"/>
    <cellStyle name="Percent 5 3 5" xfId="2512" xr:uid="{00000000-0005-0000-0000-0000CF2B0000}"/>
    <cellStyle name="Percent 5 3 5 2" xfId="5355" xr:uid="{00000000-0005-0000-0000-0000D02B0000}"/>
    <cellStyle name="Percent 5 3 5 2 2" xfId="11015" xr:uid="{00000000-0005-0000-0000-0000D12B0000}"/>
    <cellStyle name="Percent 5 3 5 3" xfId="8185" xr:uid="{00000000-0005-0000-0000-0000D22B0000}"/>
    <cellStyle name="Percent 5 3 6" xfId="3138" xr:uid="{00000000-0005-0000-0000-0000D32B0000}"/>
    <cellStyle name="Percent 5 3 6 2" xfId="8798" xr:uid="{00000000-0005-0000-0000-0000D42B0000}"/>
    <cellStyle name="Percent 5 3 7" xfId="5968" xr:uid="{00000000-0005-0000-0000-0000D52B0000}"/>
    <cellStyle name="Percent 5 4" xfId="386" xr:uid="{00000000-0005-0000-0000-0000D62B0000}"/>
    <cellStyle name="Percent 5 4 2" xfId="945" xr:uid="{00000000-0005-0000-0000-0000D72B0000}"/>
    <cellStyle name="Percent 5 4 2 2" xfId="3799" xr:uid="{00000000-0005-0000-0000-0000D82B0000}"/>
    <cellStyle name="Percent 5 4 2 2 2" xfId="9459" xr:uid="{00000000-0005-0000-0000-0000D92B0000}"/>
    <cellStyle name="Percent 5 4 2 3" xfId="6629" xr:uid="{00000000-0005-0000-0000-0000DA2B0000}"/>
    <cellStyle name="Percent 5 4 3" xfId="1499" xr:uid="{00000000-0005-0000-0000-0000DB2B0000}"/>
    <cellStyle name="Percent 5 4 3 2" xfId="4353" xr:uid="{00000000-0005-0000-0000-0000DC2B0000}"/>
    <cellStyle name="Percent 5 4 3 2 2" xfId="10013" xr:uid="{00000000-0005-0000-0000-0000DD2B0000}"/>
    <cellStyle name="Percent 5 4 3 3" xfId="7183" xr:uid="{00000000-0005-0000-0000-0000DE2B0000}"/>
    <cellStyle name="Percent 5 4 4" xfId="2065" xr:uid="{00000000-0005-0000-0000-0000DF2B0000}"/>
    <cellStyle name="Percent 5 4 4 2" xfId="4908" xr:uid="{00000000-0005-0000-0000-0000E02B0000}"/>
    <cellStyle name="Percent 5 4 4 2 2" xfId="10568" xr:uid="{00000000-0005-0000-0000-0000E12B0000}"/>
    <cellStyle name="Percent 5 4 4 3" xfId="7738" xr:uid="{00000000-0005-0000-0000-0000E22B0000}"/>
    <cellStyle name="Percent 5 4 5" xfId="2620" xr:uid="{00000000-0005-0000-0000-0000E32B0000}"/>
    <cellStyle name="Percent 5 4 5 2" xfId="5463" xr:uid="{00000000-0005-0000-0000-0000E42B0000}"/>
    <cellStyle name="Percent 5 4 5 2 2" xfId="11123" xr:uid="{00000000-0005-0000-0000-0000E52B0000}"/>
    <cellStyle name="Percent 5 4 5 3" xfId="8293" xr:uid="{00000000-0005-0000-0000-0000E62B0000}"/>
    <cellStyle name="Percent 5 4 6" xfId="3246" xr:uid="{00000000-0005-0000-0000-0000E72B0000}"/>
    <cellStyle name="Percent 5 4 6 2" xfId="8906" xr:uid="{00000000-0005-0000-0000-0000E82B0000}"/>
    <cellStyle name="Percent 5 4 7" xfId="6076" xr:uid="{00000000-0005-0000-0000-0000E92B0000}"/>
    <cellStyle name="Percent 5 5" xfId="498" xr:uid="{00000000-0005-0000-0000-0000EA2B0000}"/>
    <cellStyle name="Percent 5 5 2" xfId="1057" xr:uid="{00000000-0005-0000-0000-0000EB2B0000}"/>
    <cellStyle name="Percent 5 5 2 2" xfId="3911" xr:uid="{00000000-0005-0000-0000-0000EC2B0000}"/>
    <cellStyle name="Percent 5 5 2 2 2" xfId="9571" xr:uid="{00000000-0005-0000-0000-0000ED2B0000}"/>
    <cellStyle name="Percent 5 5 2 3" xfId="6741" xr:uid="{00000000-0005-0000-0000-0000EE2B0000}"/>
    <cellStyle name="Percent 5 5 3" xfId="1611" xr:uid="{00000000-0005-0000-0000-0000EF2B0000}"/>
    <cellStyle name="Percent 5 5 3 2" xfId="4465" xr:uid="{00000000-0005-0000-0000-0000F02B0000}"/>
    <cellStyle name="Percent 5 5 3 2 2" xfId="10125" xr:uid="{00000000-0005-0000-0000-0000F12B0000}"/>
    <cellStyle name="Percent 5 5 3 3" xfId="7295" xr:uid="{00000000-0005-0000-0000-0000F22B0000}"/>
    <cellStyle name="Percent 5 5 4" xfId="2177" xr:uid="{00000000-0005-0000-0000-0000F32B0000}"/>
    <cellStyle name="Percent 5 5 4 2" xfId="5020" xr:uid="{00000000-0005-0000-0000-0000F42B0000}"/>
    <cellStyle name="Percent 5 5 4 2 2" xfId="10680" xr:uid="{00000000-0005-0000-0000-0000F52B0000}"/>
    <cellStyle name="Percent 5 5 4 3" xfId="7850" xr:uid="{00000000-0005-0000-0000-0000F62B0000}"/>
    <cellStyle name="Percent 5 5 5" xfId="2732" xr:uid="{00000000-0005-0000-0000-0000F72B0000}"/>
    <cellStyle name="Percent 5 5 5 2" xfId="5575" xr:uid="{00000000-0005-0000-0000-0000F82B0000}"/>
    <cellStyle name="Percent 5 5 5 2 2" xfId="11235" xr:uid="{00000000-0005-0000-0000-0000F92B0000}"/>
    <cellStyle name="Percent 5 5 5 3" xfId="8405" xr:uid="{00000000-0005-0000-0000-0000FA2B0000}"/>
    <cellStyle name="Percent 5 5 6" xfId="3358" xr:uid="{00000000-0005-0000-0000-0000FB2B0000}"/>
    <cellStyle name="Percent 5 5 6 2" xfId="9018" xr:uid="{00000000-0005-0000-0000-0000FC2B0000}"/>
    <cellStyle name="Percent 5 5 7" xfId="6188" xr:uid="{00000000-0005-0000-0000-0000FD2B0000}"/>
    <cellStyle name="Percent 5 6" xfId="609" xr:uid="{00000000-0005-0000-0000-0000FE2B0000}"/>
    <cellStyle name="Percent 5 6 2" xfId="1168" xr:uid="{00000000-0005-0000-0000-0000FF2B0000}"/>
    <cellStyle name="Percent 5 6 2 2" xfId="4022" xr:uid="{00000000-0005-0000-0000-0000002C0000}"/>
    <cellStyle name="Percent 5 6 2 2 2" xfId="9682" xr:uid="{00000000-0005-0000-0000-0000012C0000}"/>
    <cellStyle name="Percent 5 6 2 3" xfId="6852" xr:uid="{00000000-0005-0000-0000-0000022C0000}"/>
    <cellStyle name="Percent 5 6 3" xfId="1722" xr:uid="{00000000-0005-0000-0000-0000032C0000}"/>
    <cellStyle name="Percent 5 6 3 2" xfId="4576" xr:uid="{00000000-0005-0000-0000-0000042C0000}"/>
    <cellStyle name="Percent 5 6 3 2 2" xfId="10236" xr:uid="{00000000-0005-0000-0000-0000052C0000}"/>
    <cellStyle name="Percent 5 6 3 3" xfId="7406" xr:uid="{00000000-0005-0000-0000-0000062C0000}"/>
    <cellStyle name="Percent 5 6 4" xfId="2288" xr:uid="{00000000-0005-0000-0000-0000072C0000}"/>
    <cellStyle name="Percent 5 6 4 2" xfId="5131" xr:uid="{00000000-0005-0000-0000-0000082C0000}"/>
    <cellStyle name="Percent 5 6 4 2 2" xfId="10791" xr:uid="{00000000-0005-0000-0000-0000092C0000}"/>
    <cellStyle name="Percent 5 6 4 3" xfId="7961" xr:uid="{00000000-0005-0000-0000-00000A2C0000}"/>
    <cellStyle name="Percent 5 6 5" xfId="2843" xr:uid="{00000000-0005-0000-0000-00000B2C0000}"/>
    <cellStyle name="Percent 5 6 5 2" xfId="5686" xr:uid="{00000000-0005-0000-0000-00000C2C0000}"/>
    <cellStyle name="Percent 5 6 5 2 2" xfId="11346" xr:uid="{00000000-0005-0000-0000-00000D2C0000}"/>
    <cellStyle name="Percent 5 6 5 3" xfId="8516" xr:uid="{00000000-0005-0000-0000-00000E2C0000}"/>
    <cellStyle name="Percent 5 6 6" xfId="3469" xr:uid="{00000000-0005-0000-0000-00000F2C0000}"/>
    <cellStyle name="Percent 5 6 6 2" xfId="9129" xr:uid="{00000000-0005-0000-0000-0000102C0000}"/>
    <cellStyle name="Percent 5 6 7" xfId="6299" xr:uid="{00000000-0005-0000-0000-0000112C0000}"/>
    <cellStyle name="Percent 5 7" xfId="720" xr:uid="{00000000-0005-0000-0000-0000122C0000}"/>
    <cellStyle name="Percent 5 7 2" xfId="3580" xr:uid="{00000000-0005-0000-0000-0000132C0000}"/>
    <cellStyle name="Percent 5 7 2 2" xfId="9240" xr:uid="{00000000-0005-0000-0000-0000142C0000}"/>
    <cellStyle name="Percent 5 7 3" xfId="6410" xr:uid="{00000000-0005-0000-0000-0000152C0000}"/>
    <cellStyle name="Percent 5 8" xfId="1279" xr:uid="{00000000-0005-0000-0000-0000162C0000}"/>
    <cellStyle name="Percent 5 8 2" xfId="4133" xr:uid="{00000000-0005-0000-0000-0000172C0000}"/>
    <cellStyle name="Percent 5 8 2 2" xfId="9793" xr:uid="{00000000-0005-0000-0000-0000182C0000}"/>
    <cellStyle name="Percent 5 8 3" xfId="6963" xr:uid="{00000000-0005-0000-0000-0000192C0000}"/>
    <cellStyle name="Percent 5 9" xfId="1845" xr:uid="{00000000-0005-0000-0000-00001A2C0000}"/>
    <cellStyle name="Percent 5 9 2" xfId="4689" xr:uid="{00000000-0005-0000-0000-00001B2C0000}"/>
    <cellStyle name="Percent 5 9 2 2" xfId="10349" xr:uid="{00000000-0005-0000-0000-00001C2C0000}"/>
    <cellStyle name="Percent 5 9 3" xfId="7519" xr:uid="{00000000-0005-0000-0000-00001D2C0000}"/>
    <cellStyle name="Percent 6" xfId="178" xr:uid="{00000000-0005-0000-0000-00001E2C0000}"/>
    <cellStyle name="Percent 6 10" xfId="3044" xr:uid="{00000000-0005-0000-0000-00001F2C0000}"/>
    <cellStyle name="Percent 6 10 2" xfId="8704" xr:uid="{00000000-0005-0000-0000-0000202C0000}"/>
    <cellStyle name="Percent 6 11" xfId="5874" xr:uid="{00000000-0005-0000-0000-0000212C0000}"/>
    <cellStyle name="Percent 6 2" xfId="292" xr:uid="{00000000-0005-0000-0000-0000222C0000}"/>
    <cellStyle name="Percent 6 2 2" xfId="855" xr:uid="{00000000-0005-0000-0000-0000232C0000}"/>
    <cellStyle name="Percent 6 2 2 2" xfId="3709" xr:uid="{00000000-0005-0000-0000-0000242C0000}"/>
    <cellStyle name="Percent 6 2 2 2 2" xfId="9369" xr:uid="{00000000-0005-0000-0000-0000252C0000}"/>
    <cellStyle name="Percent 6 2 2 3" xfId="6539" xr:uid="{00000000-0005-0000-0000-0000262C0000}"/>
    <cellStyle name="Percent 6 2 3" xfId="1409" xr:uid="{00000000-0005-0000-0000-0000272C0000}"/>
    <cellStyle name="Percent 6 2 3 2" xfId="4263" xr:uid="{00000000-0005-0000-0000-0000282C0000}"/>
    <cellStyle name="Percent 6 2 3 2 2" xfId="9923" xr:uid="{00000000-0005-0000-0000-0000292C0000}"/>
    <cellStyle name="Percent 6 2 3 3" xfId="7093" xr:uid="{00000000-0005-0000-0000-00002A2C0000}"/>
    <cellStyle name="Percent 6 2 4" xfId="1975" xr:uid="{00000000-0005-0000-0000-00002B2C0000}"/>
    <cellStyle name="Percent 6 2 4 2" xfId="4818" xr:uid="{00000000-0005-0000-0000-00002C2C0000}"/>
    <cellStyle name="Percent 6 2 4 2 2" xfId="10478" xr:uid="{00000000-0005-0000-0000-00002D2C0000}"/>
    <cellStyle name="Percent 6 2 4 3" xfId="7648" xr:uid="{00000000-0005-0000-0000-00002E2C0000}"/>
    <cellStyle name="Percent 6 2 5" xfId="2530" xr:uid="{00000000-0005-0000-0000-00002F2C0000}"/>
    <cellStyle name="Percent 6 2 5 2" xfId="5373" xr:uid="{00000000-0005-0000-0000-0000302C0000}"/>
    <cellStyle name="Percent 6 2 5 2 2" xfId="11033" xr:uid="{00000000-0005-0000-0000-0000312C0000}"/>
    <cellStyle name="Percent 6 2 5 3" xfId="8203" xr:uid="{00000000-0005-0000-0000-0000322C0000}"/>
    <cellStyle name="Percent 6 2 6" xfId="3156" xr:uid="{00000000-0005-0000-0000-0000332C0000}"/>
    <cellStyle name="Percent 6 2 6 2" xfId="8816" xr:uid="{00000000-0005-0000-0000-0000342C0000}"/>
    <cellStyle name="Percent 6 2 7" xfId="5986" xr:uid="{00000000-0005-0000-0000-0000352C0000}"/>
    <cellStyle name="Percent 6 3" xfId="404" xr:uid="{00000000-0005-0000-0000-0000362C0000}"/>
    <cellStyle name="Percent 6 3 2" xfId="963" xr:uid="{00000000-0005-0000-0000-0000372C0000}"/>
    <cellStyle name="Percent 6 3 2 2" xfId="3817" xr:uid="{00000000-0005-0000-0000-0000382C0000}"/>
    <cellStyle name="Percent 6 3 2 2 2" xfId="9477" xr:uid="{00000000-0005-0000-0000-0000392C0000}"/>
    <cellStyle name="Percent 6 3 2 3" xfId="6647" xr:uid="{00000000-0005-0000-0000-00003A2C0000}"/>
    <cellStyle name="Percent 6 3 3" xfId="1517" xr:uid="{00000000-0005-0000-0000-00003B2C0000}"/>
    <cellStyle name="Percent 6 3 3 2" xfId="4371" xr:uid="{00000000-0005-0000-0000-00003C2C0000}"/>
    <cellStyle name="Percent 6 3 3 2 2" xfId="10031" xr:uid="{00000000-0005-0000-0000-00003D2C0000}"/>
    <cellStyle name="Percent 6 3 3 3" xfId="7201" xr:uid="{00000000-0005-0000-0000-00003E2C0000}"/>
    <cellStyle name="Percent 6 3 4" xfId="2083" xr:uid="{00000000-0005-0000-0000-00003F2C0000}"/>
    <cellStyle name="Percent 6 3 4 2" xfId="4926" xr:uid="{00000000-0005-0000-0000-0000402C0000}"/>
    <cellStyle name="Percent 6 3 4 2 2" xfId="10586" xr:uid="{00000000-0005-0000-0000-0000412C0000}"/>
    <cellStyle name="Percent 6 3 4 3" xfId="7756" xr:uid="{00000000-0005-0000-0000-0000422C0000}"/>
    <cellStyle name="Percent 6 3 5" xfId="2638" xr:uid="{00000000-0005-0000-0000-0000432C0000}"/>
    <cellStyle name="Percent 6 3 5 2" xfId="5481" xr:uid="{00000000-0005-0000-0000-0000442C0000}"/>
    <cellStyle name="Percent 6 3 5 2 2" xfId="11141" xr:uid="{00000000-0005-0000-0000-0000452C0000}"/>
    <cellStyle name="Percent 6 3 5 3" xfId="8311" xr:uid="{00000000-0005-0000-0000-0000462C0000}"/>
    <cellStyle name="Percent 6 3 6" xfId="3264" xr:uid="{00000000-0005-0000-0000-0000472C0000}"/>
    <cellStyle name="Percent 6 3 6 2" xfId="8924" xr:uid="{00000000-0005-0000-0000-0000482C0000}"/>
    <cellStyle name="Percent 6 3 7" xfId="6094" xr:uid="{00000000-0005-0000-0000-0000492C0000}"/>
    <cellStyle name="Percent 6 4" xfId="516" xr:uid="{00000000-0005-0000-0000-00004A2C0000}"/>
    <cellStyle name="Percent 6 4 2" xfId="1075" xr:uid="{00000000-0005-0000-0000-00004B2C0000}"/>
    <cellStyle name="Percent 6 4 2 2" xfId="3929" xr:uid="{00000000-0005-0000-0000-00004C2C0000}"/>
    <cellStyle name="Percent 6 4 2 2 2" xfId="9589" xr:uid="{00000000-0005-0000-0000-00004D2C0000}"/>
    <cellStyle name="Percent 6 4 2 3" xfId="6759" xr:uid="{00000000-0005-0000-0000-00004E2C0000}"/>
    <cellStyle name="Percent 6 4 3" xfId="1629" xr:uid="{00000000-0005-0000-0000-00004F2C0000}"/>
    <cellStyle name="Percent 6 4 3 2" xfId="4483" xr:uid="{00000000-0005-0000-0000-0000502C0000}"/>
    <cellStyle name="Percent 6 4 3 2 2" xfId="10143" xr:uid="{00000000-0005-0000-0000-0000512C0000}"/>
    <cellStyle name="Percent 6 4 3 3" xfId="7313" xr:uid="{00000000-0005-0000-0000-0000522C0000}"/>
    <cellStyle name="Percent 6 4 4" xfId="2195" xr:uid="{00000000-0005-0000-0000-0000532C0000}"/>
    <cellStyle name="Percent 6 4 4 2" xfId="5038" xr:uid="{00000000-0005-0000-0000-0000542C0000}"/>
    <cellStyle name="Percent 6 4 4 2 2" xfId="10698" xr:uid="{00000000-0005-0000-0000-0000552C0000}"/>
    <cellStyle name="Percent 6 4 4 3" xfId="7868" xr:uid="{00000000-0005-0000-0000-0000562C0000}"/>
    <cellStyle name="Percent 6 4 5" xfId="2750" xr:uid="{00000000-0005-0000-0000-0000572C0000}"/>
    <cellStyle name="Percent 6 4 5 2" xfId="5593" xr:uid="{00000000-0005-0000-0000-0000582C0000}"/>
    <cellStyle name="Percent 6 4 5 2 2" xfId="11253" xr:uid="{00000000-0005-0000-0000-0000592C0000}"/>
    <cellStyle name="Percent 6 4 5 3" xfId="8423" xr:uid="{00000000-0005-0000-0000-00005A2C0000}"/>
    <cellStyle name="Percent 6 4 6" xfId="3376" xr:uid="{00000000-0005-0000-0000-00005B2C0000}"/>
    <cellStyle name="Percent 6 4 6 2" xfId="9036" xr:uid="{00000000-0005-0000-0000-00005C2C0000}"/>
    <cellStyle name="Percent 6 4 7" xfId="6206" xr:uid="{00000000-0005-0000-0000-00005D2C0000}"/>
    <cellStyle name="Percent 6 5" xfId="627" xr:uid="{00000000-0005-0000-0000-00005E2C0000}"/>
    <cellStyle name="Percent 6 5 2" xfId="1186" xr:uid="{00000000-0005-0000-0000-00005F2C0000}"/>
    <cellStyle name="Percent 6 5 2 2" xfId="4040" xr:uid="{00000000-0005-0000-0000-0000602C0000}"/>
    <cellStyle name="Percent 6 5 2 2 2" xfId="9700" xr:uid="{00000000-0005-0000-0000-0000612C0000}"/>
    <cellStyle name="Percent 6 5 2 3" xfId="6870" xr:uid="{00000000-0005-0000-0000-0000622C0000}"/>
    <cellStyle name="Percent 6 5 3" xfId="1740" xr:uid="{00000000-0005-0000-0000-0000632C0000}"/>
    <cellStyle name="Percent 6 5 3 2" xfId="4594" xr:uid="{00000000-0005-0000-0000-0000642C0000}"/>
    <cellStyle name="Percent 6 5 3 2 2" xfId="10254" xr:uid="{00000000-0005-0000-0000-0000652C0000}"/>
    <cellStyle name="Percent 6 5 3 3" xfId="7424" xr:uid="{00000000-0005-0000-0000-0000662C0000}"/>
    <cellStyle name="Percent 6 5 4" xfId="2306" xr:uid="{00000000-0005-0000-0000-0000672C0000}"/>
    <cellStyle name="Percent 6 5 4 2" xfId="5149" xr:uid="{00000000-0005-0000-0000-0000682C0000}"/>
    <cellStyle name="Percent 6 5 4 2 2" xfId="10809" xr:uid="{00000000-0005-0000-0000-0000692C0000}"/>
    <cellStyle name="Percent 6 5 4 3" xfId="7979" xr:uid="{00000000-0005-0000-0000-00006A2C0000}"/>
    <cellStyle name="Percent 6 5 5" xfId="2861" xr:uid="{00000000-0005-0000-0000-00006B2C0000}"/>
    <cellStyle name="Percent 6 5 5 2" xfId="5704" xr:uid="{00000000-0005-0000-0000-00006C2C0000}"/>
    <cellStyle name="Percent 6 5 5 2 2" xfId="11364" xr:uid="{00000000-0005-0000-0000-00006D2C0000}"/>
    <cellStyle name="Percent 6 5 5 3" xfId="8534" xr:uid="{00000000-0005-0000-0000-00006E2C0000}"/>
    <cellStyle name="Percent 6 5 6" xfId="3487" xr:uid="{00000000-0005-0000-0000-00006F2C0000}"/>
    <cellStyle name="Percent 6 5 6 2" xfId="9147" xr:uid="{00000000-0005-0000-0000-0000702C0000}"/>
    <cellStyle name="Percent 6 5 7" xfId="6317" xr:uid="{00000000-0005-0000-0000-0000712C0000}"/>
    <cellStyle name="Percent 6 6" xfId="738" xr:uid="{00000000-0005-0000-0000-0000722C0000}"/>
    <cellStyle name="Percent 6 6 2" xfId="3598" xr:uid="{00000000-0005-0000-0000-0000732C0000}"/>
    <cellStyle name="Percent 6 6 2 2" xfId="9258" xr:uid="{00000000-0005-0000-0000-0000742C0000}"/>
    <cellStyle name="Percent 6 6 3" xfId="6428" xr:uid="{00000000-0005-0000-0000-0000752C0000}"/>
    <cellStyle name="Percent 6 7" xfId="1297" xr:uid="{00000000-0005-0000-0000-0000762C0000}"/>
    <cellStyle name="Percent 6 7 2" xfId="4151" xr:uid="{00000000-0005-0000-0000-0000772C0000}"/>
    <cellStyle name="Percent 6 7 2 2" xfId="9811" xr:uid="{00000000-0005-0000-0000-0000782C0000}"/>
    <cellStyle name="Percent 6 7 3" xfId="6981" xr:uid="{00000000-0005-0000-0000-0000792C0000}"/>
    <cellStyle name="Percent 6 8" xfId="1863" xr:uid="{00000000-0005-0000-0000-00007A2C0000}"/>
    <cellStyle name="Percent 6 8 2" xfId="4706" xr:uid="{00000000-0005-0000-0000-00007B2C0000}"/>
    <cellStyle name="Percent 6 8 2 2" xfId="10366" xr:uid="{00000000-0005-0000-0000-00007C2C0000}"/>
    <cellStyle name="Percent 6 8 3" xfId="7536" xr:uid="{00000000-0005-0000-0000-00007D2C0000}"/>
    <cellStyle name="Percent 6 9" xfId="2418" xr:uid="{00000000-0005-0000-0000-00007E2C0000}"/>
    <cellStyle name="Percent 6 9 2" xfId="5261" xr:uid="{00000000-0005-0000-0000-00007F2C0000}"/>
    <cellStyle name="Percent 6 9 2 2" xfId="10921" xr:uid="{00000000-0005-0000-0000-0000802C0000}"/>
    <cellStyle name="Percent 6 9 3" xfId="8091" xr:uid="{00000000-0005-0000-0000-0000812C0000}"/>
    <cellStyle name="Percent 7" xfId="236" xr:uid="{00000000-0005-0000-0000-0000822C0000}"/>
    <cellStyle name="Percent 7 2" xfId="799" xr:uid="{00000000-0005-0000-0000-0000832C0000}"/>
    <cellStyle name="Percent 7 2 2" xfId="3653" xr:uid="{00000000-0005-0000-0000-0000842C0000}"/>
    <cellStyle name="Percent 7 2 2 2" xfId="9313" xr:uid="{00000000-0005-0000-0000-0000852C0000}"/>
    <cellStyle name="Percent 7 2 3" xfId="6483" xr:uid="{00000000-0005-0000-0000-0000862C0000}"/>
    <cellStyle name="Percent 7 3" xfId="1353" xr:uid="{00000000-0005-0000-0000-0000872C0000}"/>
    <cellStyle name="Percent 7 3 2" xfId="4207" xr:uid="{00000000-0005-0000-0000-0000882C0000}"/>
    <cellStyle name="Percent 7 3 2 2" xfId="9867" xr:uid="{00000000-0005-0000-0000-0000892C0000}"/>
    <cellStyle name="Percent 7 3 3" xfId="7037" xr:uid="{00000000-0005-0000-0000-00008A2C0000}"/>
    <cellStyle name="Percent 7 4" xfId="1919" xr:uid="{00000000-0005-0000-0000-00008B2C0000}"/>
    <cellStyle name="Percent 7 4 2" xfId="4762" xr:uid="{00000000-0005-0000-0000-00008C2C0000}"/>
    <cellStyle name="Percent 7 4 2 2" xfId="10422" xr:uid="{00000000-0005-0000-0000-00008D2C0000}"/>
    <cellStyle name="Percent 7 4 3" xfId="7592" xr:uid="{00000000-0005-0000-0000-00008E2C0000}"/>
    <cellStyle name="Percent 7 5" xfId="2474" xr:uid="{00000000-0005-0000-0000-00008F2C0000}"/>
    <cellStyle name="Percent 7 5 2" xfId="5317" xr:uid="{00000000-0005-0000-0000-0000902C0000}"/>
    <cellStyle name="Percent 7 5 2 2" xfId="10977" xr:uid="{00000000-0005-0000-0000-0000912C0000}"/>
    <cellStyle name="Percent 7 5 3" xfId="8147" xr:uid="{00000000-0005-0000-0000-0000922C0000}"/>
    <cellStyle name="Percent 7 6" xfId="3100" xr:uid="{00000000-0005-0000-0000-0000932C0000}"/>
    <cellStyle name="Percent 7 6 2" xfId="8760" xr:uid="{00000000-0005-0000-0000-0000942C0000}"/>
    <cellStyle name="Percent 7 7" xfId="5930" xr:uid="{00000000-0005-0000-0000-0000952C0000}"/>
    <cellStyle name="Percent 8" xfId="348" xr:uid="{00000000-0005-0000-0000-0000962C0000}"/>
    <cellStyle name="Percent 8 2" xfId="907" xr:uid="{00000000-0005-0000-0000-0000972C0000}"/>
    <cellStyle name="Percent 8 2 2" xfId="3761" xr:uid="{00000000-0005-0000-0000-0000982C0000}"/>
    <cellStyle name="Percent 8 2 2 2" xfId="9421" xr:uid="{00000000-0005-0000-0000-0000992C0000}"/>
    <cellStyle name="Percent 8 2 3" xfId="6591" xr:uid="{00000000-0005-0000-0000-00009A2C0000}"/>
    <cellStyle name="Percent 8 3" xfId="1461" xr:uid="{00000000-0005-0000-0000-00009B2C0000}"/>
    <cellStyle name="Percent 8 3 2" xfId="4315" xr:uid="{00000000-0005-0000-0000-00009C2C0000}"/>
    <cellStyle name="Percent 8 3 2 2" xfId="9975" xr:uid="{00000000-0005-0000-0000-00009D2C0000}"/>
    <cellStyle name="Percent 8 3 3" xfId="7145" xr:uid="{00000000-0005-0000-0000-00009E2C0000}"/>
    <cellStyle name="Percent 8 4" xfId="2027" xr:uid="{00000000-0005-0000-0000-00009F2C0000}"/>
    <cellStyle name="Percent 8 4 2" xfId="4870" xr:uid="{00000000-0005-0000-0000-0000A02C0000}"/>
    <cellStyle name="Percent 8 4 2 2" xfId="10530" xr:uid="{00000000-0005-0000-0000-0000A12C0000}"/>
    <cellStyle name="Percent 8 4 3" xfId="7700" xr:uid="{00000000-0005-0000-0000-0000A22C0000}"/>
    <cellStyle name="Percent 8 5" xfId="2582" xr:uid="{00000000-0005-0000-0000-0000A32C0000}"/>
    <cellStyle name="Percent 8 5 2" xfId="5425" xr:uid="{00000000-0005-0000-0000-0000A42C0000}"/>
    <cellStyle name="Percent 8 5 2 2" xfId="11085" xr:uid="{00000000-0005-0000-0000-0000A52C0000}"/>
    <cellStyle name="Percent 8 5 3" xfId="8255" xr:uid="{00000000-0005-0000-0000-0000A62C0000}"/>
    <cellStyle name="Percent 8 6" xfId="3208" xr:uid="{00000000-0005-0000-0000-0000A72C0000}"/>
    <cellStyle name="Percent 8 6 2" xfId="8868" xr:uid="{00000000-0005-0000-0000-0000A82C0000}"/>
    <cellStyle name="Percent 8 7" xfId="6038" xr:uid="{00000000-0005-0000-0000-0000A92C0000}"/>
    <cellStyle name="Percent 9" xfId="460" xr:uid="{00000000-0005-0000-0000-0000AA2C0000}"/>
    <cellStyle name="Percent 9 2" xfId="1019" xr:uid="{00000000-0005-0000-0000-0000AB2C0000}"/>
    <cellStyle name="Percent 9 2 2" xfId="3873" xr:uid="{00000000-0005-0000-0000-0000AC2C0000}"/>
    <cellStyle name="Percent 9 2 2 2" xfId="9533" xr:uid="{00000000-0005-0000-0000-0000AD2C0000}"/>
    <cellStyle name="Percent 9 2 3" xfId="6703" xr:uid="{00000000-0005-0000-0000-0000AE2C0000}"/>
    <cellStyle name="Percent 9 3" xfId="1573" xr:uid="{00000000-0005-0000-0000-0000AF2C0000}"/>
    <cellStyle name="Percent 9 3 2" xfId="4427" xr:uid="{00000000-0005-0000-0000-0000B02C0000}"/>
    <cellStyle name="Percent 9 3 2 2" xfId="10087" xr:uid="{00000000-0005-0000-0000-0000B12C0000}"/>
    <cellStyle name="Percent 9 3 3" xfId="7257" xr:uid="{00000000-0005-0000-0000-0000B22C0000}"/>
    <cellStyle name="Percent 9 4" xfId="2139" xr:uid="{00000000-0005-0000-0000-0000B32C0000}"/>
    <cellStyle name="Percent 9 4 2" xfId="4982" xr:uid="{00000000-0005-0000-0000-0000B42C0000}"/>
    <cellStyle name="Percent 9 4 2 2" xfId="10642" xr:uid="{00000000-0005-0000-0000-0000B52C0000}"/>
    <cellStyle name="Percent 9 4 3" xfId="7812" xr:uid="{00000000-0005-0000-0000-0000B62C0000}"/>
    <cellStyle name="Percent 9 5" xfId="2694" xr:uid="{00000000-0005-0000-0000-0000B72C0000}"/>
    <cellStyle name="Percent 9 5 2" xfId="5537" xr:uid="{00000000-0005-0000-0000-0000B82C0000}"/>
    <cellStyle name="Percent 9 5 2 2" xfId="11197" xr:uid="{00000000-0005-0000-0000-0000B92C0000}"/>
    <cellStyle name="Percent 9 5 3" xfId="8367" xr:uid="{00000000-0005-0000-0000-0000BA2C0000}"/>
    <cellStyle name="Percent 9 6" xfId="3320" xr:uid="{00000000-0005-0000-0000-0000BB2C0000}"/>
    <cellStyle name="Percent 9 6 2" xfId="8980" xr:uid="{00000000-0005-0000-0000-0000BC2C0000}"/>
    <cellStyle name="Percent 9 7" xfId="6150" xr:uid="{00000000-0005-0000-0000-0000BD2C0000}"/>
    <cellStyle name="Title" xfId="4" builtinId="15" customBuiltin="1"/>
    <cellStyle name="Title 2" xfId="115" xr:uid="{00000000-0005-0000-0000-0000BF2C0000}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20.64\acctg\Compliance\Regulatory%20Requirements\DoH\Dept%20of%20Health%20WA\2019\YE156-2019\YE15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/>
          <cell r="AZ59"/>
          <cell r="BA59"/>
          <cell r="BE59"/>
        </row>
        <row r="72"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  <cell r="T72" t="e">
            <v>#DIV/0!</v>
          </cell>
          <cell r="U72" t="e">
            <v>#DIV/0!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 t="e">
            <v>#DIV/0!</v>
          </cell>
          <cell r="AA72" t="e">
            <v>#DIV/0!</v>
          </cell>
          <cell r="AB72" t="e">
            <v>#DIV/0!</v>
          </cell>
          <cell r="AC72" t="e">
            <v>#DIV/0!</v>
          </cell>
          <cell r="AD72" t="e">
            <v>#DIV/0!</v>
          </cell>
          <cell r="AE72" t="e">
            <v>#DIV/0!</v>
          </cell>
          <cell r="AF72" t="e">
            <v>#DIV/0!</v>
          </cell>
          <cell r="AG72" t="e">
            <v>#DIV/0!</v>
          </cell>
          <cell r="AH72" t="e">
            <v>#DIV/0!</v>
          </cell>
          <cell r="AI72" t="e">
            <v>#DIV/0!</v>
          </cell>
          <cell r="AJ72" t="e">
            <v>#DIV/0!</v>
          </cell>
          <cell r="AK72" t="e">
            <v>#DIV/0!</v>
          </cell>
          <cell r="AL72" t="e">
            <v>#DIV/0!</v>
          </cell>
          <cell r="AM72" t="e">
            <v>#DIV/0!</v>
          </cell>
          <cell r="AN72" t="e">
            <v>#DIV/0!</v>
          </cell>
          <cell r="AO72" t="e">
            <v>#DIV/0!</v>
          </cell>
          <cell r="AP72" t="e">
            <v>#DIV/0!</v>
          </cell>
          <cell r="AQ72" t="e">
            <v>#DIV/0!</v>
          </cell>
          <cell r="AR72" t="e">
            <v>#DIV/0!</v>
          </cell>
          <cell r="AS72" t="e">
            <v>#DIV/0!</v>
          </cell>
          <cell r="AT72" t="e">
            <v>#DIV/0!</v>
          </cell>
          <cell r="AU72" t="e">
            <v>#DIV/0!</v>
          </cell>
          <cell r="AV72" t="e">
            <v>#DIV/0!</v>
          </cell>
          <cell r="AW72" t="e">
            <v>#DIV/0!</v>
          </cell>
          <cell r="AX72" t="e">
            <v>#DIV/0!</v>
          </cell>
          <cell r="AY72" t="e">
            <v>#DIV/0!</v>
          </cell>
          <cell r="AZ72" t="e">
            <v>#DIV/0!</v>
          </cell>
          <cell r="BA72" t="e">
            <v>#DIV/0!</v>
          </cell>
          <cell r="BB72" t="e">
            <v>#DIV/0!</v>
          </cell>
          <cell r="BC72" t="e">
            <v>#DIV/0!</v>
          </cell>
          <cell r="BD72" t="e">
            <v>#DIV/0!</v>
          </cell>
          <cell r="BE72" t="e">
            <v>#DIV/0!</v>
          </cell>
          <cell r="BF72" t="e">
            <v>#DIV/0!</v>
          </cell>
          <cell r="BG72" t="e">
            <v>#DIV/0!</v>
          </cell>
          <cell r="BH72" t="e">
            <v>#DIV/0!</v>
          </cell>
          <cell r="BI72" t="e">
            <v>#DIV/0!</v>
          </cell>
          <cell r="BJ72" t="e">
            <v>#DIV/0!</v>
          </cell>
          <cell r="BK72" t="e">
            <v>#DIV/0!</v>
          </cell>
          <cell r="BL72" t="e">
            <v>#DIV/0!</v>
          </cell>
          <cell r="BM72" t="e">
            <v>#DIV/0!</v>
          </cell>
          <cell r="BN72" t="e">
            <v>#DIV/0!</v>
          </cell>
          <cell r="BO72" t="e">
            <v>#DIV/0!</v>
          </cell>
          <cell r="BP72" t="e">
            <v>#DIV/0!</v>
          </cell>
          <cell r="BQ72" t="e">
            <v>#DIV/0!</v>
          </cell>
          <cell r="BR72" t="e">
            <v>#DIV/0!</v>
          </cell>
          <cell r="BS72" t="e">
            <v>#DIV/0!</v>
          </cell>
          <cell r="BT72" t="e">
            <v>#DIV/0!</v>
          </cell>
          <cell r="BU72" t="e">
            <v>#DIV/0!</v>
          </cell>
          <cell r="BV72" t="e">
            <v>#DIV/0!</v>
          </cell>
          <cell r="BW72" t="e">
            <v>#DIV/0!</v>
          </cell>
          <cell r="BX72" t="e">
            <v>#DIV/0!</v>
          </cell>
          <cell r="BY72" t="e">
            <v>#DIV/0!</v>
          </cell>
          <cell r="BZ72" t="e">
            <v>#DIV/0!</v>
          </cell>
          <cell r="CA72" t="e">
            <v>#DIV/0!</v>
          </cell>
          <cell r="CB72" t="e">
            <v>#DIV/0!</v>
          </cell>
          <cell r="CC72" t="e">
            <v>#DIV/0!</v>
          </cell>
          <cell r="CD72">
            <v>0</v>
          </cell>
        </row>
        <row r="83">
          <cell r="C83" t="str">
            <v>12/31/2018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6" transitionEvaluation="1" transitionEntry="1" codeName="Sheet1">
    <pageSetUpPr autoPageBreaks="0" fitToPage="1"/>
  </sheetPr>
  <dimension ref="A1:CF817"/>
  <sheetViews>
    <sheetView showGridLines="0" tabSelected="1" topLeftCell="A76" zoomScaleNormal="100" workbookViewId="0">
      <selection activeCell="A80" sqref="A80"/>
    </sheetView>
  </sheetViews>
  <sheetFormatPr defaultColWidth="8.8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5" width="13.25" style="180" customWidth="1"/>
    <col min="6" max="84" width="12.125" style="180" customWidth="1"/>
    <col min="85" max="16384" width="8.875" style="180"/>
  </cols>
  <sheetData>
    <row r="1" spans="1:6" ht="12.75" customHeight="1" x14ac:dyDescent="0.35">
      <c r="A1" s="225" t="s">
        <v>1232</v>
      </c>
      <c r="B1" s="226"/>
      <c r="C1" s="226"/>
      <c r="D1" s="226"/>
      <c r="E1" s="226"/>
      <c r="F1" s="226"/>
    </row>
    <row r="2" spans="1:6" ht="12.75" customHeight="1" x14ac:dyDescent="0.35">
      <c r="A2" s="226" t="s">
        <v>1233</v>
      </c>
      <c r="B2" s="226"/>
      <c r="C2" s="227"/>
      <c r="D2" s="226"/>
      <c r="E2" s="226"/>
      <c r="F2" s="226"/>
    </row>
    <row r="3" spans="1:6" ht="12.75" customHeight="1" x14ac:dyDescent="0.35">
      <c r="A3" s="198"/>
      <c r="C3" s="228"/>
    </row>
    <row r="4" spans="1:6" ht="12.75" customHeight="1" x14ac:dyDescent="0.35">
      <c r="C4" s="228"/>
    </row>
    <row r="5" spans="1:6" ht="12.75" customHeight="1" x14ac:dyDescent="0.35">
      <c r="A5" s="198" t="s">
        <v>1258</v>
      </c>
      <c r="C5" s="228"/>
    </row>
    <row r="6" spans="1:6" ht="12.75" customHeight="1" x14ac:dyDescent="0.35">
      <c r="A6" s="198" t="s">
        <v>0</v>
      </c>
      <c r="C6" s="228"/>
    </row>
    <row r="7" spans="1:6" ht="12.75" customHeight="1" x14ac:dyDescent="0.35">
      <c r="A7" s="198" t="s">
        <v>1</v>
      </c>
      <c r="C7" s="228"/>
    </row>
    <row r="8" spans="1:6" ht="12.75" customHeight="1" x14ac:dyDescent="0.35">
      <c r="C8" s="228"/>
    </row>
    <row r="9" spans="1:6" ht="12.75" customHeight="1" x14ac:dyDescent="0.35">
      <c r="C9" s="228"/>
    </row>
    <row r="10" spans="1:6" ht="12.75" customHeight="1" x14ac:dyDescent="0.35">
      <c r="A10" s="197" t="s">
        <v>1228</v>
      </c>
      <c r="C10" s="228"/>
    </row>
    <row r="11" spans="1:6" ht="12.75" customHeight="1" x14ac:dyDescent="0.35">
      <c r="A11" s="197" t="s">
        <v>1231</v>
      </c>
      <c r="C11" s="228"/>
    </row>
    <row r="12" spans="1:6" ht="12.75" customHeight="1" x14ac:dyDescent="0.35">
      <c r="C12" s="228"/>
    </row>
    <row r="13" spans="1:6" ht="12.75" customHeight="1" x14ac:dyDescent="0.35">
      <c r="C13" s="228"/>
    </row>
    <row r="14" spans="1:6" ht="12.75" customHeight="1" x14ac:dyDescent="0.35">
      <c r="A14" s="198" t="s">
        <v>2</v>
      </c>
      <c r="C14" s="228"/>
    </row>
    <row r="15" spans="1:6" ht="12.75" customHeight="1" x14ac:dyDescent="0.35">
      <c r="A15" s="198"/>
      <c r="C15" s="228"/>
    </row>
    <row r="16" spans="1:6" ht="12.75" customHeight="1" x14ac:dyDescent="0.35">
      <c r="A16" s="180" t="s">
        <v>1260</v>
      </c>
      <c r="C16" s="228"/>
      <c r="F16" s="273" t="s">
        <v>1259</v>
      </c>
    </row>
    <row r="17" spans="1:6" ht="12.75" customHeight="1" x14ac:dyDescent="0.35">
      <c r="A17" s="180" t="s">
        <v>1230</v>
      </c>
      <c r="C17" s="273" t="s">
        <v>1259</v>
      </c>
    </row>
    <row r="18" spans="1:6" ht="12.75" customHeight="1" x14ac:dyDescent="0.35">
      <c r="A18" s="222"/>
      <c r="C18" s="228"/>
    </row>
    <row r="19" spans="1:6" ht="12.75" customHeight="1" x14ac:dyDescent="0.35">
      <c r="C19" s="228"/>
    </row>
    <row r="20" spans="1:6" ht="12.75" customHeight="1" x14ac:dyDescent="0.35">
      <c r="A20" s="264" t="s">
        <v>1234</v>
      </c>
      <c r="B20" s="264"/>
      <c r="C20" s="274"/>
      <c r="D20" s="264"/>
      <c r="E20" s="264"/>
      <c r="F20" s="264"/>
    </row>
    <row r="21" spans="1:6" ht="22.5" customHeight="1" x14ac:dyDescent="0.35">
      <c r="A21" s="198"/>
      <c r="C21" s="228"/>
    </row>
    <row r="22" spans="1:6" ht="12.65" customHeight="1" x14ac:dyDescent="0.35">
      <c r="A22" s="229" t="s">
        <v>1254</v>
      </c>
      <c r="B22" s="230"/>
      <c r="C22" s="231"/>
      <c r="D22" s="229"/>
      <c r="E22" s="229"/>
    </row>
    <row r="23" spans="1:6" ht="12.65" customHeight="1" x14ac:dyDescent="0.35">
      <c r="B23" s="198"/>
      <c r="C23" s="228"/>
    </row>
    <row r="24" spans="1:6" ht="12.65" customHeight="1" x14ac:dyDescent="0.35">
      <c r="A24" s="232" t="s">
        <v>3</v>
      </c>
      <c r="C24" s="228"/>
    </row>
    <row r="25" spans="1:6" ht="12.65" customHeight="1" x14ac:dyDescent="0.35">
      <c r="A25" s="197" t="s">
        <v>1235</v>
      </c>
      <c r="C25" s="228"/>
    </row>
    <row r="26" spans="1:6" ht="12.65" customHeight="1" x14ac:dyDescent="0.35">
      <c r="A26" s="198" t="s">
        <v>4</v>
      </c>
      <c r="C26" s="228"/>
    </row>
    <row r="27" spans="1:6" ht="12.65" customHeight="1" x14ac:dyDescent="0.35">
      <c r="A27" s="197" t="s">
        <v>1236</v>
      </c>
      <c r="C27" s="228"/>
    </row>
    <row r="28" spans="1:6" ht="12.65" customHeight="1" x14ac:dyDescent="0.35">
      <c r="A28" s="198" t="s">
        <v>5</v>
      </c>
      <c r="C28" s="228"/>
    </row>
    <row r="29" spans="1:6" ht="12.65" customHeight="1" x14ac:dyDescent="0.35">
      <c r="A29" s="197"/>
      <c r="C29" s="228"/>
    </row>
    <row r="30" spans="1:6" ht="12.65" customHeight="1" x14ac:dyDescent="0.35">
      <c r="A30" s="180" t="s">
        <v>6</v>
      </c>
      <c r="C30" s="228"/>
    </row>
    <row r="31" spans="1:6" ht="12.65" customHeight="1" x14ac:dyDescent="0.35">
      <c r="A31" s="198" t="s">
        <v>7</v>
      </c>
      <c r="C31" s="228"/>
    </row>
    <row r="32" spans="1:6" ht="12.65" customHeight="1" x14ac:dyDescent="0.35">
      <c r="A32" s="198" t="s">
        <v>8</v>
      </c>
      <c r="C32" s="228"/>
    </row>
    <row r="33" spans="1:83" ht="12.65" customHeight="1" x14ac:dyDescent="0.35">
      <c r="A33" s="197" t="s">
        <v>1237</v>
      </c>
      <c r="C33" s="228"/>
    </row>
    <row r="34" spans="1:83" ht="12.65" customHeight="1" x14ac:dyDescent="0.35">
      <c r="A34" s="198" t="s">
        <v>9</v>
      </c>
      <c r="C34" s="228"/>
    </row>
    <row r="35" spans="1:83" ht="12.65" customHeight="1" x14ac:dyDescent="0.35">
      <c r="A35" s="198"/>
      <c r="C35" s="228"/>
    </row>
    <row r="36" spans="1:83" ht="12.65" customHeight="1" x14ac:dyDescent="0.35">
      <c r="A36" s="197" t="s">
        <v>1238</v>
      </c>
      <c r="C36" s="228"/>
    </row>
    <row r="37" spans="1:83" ht="12.65" customHeight="1" x14ac:dyDescent="0.35">
      <c r="A37" s="198" t="s">
        <v>1229</v>
      </c>
      <c r="C37" s="228"/>
    </row>
    <row r="38" spans="1:83" ht="12" customHeight="1" x14ac:dyDescent="0.35">
      <c r="A38" s="197"/>
      <c r="C38" s="228"/>
    </row>
    <row r="39" spans="1:83" ht="12.65" customHeight="1" x14ac:dyDescent="0.35">
      <c r="A39" s="198"/>
      <c r="C39" s="228"/>
    </row>
    <row r="40" spans="1:83" ht="12" customHeight="1" x14ac:dyDescent="0.35">
      <c r="A40" s="198"/>
      <c r="C40" s="228"/>
    </row>
    <row r="41" spans="1:83" ht="12" customHeight="1" x14ac:dyDescent="0.35">
      <c r="A41" s="198"/>
      <c r="C41" s="233"/>
      <c r="D41" s="234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</row>
    <row r="42" spans="1:83" ht="12" customHeight="1" x14ac:dyDescent="0.35">
      <c r="A42" s="198"/>
      <c r="C42" s="233"/>
      <c r="D42" s="234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5"/>
    </row>
    <row r="43" spans="1:83" ht="12" customHeight="1" x14ac:dyDescent="0.35">
      <c r="A43" s="198"/>
      <c r="C43" s="228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3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4"/>
      <c r="CE47" s="194">
        <f>SUM(C47:CC47)</f>
        <v>0</v>
      </c>
    </row>
    <row r="48" spans="1:83" ht="12.65" customHeight="1" x14ac:dyDescent="0.35">
      <c r="A48" s="175" t="s">
        <v>205</v>
      </c>
      <c r="B48" s="276">
        <v>13602838.92</v>
      </c>
      <c r="C48" s="237">
        <f>ROUND(((B48/CE61)*C61),0)</f>
        <v>380203</v>
      </c>
      <c r="D48" s="237">
        <f>ROUND(((B48/CE61)*D61),0)</f>
        <v>0</v>
      </c>
      <c r="E48" s="194">
        <f>ROUND(((B48/CE61)*E61),0)</f>
        <v>769137</v>
      </c>
      <c r="F48" s="194">
        <f>ROUND(((B48/CE61)*F61),0)</f>
        <v>0</v>
      </c>
      <c r="G48" s="194">
        <f>ROUND(((B48/CE61)*G61),0)</f>
        <v>0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25969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0</v>
      </c>
      <c r="O48" s="194">
        <f>ROUND(((B48/CE61)*O61),0)</f>
        <v>542251</v>
      </c>
      <c r="P48" s="194">
        <f>ROUND(((B48/CE61)*P61),0)</f>
        <v>328125</v>
      </c>
      <c r="Q48" s="194">
        <f>ROUND(((B48/CE61)*Q61),0)</f>
        <v>269549</v>
      </c>
      <c r="R48" s="194">
        <f>ROUND(((B48/CE61)*R61),0)</f>
        <v>0</v>
      </c>
      <c r="S48" s="194">
        <f>ROUND(((B48/CE61)*S61),0)</f>
        <v>31887</v>
      </c>
      <c r="T48" s="194">
        <f>ROUND(((B48/CE61)*T61),0)</f>
        <v>0</v>
      </c>
      <c r="U48" s="194">
        <f>ROUND(((B48/CE61)*U61),0)</f>
        <v>518899</v>
      </c>
      <c r="V48" s="194">
        <f>ROUND(((B48/CE61)*V61),0)</f>
        <v>20483</v>
      </c>
      <c r="W48" s="194">
        <f>ROUND(((B48/CE61)*W61),0)</f>
        <v>30436</v>
      </c>
      <c r="X48" s="194">
        <f>ROUND(((B48/CE61)*X61),0)</f>
        <v>182824</v>
      </c>
      <c r="Y48" s="194">
        <f>ROUND(((B48/CE61)*Y61),0)</f>
        <v>371936</v>
      </c>
      <c r="Z48" s="194">
        <f>ROUND(((B48/CE61)*Z61),0)</f>
        <v>0</v>
      </c>
      <c r="AA48" s="194">
        <f>ROUND(((B48/CE61)*AA61),0)</f>
        <v>26912</v>
      </c>
      <c r="AB48" s="194">
        <f>ROUND(((B48/CE61)*AB61),0)</f>
        <v>237665</v>
      </c>
      <c r="AC48" s="194">
        <f>ROUND(((B48/CE61)*AC61),0)</f>
        <v>114451</v>
      </c>
      <c r="AD48" s="194">
        <f>ROUND(((B48/CE61)*AD61),0)</f>
        <v>0</v>
      </c>
      <c r="AE48" s="194">
        <f>ROUND(((B48/CE61)*AE61),0)</f>
        <v>352334</v>
      </c>
      <c r="AF48" s="194">
        <f>ROUND(((B48/CE61)*AF61),0)</f>
        <v>0</v>
      </c>
      <c r="AG48" s="194">
        <f>ROUND(((B48/CE61)*AG61),0)</f>
        <v>656940</v>
      </c>
      <c r="AH48" s="194">
        <f>ROUND(((B48/CE61)*AH61),0)</f>
        <v>1376708</v>
      </c>
      <c r="AI48" s="194">
        <f>ROUND(((B48/CE61)*AI61),0)</f>
        <v>375725</v>
      </c>
      <c r="AJ48" s="194">
        <f>ROUND(((B48/CE61)*AJ61),0)</f>
        <v>2701284</v>
      </c>
      <c r="AK48" s="194">
        <f>ROUND(((B48/CE61)*AK61),0)</f>
        <v>51525</v>
      </c>
      <c r="AL48" s="194">
        <f>ROUND(((B48/CE61)*AL61),0)</f>
        <v>18903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964180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0</v>
      </c>
      <c r="AW48" s="194">
        <f>ROUND(((B48/CE61)*AW61),0)</f>
        <v>0</v>
      </c>
      <c r="AX48" s="194">
        <f>ROUND(((B48/CE61)*AX61),0)</f>
        <v>8714</v>
      </c>
      <c r="AY48" s="194">
        <f>ROUND(((B48/CE61)*AY61),0)</f>
        <v>107</v>
      </c>
      <c r="AZ48" s="194">
        <f>ROUND(((B48/CE61)*AZ61),0)</f>
        <v>144449</v>
      </c>
      <c r="BA48" s="194">
        <f>ROUND(((B48/CE61)*BA61),0)</f>
        <v>0</v>
      </c>
      <c r="BB48" s="194">
        <f>ROUND(((B48/CE61)*BB61),0)</f>
        <v>0</v>
      </c>
      <c r="BC48" s="194">
        <f>ROUND(((B48/CE61)*BC61),0)</f>
        <v>17902</v>
      </c>
      <c r="BD48" s="194">
        <f>ROUND(((B48/CE61)*BD61),0)</f>
        <v>74160</v>
      </c>
      <c r="BE48" s="194">
        <f>ROUND(((B48/CE61)*BE61),0)</f>
        <v>136873</v>
      </c>
      <c r="BF48" s="194">
        <f>ROUND(((B48/CE61)*BF61),0)</f>
        <v>253996</v>
      </c>
      <c r="BG48" s="194">
        <f>ROUND(((B48/CE61)*BG61),0)</f>
        <v>31864</v>
      </c>
      <c r="BH48" s="194">
        <f>ROUND(((B48/CE61)*BH61),0)</f>
        <v>99969</v>
      </c>
      <c r="BI48" s="194">
        <f>ROUND(((B48/CE61)*BI61),0)</f>
        <v>0</v>
      </c>
      <c r="BJ48" s="194">
        <f>ROUND(((B48/CE61)*BJ61),0)</f>
        <v>119845</v>
      </c>
      <c r="BK48" s="194">
        <f>ROUND(((B48/CE61)*BK61),0)</f>
        <v>369735</v>
      </c>
      <c r="BL48" s="194">
        <f>ROUND(((B48/CE61)*BL61),0)</f>
        <v>258619</v>
      </c>
      <c r="BM48" s="194">
        <f>ROUND(((B48/CE61)*BM61),0)</f>
        <v>0</v>
      </c>
      <c r="BN48" s="194">
        <f>ROUND(((B48/CE61)*BN61),0)</f>
        <v>480579</v>
      </c>
      <c r="BO48" s="194">
        <f>ROUND(((B48/CE61)*BO61),0)</f>
        <v>20092</v>
      </c>
      <c r="BP48" s="194">
        <f>ROUND(((B48/CE61)*BP61),0)</f>
        <v>21103</v>
      </c>
      <c r="BQ48" s="194">
        <f>ROUND(((B48/CE61)*BQ61),0)</f>
        <v>64312</v>
      </c>
      <c r="BR48" s="194">
        <f>ROUND(((B48/CE61)*BR61),0)</f>
        <v>115481</v>
      </c>
      <c r="BS48" s="194">
        <f>ROUND(((B48/CE61)*BS61),0)</f>
        <v>0</v>
      </c>
      <c r="BT48" s="194">
        <f>ROUND(((B48/CE61)*BT61),0)</f>
        <v>0</v>
      </c>
      <c r="BU48" s="194">
        <f>ROUND(((B48/CE61)*BU61),0)</f>
        <v>0</v>
      </c>
      <c r="BV48" s="194">
        <f>ROUND(((B48/CE61)*BV61),0)</f>
        <v>346347</v>
      </c>
      <c r="BW48" s="194">
        <f>ROUND(((B48/CE61)*BW61),0)</f>
        <v>0</v>
      </c>
      <c r="BX48" s="194">
        <f>ROUND(((B48/CE61)*BX61),0)</f>
        <v>405128</v>
      </c>
      <c r="BY48" s="194">
        <f>ROUND(((B48/CE61)*BY61),0)</f>
        <v>246879</v>
      </c>
      <c r="BZ48" s="194">
        <f>ROUND(((B48/CE61)*BZ61),0)</f>
        <v>0</v>
      </c>
      <c r="CA48" s="194">
        <f>ROUND(((B48/CE61)*CA61),0)</f>
        <v>25511</v>
      </c>
      <c r="CB48" s="194">
        <f>ROUND(((B48/CE61)*CB61),0)</f>
        <v>0</v>
      </c>
      <c r="CC48" s="194">
        <f>ROUND(((B48/CE61)*CC61),0)</f>
        <v>12849</v>
      </c>
      <c r="CD48" s="194"/>
      <c r="CE48" s="194">
        <f>SUM(C48:CD48)</f>
        <v>13602840</v>
      </c>
    </row>
    <row r="49" spans="1:84" ht="12.65" customHeight="1" x14ac:dyDescent="0.35">
      <c r="A49" s="175" t="s">
        <v>206</v>
      </c>
      <c r="B49" s="194">
        <f>B47+B48</f>
        <v>13602838.92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5" customHeight="1" x14ac:dyDescent="0.35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4"/>
      <c r="CE51" s="194">
        <f>SUM(C51:CD51)</f>
        <v>0</v>
      </c>
    </row>
    <row r="52" spans="1:84" ht="12.65" customHeight="1" x14ac:dyDescent="0.35">
      <c r="A52" s="171" t="s">
        <v>208</v>
      </c>
      <c r="B52" s="277">
        <v>5972266.0199999996</v>
      </c>
      <c r="C52" s="194">
        <f>ROUND((B52/(CE76+CF76)*C76),0)</f>
        <v>98295</v>
      </c>
      <c r="D52" s="194">
        <f>ROUND((B52/(CE76+CF76)*D76),0)</f>
        <v>0</v>
      </c>
      <c r="E52" s="194">
        <f>ROUND((B52/(CE76+CF76)*E76),0)</f>
        <v>406735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8616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960994</v>
      </c>
      <c r="P52" s="194">
        <f>ROUND((B52/(CE76+CF76)*P76),0)</f>
        <v>281267</v>
      </c>
      <c r="Q52" s="194">
        <f>ROUND((B52/(CE76+CF76)*Q76),0)</f>
        <v>46740</v>
      </c>
      <c r="R52" s="194">
        <f>ROUND((B52/(CE76+CF76)*R76),0)</f>
        <v>0</v>
      </c>
      <c r="S52" s="194">
        <f>ROUND((B52/(CE76+CF76)*S76),0)</f>
        <v>88285</v>
      </c>
      <c r="T52" s="194">
        <f>ROUND((B52/(CE76+CF76)*T76),0)</f>
        <v>0</v>
      </c>
      <c r="U52" s="194">
        <f>ROUND((B52/(CE76+CF76)*U76),0)</f>
        <v>111759</v>
      </c>
      <c r="V52" s="194">
        <f>ROUND((B52/(CE76+CF76)*V76),0)</f>
        <v>0</v>
      </c>
      <c r="W52" s="194">
        <f>ROUND((B52/(CE76+CF76)*W76),0)</f>
        <v>9749</v>
      </c>
      <c r="X52" s="194">
        <f>ROUND((B52/(CE76+CF76)*X76),0)</f>
        <v>10895</v>
      </c>
      <c r="Y52" s="194">
        <f>ROUND((B52/(CE76+CF76)*Y76),0)</f>
        <v>254904</v>
      </c>
      <c r="Z52" s="194">
        <f>ROUND((B52/(CE76+CF76)*Z76),0)</f>
        <v>0</v>
      </c>
      <c r="AA52" s="194">
        <f>ROUND((B52/(CE76+CF76)*AA76),0)</f>
        <v>11815</v>
      </c>
      <c r="AB52" s="194">
        <f>ROUND((B52/(CE76+CF76)*AB76),0)</f>
        <v>91814</v>
      </c>
      <c r="AC52" s="194">
        <f>ROUND((B52/(CE76+CF76)*AC76),0)</f>
        <v>0</v>
      </c>
      <c r="AD52" s="194">
        <f>ROUND((B52/(CE76+CF76)*AD76),0)</f>
        <v>0</v>
      </c>
      <c r="AE52" s="194">
        <f>ROUND((B52/(CE76+CF76)*AE76),0)</f>
        <v>291832</v>
      </c>
      <c r="AF52" s="194">
        <f>ROUND((B52/(CE76+CF76)*AF76),0)</f>
        <v>0</v>
      </c>
      <c r="AG52" s="194">
        <f>ROUND((B52/(CE76+CF76)*AG76),0)</f>
        <v>169723</v>
      </c>
      <c r="AH52" s="194">
        <f>ROUND((B52/(CE76+CF76)*AH76),0)</f>
        <v>385807</v>
      </c>
      <c r="AI52" s="194">
        <f>ROUND((B52/(CE76+CF76)*AI76),0)</f>
        <v>179779</v>
      </c>
      <c r="AJ52" s="194">
        <f>ROUND((B52/(CE76+CF76)*AJ76),0)</f>
        <v>1027708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109209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0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154199</v>
      </c>
      <c r="BA52" s="194">
        <f>ROUND((B52/(CE76+CF76)*BA76),0)</f>
        <v>7379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29749</v>
      </c>
      <c r="BE52" s="194">
        <f>ROUND((B52/(CE76+CF76)*BE76),0)</f>
        <v>96999</v>
      </c>
      <c r="BF52" s="194">
        <f>ROUND((B52/(CE76+CF76)*BF76),0)</f>
        <v>36057</v>
      </c>
      <c r="BG52" s="194">
        <f>ROUND((B52/(CE76+CF76)*BG76),0)</f>
        <v>0</v>
      </c>
      <c r="BH52" s="194">
        <f>ROUND((B52/(CE76+CF76)*BH76),0)</f>
        <v>81621</v>
      </c>
      <c r="BI52" s="194">
        <f>ROUND((B52/(CE76+CF76)*BI76),0)</f>
        <v>0</v>
      </c>
      <c r="BJ52" s="194">
        <f>ROUND((B52/(CE76+CF76)*BJ76),0)</f>
        <v>185966</v>
      </c>
      <c r="BK52" s="194">
        <f>ROUND((B52/(CE76+CF76)*BK76),0)</f>
        <v>70912</v>
      </c>
      <c r="BL52" s="194">
        <f>ROUND((B52/(CE76+CF76)*BL76),0)</f>
        <v>39227</v>
      </c>
      <c r="BM52" s="194">
        <f>ROUND((B52/(CE76+CF76)*BM76),0)</f>
        <v>0</v>
      </c>
      <c r="BN52" s="194">
        <f>ROUND((B52/(CE76+CF76)*BN76),0)</f>
        <v>291600</v>
      </c>
      <c r="BO52" s="194">
        <f>ROUND((B52/(CE76+CF76)*BO76),0)</f>
        <v>6742</v>
      </c>
      <c r="BP52" s="194">
        <f>ROUND((B52/(CE76+CF76)*BP76),0)</f>
        <v>20663</v>
      </c>
      <c r="BQ52" s="194">
        <f>ROUND((B52/(CE76+CF76)*BQ76),0)</f>
        <v>0</v>
      </c>
      <c r="BR52" s="194">
        <f>ROUND((B52/(CE76+CF76)*BR76),0)</f>
        <v>37209</v>
      </c>
      <c r="BS52" s="194">
        <f>ROUND((B52/(CE76+CF76)*BS76),0)</f>
        <v>34376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92183</v>
      </c>
      <c r="BW52" s="194">
        <f>ROUND((B52/(CE76+CF76)*BW76),0)</f>
        <v>6585</v>
      </c>
      <c r="BX52" s="194">
        <f>ROUND((B52/(CE76+CF76)*BX76),0)</f>
        <v>79107</v>
      </c>
      <c r="BY52" s="194">
        <f>ROUND((B52/(CE76+CF76)*BY76),0)</f>
        <v>15439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123761</v>
      </c>
      <c r="CC52" s="194">
        <f>ROUND((B52/(CE76+CF76)*CC76),0)</f>
        <v>16569</v>
      </c>
      <c r="CD52" s="194"/>
      <c r="CE52" s="194">
        <f>SUM(C52:CD52)</f>
        <v>5972269</v>
      </c>
    </row>
    <row r="53" spans="1:84" ht="12.65" customHeight="1" x14ac:dyDescent="0.35">
      <c r="A53" s="175" t="s">
        <v>206</v>
      </c>
      <c r="B53" s="194">
        <f>B51+B52</f>
        <v>5972266.0199999996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35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6" t="s">
        <v>220</v>
      </c>
      <c r="S58" s="239" t="s">
        <v>221</v>
      </c>
      <c r="T58" s="23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39" t="s">
        <v>221</v>
      </c>
      <c r="AW58" s="239" t="s">
        <v>221</v>
      </c>
      <c r="AX58" s="239" t="s">
        <v>221</v>
      </c>
      <c r="AY58" s="170" t="s">
        <v>231</v>
      </c>
      <c r="AZ58" s="170" t="s">
        <v>231</v>
      </c>
      <c r="BA58" s="239" t="s">
        <v>221</v>
      </c>
      <c r="BB58" s="239" t="s">
        <v>221</v>
      </c>
      <c r="BC58" s="239" t="s">
        <v>221</v>
      </c>
      <c r="BD58" s="239" t="s">
        <v>221</v>
      </c>
      <c r="BE58" s="170" t="s">
        <v>232</v>
      </c>
      <c r="BF58" s="239" t="s">
        <v>221</v>
      </c>
      <c r="BG58" s="239" t="s">
        <v>221</v>
      </c>
      <c r="BH58" s="239" t="s">
        <v>221</v>
      </c>
      <c r="BI58" s="239" t="s">
        <v>221</v>
      </c>
      <c r="BJ58" s="239" t="s">
        <v>221</v>
      </c>
      <c r="BK58" s="239" t="s">
        <v>221</v>
      </c>
      <c r="BL58" s="239" t="s">
        <v>221</v>
      </c>
      <c r="BM58" s="239" t="s">
        <v>221</v>
      </c>
      <c r="BN58" s="239" t="s">
        <v>221</v>
      </c>
      <c r="BO58" s="239" t="s">
        <v>221</v>
      </c>
      <c r="BP58" s="239" t="s">
        <v>221</v>
      </c>
      <c r="BQ58" s="239" t="s">
        <v>221</v>
      </c>
      <c r="BR58" s="239" t="s">
        <v>221</v>
      </c>
      <c r="BS58" s="239" t="s">
        <v>221</v>
      </c>
      <c r="BT58" s="239" t="s">
        <v>221</v>
      </c>
      <c r="BU58" s="239" t="s">
        <v>221</v>
      </c>
      <c r="BV58" s="239" t="s">
        <v>221</v>
      </c>
      <c r="BW58" s="239" t="s">
        <v>221</v>
      </c>
      <c r="BX58" s="239" t="s">
        <v>221</v>
      </c>
      <c r="BY58" s="239" t="s">
        <v>221</v>
      </c>
      <c r="BZ58" s="239" t="s">
        <v>221</v>
      </c>
      <c r="CA58" s="239" t="s">
        <v>221</v>
      </c>
      <c r="CB58" s="239" t="s">
        <v>221</v>
      </c>
      <c r="CC58" s="239" t="s">
        <v>221</v>
      </c>
      <c r="CD58" s="239" t="s">
        <v>221</v>
      </c>
      <c r="CE58" s="239" t="s">
        <v>221</v>
      </c>
    </row>
    <row r="59" spans="1:84" ht="12.65" customHeight="1" x14ac:dyDescent="0.35">
      <c r="A59" s="171" t="s">
        <v>233</v>
      </c>
      <c r="B59" s="175"/>
      <c r="C59" s="278">
        <v>577</v>
      </c>
      <c r="D59" s="278">
        <v>0</v>
      </c>
      <c r="E59" s="278">
        <v>3104</v>
      </c>
      <c r="F59" s="278">
        <v>0</v>
      </c>
      <c r="G59" s="278">
        <v>0</v>
      </c>
      <c r="H59" s="278">
        <v>0</v>
      </c>
      <c r="I59" s="278">
        <v>0</v>
      </c>
      <c r="J59" s="278">
        <v>537</v>
      </c>
      <c r="K59" s="278">
        <v>0</v>
      </c>
      <c r="L59" s="291">
        <v>0</v>
      </c>
      <c r="M59" s="291">
        <v>0</v>
      </c>
      <c r="N59" s="291">
        <v>0</v>
      </c>
      <c r="O59" s="291">
        <v>868</v>
      </c>
      <c r="P59" s="301">
        <v>152279</v>
      </c>
      <c r="Q59" s="301">
        <v>168479</v>
      </c>
      <c r="R59" s="301">
        <v>96895</v>
      </c>
      <c r="S59" s="240"/>
      <c r="T59" s="240"/>
      <c r="U59" s="322">
        <v>197584</v>
      </c>
      <c r="V59" s="320">
        <v>4562</v>
      </c>
      <c r="W59" s="320">
        <v>2513</v>
      </c>
      <c r="X59" s="320">
        <v>11183</v>
      </c>
      <c r="Y59" s="320">
        <v>21482</v>
      </c>
      <c r="Z59" s="330">
        <v>0</v>
      </c>
      <c r="AA59" s="330">
        <v>663</v>
      </c>
      <c r="AB59" s="240"/>
      <c r="AC59" s="340">
        <v>2910</v>
      </c>
      <c r="AD59" s="340">
        <v>0</v>
      </c>
      <c r="AE59" s="340">
        <v>21648</v>
      </c>
      <c r="AF59" s="340">
        <v>0</v>
      </c>
      <c r="AG59" s="348">
        <v>36900</v>
      </c>
      <c r="AH59" s="348">
        <v>7173</v>
      </c>
      <c r="AI59" s="348">
        <v>6525</v>
      </c>
      <c r="AJ59" s="348">
        <v>5342</v>
      </c>
      <c r="AK59" s="355">
        <v>6060</v>
      </c>
      <c r="AL59" s="355">
        <v>371</v>
      </c>
      <c r="AM59" s="355">
        <v>0</v>
      </c>
      <c r="AN59" s="355">
        <v>0</v>
      </c>
      <c r="AO59" s="362">
        <v>0</v>
      </c>
      <c r="AP59" s="362">
        <v>0</v>
      </c>
      <c r="AQ59" s="362">
        <v>0</v>
      </c>
      <c r="AR59" s="362">
        <v>16</v>
      </c>
      <c r="AS59" s="370">
        <v>0</v>
      </c>
      <c r="AT59" s="370">
        <v>0</v>
      </c>
      <c r="AU59" s="370">
        <v>0</v>
      </c>
      <c r="AV59" s="240"/>
      <c r="AW59" s="240"/>
      <c r="AX59" s="240"/>
      <c r="AY59" s="382">
        <v>0</v>
      </c>
      <c r="AZ59" s="382">
        <v>0</v>
      </c>
      <c r="BA59" s="240"/>
      <c r="BB59" s="240"/>
      <c r="BC59" s="240"/>
      <c r="BD59" s="240"/>
      <c r="BE59" s="394">
        <v>182926.4</v>
      </c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1"/>
      <c r="CE59" s="194"/>
    </row>
    <row r="60" spans="1:84" ht="12.65" customHeight="1" x14ac:dyDescent="0.35">
      <c r="A60" s="242" t="s">
        <v>234</v>
      </c>
      <c r="B60" s="175"/>
      <c r="C60" s="280">
        <v>11</v>
      </c>
      <c r="D60" s="281">
        <v>0</v>
      </c>
      <c r="E60" s="281">
        <v>36</v>
      </c>
      <c r="F60" s="282">
        <v>0</v>
      </c>
      <c r="G60" s="281">
        <v>0</v>
      </c>
      <c r="H60" s="281">
        <v>0</v>
      </c>
      <c r="I60" s="281">
        <v>0</v>
      </c>
      <c r="J60" s="282">
        <v>1</v>
      </c>
      <c r="K60" s="281">
        <v>0</v>
      </c>
      <c r="L60" s="293">
        <v>0</v>
      </c>
      <c r="M60" s="293">
        <v>0</v>
      </c>
      <c r="N60" s="293">
        <v>0</v>
      </c>
      <c r="O60" s="293">
        <v>16</v>
      </c>
      <c r="P60" s="302">
        <v>11</v>
      </c>
      <c r="Q60" s="302">
        <v>7</v>
      </c>
      <c r="R60" s="302">
        <v>0</v>
      </c>
      <c r="S60" s="311">
        <v>3</v>
      </c>
      <c r="T60" s="311">
        <v>0</v>
      </c>
      <c r="U60" s="321">
        <v>27</v>
      </c>
      <c r="V60" s="321">
        <v>0</v>
      </c>
      <c r="W60" s="321">
        <v>1</v>
      </c>
      <c r="X60" s="321">
        <v>6</v>
      </c>
      <c r="Y60" s="321">
        <v>19</v>
      </c>
      <c r="Z60" s="331">
        <v>0</v>
      </c>
      <c r="AA60" s="331">
        <v>1</v>
      </c>
      <c r="AB60" s="333">
        <v>7</v>
      </c>
      <c r="AC60" s="341">
        <v>6</v>
      </c>
      <c r="AD60" s="341">
        <v>0</v>
      </c>
      <c r="AE60" s="341">
        <v>17</v>
      </c>
      <c r="AF60" s="341">
        <v>0</v>
      </c>
      <c r="AG60" s="349">
        <v>23</v>
      </c>
      <c r="AH60" s="349">
        <v>44</v>
      </c>
      <c r="AI60" s="349">
        <v>20</v>
      </c>
      <c r="AJ60" s="349">
        <v>87</v>
      </c>
      <c r="AK60" s="356">
        <v>0</v>
      </c>
      <c r="AL60" s="356">
        <v>0</v>
      </c>
      <c r="AM60" s="356">
        <v>0</v>
      </c>
      <c r="AN60" s="356">
        <v>0</v>
      </c>
      <c r="AO60" s="363">
        <v>0</v>
      </c>
      <c r="AP60" s="363">
        <v>0</v>
      </c>
      <c r="AQ60" s="363">
        <v>0</v>
      </c>
      <c r="AR60" s="363">
        <v>27</v>
      </c>
      <c r="AS60" s="371">
        <v>0</v>
      </c>
      <c r="AT60" s="371">
        <v>0</v>
      </c>
      <c r="AU60" s="371">
        <v>0</v>
      </c>
      <c r="AV60" s="378">
        <v>0</v>
      </c>
      <c r="AW60" s="378">
        <v>0</v>
      </c>
      <c r="AX60" s="378">
        <v>0.4</v>
      </c>
      <c r="AY60" s="383">
        <v>0</v>
      </c>
      <c r="AZ60" s="383">
        <v>9</v>
      </c>
      <c r="BA60" s="389">
        <v>0</v>
      </c>
      <c r="BB60" s="389">
        <v>0</v>
      </c>
      <c r="BC60" s="389">
        <v>1</v>
      </c>
      <c r="BD60" s="389">
        <v>5</v>
      </c>
      <c r="BE60" s="395">
        <v>7</v>
      </c>
      <c r="BF60" s="397">
        <v>20</v>
      </c>
      <c r="BG60" s="397">
        <v>0.5</v>
      </c>
      <c r="BH60" s="397">
        <v>9</v>
      </c>
      <c r="BI60" s="403">
        <v>0</v>
      </c>
      <c r="BJ60" s="403">
        <v>8</v>
      </c>
      <c r="BK60" s="403">
        <v>22</v>
      </c>
      <c r="BL60" s="403">
        <v>14</v>
      </c>
      <c r="BM60" s="403">
        <v>0</v>
      </c>
      <c r="BN60" s="403">
        <v>14</v>
      </c>
      <c r="BO60" s="403">
        <v>1</v>
      </c>
      <c r="BP60" s="409">
        <v>0.5</v>
      </c>
      <c r="BQ60" s="409">
        <v>0</v>
      </c>
      <c r="BR60" s="409">
        <v>6</v>
      </c>
      <c r="BS60" s="409">
        <v>3</v>
      </c>
      <c r="BT60" s="409">
        <v>0</v>
      </c>
      <c r="BU60" s="409">
        <v>0</v>
      </c>
      <c r="BV60" s="409">
        <v>27</v>
      </c>
      <c r="BW60" s="409">
        <v>0</v>
      </c>
      <c r="BX60" s="409">
        <v>18</v>
      </c>
      <c r="BY60" s="409">
        <v>7</v>
      </c>
      <c r="BZ60" s="409">
        <v>0</v>
      </c>
      <c r="CA60" s="409">
        <v>2</v>
      </c>
      <c r="CB60" s="409">
        <v>0</v>
      </c>
      <c r="CC60" s="409">
        <v>3</v>
      </c>
      <c r="CD60" s="241" t="s">
        <v>221</v>
      </c>
      <c r="CE60" s="243">
        <f t="shared" ref="CE60:CE70" si="0">SUM(C60:CD60)</f>
        <v>547.4</v>
      </c>
    </row>
    <row r="61" spans="1:84" ht="12.65" customHeight="1" x14ac:dyDescent="0.35">
      <c r="A61" s="171" t="s">
        <v>235</v>
      </c>
      <c r="B61" s="175"/>
      <c r="C61" s="278">
        <v>1353992.62</v>
      </c>
      <c r="D61" s="278">
        <v>0</v>
      </c>
      <c r="E61" s="278">
        <v>2739079.63</v>
      </c>
      <c r="F61" s="279">
        <v>0</v>
      </c>
      <c r="G61" s="278">
        <v>0</v>
      </c>
      <c r="H61" s="278">
        <v>0</v>
      </c>
      <c r="I61" s="279">
        <v>0</v>
      </c>
      <c r="J61" s="279">
        <v>92482.74</v>
      </c>
      <c r="K61" s="279">
        <v>0</v>
      </c>
      <c r="L61" s="292">
        <v>0</v>
      </c>
      <c r="M61" s="291">
        <v>0</v>
      </c>
      <c r="N61" s="291">
        <v>0</v>
      </c>
      <c r="O61" s="291">
        <v>1931085.7</v>
      </c>
      <c r="P61" s="301">
        <v>1168531.3400000001</v>
      </c>
      <c r="Q61" s="301">
        <v>959927.62</v>
      </c>
      <c r="R61" s="301">
        <v>0</v>
      </c>
      <c r="S61" s="310">
        <v>113557.04</v>
      </c>
      <c r="T61" s="312">
        <v>0</v>
      </c>
      <c r="U61" s="320">
        <v>1847923.11</v>
      </c>
      <c r="V61" s="320">
        <v>72946.38</v>
      </c>
      <c r="W61" s="320">
        <v>108390.56</v>
      </c>
      <c r="X61" s="320">
        <v>651079.21</v>
      </c>
      <c r="Y61" s="320">
        <v>1324551.78</v>
      </c>
      <c r="Z61" s="330">
        <v>0</v>
      </c>
      <c r="AA61" s="330">
        <v>95841.77</v>
      </c>
      <c r="AB61" s="332">
        <v>846382.38</v>
      </c>
      <c r="AC61" s="340">
        <v>407588.41</v>
      </c>
      <c r="AD61" s="340">
        <v>0</v>
      </c>
      <c r="AE61" s="340">
        <v>1254744.6100000001</v>
      </c>
      <c r="AF61" s="340">
        <v>0</v>
      </c>
      <c r="AG61" s="348">
        <v>2339520.7599999998</v>
      </c>
      <c r="AH61" s="348">
        <v>4902786.95</v>
      </c>
      <c r="AI61" s="348">
        <v>1338048.3999999999</v>
      </c>
      <c r="AJ61" s="348">
        <v>9619919.1199999992</v>
      </c>
      <c r="AK61" s="355">
        <v>183493.01</v>
      </c>
      <c r="AL61" s="355">
        <v>67316.759999999995</v>
      </c>
      <c r="AM61" s="355">
        <v>0</v>
      </c>
      <c r="AN61" s="355">
        <v>0</v>
      </c>
      <c r="AO61" s="362">
        <v>0</v>
      </c>
      <c r="AP61" s="362">
        <v>0</v>
      </c>
      <c r="AQ61" s="362">
        <v>0</v>
      </c>
      <c r="AR61" s="362">
        <v>3433676.12</v>
      </c>
      <c r="AS61" s="370">
        <v>0</v>
      </c>
      <c r="AT61" s="370">
        <v>0</v>
      </c>
      <c r="AU61" s="370">
        <v>0</v>
      </c>
      <c r="AV61" s="377">
        <v>0</v>
      </c>
      <c r="AW61" s="377">
        <v>0</v>
      </c>
      <c r="AX61" s="377">
        <v>31031.21</v>
      </c>
      <c r="AY61" s="382">
        <v>380.13</v>
      </c>
      <c r="AZ61" s="382">
        <v>514419.07</v>
      </c>
      <c r="BA61" s="388">
        <v>0</v>
      </c>
      <c r="BB61" s="388">
        <v>0</v>
      </c>
      <c r="BC61" s="388">
        <v>63752.93</v>
      </c>
      <c r="BD61" s="388">
        <v>264102.89</v>
      </c>
      <c r="BE61" s="394">
        <v>487436.94</v>
      </c>
      <c r="BF61" s="396">
        <v>904540.36</v>
      </c>
      <c r="BG61" s="396">
        <v>113475</v>
      </c>
      <c r="BH61" s="396">
        <v>356013.85</v>
      </c>
      <c r="BI61" s="402">
        <v>0</v>
      </c>
      <c r="BJ61" s="402">
        <v>426796.75</v>
      </c>
      <c r="BK61" s="402">
        <v>1316716.0900000001</v>
      </c>
      <c r="BL61" s="402">
        <v>921004.59</v>
      </c>
      <c r="BM61" s="402">
        <v>0</v>
      </c>
      <c r="BN61" s="402">
        <v>1711456.42</v>
      </c>
      <c r="BO61" s="402">
        <v>71553.08</v>
      </c>
      <c r="BP61" s="408">
        <v>75153.97</v>
      </c>
      <c r="BQ61" s="408">
        <v>229028.91</v>
      </c>
      <c r="BR61" s="408">
        <v>411254.38</v>
      </c>
      <c r="BS61" s="408">
        <v>0</v>
      </c>
      <c r="BT61" s="408">
        <v>0</v>
      </c>
      <c r="BU61" s="408">
        <v>0</v>
      </c>
      <c r="BV61" s="408">
        <v>1233423.46</v>
      </c>
      <c r="BW61" s="408">
        <v>0</v>
      </c>
      <c r="BX61" s="408">
        <v>1442758.02</v>
      </c>
      <c r="BY61" s="408">
        <v>879195.58</v>
      </c>
      <c r="BZ61" s="408">
        <v>0</v>
      </c>
      <c r="CA61" s="408">
        <v>90849.29</v>
      </c>
      <c r="CB61" s="408">
        <v>0</v>
      </c>
      <c r="CC61" s="408">
        <v>45757.39</v>
      </c>
      <c r="CD61" s="241" t="s">
        <v>221</v>
      </c>
      <c r="CE61" s="194">
        <f t="shared" si="0"/>
        <v>48442966.330000013</v>
      </c>
      <c r="CF61" s="244"/>
    </row>
    <row r="62" spans="1:84" ht="12.65" customHeight="1" x14ac:dyDescent="0.35">
      <c r="A62" s="171" t="s">
        <v>3</v>
      </c>
      <c r="B62" s="175"/>
      <c r="C62" s="194">
        <f t="shared" ref="C62:BN62" si="1">ROUND(C47+C48,0)</f>
        <v>380203</v>
      </c>
      <c r="D62" s="194">
        <f t="shared" si="1"/>
        <v>0</v>
      </c>
      <c r="E62" s="194">
        <f t="shared" si="1"/>
        <v>769137</v>
      </c>
      <c r="F62" s="194">
        <f t="shared" si="1"/>
        <v>0</v>
      </c>
      <c r="G62" s="194">
        <f t="shared" si="1"/>
        <v>0</v>
      </c>
      <c r="H62" s="194">
        <f t="shared" si="1"/>
        <v>0</v>
      </c>
      <c r="I62" s="194">
        <f t="shared" si="1"/>
        <v>0</v>
      </c>
      <c r="J62" s="194">
        <f>ROUND(J47+J48,0)</f>
        <v>25969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0</v>
      </c>
      <c r="O62" s="194">
        <f t="shared" si="1"/>
        <v>542251</v>
      </c>
      <c r="P62" s="194">
        <f t="shared" si="1"/>
        <v>328125</v>
      </c>
      <c r="Q62" s="194">
        <f t="shared" si="1"/>
        <v>269549</v>
      </c>
      <c r="R62" s="194">
        <f t="shared" si="1"/>
        <v>0</v>
      </c>
      <c r="S62" s="194">
        <f t="shared" si="1"/>
        <v>31887</v>
      </c>
      <c r="T62" s="194">
        <f t="shared" si="1"/>
        <v>0</v>
      </c>
      <c r="U62" s="194">
        <f t="shared" si="1"/>
        <v>518899</v>
      </c>
      <c r="V62" s="194">
        <f t="shared" si="1"/>
        <v>20483</v>
      </c>
      <c r="W62" s="194">
        <f t="shared" si="1"/>
        <v>30436</v>
      </c>
      <c r="X62" s="194">
        <f t="shared" si="1"/>
        <v>182824</v>
      </c>
      <c r="Y62" s="194">
        <f t="shared" si="1"/>
        <v>371936</v>
      </c>
      <c r="Z62" s="194">
        <f t="shared" si="1"/>
        <v>0</v>
      </c>
      <c r="AA62" s="194">
        <f t="shared" si="1"/>
        <v>26912</v>
      </c>
      <c r="AB62" s="194">
        <f t="shared" si="1"/>
        <v>237665</v>
      </c>
      <c r="AC62" s="194">
        <f t="shared" si="1"/>
        <v>114451</v>
      </c>
      <c r="AD62" s="194">
        <f t="shared" si="1"/>
        <v>0</v>
      </c>
      <c r="AE62" s="194">
        <f t="shared" si="1"/>
        <v>352334</v>
      </c>
      <c r="AF62" s="194">
        <f t="shared" si="1"/>
        <v>0</v>
      </c>
      <c r="AG62" s="194">
        <f t="shared" si="1"/>
        <v>656940</v>
      </c>
      <c r="AH62" s="194">
        <f t="shared" si="1"/>
        <v>1376708</v>
      </c>
      <c r="AI62" s="194">
        <f t="shared" si="1"/>
        <v>375725</v>
      </c>
      <c r="AJ62" s="194">
        <f t="shared" si="1"/>
        <v>2701284</v>
      </c>
      <c r="AK62" s="194">
        <f t="shared" si="1"/>
        <v>51525</v>
      </c>
      <c r="AL62" s="194">
        <f t="shared" si="1"/>
        <v>18903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0</v>
      </c>
      <c r="AQ62" s="194">
        <f t="shared" si="1"/>
        <v>0</v>
      </c>
      <c r="AR62" s="194">
        <f t="shared" si="1"/>
        <v>964180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0</v>
      </c>
      <c r="AW62" s="194">
        <f t="shared" si="1"/>
        <v>0</v>
      </c>
      <c r="AX62" s="194">
        <f t="shared" si="1"/>
        <v>8714</v>
      </c>
      <c r="AY62" s="194">
        <f>ROUND(AY47+AY48,0)</f>
        <v>107</v>
      </c>
      <c r="AZ62" s="194">
        <f>ROUND(AZ47+AZ48,0)</f>
        <v>144449</v>
      </c>
      <c r="BA62" s="194">
        <f>ROUND(BA47+BA48,0)</f>
        <v>0</v>
      </c>
      <c r="BB62" s="194">
        <f t="shared" si="1"/>
        <v>0</v>
      </c>
      <c r="BC62" s="194">
        <f t="shared" si="1"/>
        <v>17902</v>
      </c>
      <c r="BD62" s="194">
        <f t="shared" si="1"/>
        <v>74160</v>
      </c>
      <c r="BE62" s="194">
        <f t="shared" si="1"/>
        <v>136873</v>
      </c>
      <c r="BF62" s="194">
        <f t="shared" si="1"/>
        <v>253996</v>
      </c>
      <c r="BG62" s="194">
        <f t="shared" si="1"/>
        <v>31864</v>
      </c>
      <c r="BH62" s="194">
        <f t="shared" si="1"/>
        <v>99969</v>
      </c>
      <c r="BI62" s="194">
        <f t="shared" si="1"/>
        <v>0</v>
      </c>
      <c r="BJ62" s="194">
        <f t="shared" si="1"/>
        <v>119845</v>
      </c>
      <c r="BK62" s="194">
        <f t="shared" si="1"/>
        <v>369735</v>
      </c>
      <c r="BL62" s="194">
        <f t="shared" si="1"/>
        <v>258619</v>
      </c>
      <c r="BM62" s="194">
        <f t="shared" si="1"/>
        <v>0</v>
      </c>
      <c r="BN62" s="194">
        <f t="shared" si="1"/>
        <v>480579</v>
      </c>
      <c r="BO62" s="194">
        <f t="shared" ref="BO62:CC62" si="2">ROUND(BO47+BO48,0)</f>
        <v>20092</v>
      </c>
      <c r="BP62" s="194">
        <f t="shared" si="2"/>
        <v>21103</v>
      </c>
      <c r="BQ62" s="194">
        <f t="shared" si="2"/>
        <v>64312</v>
      </c>
      <c r="BR62" s="194">
        <f t="shared" si="2"/>
        <v>115481</v>
      </c>
      <c r="BS62" s="194">
        <f t="shared" si="2"/>
        <v>0</v>
      </c>
      <c r="BT62" s="194">
        <f t="shared" si="2"/>
        <v>0</v>
      </c>
      <c r="BU62" s="194">
        <f t="shared" si="2"/>
        <v>0</v>
      </c>
      <c r="BV62" s="194">
        <f t="shared" si="2"/>
        <v>346347</v>
      </c>
      <c r="BW62" s="194">
        <f t="shared" si="2"/>
        <v>0</v>
      </c>
      <c r="BX62" s="194">
        <f t="shared" si="2"/>
        <v>405128</v>
      </c>
      <c r="BY62" s="194">
        <f t="shared" si="2"/>
        <v>246879</v>
      </c>
      <c r="BZ62" s="194">
        <f t="shared" si="2"/>
        <v>0</v>
      </c>
      <c r="CA62" s="194">
        <f t="shared" si="2"/>
        <v>25511</v>
      </c>
      <c r="CB62" s="194">
        <f t="shared" si="2"/>
        <v>0</v>
      </c>
      <c r="CC62" s="194">
        <f t="shared" si="2"/>
        <v>12849</v>
      </c>
      <c r="CD62" s="241" t="s">
        <v>221</v>
      </c>
      <c r="CE62" s="194">
        <f t="shared" si="0"/>
        <v>13602840</v>
      </c>
      <c r="CF62" s="244"/>
    </row>
    <row r="63" spans="1:84" ht="12.65" customHeight="1" x14ac:dyDescent="0.35">
      <c r="A63" s="171" t="s">
        <v>236</v>
      </c>
      <c r="B63" s="175"/>
      <c r="C63" s="283">
        <v>0</v>
      </c>
      <c r="D63" s="283">
        <v>0</v>
      </c>
      <c r="E63" s="283">
        <v>0</v>
      </c>
      <c r="F63" s="283">
        <v>0</v>
      </c>
      <c r="G63" s="283">
        <v>0</v>
      </c>
      <c r="H63" s="283">
        <v>0</v>
      </c>
      <c r="I63" s="283">
        <v>0</v>
      </c>
      <c r="J63" s="284">
        <v>0</v>
      </c>
      <c r="K63" s="283">
        <v>0</v>
      </c>
      <c r="L63" s="294">
        <v>0</v>
      </c>
      <c r="M63" s="294">
        <v>0</v>
      </c>
      <c r="N63" s="294">
        <v>0</v>
      </c>
      <c r="O63" s="294">
        <v>2216957.66</v>
      </c>
      <c r="P63" s="303">
        <v>0</v>
      </c>
      <c r="Q63" s="303">
        <v>0</v>
      </c>
      <c r="R63" s="303">
        <v>1614062.44</v>
      </c>
      <c r="S63" s="314">
        <v>0</v>
      </c>
      <c r="T63" s="313">
        <v>0</v>
      </c>
      <c r="U63" s="324">
        <v>23095</v>
      </c>
      <c r="V63" s="324">
        <v>0</v>
      </c>
      <c r="W63" s="324">
        <v>0</v>
      </c>
      <c r="X63" s="324">
        <v>0</v>
      </c>
      <c r="Y63" s="324">
        <v>633570.19999999995</v>
      </c>
      <c r="Z63" s="334">
        <v>0</v>
      </c>
      <c r="AA63" s="334">
        <v>18825</v>
      </c>
      <c r="AB63" s="334">
        <v>557609.66</v>
      </c>
      <c r="AC63" s="342">
        <v>0</v>
      </c>
      <c r="AD63" s="342">
        <v>0</v>
      </c>
      <c r="AE63" s="342">
        <v>4000</v>
      </c>
      <c r="AF63" s="342">
        <v>0</v>
      </c>
      <c r="AG63" s="350">
        <v>3340466.01</v>
      </c>
      <c r="AH63" s="350">
        <v>101900.05</v>
      </c>
      <c r="AI63" s="350">
        <v>547560</v>
      </c>
      <c r="AJ63" s="350">
        <v>2563949.6800000002</v>
      </c>
      <c r="AK63" s="357">
        <v>0</v>
      </c>
      <c r="AL63" s="357">
        <v>0</v>
      </c>
      <c r="AM63" s="357">
        <v>0</v>
      </c>
      <c r="AN63" s="357">
        <v>0</v>
      </c>
      <c r="AO63" s="364">
        <v>0</v>
      </c>
      <c r="AP63" s="364">
        <v>0</v>
      </c>
      <c r="AQ63" s="364">
        <v>0</v>
      </c>
      <c r="AR63" s="364">
        <v>0</v>
      </c>
      <c r="AS63" s="372">
        <v>0</v>
      </c>
      <c r="AT63" s="372">
        <v>0</v>
      </c>
      <c r="AU63" s="372">
        <v>0</v>
      </c>
      <c r="AV63" s="379">
        <v>0</v>
      </c>
      <c r="AW63" s="379">
        <v>0</v>
      </c>
      <c r="AX63" s="379">
        <v>0</v>
      </c>
      <c r="AY63" s="384">
        <v>0</v>
      </c>
      <c r="AZ63" s="384">
        <v>0</v>
      </c>
      <c r="BA63" s="390">
        <v>0</v>
      </c>
      <c r="BB63" s="390">
        <v>0</v>
      </c>
      <c r="BC63" s="390">
        <v>0</v>
      </c>
      <c r="BD63" s="390">
        <v>0</v>
      </c>
      <c r="BE63" s="398">
        <v>0</v>
      </c>
      <c r="BF63" s="398">
        <v>0</v>
      </c>
      <c r="BG63" s="398">
        <v>0</v>
      </c>
      <c r="BH63" s="398">
        <v>19646.400000000001</v>
      </c>
      <c r="BI63" s="404">
        <v>0</v>
      </c>
      <c r="BJ63" s="404">
        <v>92035.62</v>
      </c>
      <c r="BK63" s="404">
        <v>910</v>
      </c>
      <c r="BL63" s="404">
        <v>0</v>
      </c>
      <c r="BM63" s="404">
        <v>0</v>
      </c>
      <c r="BN63" s="404">
        <v>238216.58</v>
      </c>
      <c r="BO63" s="404">
        <v>0</v>
      </c>
      <c r="BP63" s="410">
        <v>0</v>
      </c>
      <c r="BQ63" s="410">
        <v>0</v>
      </c>
      <c r="BR63" s="410">
        <v>163141.14000000001</v>
      </c>
      <c r="BS63" s="410">
        <v>0</v>
      </c>
      <c r="BT63" s="410">
        <v>0</v>
      </c>
      <c r="BU63" s="410">
        <v>0</v>
      </c>
      <c r="BV63" s="410">
        <v>94076.25</v>
      </c>
      <c r="BW63" s="410">
        <v>394863.59</v>
      </c>
      <c r="BX63" s="410">
        <v>22383.5</v>
      </c>
      <c r="BY63" s="410">
        <v>0</v>
      </c>
      <c r="BZ63" s="410">
        <v>0</v>
      </c>
      <c r="CA63" s="410">
        <v>0</v>
      </c>
      <c r="CB63" s="410">
        <v>0</v>
      </c>
      <c r="CC63" s="410">
        <v>15000</v>
      </c>
      <c r="CD63" s="241" t="s">
        <v>221</v>
      </c>
      <c r="CE63" s="194">
        <f t="shared" si="0"/>
        <v>12662268.779999999</v>
      </c>
      <c r="CF63" s="244"/>
    </row>
    <row r="64" spans="1:84" ht="12.65" customHeight="1" x14ac:dyDescent="0.35">
      <c r="A64" s="171" t="s">
        <v>237</v>
      </c>
      <c r="B64" s="175"/>
      <c r="C64" s="283">
        <v>84340.36</v>
      </c>
      <c r="D64" s="283">
        <v>0</v>
      </c>
      <c r="E64" s="284">
        <v>262670.59999999998</v>
      </c>
      <c r="F64" s="283">
        <v>0</v>
      </c>
      <c r="G64" s="283">
        <v>0</v>
      </c>
      <c r="H64" s="283">
        <v>0</v>
      </c>
      <c r="I64" s="283">
        <v>0</v>
      </c>
      <c r="J64" s="284">
        <v>0</v>
      </c>
      <c r="K64" s="283">
        <v>0</v>
      </c>
      <c r="L64" s="294">
        <v>0</v>
      </c>
      <c r="M64" s="294">
        <v>0</v>
      </c>
      <c r="N64" s="294">
        <v>0</v>
      </c>
      <c r="O64" s="294">
        <v>105865.99</v>
      </c>
      <c r="P64" s="303">
        <v>1900259.17</v>
      </c>
      <c r="Q64" s="303">
        <v>84474.58</v>
      </c>
      <c r="R64" s="303">
        <v>27247.05</v>
      </c>
      <c r="S64" s="314">
        <v>1173.83</v>
      </c>
      <c r="T64" s="313">
        <v>0</v>
      </c>
      <c r="U64" s="324">
        <v>1462229.83</v>
      </c>
      <c r="V64" s="324">
        <v>17.190000000000001</v>
      </c>
      <c r="W64" s="324">
        <v>8422.43</v>
      </c>
      <c r="X64" s="324">
        <v>94945.42</v>
      </c>
      <c r="Y64" s="324">
        <v>80105.850000000006</v>
      </c>
      <c r="Z64" s="334">
        <v>0</v>
      </c>
      <c r="AA64" s="334">
        <v>69419.13</v>
      </c>
      <c r="AB64" s="334">
        <v>9751607.0899999999</v>
      </c>
      <c r="AC64" s="342">
        <v>66110.64</v>
      </c>
      <c r="AD64" s="342">
        <v>0</v>
      </c>
      <c r="AE64" s="342">
        <v>40051.65</v>
      </c>
      <c r="AF64" s="342">
        <v>0</v>
      </c>
      <c r="AG64" s="350">
        <v>382725.12</v>
      </c>
      <c r="AH64" s="350">
        <v>212884.58</v>
      </c>
      <c r="AI64" s="350">
        <v>237368.74</v>
      </c>
      <c r="AJ64" s="350">
        <v>647475.87</v>
      </c>
      <c r="AK64" s="357">
        <v>4782.8999999999996</v>
      </c>
      <c r="AL64" s="357">
        <v>53.06</v>
      </c>
      <c r="AM64" s="357">
        <v>0</v>
      </c>
      <c r="AN64" s="357">
        <v>0</v>
      </c>
      <c r="AO64" s="364">
        <v>0</v>
      </c>
      <c r="AP64" s="364">
        <v>0</v>
      </c>
      <c r="AQ64" s="364">
        <v>0</v>
      </c>
      <c r="AR64" s="364">
        <v>357498.85</v>
      </c>
      <c r="AS64" s="372">
        <v>0</v>
      </c>
      <c r="AT64" s="372">
        <v>0</v>
      </c>
      <c r="AU64" s="372">
        <v>0</v>
      </c>
      <c r="AV64" s="379">
        <v>0</v>
      </c>
      <c r="AW64" s="379">
        <v>0</v>
      </c>
      <c r="AX64" s="379">
        <v>2121.4699999999998</v>
      </c>
      <c r="AY64" s="384">
        <v>380.44</v>
      </c>
      <c r="AZ64" s="384">
        <v>365072.4</v>
      </c>
      <c r="BA64" s="390">
        <v>831.89</v>
      </c>
      <c r="BB64" s="390">
        <v>0</v>
      </c>
      <c r="BC64" s="390">
        <v>444.23</v>
      </c>
      <c r="BD64" s="390">
        <v>-18687.34</v>
      </c>
      <c r="BE64" s="398">
        <v>54830.27</v>
      </c>
      <c r="BF64" s="398">
        <v>91876.55</v>
      </c>
      <c r="BG64" s="398">
        <v>38758.33</v>
      </c>
      <c r="BH64" s="398">
        <v>333630.06</v>
      </c>
      <c r="BI64" s="404">
        <v>0</v>
      </c>
      <c r="BJ64" s="404">
        <v>3448.37</v>
      </c>
      <c r="BK64" s="404">
        <v>6388.57</v>
      </c>
      <c r="BL64" s="404">
        <v>15293.82</v>
      </c>
      <c r="BM64" s="404">
        <v>0</v>
      </c>
      <c r="BN64" s="404">
        <v>19159.22</v>
      </c>
      <c r="BO64" s="404">
        <v>4639.72</v>
      </c>
      <c r="BP64" s="410">
        <v>4925.1899999999996</v>
      </c>
      <c r="BQ64" s="410">
        <v>566.24</v>
      </c>
      <c r="BR64" s="410">
        <v>9972.2099999999991</v>
      </c>
      <c r="BS64" s="410">
        <v>2285.61</v>
      </c>
      <c r="BT64" s="410">
        <v>0</v>
      </c>
      <c r="BU64" s="410">
        <v>0</v>
      </c>
      <c r="BV64" s="410">
        <v>7725.33</v>
      </c>
      <c r="BW64" s="410">
        <v>2743.97</v>
      </c>
      <c r="BX64" s="410">
        <v>8653.9500000000007</v>
      </c>
      <c r="BY64" s="410">
        <v>24.69</v>
      </c>
      <c r="BZ64" s="410">
        <v>0</v>
      </c>
      <c r="CA64" s="410">
        <v>4333.54</v>
      </c>
      <c r="CB64" s="410">
        <v>0</v>
      </c>
      <c r="CC64" s="410">
        <v>330435.88</v>
      </c>
      <c r="CD64" s="241" t="s">
        <v>221</v>
      </c>
      <c r="CE64" s="194">
        <f t="shared" si="0"/>
        <v>17171584.539999995</v>
      </c>
      <c r="CF64" s="244"/>
    </row>
    <row r="65" spans="1:84" ht="12.65" customHeight="1" x14ac:dyDescent="0.35">
      <c r="A65" s="171" t="s">
        <v>238</v>
      </c>
      <c r="B65" s="175"/>
      <c r="C65" s="283">
        <v>0</v>
      </c>
      <c r="D65" s="283">
        <v>0</v>
      </c>
      <c r="E65" s="283">
        <v>1282.0899999999999</v>
      </c>
      <c r="F65" s="283">
        <v>0</v>
      </c>
      <c r="G65" s="283">
        <v>0</v>
      </c>
      <c r="H65" s="283">
        <v>0</v>
      </c>
      <c r="I65" s="283">
        <v>0</v>
      </c>
      <c r="J65" s="283">
        <v>0</v>
      </c>
      <c r="K65" s="283">
        <v>0</v>
      </c>
      <c r="L65" s="294">
        <v>0</v>
      </c>
      <c r="M65" s="294">
        <v>0</v>
      </c>
      <c r="N65" s="294">
        <v>0</v>
      </c>
      <c r="O65" s="294">
        <v>0</v>
      </c>
      <c r="P65" s="303">
        <v>2234.88</v>
      </c>
      <c r="Q65" s="303">
        <v>588</v>
      </c>
      <c r="R65" s="303">
        <v>0</v>
      </c>
      <c r="S65" s="314">
        <v>0</v>
      </c>
      <c r="T65" s="313">
        <v>0</v>
      </c>
      <c r="U65" s="324">
        <v>3813.72</v>
      </c>
      <c r="V65" s="324">
        <v>0</v>
      </c>
      <c r="W65" s="324">
        <v>0</v>
      </c>
      <c r="X65" s="324">
        <v>0</v>
      </c>
      <c r="Y65" s="324">
        <v>9895.5400000000009</v>
      </c>
      <c r="Z65" s="334">
        <v>0</v>
      </c>
      <c r="AA65" s="334">
        <v>0</v>
      </c>
      <c r="AB65" s="334">
        <v>-4096.6000000000004</v>
      </c>
      <c r="AC65" s="342">
        <v>0</v>
      </c>
      <c r="AD65" s="342">
        <v>0</v>
      </c>
      <c r="AE65" s="342">
        <v>2131.66</v>
      </c>
      <c r="AF65" s="342">
        <v>0</v>
      </c>
      <c r="AG65" s="350">
        <v>551.07000000000005</v>
      </c>
      <c r="AH65" s="350">
        <v>171815.3</v>
      </c>
      <c r="AI65" s="350">
        <v>551.07000000000005</v>
      </c>
      <c r="AJ65" s="350">
        <v>184236.74</v>
      </c>
      <c r="AK65" s="357">
        <v>0</v>
      </c>
      <c r="AL65" s="357">
        <v>0</v>
      </c>
      <c r="AM65" s="357">
        <v>0</v>
      </c>
      <c r="AN65" s="357">
        <v>0</v>
      </c>
      <c r="AO65" s="364">
        <v>0</v>
      </c>
      <c r="AP65" s="364">
        <v>0</v>
      </c>
      <c r="AQ65" s="364">
        <v>0</v>
      </c>
      <c r="AR65" s="364">
        <v>53391.33</v>
      </c>
      <c r="AS65" s="372">
        <v>0</v>
      </c>
      <c r="AT65" s="372">
        <v>0</v>
      </c>
      <c r="AU65" s="372">
        <v>0</v>
      </c>
      <c r="AV65" s="379">
        <v>0</v>
      </c>
      <c r="AW65" s="379">
        <v>0</v>
      </c>
      <c r="AX65" s="379">
        <v>0</v>
      </c>
      <c r="AY65" s="384">
        <v>0</v>
      </c>
      <c r="AZ65" s="384">
        <v>0</v>
      </c>
      <c r="BA65" s="390">
        <v>0</v>
      </c>
      <c r="BB65" s="390">
        <v>0</v>
      </c>
      <c r="BC65" s="390">
        <v>5801.06</v>
      </c>
      <c r="BD65" s="390">
        <v>0</v>
      </c>
      <c r="BE65" s="398">
        <v>697235.27</v>
      </c>
      <c r="BF65" s="398">
        <v>5388.66</v>
      </c>
      <c r="BG65" s="398">
        <v>134307.56</v>
      </c>
      <c r="BH65" s="398">
        <v>201150</v>
      </c>
      <c r="BI65" s="404">
        <v>0</v>
      </c>
      <c r="BJ65" s="404">
        <v>0</v>
      </c>
      <c r="BK65" s="404">
        <v>7771.45</v>
      </c>
      <c r="BL65" s="404">
        <v>810.99</v>
      </c>
      <c r="BM65" s="404">
        <v>0</v>
      </c>
      <c r="BN65" s="404">
        <v>2200.04</v>
      </c>
      <c r="BO65" s="404">
        <v>608.04999999999995</v>
      </c>
      <c r="BP65" s="410">
        <v>872.86</v>
      </c>
      <c r="BQ65" s="410">
        <v>1102.1400000000001</v>
      </c>
      <c r="BR65" s="410">
        <v>551.07000000000005</v>
      </c>
      <c r="BS65" s="410">
        <v>0</v>
      </c>
      <c r="BT65" s="410">
        <v>0</v>
      </c>
      <c r="BU65" s="410">
        <v>0</v>
      </c>
      <c r="BV65" s="410">
        <v>3168.38</v>
      </c>
      <c r="BW65" s="410">
        <v>647.1</v>
      </c>
      <c r="BX65" s="410">
        <v>1305.58</v>
      </c>
      <c r="BY65" s="410">
        <v>551.07000000000005</v>
      </c>
      <c r="BZ65" s="410">
        <v>0</v>
      </c>
      <c r="CA65" s="410">
        <v>0</v>
      </c>
      <c r="CB65" s="410">
        <v>0</v>
      </c>
      <c r="CC65" s="410">
        <v>20744.96</v>
      </c>
      <c r="CD65" s="241" t="s">
        <v>221</v>
      </c>
      <c r="CE65" s="194">
        <f t="shared" si="0"/>
        <v>1510611.04</v>
      </c>
      <c r="CF65" s="244"/>
    </row>
    <row r="66" spans="1:84" ht="12.65" customHeight="1" x14ac:dyDescent="0.35">
      <c r="A66" s="171" t="s">
        <v>239</v>
      </c>
      <c r="B66" s="175"/>
      <c r="C66" s="283">
        <v>17463.04</v>
      </c>
      <c r="D66" s="283">
        <v>0</v>
      </c>
      <c r="E66" s="283">
        <v>97080.22</v>
      </c>
      <c r="F66" s="283">
        <v>0</v>
      </c>
      <c r="G66" s="283">
        <v>0</v>
      </c>
      <c r="H66" s="283">
        <v>0</v>
      </c>
      <c r="I66" s="283">
        <v>0</v>
      </c>
      <c r="J66" s="283">
        <v>1006.04</v>
      </c>
      <c r="K66" s="283">
        <v>0</v>
      </c>
      <c r="L66" s="294">
        <v>0</v>
      </c>
      <c r="M66" s="294">
        <v>0</v>
      </c>
      <c r="N66" s="294">
        <v>0</v>
      </c>
      <c r="O66" s="295">
        <v>79406.45</v>
      </c>
      <c r="P66" s="303">
        <v>474044.48</v>
      </c>
      <c r="Q66" s="303">
        <v>93302.35</v>
      </c>
      <c r="R66" s="303">
        <v>26954.99</v>
      </c>
      <c r="S66" s="313">
        <v>2225.11</v>
      </c>
      <c r="T66" s="313">
        <v>0</v>
      </c>
      <c r="U66" s="323">
        <v>997391.47</v>
      </c>
      <c r="V66" s="324">
        <v>53.26</v>
      </c>
      <c r="W66" s="324">
        <v>423706.66</v>
      </c>
      <c r="X66" s="324">
        <v>680359.82</v>
      </c>
      <c r="Y66" s="324">
        <v>1601177.25</v>
      </c>
      <c r="Z66" s="334">
        <v>0</v>
      </c>
      <c r="AA66" s="334">
        <v>148225.44</v>
      </c>
      <c r="AB66" s="334">
        <v>64989.97</v>
      </c>
      <c r="AC66" s="342">
        <v>6943.15</v>
      </c>
      <c r="AD66" s="342">
        <v>0</v>
      </c>
      <c r="AE66" s="342">
        <v>227295.05</v>
      </c>
      <c r="AF66" s="342">
        <v>0</v>
      </c>
      <c r="AG66" s="350">
        <v>613640.63</v>
      </c>
      <c r="AH66" s="350">
        <v>1532283.53</v>
      </c>
      <c r="AI66" s="350">
        <v>68203.570000000007</v>
      </c>
      <c r="AJ66" s="350">
        <v>489364.73</v>
      </c>
      <c r="AK66" s="357">
        <v>4787.3500000000004</v>
      </c>
      <c r="AL66" s="357">
        <v>60950.19</v>
      </c>
      <c r="AM66" s="357">
        <v>0</v>
      </c>
      <c r="AN66" s="357">
        <v>0</v>
      </c>
      <c r="AO66" s="364">
        <v>0</v>
      </c>
      <c r="AP66" s="364">
        <v>0</v>
      </c>
      <c r="AQ66" s="364">
        <v>0</v>
      </c>
      <c r="AR66" s="364">
        <v>288838.2</v>
      </c>
      <c r="AS66" s="372">
        <v>0</v>
      </c>
      <c r="AT66" s="372">
        <v>0</v>
      </c>
      <c r="AU66" s="372">
        <v>0</v>
      </c>
      <c r="AV66" s="379">
        <v>0</v>
      </c>
      <c r="AW66" s="379">
        <v>0</v>
      </c>
      <c r="AX66" s="379">
        <v>62120</v>
      </c>
      <c r="AY66" s="384">
        <v>10601.56</v>
      </c>
      <c r="AZ66" s="384">
        <v>279557.11</v>
      </c>
      <c r="BA66" s="390">
        <v>223035.97</v>
      </c>
      <c r="BB66" s="390">
        <v>0</v>
      </c>
      <c r="BC66" s="390">
        <v>770.23</v>
      </c>
      <c r="BD66" s="390">
        <v>30087</v>
      </c>
      <c r="BE66" s="398">
        <v>756639.62</v>
      </c>
      <c r="BF66" s="398">
        <v>1662.59</v>
      </c>
      <c r="BG66" s="398">
        <v>5426.31</v>
      </c>
      <c r="BH66" s="398">
        <v>3345403.69</v>
      </c>
      <c r="BI66" s="404">
        <v>0</v>
      </c>
      <c r="BJ66" s="404">
        <v>90873.23</v>
      </c>
      <c r="BK66" s="404">
        <v>677010.18</v>
      </c>
      <c r="BL66" s="404">
        <v>344.66</v>
      </c>
      <c r="BM66" s="404">
        <v>0</v>
      </c>
      <c r="BN66" s="404">
        <v>-4564.37</v>
      </c>
      <c r="BO66" s="404">
        <v>12634.95</v>
      </c>
      <c r="BP66" s="410">
        <v>3050</v>
      </c>
      <c r="BQ66" s="410">
        <v>0</v>
      </c>
      <c r="BR66" s="410">
        <v>153872.26999999999</v>
      </c>
      <c r="BS66" s="410">
        <v>0</v>
      </c>
      <c r="BT66" s="410">
        <v>0</v>
      </c>
      <c r="BU66" s="410">
        <v>0</v>
      </c>
      <c r="BV66" s="410">
        <v>46589.47</v>
      </c>
      <c r="BW66" s="410">
        <v>41521.360000000001</v>
      </c>
      <c r="BX66" s="410">
        <v>197050.41</v>
      </c>
      <c r="BY66" s="410">
        <v>5384.73</v>
      </c>
      <c r="BZ66" s="410">
        <v>0</v>
      </c>
      <c r="CA66" s="410">
        <v>1125.95</v>
      </c>
      <c r="CB66" s="410">
        <v>371.43</v>
      </c>
      <c r="CC66" s="410">
        <v>1352293.22</v>
      </c>
      <c r="CD66" s="241" t="s">
        <v>221</v>
      </c>
      <c r="CE66" s="194">
        <f t="shared" si="0"/>
        <v>15292554.520000001</v>
      </c>
      <c r="CF66" s="244"/>
    </row>
    <row r="67" spans="1:84" ht="12.65" customHeight="1" x14ac:dyDescent="0.35">
      <c r="A67" s="171" t="s">
        <v>6</v>
      </c>
      <c r="B67" s="175"/>
      <c r="C67" s="194">
        <f>ROUND(C51+C52,0)</f>
        <v>98295</v>
      </c>
      <c r="D67" s="194">
        <f>ROUND(D51+D52,0)</f>
        <v>0</v>
      </c>
      <c r="E67" s="194">
        <f t="shared" ref="E67:BP67" si="3">ROUND(E51+E52,0)</f>
        <v>406735</v>
      </c>
      <c r="F67" s="194">
        <f t="shared" si="3"/>
        <v>0</v>
      </c>
      <c r="G67" s="194">
        <f t="shared" si="3"/>
        <v>0</v>
      </c>
      <c r="H67" s="194">
        <f t="shared" si="3"/>
        <v>0</v>
      </c>
      <c r="I67" s="194">
        <f t="shared" si="3"/>
        <v>0</v>
      </c>
      <c r="J67" s="194">
        <f>ROUND(J51+J52,0)</f>
        <v>8616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960994</v>
      </c>
      <c r="P67" s="194">
        <f t="shared" si="3"/>
        <v>281267</v>
      </c>
      <c r="Q67" s="194">
        <f t="shared" si="3"/>
        <v>46740</v>
      </c>
      <c r="R67" s="194">
        <f t="shared" si="3"/>
        <v>0</v>
      </c>
      <c r="S67" s="194">
        <f t="shared" si="3"/>
        <v>88285</v>
      </c>
      <c r="T67" s="194">
        <f t="shared" si="3"/>
        <v>0</v>
      </c>
      <c r="U67" s="194">
        <f t="shared" si="3"/>
        <v>111759</v>
      </c>
      <c r="V67" s="194">
        <f t="shared" si="3"/>
        <v>0</v>
      </c>
      <c r="W67" s="194">
        <f t="shared" si="3"/>
        <v>9749</v>
      </c>
      <c r="X67" s="194">
        <f t="shared" si="3"/>
        <v>10895</v>
      </c>
      <c r="Y67" s="194">
        <f t="shared" si="3"/>
        <v>254904</v>
      </c>
      <c r="Z67" s="194">
        <f t="shared" si="3"/>
        <v>0</v>
      </c>
      <c r="AA67" s="194">
        <f t="shared" si="3"/>
        <v>11815</v>
      </c>
      <c r="AB67" s="194">
        <f t="shared" si="3"/>
        <v>91814</v>
      </c>
      <c r="AC67" s="194">
        <f t="shared" si="3"/>
        <v>0</v>
      </c>
      <c r="AD67" s="194">
        <f t="shared" si="3"/>
        <v>0</v>
      </c>
      <c r="AE67" s="194">
        <f t="shared" si="3"/>
        <v>291832</v>
      </c>
      <c r="AF67" s="194">
        <f t="shared" si="3"/>
        <v>0</v>
      </c>
      <c r="AG67" s="194">
        <f t="shared" si="3"/>
        <v>169723</v>
      </c>
      <c r="AH67" s="194">
        <f t="shared" si="3"/>
        <v>385807</v>
      </c>
      <c r="AI67" s="194">
        <f t="shared" si="3"/>
        <v>179779</v>
      </c>
      <c r="AJ67" s="194">
        <f t="shared" si="3"/>
        <v>1027708</v>
      </c>
      <c r="AK67" s="194">
        <f t="shared" si="3"/>
        <v>0</v>
      </c>
      <c r="AL67" s="194">
        <f t="shared" si="3"/>
        <v>0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109209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0</v>
      </c>
      <c r="AW67" s="194">
        <f t="shared" si="3"/>
        <v>0</v>
      </c>
      <c r="AX67" s="194">
        <f t="shared" si="3"/>
        <v>0</v>
      </c>
      <c r="AY67" s="194">
        <f t="shared" si="3"/>
        <v>0</v>
      </c>
      <c r="AZ67" s="194">
        <f>ROUND(AZ51+AZ52,0)</f>
        <v>154199</v>
      </c>
      <c r="BA67" s="194">
        <f>ROUND(BA51+BA52,0)</f>
        <v>7379</v>
      </c>
      <c r="BB67" s="194">
        <f t="shared" si="3"/>
        <v>0</v>
      </c>
      <c r="BC67" s="194">
        <f t="shared" si="3"/>
        <v>0</v>
      </c>
      <c r="BD67" s="194">
        <f t="shared" si="3"/>
        <v>29749</v>
      </c>
      <c r="BE67" s="194">
        <f t="shared" si="3"/>
        <v>96999</v>
      </c>
      <c r="BF67" s="194">
        <f t="shared" si="3"/>
        <v>36057</v>
      </c>
      <c r="BG67" s="194">
        <f t="shared" si="3"/>
        <v>0</v>
      </c>
      <c r="BH67" s="194">
        <f t="shared" si="3"/>
        <v>81621</v>
      </c>
      <c r="BI67" s="194">
        <f t="shared" si="3"/>
        <v>0</v>
      </c>
      <c r="BJ67" s="194">
        <f t="shared" si="3"/>
        <v>185966</v>
      </c>
      <c r="BK67" s="194">
        <f t="shared" si="3"/>
        <v>70912</v>
      </c>
      <c r="BL67" s="194">
        <f t="shared" si="3"/>
        <v>39227</v>
      </c>
      <c r="BM67" s="194">
        <f t="shared" si="3"/>
        <v>0</v>
      </c>
      <c r="BN67" s="194">
        <f t="shared" si="3"/>
        <v>291600</v>
      </c>
      <c r="BO67" s="194">
        <f t="shared" si="3"/>
        <v>6742</v>
      </c>
      <c r="BP67" s="194">
        <f t="shared" si="3"/>
        <v>20663</v>
      </c>
      <c r="BQ67" s="194">
        <f t="shared" ref="BQ67:CC67" si="4">ROUND(BQ51+BQ52,0)</f>
        <v>0</v>
      </c>
      <c r="BR67" s="194">
        <f t="shared" si="4"/>
        <v>37209</v>
      </c>
      <c r="BS67" s="194">
        <f t="shared" si="4"/>
        <v>34376</v>
      </c>
      <c r="BT67" s="194">
        <f t="shared" si="4"/>
        <v>0</v>
      </c>
      <c r="BU67" s="194">
        <f t="shared" si="4"/>
        <v>0</v>
      </c>
      <c r="BV67" s="194">
        <f t="shared" si="4"/>
        <v>92183</v>
      </c>
      <c r="BW67" s="194">
        <f t="shared" si="4"/>
        <v>6585</v>
      </c>
      <c r="BX67" s="194">
        <f t="shared" si="4"/>
        <v>79107</v>
      </c>
      <c r="BY67" s="194">
        <f t="shared" si="4"/>
        <v>15439</v>
      </c>
      <c r="BZ67" s="194">
        <f t="shared" si="4"/>
        <v>0</v>
      </c>
      <c r="CA67" s="194">
        <f t="shared" si="4"/>
        <v>0</v>
      </c>
      <c r="CB67" s="194">
        <f t="shared" si="4"/>
        <v>123761</v>
      </c>
      <c r="CC67" s="194">
        <f t="shared" si="4"/>
        <v>16569</v>
      </c>
      <c r="CD67" s="241" t="s">
        <v>221</v>
      </c>
      <c r="CE67" s="194">
        <f t="shared" si="0"/>
        <v>5972269</v>
      </c>
      <c r="CF67" s="244"/>
    </row>
    <row r="68" spans="1:84" ht="12.65" customHeight="1" x14ac:dyDescent="0.35">
      <c r="A68" s="171" t="s">
        <v>240</v>
      </c>
      <c r="B68" s="175"/>
      <c r="C68" s="285">
        <v>1581.32</v>
      </c>
      <c r="D68" s="285">
        <v>0</v>
      </c>
      <c r="E68" s="285">
        <v>3390.34</v>
      </c>
      <c r="F68" s="285">
        <v>0</v>
      </c>
      <c r="G68" s="285">
        <v>0</v>
      </c>
      <c r="H68" s="285">
        <v>0</v>
      </c>
      <c r="I68" s="285">
        <v>0</v>
      </c>
      <c r="J68" s="285">
        <v>0</v>
      </c>
      <c r="K68" s="285">
        <v>0</v>
      </c>
      <c r="L68" s="296">
        <v>0</v>
      </c>
      <c r="M68" s="296">
        <v>0</v>
      </c>
      <c r="N68" s="296">
        <v>0</v>
      </c>
      <c r="O68" s="296">
        <v>0</v>
      </c>
      <c r="P68" s="305">
        <v>98765.78</v>
      </c>
      <c r="Q68" s="305">
        <v>0</v>
      </c>
      <c r="R68" s="305">
        <v>6786.95</v>
      </c>
      <c r="S68" s="316">
        <v>0</v>
      </c>
      <c r="T68" s="315">
        <v>0</v>
      </c>
      <c r="U68" s="326">
        <v>26628.1</v>
      </c>
      <c r="V68" s="326">
        <v>0</v>
      </c>
      <c r="W68" s="326">
        <v>0</v>
      </c>
      <c r="X68" s="326">
        <v>0</v>
      </c>
      <c r="Y68" s="326">
        <v>23056.11</v>
      </c>
      <c r="Z68" s="335">
        <v>0</v>
      </c>
      <c r="AA68" s="336">
        <v>0</v>
      </c>
      <c r="AB68" s="336">
        <v>96672.34</v>
      </c>
      <c r="AC68" s="344">
        <v>30993.01</v>
      </c>
      <c r="AD68" s="343">
        <v>0</v>
      </c>
      <c r="AE68" s="344">
        <v>90.26</v>
      </c>
      <c r="AF68" s="343">
        <v>0</v>
      </c>
      <c r="AG68" s="351">
        <v>3669.82</v>
      </c>
      <c r="AH68" s="351">
        <v>5888.01</v>
      </c>
      <c r="AI68" s="351">
        <v>0</v>
      </c>
      <c r="AJ68" s="351">
        <v>644892.98</v>
      </c>
      <c r="AK68" s="358">
        <v>0</v>
      </c>
      <c r="AL68" s="358">
        <v>0</v>
      </c>
      <c r="AM68" s="358">
        <v>0</v>
      </c>
      <c r="AN68" s="358">
        <v>0</v>
      </c>
      <c r="AO68" s="366">
        <v>0</v>
      </c>
      <c r="AP68" s="366">
        <v>0</v>
      </c>
      <c r="AQ68" s="366">
        <v>0</v>
      </c>
      <c r="AR68" s="366">
        <v>153131.96</v>
      </c>
      <c r="AS68" s="373">
        <v>0</v>
      </c>
      <c r="AT68" s="373">
        <v>0</v>
      </c>
      <c r="AU68" s="373">
        <v>0</v>
      </c>
      <c r="AV68" s="380">
        <v>0</v>
      </c>
      <c r="AW68" s="380">
        <v>0</v>
      </c>
      <c r="AX68" s="380">
        <v>113030.47</v>
      </c>
      <c r="AY68" s="385">
        <v>0</v>
      </c>
      <c r="AZ68" s="385">
        <v>48.96</v>
      </c>
      <c r="BA68" s="391">
        <v>0</v>
      </c>
      <c r="BB68" s="391">
        <v>0</v>
      </c>
      <c r="BC68" s="391">
        <v>0</v>
      </c>
      <c r="BD68" s="391">
        <v>0</v>
      </c>
      <c r="BE68" s="399">
        <v>18972.78</v>
      </c>
      <c r="BF68" s="399">
        <v>731.1</v>
      </c>
      <c r="BG68" s="399">
        <v>0</v>
      </c>
      <c r="BH68" s="399">
        <v>13361.02</v>
      </c>
      <c r="BI68" s="405">
        <v>0</v>
      </c>
      <c r="BJ68" s="405">
        <v>10871.4</v>
      </c>
      <c r="BK68" s="405">
        <v>62481.74</v>
      </c>
      <c r="BL68" s="405">
        <v>0</v>
      </c>
      <c r="BM68" s="405">
        <v>0</v>
      </c>
      <c r="BN68" s="405">
        <v>0</v>
      </c>
      <c r="BO68" s="405">
        <v>0</v>
      </c>
      <c r="BP68" s="411">
        <v>3066.23</v>
      </c>
      <c r="BQ68" s="411">
        <v>0</v>
      </c>
      <c r="BR68" s="411">
        <v>8625</v>
      </c>
      <c r="BS68" s="411">
        <v>0</v>
      </c>
      <c r="BT68" s="411">
        <v>0</v>
      </c>
      <c r="BU68" s="411">
        <v>0</v>
      </c>
      <c r="BV68" s="411">
        <v>1300</v>
      </c>
      <c r="BW68" s="411">
        <v>0</v>
      </c>
      <c r="BX68" s="411">
        <v>0</v>
      </c>
      <c r="BY68" s="411">
        <v>0</v>
      </c>
      <c r="BZ68" s="411">
        <v>0</v>
      </c>
      <c r="CA68" s="411">
        <v>0</v>
      </c>
      <c r="CB68" s="411">
        <v>0</v>
      </c>
      <c r="CC68" s="411">
        <v>6048.85</v>
      </c>
      <c r="CD68" s="241" t="s">
        <v>221</v>
      </c>
      <c r="CE68" s="194">
        <f t="shared" si="0"/>
        <v>1334084.53</v>
      </c>
      <c r="CF68" s="244"/>
    </row>
    <row r="69" spans="1:84" ht="12.65" customHeight="1" x14ac:dyDescent="0.35">
      <c r="A69" s="171" t="s">
        <v>241</v>
      </c>
      <c r="B69" s="175"/>
      <c r="C69" s="285">
        <v>36.25</v>
      </c>
      <c r="D69" s="285">
        <v>0</v>
      </c>
      <c r="E69" s="286">
        <v>739.62</v>
      </c>
      <c r="F69" s="285">
        <v>0</v>
      </c>
      <c r="G69" s="285">
        <v>0</v>
      </c>
      <c r="H69" s="285">
        <v>0</v>
      </c>
      <c r="I69" s="285">
        <v>0</v>
      </c>
      <c r="J69" s="286"/>
      <c r="K69" s="285">
        <v>0</v>
      </c>
      <c r="L69" s="296">
        <v>0</v>
      </c>
      <c r="M69" s="296">
        <v>0</v>
      </c>
      <c r="N69" s="296">
        <v>0</v>
      </c>
      <c r="O69" s="296">
        <v>10126.65</v>
      </c>
      <c r="P69" s="305">
        <v>24366.58</v>
      </c>
      <c r="Q69" s="305">
        <v>410.5</v>
      </c>
      <c r="R69" s="306">
        <v>135</v>
      </c>
      <c r="S69" s="316">
        <v>2091.46</v>
      </c>
      <c r="T69" s="315">
        <v>0</v>
      </c>
      <c r="U69" s="325">
        <v>31611.22</v>
      </c>
      <c r="V69" s="326">
        <v>0</v>
      </c>
      <c r="W69" s="325">
        <v>6219.81</v>
      </c>
      <c r="X69" s="326">
        <v>3904.14</v>
      </c>
      <c r="Y69" s="326">
        <v>19980.5</v>
      </c>
      <c r="Z69" s="335">
        <v>0</v>
      </c>
      <c r="AA69" s="336">
        <v>141.16999999999999</v>
      </c>
      <c r="AB69" s="336">
        <v>22721.97</v>
      </c>
      <c r="AC69" s="344">
        <v>1390.85</v>
      </c>
      <c r="AD69" s="343">
        <v>0</v>
      </c>
      <c r="AE69" s="344">
        <v>60590.23</v>
      </c>
      <c r="AF69" s="343">
        <v>0</v>
      </c>
      <c r="AG69" s="351">
        <v>95431.5</v>
      </c>
      <c r="AH69" s="351">
        <v>11835.63</v>
      </c>
      <c r="AI69" s="351">
        <v>16766.16</v>
      </c>
      <c r="AJ69" s="351">
        <v>171707.56</v>
      </c>
      <c r="AK69" s="358">
        <v>363.7</v>
      </c>
      <c r="AL69" s="358">
        <v>244.39</v>
      </c>
      <c r="AM69" s="358">
        <v>0</v>
      </c>
      <c r="AN69" s="358">
        <v>0</v>
      </c>
      <c r="AO69" s="366">
        <v>0</v>
      </c>
      <c r="AP69" s="366">
        <v>0</v>
      </c>
      <c r="AQ69" s="366">
        <v>0</v>
      </c>
      <c r="AR69" s="365">
        <v>128259.58</v>
      </c>
      <c r="AS69" s="373">
        <v>0</v>
      </c>
      <c r="AT69" s="373">
        <v>0</v>
      </c>
      <c r="AU69" s="373">
        <v>0</v>
      </c>
      <c r="AV69" s="380">
        <v>0</v>
      </c>
      <c r="AW69" s="380">
        <v>0</v>
      </c>
      <c r="AX69" s="380">
        <v>0</v>
      </c>
      <c r="AY69" s="385">
        <v>81</v>
      </c>
      <c r="AZ69" s="385">
        <v>559.88</v>
      </c>
      <c r="BA69" s="391">
        <v>41.87</v>
      </c>
      <c r="BB69" s="391">
        <v>0</v>
      </c>
      <c r="BC69" s="391">
        <v>0</v>
      </c>
      <c r="BD69" s="391">
        <v>39627.29</v>
      </c>
      <c r="BE69" s="399">
        <v>7712.07</v>
      </c>
      <c r="BF69" s="399">
        <v>2573.5300000000002</v>
      </c>
      <c r="BG69" s="399">
        <v>0</v>
      </c>
      <c r="BH69" s="400">
        <v>367279.88</v>
      </c>
      <c r="BI69" s="405">
        <v>0</v>
      </c>
      <c r="BJ69" s="405">
        <v>95469.97</v>
      </c>
      <c r="BK69" s="405">
        <v>49297.86</v>
      </c>
      <c r="BL69" s="405">
        <v>1259.26</v>
      </c>
      <c r="BM69" s="405">
        <v>0</v>
      </c>
      <c r="BN69" s="405">
        <v>251648.78</v>
      </c>
      <c r="BO69" s="405">
        <v>8066.48</v>
      </c>
      <c r="BP69" s="411">
        <v>287557.46999999997</v>
      </c>
      <c r="BQ69" s="411">
        <v>283.85000000000002</v>
      </c>
      <c r="BR69" s="411">
        <v>170079.44</v>
      </c>
      <c r="BS69" s="411">
        <v>0</v>
      </c>
      <c r="BT69" s="411">
        <v>0</v>
      </c>
      <c r="BU69" s="411">
        <v>24159.15</v>
      </c>
      <c r="BV69" s="411">
        <v>63824.72</v>
      </c>
      <c r="BW69" s="411">
        <v>78483.16</v>
      </c>
      <c r="BX69" s="411">
        <v>60094.68</v>
      </c>
      <c r="BY69" s="411">
        <v>957.9</v>
      </c>
      <c r="BZ69" s="411">
        <v>0</v>
      </c>
      <c r="CA69" s="411">
        <v>22304.82</v>
      </c>
      <c r="CB69" s="411">
        <v>0</v>
      </c>
      <c r="CC69" s="411">
        <v>196858.12</v>
      </c>
      <c r="CD69" s="414">
        <v>94507.13</v>
      </c>
      <c r="CE69" s="194">
        <f t="shared" si="0"/>
        <v>2431802.7799999998</v>
      </c>
      <c r="CF69" s="244"/>
    </row>
    <row r="70" spans="1:84" ht="12.65" customHeight="1" x14ac:dyDescent="0.35">
      <c r="A70" s="171" t="s">
        <v>242</v>
      </c>
      <c r="B70" s="175"/>
      <c r="C70" s="285">
        <v>0</v>
      </c>
      <c r="D70" s="285">
        <v>0</v>
      </c>
      <c r="E70" s="285">
        <v>0</v>
      </c>
      <c r="F70" s="285">
        <v>0</v>
      </c>
      <c r="G70" s="285">
        <v>0</v>
      </c>
      <c r="H70" s="285">
        <v>0</v>
      </c>
      <c r="I70" s="285">
        <v>0</v>
      </c>
      <c r="J70" s="286">
        <v>0</v>
      </c>
      <c r="K70" s="285">
        <v>0</v>
      </c>
      <c r="L70" s="296">
        <v>0</v>
      </c>
      <c r="M70" s="296">
        <v>0</v>
      </c>
      <c r="N70" s="296">
        <v>0</v>
      </c>
      <c r="O70" s="296">
        <v>0</v>
      </c>
      <c r="P70" s="304">
        <v>0</v>
      </c>
      <c r="Q70" s="304">
        <v>0</v>
      </c>
      <c r="R70" s="304">
        <v>0</v>
      </c>
      <c r="S70" s="315">
        <v>0</v>
      </c>
      <c r="T70" s="315">
        <v>0</v>
      </c>
      <c r="U70" s="325">
        <v>0</v>
      </c>
      <c r="V70" s="325">
        <v>0</v>
      </c>
      <c r="W70" s="325">
        <v>0</v>
      </c>
      <c r="X70" s="326">
        <v>0</v>
      </c>
      <c r="Y70" s="326">
        <v>0</v>
      </c>
      <c r="Z70" s="335">
        <v>0</v>
      </c>
      <c r="AA70" s="336">
        <v>0</v>
      </c>
      <c r="AB70" s="336">
        <v>0</v>
      </c>
      <c r="AC70" s="344">
        <v>0</v>
      </c>
      <c r="AD70" s="343">
        <v>0</v>
      </c>
      <c r="AE70" s="344">
        <v>0</v>
      </c>
      <c r="AF70" s="343">
        <v>0</v>
      </c>
      <c r="AG70" s="351">
        <v>0</v>
      </c>
      <c r="AH70" s="351">
        <v>0</v>
      </c>
      <c r="AI70" s="351">
        <v>0</v>
      </c>
      <c r="AJ70" s="351">
        <v>0</v>
      </c>
      <c r="AK70" s="358">
        <v>0</v>
      </c>
      <c r="AL70" s="358">
        <v>0</v>
      </c>
      <c r="AM70" s="358">
        <v>0</v>
      </c>
      <c r="AN70" s="358">
        <v>0</v>
      </c>
      <c r="AO70" s="366">
        <v>0</v>
      </c>
      <c r="AP70" s="366">
        <v>0</v>
      </c>
      <c r="AQ70" s="366">
        <v>0</v>
      </c>
      <c r="AR70" s="366">
        <v>0</v>
      </c>
      <c r="AS70" s="373">
        <v>0</v>
      </c>
      <c r="AT70" s="373">
        <v>0</v>
      </c>
      <c r="AU70" s="373">
        <v>0</v>
      </c>
      <c r="AV70" s="380">
        <v>0</v>
      </c>
      <c r="AW70" s="380">
        <v>0</v>
      </c>
      <c r="AX70" s="380">
        <v>0</v>
      </c>
      <c r="AY70" s="385">
        <v>0</v>
      </c>
      <c r="AZ70" s="385">
        <v>0</v>
      </c>
      <c r="BA70" s="391">
        <v>0</v>
      </c>
      <c r="BB70" s="391">
        <v>0</v>
      </c>
      <c r="BC70" s="391">
        <v>0</v>
      </c>
      <c r="BD70" s="391">
        <v>0</v>
      </c>
      <c r="BE70" s="399">
        <v>0</v>
      </c>
      <c r="BF70" s="399">
        <v>0</v>
      </c>
      <c r="BG70" s="399">
        <v>0</v>
      </c>
      <c r="BH70" s="399">
        <v>0</v>
      </c>
      <c r="BI70" s="405">
        <v>0</v>
      </c>
      <c r="BJ70" s="405">
        <v>0</v>
      </c>
      <c r="BK70" s="405">
        <v>0</v>
      </c>
      <c r="BL70" s="405">
        <v>0</v>
      </c>
      <c r="BM70" s="405">
        <v>0</v>
      </c>
      <c r="BN70" s="405">
        <v>0</v>
      </c>
      <c r="BO70" s="405">
        <v>0</v>
      </c>
      <c r="BP70" s="411">
        <v>0</v>
      </c>
      <c r="BQ70" s="411">
        <v>0</v>
      </c>
      <c r="BR70" s="411">
        <v>0</v>
      </c>
      <c r="BS70" s="411">
        <v>0</v>
      </c>
      <c r="BT70" s="411">
        <v>0</v>
      </c>
      <c r="BU70" s="411">
        <v>0</v>
      </c>
      <c r="BV70" s="411">
        <v>0</v>
      </c>
      <c r="BW70" s="411">
        <v>0</v>
      </c>
      <c r="BX70" s="411">
        <v>0</v>
      </c>
      <c r="BY70" s="411">
        <v>0</v>
      </c>
      <c r="BZ70" s="411">
        <v>0</v>
      </c>
      <c r="CA70" s="411">
        <v>0</v>
      </c>
      <c r="CB70" s="411">
        <v>0</v>
      </c>
      <c r="CC70" s="411">
        <v>0</v>
      </c>
      <c r="CD70" s="414">
        <v>0</v>
      </c>
      <c r="CE70" s="194">
        <f t="shared" si="0"/>
        <v>0</v>
      </c>
      <c r="CF70" s="244"/>
    </row>
    <row r="71" spans="1:84" ht="12.65" customHeight="1" x14ac:dyDescent="0.35">
      <c r="A71" s="171" t="s">
        <v>243</v>
      </c>
      <c r="B71" s="175"/>
      <c r="C71" s="194">
        <f>SUM(C61:C68)+C69-C70</f>
        <v>1935911.5900000003</v>
      </c>
      <c r="D71" s="194">
        <f t="shared" ref="D71:AI71" si="5">SUM(D61:D69)-D70</f>
        <v>0</v>
      </c>
      <c r="E71" s="194">
        <f t="shared" si="5"/>
        <v>4280114.5</v>
      </c>
      <c r="F71" s="194">
        <f t="shared" si="5"/>
        <v>0</v>
      </c>
      <c r="G71" s="194">
        <f t="shared" si="5"/>
        <v>0</v>
      </c>
      <c r="H71" s="194">
        <f t="shared" si="5"/>
        <v>0</v>
      </c>
      <c r="I71" s="194">
        <f t="shared" si="5"/>
        <v>0</v>
      </c>
      <c r="J71" s="194">
        <f t="shared" si="5"/>
        <v>128073.78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0</v>
      </c>
      <c r="O71" s="194">
        <f t="shared" si="5"/>
        <v>5846687.4500000011</v>
      </c>
      <c r="P71" s="194">
        <f t="shared" si="5"/>
        <v>4277594.2299999995</v>
      </c>
      <c r="Q71" s="194">
        <f t="shared" si="5"/>
        <v>1454992.0500000003</v>
      </c>
      <c r="R71" s="194">
        <f t="shared" si="5"/>
        <v>1675186.43</v>
      </c>
      <c r="S71" s="194">
        <f t="shared" si="5"/>
        <v>239219.43999999994</v>
      </c>
      <c r="T71" s="194">
        <f t="shared" si="5"/>
        <v>0</v>
      </c>
      <c r="U71" s="194">
        <f t="shared" si="5"/>
        <v>5023350.45</v>
      </c>
      <c r="V71" s="194">
        <f t="shared" si="5"/>
        <v>93499.83</v>
      </c>
      <c r="W71" s="194">
        <f t="shared" si="5"/>
        <v>586924.46</v>
      </c>
      <c r="X71" s="194">
        <f t="shared" si="5"/>
        <v>1624007.5899999999</v>
      </c>
      <c r="Y71" s="194">
        <f t="shared" si="5"/>
        <v>4319177.2300000004</v>
      </c>
      <c r="Z71" s="194">
        <f t="shared" si="5"/>
        <v>0</v>
      </c>
      <c r="AA71" s="194">
        <f t="shared" si="5"/>
        <v>371179.51</v>
      </c>
      <c r="AB71" s="194">
        <f t="shared" si="5"/>
        <v>11665365.810000001</v>
      </c>
      <c r="AC71" s="194">
        <f t="shared" si="5"/>
        <v>627477.05999999994</v>
      </c>
      <c r="AD71" s="194">
        <f t="shared" si="5"/>
        <v>0</v>
      </c>
      <c r="AE71" s="194">
        <f t="shared" si="5"/>
        <v>2233069.4599999995</v>
      </c>
      <c r="AF71" s="194">
        <f t="shared" si="5"/>
        <v>0</v>
      </c>
      <c r="AG71" s="194">
        <f t="shared" si="5"/>
        <v>7602667.9100000001</v>
      </c>
      <c r="AH71" s="194">
        <f t="shared" si="5"/>
        <v>8701909.0500000007</v>
      </c>
      <c r="AI71" s="194">
        <f t="shared" si="5"/>
        <v>2764001.9399999995</v>
      </c>
      <c r="AJ71" s="194">
        <f t="shared" ref="AJ71:BO71" si="6">SUM(AJ61:AJ69)-AJ70</f>
        <v>18050538.68</v>
      </c>
      <c r="AK71" s="194">
        <f t="shared" si="6"/>
        <v>244951.96000000002</v>
      </c>
      <c r="AL71" s="194">
        <f t="shared" si="6"/>
        <v>147467.40000000002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0</v>
      </c>
      <c r="AQ71" s="194">
        <f t="shared" si="6"/>
        <v>0</v>
      </c>
      <c r="AR71" s="194">
        <f t="shared" si="6"/>
        <v>5488185.04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0</v>
      </c>
      <c r="AW71" s="194">
        <f t="shared" si="6"/>
        <v>0</v>
      </c>
      <c r="AX71" s="194">
        <f t="shared" si="6"/>
        <v>217017.15</v>
      </c>
      <c r="AY71" s="194">
        <f t="shared" si="6"/>
        <v>11550.13</v>
      </c>
      <c r="AZ71" s="194">
        <f t="shared" si="6"/>
        <v>1458305.42</v>
      </c>
      <c r="BA71" s="194">
        <f t="shared" si="6"/>
        <v>231288.73</v>
      </c>
      <c r="BB71" s="194">
        <f t="shared" si="6"/>
        <v>0</v>
      </c>
      <c r="BC71" s="194">
        <f t="shared" si="6"/>
        <v>88670.449999999983</v>
      </c>
      <c r="BD71" s="194">
        <f t="shared" si="6"/>
        <v>419038.83999999997</v>
      </c>
      <c r="BE71" s="194">
        <f t="shared" si="6"/>
        <v>2256698.9499999997</v>
      </c>
      <c r="BF71" s="194">
        <f t="shared" si="6"/>
        <v>1296825.79</v>
      </c>
      <c r="BG71" s="194">
        <f t="shared" si="6"/>
        <v>323831.2</v>
      </c>
      <c r="BH71" s="194">
        <f t="shared" si="6"/>
        <v>4818074.8999999994</v>
      </c>
      <c r="BI71" s="194">
        <f t="shared" si="6"/>
        <v>0</v>
      </c>
      <c r="BJ71" s="194">
        <f t="shared" si="6"/>
        <v>1025306.34</v>
      </c>
      <c r="BK71" s="194">
        <f t="shared" si="6"/>
        <v>2561222.89</v>
      </c>
      <c r="BL71" s="194">
        <f t="shared" si="6"/>
        <v>1236559.3199999998</v>
      </c>
      <c r="BM71" s="194">
        <f t="shared" si="6"/>
        <v>0</v>
      </c>
      <c r="BN71" s="194">
        <f t="shared" si="6"/>
        <v>2990295.67</v>
      </c>
      <c r="BO71" s="194">
        <f t="shared" si="6"/>
        <v>124336.28</v>
      </c>
      <c r="BP71" s="194">
        <f t="shared" ref="BP71:CC71" si="7">SUM(BP61:BP69)-BP70</f>
        <v>416391.72</v>
      </c>
      <c r="BQ71" s="194">
        <f t="shared" si="7"/>
        <v>295293.14</v>
      </c>
      <c r="BR71" s="194">
        <f t="shared" si="7"/>
        <v>1070185.51</v>
      </c>
      <c r="BS71" s="194">
        <f t="shared" si="7"/>
        <v>36661.61</v>
      </c>
      <c r="BT71" s="194">
        <f t="shared" si="7"/>
        <v>0</v>
      </c>
      <c r="BU71" s="194">
        <f t="shared" si="7"/>
        <v>24159.15</v>
      </c>
      <c r="BV71" s="194">
        <f t="shared" si="7"/>
        <v>1888637.6099999999</v>
      </c>
      <c r="BW71" s="194">
        <f t="shared" si="7"/>
        <v>524844.17999999993</v>
      </c>
      <c r="BX71" s="194">
        <f t="shared" si="7"/>
        <v>2216481.14</v>
      </c>
      <c r="BY71" s="194">
        <f t="shared" si="7"/>
        <v>1148431.97</v>
      </c>
      <c r="BZ71" s="194">
        <f t="shared" si="7"/>
        <v>0</v>
      </c>
      <c r="CA71" s="194">
        <f t="shared" si="7"/>
        <v>144124.59999999998</v>
      </c>
      <c r="CB71" s="194">
        <f t="shared" si="7"/>
        <v>124132.43</v>
      </c>
      <c r="CC71" s="194">
        <f t="shared" si="7"/>
        <v>1996556.42</v>
      </c>
      <c r="CD71" s="237">
        <f>CD69-CD70</f>
        <v>94507.13</v>
      </c>
      <c r="CE71" s="194">
        <f>SUM(CE61:CE69)-CE70</f>
        <v>118420981.52000001</v>
      </c>
      <c r="CF71" s="244"/>
    </row>
    <row r="72" spans="1:84" ht="12.65" customHeight="1" x14ac:dyDescent="0.35">
      <c r="A72" s="171" t="s">
        <v>244</v>
      </c>
      <c r="B72" s="175"/>
      <c r="C72" s="241" t="s">
        <v>221</v>
      </c>
      <c r="D72" s="241" t="s">
        <v>221</v>
      </c>
      <c r="E72" s="241" t="s">
        <v>221</v>
      </c>
      <c r="F72" s="241" t="s">
        <v>221</v>
      </c>
      <c r="G72" s="241" t="s">
        <v>221</v>
      </c>
      <c r="H72" s="241" t="s">
        <v>221</v>
      </c>
      <c r="I72" s="241" t="s">
        <v>221</v>
      </c>
      <c r="J72" s="241" t="s">
        <v>221</v>
      </c>
      <c r="K72" s="245" t="s">
        <v>221</v>
      </c>
      <c r="L72" s="241" t="s">
        <v>221</v>
      </c>
      <c r="M72" s="241" t="s">
        <v>221</v>
      </c>
      <c r="N72" s="241" t="s">
        <v>221</v>
      </c>
      <c r="O72" s="241" t="s">
        <v>221</v>
      </c>
      <c r="P72" s="241" t="s">
        <v>221</v>
      </c>
      <c r="Q72" s="241" t="s">
        <v>221</v>
      </c>
      <c r="R72" s="241" t="s">
        <v>221</v>
      </c>
      <c r="S72" s="241" t="s">
        <v>221</v>
      </c>
      <c r="T72" s="241" t="s">
        <v>221</v>
      </c>
      <c r="U72" s="241" t="s">
        <v>221</v>
      </c>
      <c r="V72" s="241" t="s">
        <v>221</v>
      </c>
      <c r="W72" s="241" t="s">
        <v>221</v>
      </c>
      <c r="X72" s="241" t="s">
        <v>221</v>
      </c>
      <c r="Y72" s="241" t="s">
        <v>221</v>
      </c>
      <c r="Z72" s="241" t="s">
        <v>221</v>
      </c>
      <c r="AA72" s="241" t="s">
        <v>221</v>
      </c>
      <c r="AB72" s="241" t="s">
        <v>221</v>
      </c>
      <c r="AC72" s="241" t="s">
        <v>221</v>
      </c>
      <c r="AD72" s="241" t="s">
        <v>221</v>
      </c>
      <c r="AE72" s="241" t="s">
        <v>221</v>
      </c>
      <c r="AF72" s="241" t="s">
        <v>221</v>
      </c>
      <c r="AG72" s="241" t="s">
        <v>221</v>
      </c>
      <c r="AH72" s="241" t="s">
        <v>221</v>
      </c>
      <c r="AI72" s="241" t="s">
        <v>221</v>
      </c>
      <c r="AJ72" s="241" t="s">
        <v>221</v>
      </c>
      <c r="AK72" s="241" t="s">
        <v>221</v>
      </c>
      <c r="AL72" s="241" t="s">
        <v>221</v>
      </c>
      <c r="AM72" s="241" t="s">
        <v>221</v>
      </c>
      <c r="AN72" s="241" t="s">
        <v>221</v>
      </c>
      <c r="AO72" s="241" t="s">
        <v>221</v>
      </c>
      <c r="AP72" s="241" t="s">
        <v>221</v>
      </c>
      <c r="AQ72" s="241" t="s">
        <v>221</v>
      </c>
      <c r="AR72" s="241" t="s">
        <v>221</v>
      </c>
      <c r="AS72" s="241" t="s">
        <v>221</v>
      </c>
      <c r="AT72" s="241" t="s">
        <v>221</v>
      </c>
      <c r="AU72" s="241" t="s">
        <v>221</v>
      </c>
      <c r="AV72" s="241" t="s">
        <v>221</v>
      </c>
      <c r="AW72" s="241" t="s">
        <v>221</v>
      </c>
      <c r="AX72" s="241" t="s">
        <v>221</v>
      </c>
      <c r="AY72" s="241" t="s">
        <v>221</v>
      </c>
      <c r="AZ72" s="241" t="s">
        <v>221</v>
      </c>
      <c r="BA72" s="241" t="s">
        <v>221</v>
      </c>
      <c r="BB72" s="241" t="s">
        <v>221</v>
      </c>
      <c r="BC72" s="241" t="s">
        <v>221</v>
      </c>
      <c r="BD72" s="241" t="s">
        <v>221</v>
      </c>
      <c r="BE72" s="241" t="s">
        <v>221</v>
      </c>
      <c r="BF72" s="241" t="s">
        <v>221</v>
      </c>
      <c r="BG72" s="241" t="s">
        <v>221</v>
      </c>
      <c r="BH72" s="241" t="s">
        <v>221</v>
      </c>
      <c r="BI72" s="241" t="s">
        <v>221</v>
      </c>
      <c r="BJ72" s="241" t="s">
        <v>221</v>
      </c>
      <c r="BK72" s="241" t="s">
        <v>221</v>
      </c>
      <c r="BL72" s="241" t="s">
        <v>221</v>
      </c>
      <c r="BM72" s="241" t="s">
        <v>221</v>
      </c>
      <c r="BN72" s="241" t="s">
        <v>221</v>
      </c>
      <c r="BO72" s="241" t="s">
        <v>221</v>
      </c>
      <c r="BP72" s="241" t="s">
        <v>221</v>
      </c>
      <c r="BQ72" s="241" t="s">
        <v>221</v>
      </c>
      <c r="BR72" s="241" t="s">
        <v>221</v>
      </c>
      <c r="BS72" s="241" t="s">
        <v>221</v>
      </c>
      <c r="BT72" s="241" t="s">
        <v>221</v>
      </c>
      <c r="BU72" s="241" t="s">
        <v>221</v>
      </c>
      <c r="BV72" s="241" t="s">
        <v>221</v>
      </c>
      <c r="BW72" s="241" t="s">
        <v>221</v>
      </c>
      <c r="BX72" s="241" t="s">
        <v>221</v>
      </c>
      <c r="BY72" s="241" t="s">
        <v>221</v>
      </c>
      <c r="BZ72" s="241" t="s">
        <v>221</v>
      </c>
      <c r="CA72" s="241" t="s">
        <v>221</v>
      </c>
      <c r="CB72" s="241" t="s">
        <v>221</v>
      </c>
      <c r="CC72" s="241" t="s">
        <v>221</v>
      </c>
      <c r="CD72" s="241" t="s">
        <v>221</v>
      </c>
      <c r="CE72" s="187">
        <v>132993.26</v>
      </c>
      <c r="CF72" s="244"/>
    </row>
    <row r="73" spans="1:84" ht="12.65" customHeight="1" x14ac:dyDescent="0.35">
      <c r="A73" s="171" t="s">
        <v>245</v>
      </c>
      <c r="B73" s="175"/>
      <c r="C73" s="287">
        <v>2375317</v>
      </c>
      <c r="D73" s="287">
        <v>0</v>
      </c>
      <c r="E73" s="288">
        <v>7623838</v>
      </c>
      <c r="F73" s="288">
        <v>0</v>
      </c>
      <c r="G73" s="287">
        <v>0</v>
      </c>
      <c r="H73" s="287">
        <v>0</v>
      </c>
      <c r="I73" s="288">
        <v>0</v>
      </c>
      <c r="J73" s="288">
        <v>893088</v>
      </c>
      <c r="K73" s="288">
        <v>0</v>
      </c>
      <c r="L73" s="298">
        <v>0</v>
      </c>
      <c r="M73" s="297">
        <v>0</v>
      </c>
      <c r="N73" s="297">
        <v>0</v>
      </c>
      <c r="O73" s="297">
        <v>2600777</v>
      </c>
      <c r="P73" s="307">
        <v>4878242.8</v>
      </c>
      <c r="Q73" s="307">
        <v>168607</v>
      </c>
      <c r="R73" s="307">
        <v>375623</v>
      </c>
      <c r="S73" s="317">
        <v>0</v>
      </c>
      <c r="T73" s="317">
        <v>0</v>
      </c>
      <c r="U73" s="327">
        <v>2326620.92</v>
      </c>
      <c r="V73" s="327">
        <v>138020</v>
      </c>
      <c r="W73" s="327">
        <v>164331</v>
      </c>
      <c r="X73" s="327">
        <v>1149360</v>
      </c>
      <c r="Y73" s="327">
        <v>1577437</v>
      </c>
      <c r="Z73" s="337">
        <v>0</v>
      </c>
      <c r="AA73" s="337">
        <v>107786</v>
      </c>
      <c r="AB73" s="337">
        <v>5475992.2999999998</v>
      </c>
      <c r="AC73" s="345">
        <v>560687</v>
      </c>
      <c r="AD73" s="345">
        <v>0</v>
      </c>
      <c r="AE73" s="345">
        <v>355424</v>
      </c>
      <c r="AF73" s="345">
        <v>0</v>
      </c>
      <c r="AG73" s="352">
        <v>4112343</v>
      </c>
      <c r="AH73" s="352">
        <v>0</v>
      </c>
      <c r="AI73" s="352">
        <v>5475</v>
      </c>
      <c r="AJ73" s="352">
        <v>0</v>
      </c>
      <c r="AK73" s="359">
        <v>151803</v>
      </c>
      <c r="AL73" s="359">
        <v>39559</v>
      </c>
      <c r="AM73" s="359">
        <v>0</v>
      </c>
      <c r="AN73" s="359">
        <v>0</v>
      </c>
      <c r="AO73" s="367">
        <v>0</v>
      </c>
      <c r="AP73" s="367">
        <v>0</v>
      </c>
      <c r="AQ73" s="367">
        <v>0</v>
      </c>
      <c r="AR73" s="367">
        <v>32653</v>
      </c>
      <c r="AS73" s="374">
        <v>0</v>
      </c>
      <c r="AT73" s="374">
        <v>0</v>
      </c>
      <c r="AU73" s="374">
        <v>0</v>
      </c>
      <c r="AV73" s="381">
        <v>0</v>
      </c>
      <c r="AW73" s="241" t="s">
        <v>221</v>
      </c>
      <c r="AX73" s="241" t="s">
        <v>221</v>
      </c>
      <c r="AY73" s="241" t="s">
        <v>221</v>
      </c>
      <c r="AZ73" s="241" t="s">
        <v>221</v>
      </c>
      <c r="BA73" s="241" t="s">
        <v>221</v>
      </c>
      <c r="BB73" s="241" t="s">
        <v>221</v>
      </c>
      <c r="BC73" s="241" t="s">
        <v>221</v>
      </c>
      <c r="BD73" s="241" t="s">
        <v>221</v>
      </c>
      <c r="BE73" s="241" t="s">
        <v>221</v>
      </c>
      <c r="BF73" s="241" t="s">
        <v>221</v>
      </c>
      <c r="BG73" s="241" t="s">
        <v>221</v>
      </c>
      <c r="BH73" s="241" t="s">
        <v>221</v>
      </c>
      <c r="BI73" s="241" t="s">
        <v>221</v>
      </c>
      <c r="BJ73" s="241" t="s">
        <v>221</v>
      </c>
      <c r="BK73" s="241" t="s">
        <v>221</v>
      </c>
      <c r="BL73" s="241" t="s">
        <v>221</v>
      </c>
      <c r="BM73" s="241" t="s">
        <v>221</v>
      </c>
      <c r="BN73" s="241" t="s">
        <v>221</v>
      </c>
      <c r="BO73" s="241" t="s">
        <v>221</v>
      </c>
      <c r="BP73" s="241" t="s">
        <v>221</v>
      </c>
      <c r="BQ73" s="241" t="s">
        <v>221</v>
      </c>
      <c r="BR73" s="241" t="s">
        <v>221</v>
      </c>
      <c r="BS73" s="241" t="s">
        <v>221</v>
      </c>
      <c r="BT73" s="241" t="s">
        <v>221</v>
      </c>
      <c r="BU73" s="241" t="s">
        <v>221</v>
      </c>
      <c r="BV73" s="241" t="s">
        <v>221</v>
      </c>
      <c r="BW73" s="241" t="s">
        <v>221</v>
      </c>
      <c r="BX73" s="241" t="s">
        <v>221</v>
      </c>
      <c r="BY73" s="241" t="s">
        <v>221</v>
      </c>
      <c r="BZ73" s="241" t="s">
        <v>221</v>
      </c>
      <c r="CA73" s="241" t="s">
        <v>221</v>
      </c>
      <c r="CB73" s="241" t="s">
        <v>221</v>
      </c>
      <c r="CC73" s="241" t="s">
        <v>221</v>
      </c>
      <c r="CD73" s="241" t="s">
        <v>221</v>
      </c>
      <c r="CE73" s="194">
        <f t="shared" ref="CE73:CE80" si="8">SUM(C73:CD73)</f>
        <v>35112984.019999996</v>
      </c>
      <c r="CF73" s="244"/>
    </row>
    <row r="74" spans="1:84" ht="12.65" customHeight="1" x14ac:dyDescent="0.35">
      <c r="A74" s="171" t="s">
        <v>246</v>
      </c>
      <c r="B74" s="175"/>
      <c r="C74" s="287">
        <v>66747</v>
      </c>
      <c r="D74" s="287">
        <v>0</v>
      </c>
      <c r="E74" s="288">
        <v>1884560</v>
      </c>
      <c r="F74" s="288">
        <v>0</v>
      </c>
      <c r="G74" s="287">
        <v>0</v>
      </c>
      <c r="H74" s="287">
        <v>0</v>
      </c>
      <c r="I74" s="287">
        <v>0</v>
      </c>
      <c r="J74" s="288">
        <v>0</v>
      </c>
      <c r="K74" s="288">
        <v>0</v>
      </c>
      <c r="L74" s="298">
        <v>0</v>
      </c>
      <c r="M74" s="297">
        <v>0</v>
      </c>
      <c r="N74" s="297">
        <v>0</v>
      </c>
      <c r="O74" s="297">
        <v>560951</v>
      </c>
      <c r="P74" s="307">
        <v>15868612</v>
      </c>
      <c r="Q74" s="307">
        <v>1191412</v>
      </c>
      <c r="R74" s="307">
        <v>2643392</v>
      </c>
      <c r="S74" s="317">
        <v>0</v>
      </c>
      <c r="T74" s="317">
        <v>0</v>
      </c>
      <c r="U74" s="327">
        <v>15343540</v>
      </c>
      <c r="V74" s="327">
        <v>802576</v>
      </c>
      <c r="W74" s="327">
        <v>3597008</v>
      </c>
      <c r="X74" s="327">
        <v>10670475</v>
      </c>
      <c r="Y74" s="327">
        <v>11868466</v>
      </c>
      <c r="Z74" s="337">
        <v>0</v>
      </c>
      <c r="AA74" s="337">
        <v>1158489</v>
      </c>
      <c r="AB74" s="337">
        <v>63745659</v>
      </c>
      <c r="AC74" s="345">
        <v>200076</v>
      </c>
      <c r="AD74" s="345">
        <v>0</v>
      </c>
      <c r="AE74" s="345">
        <v>3510340</v>
      </c>
      <c r="AF74" s="345">
        <v>0</v>
      </c>
      <c r="AG74" s="352">
        <v>36188929</v>
      </c>
      <c r="AH74" s="352">
        <v>7774516</v>
      </c>
      <c r="AI74" s="352">
        <v>5672924</v>
      </c>
      <c r="AJ74" s="352">
        <v>14015920</v>
      </c>
      <c r="AK74" s="359">
        <v>824878</v>
      </c>
      <c r="AL74" s="359">
        <v>364019</v>
      </c>
      <c r="AM74" s="359">
        <v>0</v>
      </c>
      <c r="AN74" s="359">
        <v>0</v>
      </c>
      <c r="AO74" s="367">
        <v>0</v>
      </c>
      <c r="AP74" s="367">
        <v>0</v>
      </c>
      <c r="AQ74" s="367">
        <v>0</v>
      </c>
      <c r="AR74" s="367">
        <v>5081660</v>
      </c>
      <c r="AS74" s="374">
        <v>0</v>
      </c>
      <c r="AT74" s="374">
        <v>0</v>
      </c>
      <c r="AU74" s="374">
        <v>0</v>
      </c>
      <c r="AV74" s="381">
        <v>0</v>
      </c>
      <c r="AW74" s="241" t="s">
        <v>221</v>
      </c>
      <c r="AX74" s="241" t="s">
        <v>221</v>
      </c>
      <c r="AY74" s="241" t="s">
        <v>221</v>
      </c>
      <c r="AZ74" s="241" t="s">
        <v>221</v>
      </c>
      <c r="BA74" s="241" t="s">
        <v>221</v>
      </c>
      <c r="BB74" s="241" t="s">
        <v>221</v>
      </c>
      <c r="BC74" s="241" t="s">
        <v>221</v>
      </c>
      <c r="BD74" s="241" t="s">
        <v>221</v>
      </c>
      <c r="BE74" s="241" t="s">
        <v>221</v>
      </c>
      <c r="BF74" s="241" t="s">
        <v>221</v>
      </c>
      <c r="BG74" s="241" t="s">
        <v>221</v>
      </c>
      <c r="BH74" s="241" t="s">
        <v>221</v>
      </c>
      <c r="BI74" s="241" t="s">
        <v>221</v>
      </c>
      <c r="BJ74" s="241" t="s">
        <v>221</v>
      </c>
      <c r="BK74" s="241" t="s">
        <v>221</v>
      </c>
      <c r="BL74" s="241" t="s">
        <v>221</v>
      </c>
      <c r="BM74" s="241" t="s">
        <v>221</v>
      </c>
      <c r="BN74" s="241" t="s">
        <v>221</v>
      </c>
      <c r="BO74" s="241" t="s">
        <v>221</v>
      </c>
      <c r="BP74" s="241" t="s">
        <v>221</v>
      </c>
      <c r="BQ74" s="241" t="s">
        <v>221</v>
      </c>
      <c r="BR74" s="241" t="s">
        <v>221</v>
      </c>
      <c r="BS74" s="241" t="s">
        <v>221</v>
      </c>
      <c r="BT74" s="241" t="s">
        <v>221</v>
      </c>
      <c r="BU74" s="241" t="s">
        <v>221</v>
      </c>
      <c r="BV74" s="241" t="s">
        <v>221</v>
      </c>
      <c r="BW74" s="241" t="s">
        <v>221</v>
      </c>
      <c r="BX74" s="241" t="s">
        <v>221</v>
      </c>
      <c r="BY74" s="241" t="s">
        <v>221</v>
      </c>
      <c r="BZ74" s="241" t="s">
        <v>221</v>
      </c>
      <c r="CA74" s="241" t="s">
        <v>221</v>
      </c>
      <c r="CB74" s="241" t="s">
        <v>221</v>
      </c>
      <c r="CC74" s="241" t="s">
        <v>221</v>
      </c>
      <c r="CD74" s="241" t="s">
        <v>221</v>
      </c>
      <c r="CE74" s="194">
        <f t="shared" si="8"/>
        <v>203035149</v>
      </c>
      <c r="CF74" s="244"/>
    </row>
    <row r="75" spans="1:84" ht="12.65" customHeight="1" x14ac:dyDescent="0.35">
      <c r="A75" s="171" t="s">
        <v>247</v>
      </c>
      <c r="B75" s="175"/>
      <c r="C75" s="194">
        <f t="shared" ref="C75:AV75" si="9">SUM(C73:C74)</f>
        <v>2442064</v>
      </c>
      <c r="D75" s="194">
        <f t="shared" si="9"/>
        <v>0</v>
      </c>
      <c r="E75" s="194">
        <f t="shared" si="9"/>
        <v>9508398</v>
      </c>
      <c r="F75" s="194">
        <f t="shared" si="9"/>
        <v>0</v>
      </c>
      <c r="G75" s="194">
        <f t="shared" si="9"/>
        <v>0</v>
      </c>
      <c r="H75" s="194">
        <f t="shared" si="9"/>
        <v>0</v>
      </c>
      <c r="I75" s="194">
        <f t="shared" si="9"/>
        <v>0</v>
      </c>
      <c r="J75" s="194">
        <f t="shared" si="9"/>
        <v>893088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0</v>
      </c>
      <c r="O75" s="194">
        <f t="shared" si="9"/>
        <v>3161728</v>
      </c>
      <c r="P75" s="194">
        <f t="shared" si="9"/>
        <v>20746854.800000001</v>
      </c>
      <c r="Q75" s="194">
        <f t="shared" si="9"/>
        <v>1360019</v>
      </c>
      <c r="R75" s="194">
        <f t="shared" si="9"/>
        <v>3019015</v>
      </c>
      <c r="S75" s="194">
        <f t="shared" si="9"/>
        <v>0</v>
      </c>
      <c r="T75" s="194">
        <f t="shared" si="9"/>
        <v>0</v>
      </c>
      <c r="U75" s="194">
        <f t="shared" si="9"/>
        <v>17670160.920000002</v>
      </c>
      <c r="V75" s="194">
        <f t="shared" si="9"/>
        <v>940596</v>
      </c>
      <c r="W75" s="194">
        <f t="shared" si="9"/>
        <v>3761339</v>
      </c>
      <c r="X75" s="194">
        <f t="shared" si="9"/>
        <v>11819835</v>
      </c>
      <c r="Y75" s="194">
        <f t="shared" si="9"/>
        <v>13445903</v>
      </c>
      <c r="Z75" s="194">
        <f t="shared" si="9"/>
        <v>0</v>
      </c>
      <c r="AA75" s="194">
        <f t="shared" si="9"/>
        <v>1266275</v>
      </c>
      <c r="AB75" s="194">
        <f t="shared" si="9"/>
        <v>69221651.299999997</v>
      </c>
      <c r="AC75" s="194">
        <f t="shared" si="9"/>
        <v>760763</v>
      </c>
      <c r="AD75" s="194">
        <f t="shared" si="9"/>
        <v>0</v>
      </c>
      <c r="AE75" s="194">
        <f t="shared" si="9"/>
        <v>3865764</v>
      </c>
      <c r="AF75" s="194">
        <f t="shared" si="9"/>
        <v>0</v>
      </c>
      <c r="AG75" s="194">
        <f t="shared" si="9"/>
        <v>40301272</v>
      </c>
      <c r="AH75" s="194">
        <f t="shared" si="9"/>
        <v>7774516</v>
      </c>
      <c r="AI75" s="194">
        <f t="shared" si="9"/>
        <v>5678399</v>
      </c>
      <c r="AJ75" s="194">
        <f t="shared" si="9"/>
        <v>14015920</v>
      </c>
      <c r="AK75" s="194">
        <f t="shared" si="9"/>
        <v>976681</v>
      </c>
      <c r="AL75" s="194">
        <f t="shared" si="9"/>
        <v>403578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0</v>
      </c>
      <c r="AQ75" s="194">
        <f t="shared" si="9"/>
        <v>0</v>
      </c>
      <c r="AR75" s="194">
        <f t="shared" si="9"/>
        <v>5114313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0</v>
      </c>
      <c r="AW75" s="241" t="s">
        <v>221</v>
      </c>
      <c r="AX75" s="241" t="s">
        <v>221</v>
      </c>
      <c r="AY75" s="241" t="s">
        <v>221</v>
      </c>
      <c r="AZ75" s="241" t="s">
        <v>221</v>
      </c>
      <c r="BA75" s="241" t="s">
        <v>221</v>
      </c>
      <c r="BB75" s="241" t="s">
        <v>221</v>
      </c>
      <c r="BC75" s="241" t="s">
        <v>221</v>
      </c>
      <c r="BD75" s="241" t="s">
        <v>221</v>
      </c>
      <c r="BE75" s="241" t="s">
        <v>221</v>
      </c>
      <c r="BF75" s="241" t="s">
        <v>221</v>
      </c>
      <c r="BG75" s="241" t="s">
        <v>221</v>
      </c>
      <c r="BH75" s="241" t="s">
        <v>221</v>
      </c>
      <c r="BI75" s="241" t="s">
        <v>221</v>
      </c>
      <c r="BJ75" s="241" t="s">
        <v>221</v>
      </c>
      <c r="BK75" s="241" t="s">
        <v>221</v>
      </c>
      <c r="BL75" s="241" t="s">
        <v>221</v>
      </c>
      <c r="BM75" s="241" t="s">
        <v>221</v>
      </c>
      <c r="BN75" s="241" t="s">
        <v>221</v>
      </c>
      <c r="BO75" s="241" t="s">
        <v>221</v>
      </c>
      <c r="BP75" s="241" t="s">
        <v>221</v>
      </c>
      <c r="BQ75" s="241" t="s">
        <v>221</v>
      </c>
      <c r="BR75" s="241" t="s">
        <v>221</v>
      </c>
      <c r="BS75" s="241" t="s">
        <v>221</v>
      </c>
      <c r="BT75" s="241" t="s">
        <v>221</v>
      </c>
      <c r="BU75" s="241" t="s">
        <v>221</v>
      </c>
      <c r="BV75" s="241" t="s">
        <v>221</v>
      </c>
      <c r="BW75" s="241" t="s">
        <v>221</v>
      </c>
      <c r="BX75" s="241" t="s">
        <v>221</v>
      </c>
      <c r="BY75" s="241" t="s">
        <v>221</v>
      </c>
      <c r="BZ75" s="241" t="s">
        <v>221</v>
      </c>
      <c r="CA75" s="241" t="s">
        <v>221</v>
      </c>
      <c r="CB75" s="241" t="s">
        <v>221</v>
      </c>
      <c r="CC75" s="241" t="s">
        <v>221</v>
      </c>
      <c r="CD75" s="241" t="s">
        <v>221</v>
      </c>
      <c r="CE75" s="194">
        <f t="shared" si="8"/>
        <v>238148133.01999998</v>
      </c>
      <c r="CF75" s="244"/>
    </row>
    <row r="76" spans="1:84" ht="12.65" customHeight="1" x14ac:dyDescent="0.35">
      <c r="A76" s="171" t="s">
        <v>248</v>
      </c>
      <c r="B76" s="175"/>
      <c r="C76" s="413">
        <v>3010.7</v>
      </c>
      <c r="D76" s="289">
        <v>0</v>
      </c>
      <c r="E76" s="290">
        <v>12458</v>
      </c>
      <c r="F76" s="290">
        <v>0</v>
      </c>
      <c r="G76" s="289">
        <v>0</v>
      </c>
      <c r="H76" s="289">
        <v>0</v>
      </c>
      <c r="I76" s="290">
        <v>0</v>
      </c>
      <c r="J76" s="412">
        <v>263.89999999999998</v>
      </c>
      <c r="K76" s="290">
        <v>0</v>
      </c>
      <c r="L76" s="300">
        <v>0</v>
      </c>
      <c r="M76" s="300">
        <v>0</v>
      </c>
      <c r="N76" s="300">
        <v>0</v>
      </c>
      <c r="O76" s="300">
        <v>29434.6</v>
      </c>
      <c r="P76" s="309">
        <v>8615</v>
      </c>
      <c r="Q76" s="309">
        <v>1431.6</v>
      </c>
      <c r="R76" s="309">
        <v>0</v>
      </c>
      <c r="S76" s="319">
        <v>2704.1</v>
      </c>
      <c r="T76" s="319">
        <v>0</v>
      </c>
      <c r="U76" s="329">
        <v>3423.1</v>
      </c>
      <c r="V76" s="329">
        <v>0</v>
      </c>
      <c r="W76" s="329">
        <v>298.60000000000002</v>
      </c>
      <c r="X76" s="329">
        <v>333.7</v>
      </c>
      <c r="Y76" s="329">
        <v>7807.5300000000007</v>
      </c>
      <c r="Z76" s="339">
        <v>0</v>
      </c>
      <c r="AA76" s="339">
        <v>361.9</v>
      </c>
      <c r="AB76" s="339">
        <v>2812.2</v>
      </c>
      <c r="AC76" s="347">
        <v>0</v>
      </c>
      <c r="AD76" s="347">
        <v>0</v>
      </c>
      <c r="AE76" s="347">
        <v>8938.6</v>
      </c>
      <c r="AF76" s="347">
        <v>0</v>
      </c>
      <c r="AG76" s="354">
        <v>5198.5</v>
      </c>
      <c r="AH76" s="412">
        <v>11817</v>
      </c>
      <c r="AI76" s="354">
        <v>5506.5</v>
      </c>
      <c r="AJ76" s="354">
        <v>31478</v>
      </c>
      <c r="AK76" s="361">
        <v>0</v>
      </c>
      <c r="AL76" s="361">
        <v>0</v>
      </c>
      <c r="AM76" s="361">
        <v>0</v>
      </c>
      <c r="AN76" s="361">
        <v>0</v>
      </c>
      <c r="AO76" s="369">
        <v>0</v>
      </c>
      <c r="AP76" s="369">
        <v>0</v>
      </c>
      <c r="AQ76" s="369">
        <v>0</v>
      </c>
      <c r="AR76" s="369">
        <v>3345</v>
      </c>
      <c r="AS76" s="376">
        <v>0</v>
      </c>
      <c r="AT76" s="376">
        <v>0</v>
      </c>
      <c r="AU76" s="376">
        <v>0</v>
      </c>
      <c r="AV76" s="185">
        <v>0</v>
      </c>
      <c r="AW76" s="185">
        <v>0</v>
      </c>
      <c r="AX76" s="185">
        <v>0</v>
      </c>
      <c r="AY76" s="386">
        <v>0</v>
      </c>
      <c r="AZ76" s="412">
        <v>4723</v>
      </c>
      <c r="BA76" s="412">
        <v>226</v>
      </c>
      <c r="BB76" s="393">
        <v>0</v>
      </c>
      <c r="BC76" s="393">
        <v>0</v>
      </c>
      <c r="BD76" s="412">
        <v>911.2</v>
      </c>
      <c r="BE76" s="412">
        <v>2971</v>
      </c>
      <c r="BF76" s="401">
        <v>1104.4000000000001</v>
      </c>
      <c r="BG76" s="401">
        <v>0</v>
      </c>
      <c r="BH76" s="412">
        <v>2500</v>
      </c>
      <c r="BI76" s="406">
        <v>0</v>
      </c>
      <c r="BJ76" s="406">
        <v>5696</v>
      </c>
      <c r="BK76" s="412">
        <v>2172</v>
      </c>
      <c r="BL76" s="412">
        <v>1201.5</v>
      </c>
      <c r="BM76" s="406">
        <v>0</v>
      </c>
      <c r="BN76" s="412">
        <v>8931.5</v>
      </c>
      <c r="BO76" s="412">
        <v>206.5</v>
      </c>
      <c r="BP76" s="412">
        <v>632.9</v>
      </c>
      <c r="BQ76" s="412"/>
      <c r="BR76" s="412">
        <v>1139.7</v>
      </c>
      <c r="BS76" s="412">
        <v>1052.9000000000001</v>
      </c>
      <c r="BT76" s="412">
        <v>0</v>
      </c>
      <c r="BU76" s="412">
        <v>0</v>
      </c>
      <c r="BV76" s="412">
        <v>2823.5</v>
      </c>
      <c r="BW76" s="412">
        <v>201.7</v>
      </c>
      <c r="BX76" s="412">
        <v>2423</v>
      </c>
      <c r="BY76" s="412">
        <v>472.9</v>
      </c>
      <c r="BZ76" s="412">
        <v>0</v>
      </c>
      <c r="CA76" s="412">
        <v>0</v>
      </c>
      <c r="CB76" s="412">
        <v>3790.7</v>
      </c>
      <c r="CC76" s="412">
        <v>507.5</v>
      </c>
      <c r="CD76" s="241" t="s">
        <v>221</v>
      </c>
      <c r="CE76" s="194">
        <f t="shared" si="8"/>
        <v>182926.43</v>
      </c>
      <c r="CF76" s="194">
        <f>BE59-CE76</f>
        <v>-2.9999999998835847E-2</v>
      </c>
    </row>
    <row r="77" spans="1:84" ht="12.65" customHeight="1" x14ac:dyDescent="0.35">
      <c r="A77" s="171" t="s">
        <v>249</v>
      </c>
      <c r="B77" s="175"/>
      <c r="C77" s="289">
        <v>1863</v>
      </c>
      <c r="D77" s="289">
        <v>0</v>
      </c>
      <c r="E77" s="289">
        <v>18247.8</v>
      </c>
      <c r="F77" s="289">
        <v>0</v>
      </c>
      <c r="G77" s="289">
        <v>0</v>
      </c>
      <c r="H77" s="289">
        <v>0</v>
      </c>
      <c r="I77" s="289">
        <v>0</v>
      </c>
      <c r="J77" s="289">
        <v>0</v>
      </c>
      <c r="K77" s="289">
        <v>0</v>
      </c>
      <c r="L77" s="299">
        <v>0</v>
      </c>
      <c r="M77" s="299">
        <v>0</v>
      </c>
      <c r="N77" s="299">
        <v>0</v>
      </c>
      <c r="O77" s="299">
        <v>2605</v>
      </c>
      <c r="P77" s="308">
        <v>0</v>
      </c>
      <c r="Q77" s="308">
        <v>0</v>
      </c>
      <c r="R77" s="308">
        <v>0</v>
      </c>
      <c r="S77" s="318">
        <v>0</v>
      </c>
      <c r="T77" s="318">
        <v>0</v>
      </c>
      <c r="U77" s="328">
        <v>0</v>
      </c>
      <c r="V77" s="328">
        <v>0</v>
      </c>
      <c r="W77" s="328">
        <v>0</v>
      </c>
      <c r="X77" s="328">
        <v>0</v>
      </c>
      <c r="Y77" s="328">
        <v>0</v>
      </c>
      <c r="Z77" s="338">
        <v>0</v>
      </c>
      <c r="AA77" s="338">
        <v>0</v>
      </c>
      <c r="AB77" s="338">
        <v>0</v>
      </c>
      <c r="AC77" s="346">
        <v>0</v>
      </c>
      <c r="AD77" s="346">
        <v>0</v>
      </c>
      <c r="AE77" s="346">
        <v>0</v>
      </c>
      <c r="AF77" s="346">
        <v>0</v>
      </c>
      <c r="AG77" s="353">
        <v>1949</v>
      </c>
      <c r="AH77" s="353">
        <v>994.3</v>
      </c>
      <c r="AI77" s="353">
        <v>4136.7</v>
      </c>
      <c r="AJ77" s="353">
        <v>0</v>
      </c>
      <c r="AK77" s="360">
        <v>0</v>
      </c>
      <c r="AL77" s="360">
        <v>0</v>
      </c>
      <c r="AM77" s="360">
        <v>0</v>
      </c>
      <c r="AN77" s="360">
        <v>0</v>
      </c>
      <c r="AO77" s="368">
        <v>0</v>
      </c>
      <c r="AP77" s="368">
        <v>0</v>
      </c>
      <c r="AQ77" s="368">
        <v>0</v>
      </c>
      <c r="AR77" s="368">
        <v>0</v>
      </c>
      <c r="AS77" s="375">
        <v>0</v>
      </c>
      <c r="AT77" s="375">
        <v>0</v>
      </c>
      <c r="AU77" s="375">
        <v>0</v>
      </c>
      <c r="AV77" s="184">
        <v>0</v>
      </c>
      <c r="AW77" s="184">
        <v>0</v>
      </c>
      <c r="AX77" s="241" t="s">
        <v>221</v>
      </c>
      <c r="AY77" s="241" t="s">
        <v>221</v>
      </c>
      <c r="AZ77" s="387">
        <v>65170.7</v>
      </c>
      <c r="BA77" s="392">
        <v>0</v>
      </c>
      <c r="BB77" s="392">
        <v>0</v>
      </c>
      <c r="BC77" s="392">
        <v>0</v>
      </c>
      <c r="BD77" s="241" t="s">
        <v>221</v>
      </c>
      <c r="BE77" s="241" t="s">
        <v>221</v>
      </c>
      <c r="BF77" s="184">
        <v>0</v>
      </c>
      <c r="BG77" s="241" t="s">
        <v>221</v>
      </c>
      <c r="BH77" s="184">
        <v>0</v>
      </c>
      <c r="BI77" s="184">
        <v>0</v>
      </c>
      <c r="BJ77" s="241" t="s">
        <v>221</v>
      </c>
      <c r="BK77" s="407">
        <v>0</v>
      </c>
      <c r="BL77" s="407">
        <v>0</v>
      </c>
      <c r="BM77" s="407">
        <v>0</v>
      </c>
      <c r="BN77" s="241" t="s">
        <v>221</v>
      </c>
      <c r="BO77" s="241" t="s">
        <v>221</v>
      </c>
      <c r="BP77" s="241" t="s">
        <v>221</v>
      </c>
      <c r="BQ77" s="241" t="s">
        <v>221</v>
      </c>
      <c r="BR77" s="413">
        <v>0</v>
      </c>
      <c r="BS77" s="413">
        <v>0</v>
      </c>
      <c r="BT77" s="413">
        <v>0</v>
      </c>
      <c r="BU77" s="413">
        <v>0</v>
      </c>
      <c r="BV77" s="413">
        <v>0</v>
      </c>
      <c r="BW77" s="413">
        <v>0</v>
      </c>
      <c r="BX77" s="413">
        <v>0</v>
      </c>
      <c r="BY77" s="413">
        <v>0</v>
      </c>
      <c r="BZ77" s="413">
        <v>0</v>
      </c>
      <c r="CA77" s="413">
        <v>0</v>
      </c>
      <c r="CB77" s="413">
        <v>0</v>
      </c>
      <c r="CC77" s="241" t="s">
        <v>221</v>
      </c>
      <c r="CD77" s="241" t="s">
        <v>221</v>
      </c>
      <c r="CE77" s="194">
        <f>SUM(C77:CD77)</f>
        <v>94966.5</v>
      </c>
      <c r="CF77" s="194">
        <f>AY59-CE77</f>
        <v>-94966.5</v>
      </c>
    </row>
    <row r="78" spans="1:84" ht="12.65" customHeight="1" x14ac:dyDescent="0.35">
      <c r="A78" s="171" t="s">
        <v>250</v>
      </c>
      <c r="B78" s="175"/>
      <c r="C78" s="184">
        <v>1912.5415647665409</v>
      </c>
      <c r="D78" s="184">
        <v>0</v>
      </c>
      <c r="E78" s="184">
        <v>6138.5099580589103</v>
      </c>
      <c r="F78" s="184">
        <v>0</v>
      </c>
      <c r="G78" s="184">
        <v>0</v>
      </c>
      <c r="H78" s="184">
        <v>0</v>
      </c>
      <c r="I78" s="184">
        <v>0</v>
      </c>
      <c r="J78" s="184">
        <v>719.09051339009511</v>
      </c>
      <c r="K78" s="184">
        <v>0</v>
      </c>
      <c r="L78" s="184">
        <v>0</v>
      </c>
      <c r="M78" s="184">
        <v>0</v>
      </c>
      <c r="N78" s="184">
        <v>0</v>
      </c>
      <c r="O78" s="184">
        <v>2094.0759120525095</v>
      </c>
      <c r="P78" s="184">
        <v>3927.830314026764</v>
      </c>
      <c r="Q78" s="184">
        <v>135.75783594804071</v>
      </c>
      <c r="R78" s="184">
        <v>302.4415689284009</v>
      </c>
      <c r="S78" s="184">
        <v>0</v>
      </c>
      <c r="T78" s="184">
        <v>0</v>
      </c>
      <c r="U78" s="184">
        <v>1873.3327867208329</v>
      </c>
      <c r="V78" s="184">
        <v>111.13000360334136</v>
      </c>
      <c r="W78" s="184">
        <v>132.31491539009338</v>
      </c>
      <c r="X78" s="184">
        <v>925.43385698838154</v>
      </c>
      <c r="Y78" s="184">
        <v>1270.1099803944644</v>
      </c>
      <c r="Z78" s="184">
        <v>0</v>
      </c>
      <c r="AA78" s="184">
        <v>86.786397394506238</v>
      </c>
      <c r="AB78" s="184">
        <v>4409.1221854142123</v>
      </c>
      <c r="AC78" s="184">
        <v>451.450140054678</v>
      </c>
      <c r="AD78" s="184">
        <v>0</v>
      </c>
      <c r="AE78" s="184">
        <v>286.1778756753659</v>
      </c>
      <c r="AF78" s="184">
        <v>0</v>
      </c>
      <c r="AG78" s="184">
        <v>3311.1483292868834</v>
      </c>
      <c r="AH78" s="184">
        <v>0</v>
      </c>
      <c r="AI78" s="184">
        <v>4.4083232120583533</v>
      </c>
      <c r="AJ78" s="184">
        <v>0</v>
      </c>
      <c r="AK78" s="184">
        <v>122.22770567307657</v>
      </c>
      <c r="AL78" s="184">
        <v>31.851846200149112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26.291320154034963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1" t="s">
        <v>221</v>
      </c>
      <c r="AY78" s="241" t="s">
        <v>221</v>
      </c>
      <c r="AZ78" s="241" t="s">
        <v>221</v>
      </c>
      <c r="BA78" s="184">
        <v>0</v>
      </c>
      <c r="BB78" s="184">
        <v>0</v>
      </c>
      <c r="BC78" s="184">
        <v>0</v>
      </c>
      <c r="BD78" s="241" t="s">
        <v>221</v>
      </c>
      <c r="BE78" s="241" t="s">
        <v>221</v>
      </c>
      <c r="BF78" s="241" t="s">
        <v>221</v>
      </c>
      <c r="BG78" s="241" t="s">
        <v>221</v>
      </c>
      <c r="BH78" s="184">
        <v>0</v>
      </c>
      <c r="BI78" s="184">
        <v>0</v>
      </c>
      <c r="BJ78" s="241" t="s">
        <v>221</v>
      </c>
      <c r="BK78" s="184">
        <v>0</v>
      </c>
      <c r="BL78" s="184">
        <v>0</v>
      </c>
      <c r="BM78" s="184">
        <v>0</v>
      </c>
      <c r="BN78" s="241" t="s">
        <v>221</v>
      </c>
      <c r="BO78" s="241" t="s">
        <v>221</v>
      </c>
      <c r="BP78" s="241" t="s">
        <v>221</v>
      </c>
      <c r="BQ78" s="241" t="s">
        <v>221</v>
      </c>
      <c r="BR78" s="241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/>
      <c r="CC78" s="241" t="s">
        <v>221</v>
      </c>
      <c r="CD78" s="241" t="s">
        <v>221</v>
      </c>
      <c r="CE78" s="194">
        <f t="shared" si="8"/>
        <v>28272.033333333344</v>
      </c>
      <c r="CF78" s="194"/>
    </row>
    <row r="79" spans="1:84" ht="12.65" customHeight="1" x14ac:dyDescent="0.35">
      <c r="A79" s="171" t="s">
        <v>251</v>
      </c>
      <c r="B79" s="175"/>
      <c r="C79" s="221">
        <v>30113</v>
      </c>
      <c r="D79" s="413">
        <v>0</v>
      </c>
      <c r="E79" s="184">
        <v>87507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34364</v>
      </c>
      <c r="Q79" s="184">
        <v>32376</v>
      </c>
      <c r="R79" s="184">
        <v>0</v>
      </c>
      <c r="S79" s="184">
        <v>6723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49901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13659</v>
      </c>
      <c r="AF79" s="184">
        <v>0</v>
      </c>
      <c r="AG79" s="184">
        <v>87148</v>
      </c>
      <c r="AH79" s="184">
        <v>0</v>
      </c>
      <c r="AI79" s="184">
        <v>15056</v>
      </c>
      <c r="AJ79" s="184">
        <v>36516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1" t="s">
        <v>221</v>
      </c>
      <c r="AY79" s="241" t="s">
        <v>221</v>
      </c>
      <c r="AZ79" s="241" t="s">
        <v>221</v>
      </c>
      <c r="BA79" s="241" t="s">
        <v>221</v>
      </c>
      <c r="BB79" s="184">
        <v>0</v>
      </c>
      <c r="BC79" s="184">
        <v>0</v>
      </c>
      <c r="BD79" s="241" t="s">
        <v>221</v>
      </c>
      <c r="BE79" s="241" t="s">
        <v>221</v>
      </c>
      <c r="BF79" s="241" t="s">
        <v>221</v>
      </c>
      <c r="BG79" s="241" t="s">
        <v>221</v>
      </c>
      <c r="BH79" s="184">
        <v>0</v>
      </c>
      <c r="BI79" s="184">
        <v>0</v>
      </c>
      <c r="BJ79" s="241" t="s">
        <v>221</v>
      </c>
      <c r="BK79" s="184">
        <v>0</v>
      </c>
      <c r="BL79" s="184">
        <v>0</v>
      </c>
      <c r="BM79" s="184">
        <v>0</v>
      </c>
      <c r="BN79" s="241" t="s">
        <v>221</v>
      </c>
      <c r="BO79" s="241" t="s">
        <v>221</v>
      </c>
      <c r="BP79" s="241" t="s">
        <v>221</v>
      </c>
      <c r="BQ79" s="241" t="s">
        <v>221</v>
      </c>
      <c r="BR79" s="241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1" t="s">
        <v>221</v>
      </c>
      <c r="CD79" s="241" t="s">
        <v>221</v>
      </c>
      <c r="CE79" s="194">
        <f t="shared" si="8"/>
        <v>393363</v>
      </c>
      <c r="CF79" s="194">
        <f>BA59</f>
        <v>0</v>
      </c>
    </row>
    <row r="80" spans="1:84" ht="21" customHeight="1" x14ac:dyDescent="0.35">
      <c r="A80" s="171" t="s">
        <v>252</v>
      </c>
      <c r="B80" s="175"/>
      <c r="C80" s="186">
        <v>15.73</v>
      </c>
      <c r="D80" s="186">
        <v>0</v>
      </c>
      <c r="E80" s="186">
        <v>47.04</v>
      </c>
      <c r="F80" s="186">
        <v>0</v>
      </c>
      <c r="G80" s="186">
        <v>0</v>
      </c>
      <c r="H80" s="186">
        <v>0</v>
      </c>
      <c r="I80" s="186">
        <v>0</v>
      </c>
      <c r="J80" s="186">
        <v>1.57</v>
      </c>
      <c r="K80" s="186">
        <v>0</v>
      </c>
      <c r="L80" s="186">
        <v>0</v>
      </c>
      <c r="M80" s="186">
        <v>0</v>
      </c>
      <c r="N80" s="186">
        <v>0</v>
      </c>
      <c r="O80" s="186">
        <v>33.07</v>
      </c>
      <c r="P80" s="186">
        <v>12.31</v>
      </c>
      <c r="Q80" s="186">
        <v>9.85</v>
      </c>
      <c r="R80" s="186">
        <v>0</v>
      </c>
      <c r="S80" s="186">
        <v>0.02</v>
      </c>
      <c r="T80" s="186">
        <v>0</v>
      </c>
      <c r="U80" s="186">
        <v>0</v>
      </c>
      <c r="V80" s="186">
        <v>0</v>
      </c>
      <c r="W80" s="186">
        <v>0</v>
      </c>
      <c r="X80" s="186">
        <v>0</v>
      </c>
      <c r="Y80" s="186">
        <v>0.18</v>
      </c>
      <c r="Z80" s="186">
        <v>0</v>
      </c>
      <c r="AA80" s="186">
        <v>0</v>
      </c>
      <c r="AB80" s="186">
        <v>0</v>
      </c>
      <c r="AC80" s="186">
        <v>0</v>
      </c>
      <c r="AD80" s="186">
        <v>0</v>
      </c>
      <c r="AE80" s="186">
        <v>2.71</v>
      </c>
      <c r="AF80" s="186">
        <v>0</v>
      </c>
      <c r="AG80" s="186">
        <v>21.94</v>
      </c>
      <c r="AH80" s="186">
        <v>0.01</v>
      </c>
      <c r="AI80" s="186">
        <v>9.1999999999999993</v>
      </c>
      <c r="AJ80" s="186">
        <v>18.190000000000001</v>
      </c>
      <c r="AK80" s="186">
        <v>0</v>
      </c>
      <c r="AL80" s="186">
        <v>0</v>
      </c>
      <c r="AM80" s="186">
        <v>0</v>
      </c>
      <c r="AN80" s="186">
        <v>0</v>
      </c>
      <c r="AO80" s="186">
        <v>0</v>
      </c>
      <c r="AP80" s="186">
        <v>0</v>
      </c>
      <c r="AQ80" s="186">
        <v>0</v>
      </c>
      <c r="AR80" s="186">
        <v>27.22</v>
      </c>
      <c r="AS80" s="186">
        <v>0</v>
      </c>
      <c r="AT80" s="186">
        <v>0</v>
      </c>
      <c r="AU80" s="186">
        <v>0</v>
      </c>
      <c r="AV80" s="186">
        <v>2.67</v>
      </c>
      <c r="AW80" s="241" t="s">
        <v>221</v>
      </c>
      <c r="AX80" s="241" t="s">
        <v>221</v>
      </c>
      <c r="AY80" s="241" t="s">
        <v>221</v>
      </c>
      <c r="AZ80" s="241" t="s">
        <v>221</v>
      </c>
      <c r="BA80" s="241" t="s">
        <v>221</v>
      </c>
      <c r="BB80" s="241" t="s">
        <v>221</v>
      </c>
      <c r="BC80" s="241" t="s">
        <v>221</v>
      </c>
      <c r="BD80" s="241" t="s">
        <v>221</v>
      </c>
      <c r="BE80" s="241" t="s">
        <v>221</v>
      </c>
      <c r="BF80" s="241" t="s">
        <v>221</v>
      </c>
      <c r="BG80" s="241" t="s">
        <v>221</v>
      </c>
      <c r="BH80" s="241" t="s">
        <v>221</v>
      </c>
      <c r="BI80" s="241" t="s">
        <v>221</v>
      </c>
      <c r="BJ80" s="241" t="s">
        <v>221</v>
      </c>
      <c r="BK80" s="241" t="s">
        <v>221</v>
      </c>
      <c r="BL80" s="241" t="s">
        <v>221</v>
      </c>
      <c r="BM80" s="241" t="s">
        <v>221</v>
      </c>
      <c r="BN80" s="241" t="s">
        <v>221</v>
      </c>
      <c r="BO80" s="241" t="s">
        <v>221</v>
      </c>
      <c r="BP80" s="241" t="s">
        <v>221</v>
      </c>
      <c r="BQ80" s="241" t="s">
        <v>221</v>
      </c>
      <c r="BR80" s="241" t="s">
        <v>221</v>
      </c>
      <c r="BS80" s="241" t="s">
        <v>221</v>
      </c>
      <c r="BT80" s="241" t="s">
        <v>221</v>
      </c>
      <c r="BU80" s="246"/>
      <c r="BV80" s="246"/>
      <c r="BW80" s="246"/>
      <c r="BX80" s="246"/>
      <c r="BY80" s="246"/>
      <c r="BZ80" s="246"/>
      <c r="CA80" s="246"/>
      <c r="CB80" s="246"/>
      <c r="CC80" s="241" t="s">
        <v>221</v>
      </c>
      <c r="CD80" s="241" t="s">
        <v>221</v>
      </c>
      <c r="CE80" s="247">
        <f t="shared" si="8"/>
        <v>201.70999999999995</v>
      </c>
      <c r="CF80" s="247"/>
    </row>
    <row r="81" spans="1:5" ht="12.65" customHeight="1" x14ac:dyDescent="0.35">
      <c r="A81" s="207" t="s">
        <v>253</v>
      </c>
      <c r="B81" s="207"/>
      <c r="C81" s="207"/>
      <c r="D81" s="207"/>
      <c r="E81" s="207"/>
    </row>
    <row r="82" spans="1:5" ht="12.65" customHeight="1" x14ac:dyDescent="0.35">
      <c r="A82" s="171" t="s">
        <v>254</v>
      </c>
      <c r="B82" s="172"/>
      <c r="C82" s="416" t="s">
        <v>1265</v>
      </c>
      <c r="D82" s="248"/>
      <c r="E82" s="175"/>
    </row>
    <row r="83" spans="1:5" ht="12.65" customHeight="1" x14ac:dyDescent="0.35">
      <c r="A83" s="173" t="s">
        <v>255</v>
      </c>
      <c r="B83" s="172" t="s">
        <v>256</v>
      </c>
      <c r="C83" s="415" t="s">
        <v>1275</v>
      </c>
      <c r="D83" s="248"/>
      <c r="E83" s="175"/>
    </row>
    <row r="84" spans="1:5" ht="12.65" customHeight="1" x14ac:dyDescent="0.35">
      <c r="A84" s="173" t="s">
        <v>257</v>
      </c>
      <c r="B84" s="172" t="s">
        <v>256</v>
      </c>
      <c r="C84" s="417" t="s">
        <v>1266</v>
      </c>
      <c r="D84" s="204"/>
      <c r="E84" s="203"/>
    </row>
    <row r="85" spans="1:5" ht="12.65" customHeight="1" x14ac:dyDescent="0.35">
      <c r="A85" s="173" t="s">
        <v>1251</v>
      </c>
      <c r="B85" s="172"/>
      <c r="C85" s="420" t="s">
        <v>1267</v>
      </c>
      <c r="D85" s="204"/>
      <c r="E85" s="203"/>
    </row>
    <row r="86" spans="1:5" ht="12.65" customHeight="1" x14ac:dyDescent="0.35">
      <c r="A86" s="173" t="s">
        <v>1252</v>
      </c>
      <c r="B86" s="172" t="s">
        <v>256</v>
      </c>
      <c r="C86" s="419" t="s">
        <v>1267</v>
      </c>
      <c r="D86" s="204"/>
      <c r="E86" s="203"/>
    </row>
    <row r="87" spans="1:5" ht="12.65" customHeight="1" x14ac:dyDescent="0.35">
      <c r="A87" s="173" t="s">
        <v>258</v>
      </c>
      <c r="B87" s="172" t="s">
        <v>256</v>
      </c>
      <c r="C87" s="417" t="s">
        <v>1268</v>
      </c>
      <c r="D87" s="204"/>
      <c r="E87" s="203"/>
    </row>
    <row r="88" spans="1:5" ht="12.65" customHeight="1" x14ac:dyDescent="0.35">
      <c r="A88" s="173" t="s">
        <v>259</v>
      </c>
      <c r="B88" s="172" t="s">
        <v>256</v>
      </c>
      <c r="C88" s="417" t="s">
        <v>1269</v>
      </c>
      <c r="D88" s="204"/>
      <c r="E88" s="203"/>
    </row>
    <row r="89" spans="1:5" ht="12.65" customHeight="1" x14ac:dyDescent="0.35">
      <c r="A89" s="173" t="s">
        <v>260</v>
      </c>
      <c r="B89" s="172" t="s">
        <v>256</v>
      </c>
      <c r="C89" s="417" t="s">
        <v>1270</v>
      </c>
      <c r="D89" s="204"/>
      <c r="E89" s="203"/>
    </row>
    <row r="90" spans="1:5" ht="12.65" customHeight="1" x14ac:dyDescent="0.35">
      <c r="A90" s="173" t="s">
        <v>261</v>
      </c>
      <c r="B90" s="172" t="s">
        <v>256</v>
      </c>
      <c r="C90" s="417" t="s">
        <v>1270</v>
      </c>
      <c r="D90" s="204"/>
      <c r="E90" s="203"/>
    </row>
    <row r="91" spans="1:5" ht="12.65" customHeight="1" x14ac:dyDescent="0.35">
      <c r="A91" s="173" t="s">
        <v>262</v>
      </c>
      <c r="B91" s="172" t="s">
        <v>256</v>
      </c>
      <c r="C91" s="417" t="s">
        <v>1271</v>
      </c>
      <c r="D91" s="204"/>
      <c r="E91" s="203"/>
    </row>
    <row r="92" spans="1:5" ht="12.65" customHeight="1" x14ac:dyDescent="0.35">
      <c r="A92" s="173" t="s">
        <v>263</v>
      </c>
      <c r="B92" s="172" t="s">
        <v>256</v>
      </c>
      <c r="C92" s="418" t="s">
        <v>1273</v>
      </c>
      <c r="D92" s="248"/>
      <c r="E92" s="175"/>
    </row>
    <row r="93" spans="1:5" ht="12.65" customHeight="1" x14ac:dyDescent="0.35">
      <c r="A93" s="173" t="s">
        <v>264</v>
      </c>
      <c r="B93" s="172" t="s">
        <v>256</v>
      </c>
      <c r="C93" s="262"/>
      <c r="D93" s="248"/>
      <c r="E93" s="175"/>
    </row>
    <row r="94" spans="1:5" ht="12.65" customHeight="1" x14ac:dyDescent="0.35">
      <c r="A94" s="173"/>
      <c r="B94" s="173"/>
      <c r="C94" s="190"/>
      <c r="D94" s="175"/>
      <c r="E94" s="175"/>
    </row>
    <row r="95" spans="1:5" ht="12.65" customHeight="1" x14ac:dyDescent="0.35">
      <c r="A95" s="207" t="s">
        <v>265</v>
      </c>
      <c r="B95" s="207"/>
      <c r="C95" s="207"/>
      <c r="D95" s="207"/>
      <c r="E95" s="207"/>
    </row>
    <row r="96" spans="1:5" ht="12.65" customHeight="1" x14ac:dyDescent="0.35">
      <c r="A96" s="249" t="s">
        <v>266</v>
      </c>
      <c r="B96" s="249"/>
      <c r="C96" s="249"/>
      <c r="D96" s="249"/>
      <c r="E96" s="249"/>
    </row>
    <row r="97" spans="1:5" ht="12.65" customHeight="1" x14ac:dyDescent="0.35">
      <c r="A97" s="173" t="s">
        <v>267</v>
      </c>
      <c r="B97" s="172" t="s">
        <v>256</v>
      </c>
      <c r="C97" s="188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8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8">
        <v>1</v>
      </c>
      <c r="D99" s="175"/>
      <c r="E99" s="175"/>
    </row>
    <row r="100" spans="1:5" ht="12.65" customHeight="1" x14ac:dyDescent="0.35">
      <c r="A100" s="249" t="s">
        <v>269</v>
      </c>
      <c r="B100" s="249"/>
      <c r="C100" s="249"/>
      <c r="D100" s="249"/>
      <c r="E100" s="249"/>
    </row>
    <row r="101" spans="1:5" ht="12.65" customHeight="1" x14ac:dyDescent="0.35">
      <c r="A101" s="173" t="s">
        <v>270</v>
      </c>
      <c r="B101" s="172" t="s">
        <v>256</v>
      </c>
      <c r="C101" s="188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0"/>
      <c r="D102" s="175"/>
      <c r="E102" s="175"/>
    </row>
    <row r="103" spans="1:5" ht="12.65" customHeight="1" x14ac:dyDescent="0.35">
      <c r="A103" s="249" t="s">
        <v>271</v>
      </c>
      <c r="B103" s="249"/>
      <c r="C103" s="249"/>
      <c r="D103" s="249"/>
      <c r="E103" s="249"/>
    </row>
    <row r="104" spans="1:5" ht="12.65" customHeight="1" x14ac:dyDescent="0.35">
      <c r="A104" s="173" t="s">
        <v>272</v>
      </c>
      <c r="B104" s="172" t="s">
        <v>256</v>
      </c>
      <c r="C104" s="188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8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 x14ac:dyDescent="0.35">
      <c r="A107" s="173"/>
      <c r="B107" s="172"/>
      <c r="C107" s="189"/>
      <c r="D107" s="175"/>
      <c r="E107" s="175"/>
    </row>
    <row r="108" spans="1:5" ht="13.5" customHeight="1" x14ac:dyDescent="0.35">
      <c r="A108" s="206" t="s">
        <v>275</v>
      </c>
      <c r="B108" s="207"/>
      <c r="C108" s="207"/>
      <c r="D108" s="207"/>
      <c r="E108" s="207"/>
    </row>
    <row r="109" spans="1:5" ht="13.5" customHeight="1" x14ac:dyDescent="0.35">
      <c r="A109" s="173"/>
      <c r="B109" s="172"/>
      <c r="C109" s="189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422">
        <v>1291</v>
      </c>
      <c r="D111" s="421">
        <v>4251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422">
        <v>5</v>
      </c>
      <c r="D112" s="421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422">
        <v>0</v>
      </c>
      <c r="D113" s="421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422">
        <v>298</v>
      </c>
      <c r="D114" s="421">
        <v>537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423">
        <v>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423">
        <v>0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423">
        <v>19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423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423">
        <v>9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423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423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423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423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423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423">
        <v>8</v>
      </c>
      <c r="D126" s="175"/>
      <c r="E126" s="175"/>
    </row>
    <row r="127" spans="1:5" ht="12.65" customHeight="1" x14ac:dyDescent="0.35">
      <c r="A127" s="173" t="s">
        <v>291</v>
      </c>
      <c r="B127" s="175"/>
      <c r="C127" s="190"/>
      <c r="D127" s="175"/>
      <c r="E127" s="175">
        <f>SUM(C116:C126)</f>
        <v>42</v>
      </c>
    </row>
    <row r="128" spans="1:5" ht="12.65" customHeight="1" x14ac:dyDescent="0.35">
      <c r="A128" s="173" t="s">
        <v>292</v>
      </c>
      <c r="B128" s="172" t="s">
        <v>256</v>
      </c>
      <c r="C128" s="424">
        <v>52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424">
        <v>14</v>
      </c>
      <c r="D129" s="175"/>
      <c r="E129" s="175"/>
    </row>
    <row r="130" spans="1:6" ht="12.65" customHeight="1" x14ac:dyDescent="0.35">
      <c r="A130" s="173"/>
      <c r="B130" s="175"/>
      <c r="C130" s="190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8">
        <v>0</v>
      </c>
      <c r="D131" s="175"/>
      <c r="E131" s="175"/>
    </row>
    <row r="132" spans="1:6" ht="12.65" customHeight="1" x14ac:dyDescent="0.35">
      <c r="A132" s="173"/>
      <c r="B132" s="173"/>
      <c r="C132" s="190"/>
      <c r="D132" s="175"/>
      <c r="E132" s="175"/>
    </row>
    <row r="133" spans="1:6" ht="12.65" customHeight="1" x14ac:dyDescent="0.35">
      <c r="A133" s="173"/>
      <c r="B133" s="173"/>
      <c r="C133" s="190"/>
      <c r="D133" s="175"/>
      <c r="E133" s="175"/>
    </row>
    <row r="134" spans="1:6" ht="12.65" customHeight="1" x14ac:dyDescent="0.35">
      <c r="A134" s="173"/>
      <c r="B134" s="173"/>
      <c r="C134" s="190"/>
      <c r="D134" s="175"/>
      <c r="E134" s="175"/>
    </row>
    <row r="135" spans="1:6" ht="18" customHeight="1" x14ac:dyDescent="0.35">
      <c r="A135" s="173"/>
      <c r="B135" s="173"/>
      <c r="C135" s="190"/>
      <c r="D135" s="175"/>
      <c r="E135" s="175"/>
    </row>
    <row r="136" spans="1:6" ht="12.65" customHeight="1" x14ac:dyDescent="0.35">
      <c r="A136" s="207" t="s">
        <v>1240</v>
      </c>
      <c r="B136" s="206"/>
      <c r="C136" s="206"/>
      <c r="D136" s="206"/>
      <c r="E136" s="206"/>
    </row>
    <row r="137" spans="1:6" ht="12.65" customHeight="1" x14ac:dyDescent="0.35">
      <c r="A137" s="250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425">
        <v>675</v>
      </c>
      <c r="C138" s="426">
        <v>15</v>
      </c>
      <c r="D138" s="425">
        <v>902</v>
      </c>
      <c r="E138" s="175">
        <f>SUM(B138:D138)</f>
        <v>1592</v>
      </c>
    </row>
    <row r="139" spans="1:6" ht="12.65" customHeight="1" x14ac:dyDescent="0.35">
      <c r="A139" s="173" t="s">
        <v>215</v>
      </c>
      <c r="B139" s="425">
        <v>2619</v>
      </c>
      <c r="C139" s="431">
        <v>35</v>
      </c>
      <c r="D139" s="425">
        <v>2205</v>
      </c>
      <c r="E139" s="175">
        <f>SUM(B139:D139)</f>
        <v>4859</v>
      </c>
    </row>
    <row r="140" spans="1:6" ht="12.65" customHeight="1" x14ac:dyDescent="0.35">
      <c r="A140" s="173" t="s">
        <v>298</v>
      </c>
      <c r="B140" s="425">
        <v>31778</v>
      </c>
      <c r="C140" s="431">
        <v>14492</v>
      </c>
      <c r="D140" s="430">
        <v>33724</v>
      </c>
      <c r="E140" s="175">
        <f>SUM(B140:D140)</f>
        <v>79994</v>
      </c>
    </row>
    <row r="141" spans="1:6" ht="12.65" customHeight="1" x14ac:dyDescent="0.35">
      <c r="A141" s="173" t="s">
        <v>245</v>
      </c>
      <c r="B141" s="430">
        <v>20298317</v>
      </c>
      <c r="C141" s="431">
        <v>5048400</v>
      </c>
      <c r="D141" s="430">
        <v>9766267</v>
      </c>
      <c r="E141" s="175">
        <f>SUM(B141:D141)</f>
        <v>35112984</v>
      </c>
      <c r="F141" s="198"/>
    </row>
    <row r="142" spans="1:6" ht="12.65" customHeight="1" x14ac:dyDescent="0.35">
      <c r="A142" s="173" t="s">
        <v>246</v>
      </c>
      <c r="B142" s="430">
        <v>93935611</v>
      </c>
      <c r="C142" s="431">
        <v>24186418</v>
      </c>
      <c r="D142" s="430">
        <v>85168768</v>
      </c>
      <c r="E142" s="175">
        <f>SUM(B142:D142)</f>
        <v>203290797</v>
      </c>
      <c r="F142" s="198"/>
    </row>
    <row r="143" spans="1:6" ht="12.65" customHeight="1" x14ac:dyDescent="0.35">
      <c r="A143" s="250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427">
        <v>0</v>
      </c>
      <c r="C144" s="427">
        <v>0</v>
      </c>
      <c r="D144" s="427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427">
        <v>0</v>
      </c>
      <c r="C145" s="427">
        <v>0</v>
      </c>
      <c r="D145" s="427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427">
        <v>0</v>
      </c>
      <c r="C146" s="427">
        <v>0</v>
      </c>
      <c r="D146" s="427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427">
        <v>0</v>
      </c>
      <c r="C147" s="427">
        <v>0</v>
      </c>
      <c r="D147" s="427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427">
        <v>0</v>
      </c>
      <c r="C148" s="427">
        <v>0</v>
      </c>
      <c r="D148" s="427">
        <v>0</v>
      </c>
      <c r="E148" s="175">
        <f>SUM(B148:D148)</f>
        <v>0</v>
      </c>
    </row>
    <row r="149" spans="1:5" ht="12.65" customHeight="1" x14ac:dyDescent="0.35">
      <c r="A149" s="250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428">
        <v>0</v>
      </c>
      <c r="C150" s="428">
        <v>0</v>
      </c>
      <c r="D150" s="428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428">
        <v>0</v>
      </c>
      <c r="C151" s="428">
        <v>0</v>
      </c>
      <c r="D151" s="428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428">
        <v>0</v>
      </c>
      <c r="C152" s="428">
        <v>0</v>
      </c>
      <c r="D152" s="428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428">
        <v>0</v>
      </c>
      <c r="C153" s="428">
        <v>0</v>
      </c>
      <c r="D153" s="428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428">
        <v>0</v>
      </c>
      <c r="C154" s="428">
        <v>0</v>
      </c>
      <c r="D154" s="428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2"/>
      <c r="D155" s="178"/>
      <c r="E155" s="175"/>
    </row>
    <row r="156" spans="1:5" ht="12.65" customHeight="1" x14ac:dyDescent="0.35">
      <c r="A156" s="250" t="s">
        <v>301</v>
      </c>
      <c r="B156" s="176" t="s">
        <v>302</v>
      </c>
      <c r="C156" s="191" t="s">
        <v>303</v>
      </c>
      <c r="D156" s="175"/>
      <c r="E156" s="175"/>
    </row>
    <row r="157" spans="1:5" ht="12.65" customHeight="1" x14ac:dyDescent="0.35">
      <c r="A157" s="177" t="s">
        <v>304</v>
      </c>
      <c r="B157" s="429">
        <v>0</v>
      </c>
      <c r="C157" s="429">
        <v>0</v>
      </c>
      <c r="D157" s="175"/>
      <c r="E157" s="175"/>
    </row>
    <row r="158" spans="1:5" ht="12.65" customHeight="1" x14ac:dyDescent="0.35">
      <c r="A158" s="177"/>
      <c r="B158" s="178"/>
      <c r="C158" s="192"/>
      <c r="D158" s="175"/>
      <c r="E158" s="175"/>
    </row>
    <row r="159" spans="1:5" ht="12.65" customHeight="1" x14ac:dyDescent="0.35">
      <c r="A159" s="177"/>
      <c r="B159" s="177"/>
      <c r="C159" s="192"/>
      <c r="D159" s="178"/>
      <c r="E159" s="175"/>
    </row>
    <row r="160" spans="1:5" ht="12.65" customHeight="1" x14ac:dyDescent="0.35">
      <c r="A160" s="177"/>
      <c r="B160" s="177"/>
      <c r="C160" s="192"/>
      <c r="D160" s="178"/>
      <c r="E160" s="175"/>
    </row>
    <row r="161" spans="1:5" ht="12.65" customHeight="1" x14ac:dyDescent="0.35">
      <c r="A161" s="177"/>
      <c r="B161" s="177"/>
      <c r="C161" s="192"/>
      <c r="D161" s="178"/>
      <c r="E161" s="175"/>
    </row>
    <row r="162" spans="1:5" ht="21.75" customHeight="1" x14ac:dyDescent="0.35">
      <c r="A162" s="177"/>
      <c r="B162" s="177"/>
      <c r="C162" s="192"/>
      <c r="D162" s="178"/>
      <c r="E162" s="175"/>
    </row>
    <row r="163" spans="1:5" ht="11.5" customHeight="1" x14ac:dyDescent="0.35">
      <c r="A163" s="206" t="s">
        <v>305</v>
      </c>
      <c r="B163" s="207"/>
      <c r="C163" s="207"/>
      <c r="D163" s="207"/>
      <c r="E163" s="207"/>
    </row>
    <row r="164" spans="1:5" ht="11.5" customHeight="1" x14ac:dyDescent="0.35">
      <c r="A164" s="249" t="s">
        <v>306</v>
      </c>
      <c r="B164" s="249"/>
      <c r="C164" s="249"/>
      <c r="D164" s="249"/>
      <c r="E164" s="249"/>
    </row>
    <row r="165" spans="1:5" ht="11.5" customHeight="1" x14ac:dyDescent="0.35">
      <c r="A165" s="173" t="s">
        <v>307</v>
      </c>
      <c r="B165" s="172" t="s">
        <v>256</v>
      </c>
      <c r="C165" s="431">
        <v>3958176.81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8">
        <v>378201.14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8">
        <v>932925.46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8">
        <v>5300579.53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8">
        <v>171640.59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8">
        <v>1581686.73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8">
        <v>1279628.6000000001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8">
        <v>0</v>
      </c>
      <c r="D172" s="175"/>
      <c r="E172" s="175"/>
    </row>
    <row r="173" spans="1:5" ht="11.5" customHeight="1" x14ac:dyDescent="0.35">
      <c r="A173" s="173" t="s">
        <v>203</v>
      </c>
      <c r="B173" s="175"/>
      <c r="C173" s="190"/>
      <c r="D173" s="175">
        <f>SUM(C165:C172)</f>
        <v>13602838.860000001</v>
      </c>
      <c r="E173" s="175"/>
    </row>
    <row r="174" spans="1:5" ht="11.5" customHeight="1" x14ac:dyDescent="0.35">
      <c r="A174" s="249" t="s">
        <v>314</v>
      </c>
      <c r="B174" s="249"/>
      <c r="C174" s="249"/>
      <c r="D174" s="249"/>
      <c r="E174" s="249"/>
    </row>
    <row r="175" spans="1:5" ht="11.5" customHeight="1" x14ac:dyDescent="0.35">
      <c r="A175" s="173" t="s">
        <v>315</v>
      </c>
      <c r="B175" s="172" t="s">
        <v>256</v>
      </c>
      <c r="C175" s="188">
        <v>811844.59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8">
        <v>522239.94</v>
      </c>
      <c r="D176" s="175"/>
      <c r="E176" s="175"/>
    </row>
    <row r="177" spans="1:5" ht="11.5" customHeight="1" x14ac:dyDescent="0.35">
      <c r="A177" s="173" t="s">
        <v>203</v>
      </c>
      <c r="B177" s="175"/>
      <c r="C177" s="190"/>
      <c r="D177" s="175">
        <f>SUM(C175:C176)</f>
        <v>1334084.53</v>
      </c>
      <c r="E177" s="175"/>
    </row>
    <row r="178" spans="1:5" ht="11.5" customHeight="1" x14ac:dyDescent="0.35">
      <c r="A178" s="249" t="s">
        <v>317</v>
      </c>
      <c r="B178" s="249"/>
      <c r="C178" s="249"/>
      <c r="D178" s="249"/>
      <c r="E178" s="249"/>
    </row>
    <row r="179" spans="1:5" ht="11.5" customHeight="1" x14ac:dyDescent="0.35">
      <c r="A179" s="173" t="s">
        <v>318</v>
      </c>
      <c r="B179" s="172" t="s">
        <v>256</v>
      </c>
      <c r="C179" s="188">
        <v>483991.61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8">
        <v>496019.35</v>
      </c>
      <c r="D180" s="175"/>
      <c r="E180" s="175"/>
    </row>
    <row r="181" spans="1:5" ht="11.5" customHeight="1" x14ac:dyDescent="0.35">
      <c r="A181" s="173" t="s">
        <v>203</v>
      </c>
      <c r="B181" s="175"/>
      <c r="C181" s="190"/>
      <c r="D181" s="175">
        <f>SUM(C179:C180)</f>
        <v>980010.96</v>
      </c>
      <c r="E181" s="175"/>
    </row>
    <row r="182" spans="1:5" ht="11.5" customHeight="1" x14ac:dyDescent="0.35">
      <c r="A182" s="249" t="s">
        <v>320</v>
      </c>
      <c r="B182" s="249"/>
      <c r="C182" s="249"/>
      <c r="D182" s="249"/>
      <c r="E182" s="249"/>
    </row>
    <row r="183" spans="1:5" ht="11.5" customHeight="1" x14ac:dyDescent="0.35">
      <c r="A183" s="173" t="s">
        <v>321</v>
      </c>
      <c r="B183" s="172" t="s">
        <v>256</v>
      </c>
      <c r="C183" s="188">
        <v>122461.87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8">
        <v>825164.05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8"/>
      <c r="D185" s="175"/>
      <c r="E185" s="175"/>
    </row>
    <row r="186" spans="1:5" ht="11.5" customHeight="1" x14ac:dyDescent="0.35">
      <c r="A186" s="173" t="s">
        <v>203</v>
      </c>
      <c r="B186" s="175"/>
      <c r="C186" s="190"/>
      <c r="D186" s="175">
        <f>SUM(C183:C185)</f>
        <v>947625.92</v>
      </c>
      <c r="E186" s="175"/>
    </row>
    <row r="187" spans="1:5" ht="11.5" customHeight="1" x14ac:dyDescent="0.35">
      <c r="A187" s="249" t="s">
        <v>323</v>
      </c>
      <c r="B187" s="249"/>
      <c r="C187" s="249"/>
      <c r="D187" s="249"/>
      <c r="E187" s="249"/>
    </row>
    <row r="188" spans="1:5" ht="11.5" customHeight="1" x14ac:dyDescent="0.35">
      <c r="A188" s="173" t="s">
        <v>324</v>
      </c>
      <c r="B188" s="172" t="s">
        <v>256</v>
      </c>
      <c r="C188" s="188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8">
        <v>458126.67</v>
      </c>
      <c r="D189" s="175"/>
      <c r="E189" s="175"/>
    </row>
    <row r="190" spans="1:5" ht="11.5" customHeight="1" x14ac:dyDescent="0.35">
      <c r="A190" s="173" t="s">
        <v>203</v>
      </c>
      <c r="B190" s="175"/>
      <c r="C190" s="190"/>
      <c r="D190" s="175">
        <f>SUM(C188:C189)</f>
        <v>458126.67</v>
      </c>
      <c r="E190" s="175"/>
    </row>
    <row r="191" spans="1:5" ht="18" customHeight="1" x14ac:dyDescent="0.35">
      <c r="A191" s="173"/>
      <c r="B191" s="175"/>
      <c r="C191" s="190"/>
      <c r="D191" s="175"/>
      <c r="E191" s="175"/>
    </row>
    <row r="192" spans="1:5" ht="12.65" customHeight="1" x14ac:dyDescent="0.35">
      <c r="A192" s="207" t="s">
        <v>326</v>
      </c>
      <c r="B192" s="207"/>
      <c r="C192" s="207"/>
      <c r="D192" s="207"/>
      <c r="E192" s="207"/>
    </row>
    <row r="193" spans="1:8" ht="12.65" customHeight="1" x14ac:dyDescent="0.35">
      <c r="A193" s="206" t="s">
        <v>327</v>
      </c>
      <c r="B193" s="207"/>
      <c r="C193" s="207"/>
      <c r="D193" s="207"/>
      <c r="E193" s="207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2794220.35</v>
      </c>
      <c r="C195" s="188">
        <v>728466.91</v>
      </c>
      <c r="D195" s="174">
        <v>0</v>
      </c>
      <c r="E195" s="175">
        <f t="shared" ref="E195:E203" si="10">SUM(B195:C195)-D195</f>
        <v>3522687.2600000002</v>
      </c>
    </row>
    <row r="196" spans="1:8" ht="12.65" customHeight="1" x14ac:dyDescent="0.35">
      <c r="A196" s="173" t="s">
        <v>333</v>
      </c>
      <c r="B196" s="430">
        <v>6914863.3799999999</v>
      </c>
      <c r="C196" s="188">
        <v>0</v>
      </c>
      <c r="D196" s="174">
        <v>0</v>
      </c>
      <c r="E196" s="175">
        <f t="shared" si="10"/>
        <v>6914863.3799999999</v>
      </c>
    </row>
    <row r="197" spans="1:8" ht="12.65" customHeight="1" x14ac:dyDescent="0.35">
      <c r="A197" s="173" t="s">
        <v>334</v>
      </c>
      <c r="B197" s="174">
        <v>85408167.090000004</v>
      </c>
      <c r="C197" s="188">
        <v>0</v>
      </c>
      <c r="D197" s="174">
        <v>138.75</v>
      </c>
      <c r="E197" s="175">
        <f t="shared" si="10"/>
        <v>85408028.340000004</v>
      </c>
    </row>
    <row r="198" spans="1:8" ht="12.65" customHeight="1" x14ac:dyDescent="0.35">
      <c r="A198" s="173" t="s">
        <v>335</v>
      </c>
      <c r="B198" s="174">
        <v>0</v>
      </c>
      <c r="C198" s="188">
        <v>0</v>
      </c>
      <c r="D198" s="174">
        <v>0</v>
      </c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32696916.449999999</v>
      </c>
      <c r="C199" s="188">
        <v>1625040.34</v>
      </c>
      <c r="D199" s="174">
        <v>81709.14</v>
      </c>
      <c r="E199" s="175">
        <f t="shared" si="10"/>
        <v>34240247.649999999</v>
      </c>
    </row>
    <row r="200" spans="1:8" ht="12.65" customHeight="1" x14ac:dyDescent="0.35">
      <c r="A200" s="173" t="s">
        <v>337</v>
      </c>
      <c r="B200" s="174">
        <v>0</v>
      </c>
      <c r="C200" s="188">
        <v>0</v>
      </c>
      <c r="D200" s="174">
        <v>0</v>
      </c>
      <c r="E200" s="175">
        <f t="shared" si="10"/>
        <v>0</v>
      </c>
    </row>
    <row r="201" spans="1:8" ht="12.65" customHeight="1" x14ac:dyDescent="0.35">
      <c r="A201" s="173" t="s">
        <v>338</v>
      </c>
      <c r="B201" s="430">
        <v>3032135.42</v>
      </c>
      <c r="C201" s="431">
        <v>2379.16</v>
      </c>
      <c r="D201" s="430"/>
      <c r="E201" s="175">
        <f t="shared" si="10"/>
        <v>3034514.58</v>
      </c>
    </row>
    <row r="202" spans="1:8" ht="12.65" customHeight="1" x14ac:dyDescent="0.35">
      <c r="A202" s="173" t="s">
        <v>339</v>
      </c>
      <c r="B202" s="430">
        <v>0</v>
      </c>
      <c r="C202" s="431">
        <v>0</v>
      </c>
      <c r="D202" s="430">
        <v>0</v>
      </c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409051.46</v>
      </c>
      <c r="C203" s="188">
        <v>4823959.7699999996</v>
      </c>
      <c r="D203" s="174">
        <v>2778006.47</v>
      </c>
      <c r="E203" s="175">
        <f t="shared" si="10"/>
        <v>2455004.7599999993</v>
      </c>
    </row>
    <row r="204" spans="1:8" ht="12.65" customHeight="1" x14ac:dyDescent="0.35">
      <c r="A204" s="173" t="s">
        <v>203</v>
      </c>
      <c r="B204" s="175">
        <f>SUM(B195:B203)</f>
        <v>131255354.15000001</v>
      </c>
      <c r="C204" s="190">
        <f>SUM(C195:C203)</f>
        <v>7179846.1799999997</v>
      </c>
      <c r="D204" s="175">
        <f>SUM(D195:D203)</f>
        <v>2859854.3600000003</v>
      </c>
      <c r="E204" s="175">
        <f>SUM(E195:E203)</f>
        <v>135575345.97</v>
      </c>
    </row>
    <row r="205" spans="1:8" ht="12.65" customHeight="1" x14ac:dyDescent="0.35">
      <c r="A205" s="173"/>
      <c r="B205" s="173"/>
      <c r="C205" s="190"/>
      <c r="D205" s="175"/>
      <c r="E205" s="175"/>
    </row>
    <row r="206" spans="1:8" ht="12.65" customHeight="1" x14ac:dyDescent="0.35">
      <c r="A206" s="206" t="s">
        <v>341</v>
      </c>
      <c r="B206" s="206"/>
      <c r="C206" s="206"/>
      <c r="D206" s="206"/>
      <c r="E206" s="206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1"/>
    </row>
    <row r="208" spans="1:8" ht="12.65" customHeight="1" x14ac:dyDescent="0.35">
      <c r="A208" s="173" t="s">
        <v>332</v>
      </c>
      <c r="B208" s="178"/>
      <c r="C208" s="192"/>
      <c r="D208" s="178"/>
      <c r="E208" s="175"/>
      <c r="H208" s="251"/>
    </row>
    <row r="209" spans="1:8" ht="12.65" customHeight="1" x14ac:dyDescent="0.35">
      <c r="A209" s="173" t="s">
        <v>333</v>
      </c>
      <c r="B209" s="174">
        <v>2503463.14</v>
      </c>
      <c r="C209" s="431">
        <v>550290.29</v>
      </c>
      <c r="D209" s="430">
        <v>40887.58</v>
      </c>
      <c r="E209" s="175">
        <f t="shared" ref="E209:E216" si="11">SUM(B209:C209)-D209</f>
        <v>3012865.85</v>
      </c>
      <c r="H209" s="251"/>
    </row>
    <row r="210" spans="1:8" ht="12.65" customHeight="1" x14ac:dyDescent="0.35">
      <c r="A210" s="173" t="s">
        <v>334</v>
      </c>
      <c r="B210" s="430">
        <v>23847495.969999999</v>
      </c>
      <c r="C210" s="431">
        <v>4400639.34</v>
      </c>
      <c r="D210" s="430">
        <v>375237.84</v>
      </c>
      <c r="E210" s="175">
        <f t="shared" si="11"/>
        <v>27872897.469999999</v>
      </c>
      <c r="H210" s="251"/>
    </row>
    <row r="211" spans="1:8" ht="12.65" customHeight="1" x14ac:dyDescent="0.35">
      <c r="A211" s="173" t="s">
        <v>335</v>
      </c>
      <c r="B211" s="174">
        <v>0</v>
      </c>
      <c r="C211" s="188">
        <v>0</v>
      </c>
      <c r="D211" s="174">
        <v>0</v>
      </c>
      <c r="E211" s="175">
        <f t="shared" si="11"/>
        <v>0</v>
      </c>
      <c r="H211" s="251"/>
    </row>
    <row r="212" spans="1:8" ht="12.65" customHeight="1" x14ac:dyDescent="0.35">
      <c r="A212" s="173" t="s">
        <v>336</v>
      </c>
      <c r="B212" s="430">
        <v>549056.26</v>
      </c>
      <c r="C212" s="431">
        <v>361884.84</v>
      </c>
      <c r="D212" s="430">
        <v>7124.25</v>
      </c>
      <c r="E212" s="175">
        <f t="shared" si="11"/>
        <v>903816.85000000009</v>
      </c>
      <c r="H212" s="251"/>
    </row>
    <row r="213" spans="1:8" ht="12.65" customHeight="1" x14ac:dyDescent="0.35">
      <c r="A213" s="173" t="s">
        <v>337</v>
      </c>
      <c r="B213" s="430">
        <v>63769.65</v>
      </c>
      <c r="C213" s="430">
        <v>108618.89</v>
      </c>
      <c r="D213" s="430">
        <v>5667.76</v>
      </c>
      <c r="E213" s="175">
        <f t="shared" si="11"/>
        <v>166720.78</v>
      </c>
      <c r="H213" s="251"/>
    </row>
    <row r="214" spans="1:8" ht="12.65" customHeight="1" x14ac:dyDescent="0.35">
      <c r="A214" s="173" t="s">
        <v>338</v>
      </c>
      <c r="B214" s="430">
        <v>27643293.48</v>
      </c>
      <c r="C214" s="431">
        <v>652697.27</v>
      </c>
      <c r="D214" s="430">
        <v>72696.570000000007</v>
      </c>
      <c r="E214" s="175">
        <f t="shared" si="11"/>
        <v>28223294.18</v>
      </c>
      <c r="H214" s="251"/>
    </row>
    <row r="215" spans="1:8" ht="12.65" customHeight="1" x14ac:dyDescent="0.35">
      <c r="A215" s="173" t="s">
        <v>339</v>
      </c>
      <c r="B215" s="430">
        <v>565287.93000000005</v>
      </c>
      <c r="C215" s="430">
        <v>33132.720000000001</v>
      </c>
      <c r="D215" s="430">
        <v>3880.13</v>
      </c>
      <c r="E215" s="175">
        <f t="shared" si="11"/>
        <v>594540.52</v>
      </c>
      <c r="H215" s="251"/>
    </row>
    <row r="216" spans="1:8" ht="12.65" customHeight="1" x14ac:dyDescent="0.35">
      <c r="A216" s="173" t="s">
        <v>340</v>
      </c>
      <c r="B216" s="174">
        <v>0</v>
      </c>
      <c r="C216" s="188">
        <v>0</v>
      </c>
      <c r="D216" s="174">
        <v>0</v>
      </c>
      <c r="E216" s="175">
        <f t="shared" si="11"/>
        <v>0</v>
      </c>
      <c r="H216" s="251"/>
    </row>
    <row r="217" spans="1:8" ht="12.65" customHeight="1" x14ac:dyDescent="0.35">
      <c r="A217" s="173" t="s">
        <v>203</v>
      </c>
      <c r="B217" s="175">
        <f>SUM(B208:B216)</f>
        <v>55172366.43</v>
      </c>
      <c r="C217" s="190">
        <f>SUM(C208:C216)</f>
        <v>6107263.3499999987</v>
      </c>
      <c r="D217" s="175">
        <f>SUM(D208:D216)</f>
        <v>505494.13000000006</v>
      </c>
      <c r="E217" s="175">
        <f>SUM(E208:E216)</f>
        <v>60774135.650000006</v>
      </c>
    </row>
    <row r="218" spans="1:8" ht="21.75" customHeight="1" x14ac:dyDescent="0.35">
      <c r="A218" s="173"/>
      <c r="B218" s="175"/>
      <c r="C218" s="190"/>
      <c r="D218" s="175"/>
      <c r="E218" s="175"/>
    </row>
    <row r="219" spans="1:8" ht="12.65" customHeight="1" x14ac:dyDescent="0.35">
      <c r="A219" s="207" t="s">
        <v>342</v>
      </c>
      <c r="B219" s="207"/>
      <c r="C219" s="207"/>
      <c r="D219" s="207"/>
      <c r="E219" s="207"/>
    </row>
    <row r="220" spans="1:8" ht="12.65" customHeight="1" x14ac:dyDescent="0.35">
      <c r="A220" s="207"/>
      <c r="B220" s="437" t="s">
        <v>1255</v>
      </c>
      <c r="C220" s="437"/>
      <c r="D220" s="207"/>
      <c r="E220" s="207"/>
    </row>
    <row r="221" spans="1:8" ht="12.65" customHeight="1" x14ac:dyDescent="0.35">
      <c r="A221" s="263" t="s">
        <v>1255</v>
      </c>
      <c r="B221" s="207"/>
      <c r="C221" s="431">
        <v>16179693.73</v>
      </c>
      <c r="D221" s="172">
        <f>C221</f>
        <v>16179693.73</v>
      </c>
      <c r="E221" s="207"/>
    </row>
    <row r="222" spans="1:8" ht="12.65" customHeight="1" x14ac:dyDescent="0.35">
      <c r="A222" s="249" t="s">
        <v>343</v>
      </c>
      <c r="B222" s="249"/>
      <c r="C222" s="249"/>
      <c r="D222" s="249"/>
      <c r="E222" s="249"/>
    </row>
    <row r="223" spans="1:8" ht="12.65" customHeight="1" x14ac:dyDescent="0.35">
      <c r="A223" s="173" t="s">
        <v>344</v>
      </c>
      <c r="B223" s="172" t="s">
        <v>256</v>
      </c>
      <c r="C223" s="431">
        <v>-3005629.43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431">
        <v>2573358.0099999998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431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431">
        <v>21952490.539999999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431">
        <v>106278793.33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431">
        <v>-60281.65</v>
      </c>
      <c r="D228" s="175"/>
      <c r="E228" s="175"/>
    </row>
    <row r="229" spans="1:5" ht="12.65" customHeight="1" x14ac:dyDescent="0.35">
      <c r="A229" s="173" t="s">
        <v>350</v>
      </c>
      <c r="B229" s="175"/>
      <c r="C229" s="190"/>
      <c r="D229" s="175">
        <f>SUM(C223:C228)</f>
        <v>127738730.79999998</v>
      </c>
      <c r="E229" s="175"/>
    </row>
    <row r="230" spans="1:5" ht="12.65" customHeight="1" x14ac:dyDescent="0.35">
      <c r="A230" s="249" t="s">
        <v>351</v>
      </c>
      <c r="B230" s="249"/>
      <c r="C230" s="249"/>
      <c r="D230" s="249"/>
      <c r="E230" s="249"/>
    </row>
    <row r="231" spans="1:5" ht="12.65" customHeight="1" x14ac:dyDescent="0.35">
      <c r="A231" s="171" t="s">
        <v>352</v>
      </c>
      <c r="B231" s="172" t="s">
        <v>256</v>
      </c>
      <c r="C231" s="188">
        <v>1072</v>
      </c>
      <c r="D231" s="175"/>
      <c r="E231" s="175"/>
    </row>
    <row r="232" spans="1:5" ht="12.65" customHeight="1" x14ac:dyDescent="0.35">
      <c r="A232" s="171"/>
      <c r="B232" s="172"/>
      <c r="C232" s="190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8">
        <v>403729.24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8">
        <v>0</v>
      </c>
      <c r="D234" s="175"/>
      <c r="E234" s="175"/>
    </row>
    <row r="235" spans="1:5" ht="12.65" customHeight="1" x14ac:dyDescent="0.35">
      <c r="A235" s="173"/>
      <c r="B235" s="175"/>
      <c r="C235" s="190"/>
      <c r="D235" s="175"/>
      <c r="E235" s="175"/>
    </row>
    <row r="236" spans="1:5" ht="12.65" customHeight="1" x14ac:dyDescent="0.35">
      <c r="A236" s="171" t="s">
        <v>355</v>
      </c>
      <c r="B236" s="175"/>
      <c r="C236" s="190"/>
      <c r="D236" s="175">
        <f>SUM(C233:C235)</f>
        <v>403729.24</v>
      </c>
      <c r="E236" s="175"/>
    </row>
    <row r="237" spans="1:5" ht="12.65" customHeight="1" x14ac:dyDescent="0.35">
      <c r="A237" s="249" t="s">
        <v>356</v>
      </c>
      <c r="B237" s="249"/>
      <c r="C237" s="249"/>
      <c r="D237" s="249"/>
      <c r="E237" s="249"/>
    </row>
    <row r="238" spans="1:5" ht="12.65" customHeight="1" x14ac:dyDescent="0.35">
      <c r="A238" s="173" t="s">
        <v>357</v>
      </c>
      <c r="B238" s="172" t="s">
        <v>256</v>
      </c>
      <c r="C238" s="188">
        <v>1191933.8899999999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8">
        <v>818898.7</v>
      </c>
      <c r="D239" s="175"/>
      <c r="E239" s="175"/>
    </row>
    <row r="240" spans="1:5" ht="12.65" customHeight="1" x14ac:dyDescent="0.35">
      <c r="A240" s="173" t="s">
        <v>358</v>
      </c>
      <c r="B240" s="175"/>
      <c r="C240" s="190"/>
      <c r="D240" s="175">
        <f>SUM(C238:C239)</f>
        <v>2010832.5899999999</v>
      </c>
      <c r="E240" s="175"/>
    </row>
    <row r="241" spans="1:5" ht="12.65" customHeight="1" x14ac:dyDescent="0.35">
      <c r="A241" s="173"/>
      <c r="B241" s="175"/>
      <c r="C241" s="190"/>
      <c r="D241" s="175"/>
      <c r="E241" s="175"/>
    </row>
    <row r="242" spans="1:5" ht="12.65" customHeight="1" x14ac:dyDescent="0.35">
      <c r="A242" s="173" t="s">
        <v>359</v>
      </c>
      <c r="B242" s="175"/>
      <c r="C242" s="190"/>
      <c r="D242" s="175">
        <f>D221+D229+D236+D240</f>
        <v>146332986.35999998</v>
      </c>
      <c r="E242" s="175"/>
    </row>
    <row r="243" spans="1:5" ht="12.65" customHeight="1" x14ac:dyDescent="0.35">
      <c r="A243" s="173"/>
      <c r="B243" s="173"/>
      <c r="C243" s="190"/>
      <c r="D243" s="175"/>
      <c r="E243" s="175"/>
    </row>
    <row r="244" spans="1:5" ht="12.65" customHeight="1" x14ac:dyDescent="0.35">
      <c r="A244" s="173"/>
      <c r="B244" s="173"/>
      <c r="C244" s="190"/>
      <c r="D244" s="175"/>
      <c r="E244" s="175"/>
    </row>
    <row r="245" spans="1:5" ht="12.65" customHeight="1" x14ac:dyDescent="0.35">
      <c r="A245" s="173"/>
      <c r="B245" s="173"/>
      <c r="C245" s="190"/>
      <c r="D245" s="175"/>
      <c r="E245" s="175"/>
    </row>
    <row r="246" spans="1:5" ht="12.65" customHeight="1" x14ac:dyDescent="0.35">
      <c r="A246" s="173"/>
      <c r="B246" s="173"/>
      <c r="C246" s="190"/>
      <c r="D246" s="175"/>
      <c r="E246" s="175"/>
    </row>
    <row r="247" spans="1:5" ht="21.75" customHeight="1" x14ac:dyDescent="0.35">
      <c r="A247" s="173"/>
      <c r="B247" s="173"/>
      <c r="C247" s="190"/>
      <c r="D247" s="175"/>
      <c r="E247" s="175"/>
    </row>
    <row r="248" spans="1:5" ht="12.45" customHeight="1" x14ac:dyDescent="0.35">
      <c r="A248" s="207" t="s">
        <v>360</v>
      </c>
      <c r="B248" s="207"/>
      <c r="C248" s="207"/>
      <c r="D248" s="207"/>
      <c r="E248" s="207"/>
    </row>
    <row r="249" spans="1:5" ht="11.25" customHeight="1" x14ac:dyDescent="0.35">
      <c r="A249" s="249" t="s">
        <v>361</v>
      </c>
      <c r="B249" s="249"/>
      <c r="C249" s="249"/>
      <c r="D249" s="249"/>
      <c r="E249" s="249"/>
    </row>
    <row r="250" spans="1:5" ht="12.45" customHeight="1" x14ac:dyDescent="0.35">
      <c r="A250" s="173" t="s">
        <v>362</v>
      </c>
      <c r="B250" s="172" t="s">
        <v>256</v>
      </c>
      <c r="C250" s="431">
        <v>7908500.1900000004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431">
        <v>202399.78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431">
        <v>19439501.68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431">
        <v>1044068.33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431">
        <v>1237472.6499999999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8">
        <v>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8">
        <v>0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431">
        <v>2394957.4700000002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431">
        <v>1164029.48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8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0"/>
      <c r="D260" s="175">
        <f>SUM(C250:C252)-C253+SUM(C254:C259)</f>
        <v>31302792.920000002</v>
      </c>
      <c r="E260" s="175"/>
    </row>
    <row r="261" spans="1:5" ht="11.25" customHeight="1" x14ac:dyDescent="0.35">
      <c r="A261" s="249" t="s">
        <v>372</v>
      </c>
      <c r="B261" s="249"/>
      <c r="C261" s="249"/>
      <c r="D261" s="249"/>
      <c r="E261" s="249"/>
    </row>
    <row r="262" spans="1:5" ht="12.45" customHeight="1" x14ac:dyDescent="0.35">
      <c r="A262" s="173" t="s">
        <v>362</v>
      </c>
      <c r="B262" s="172" t="s">
        <v>256</v>
      </c>
      <c r="C262" s="431">
        <v>1261219.04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8">
        <v>0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431">
        <v>3019847</v>
      </c>
      <c r="D264" s="175"/>
      <c r="E264" s="175"/>
    </row>
    <row r="265" spans="1:5" ht="12.45" customHeight="1" x14ac:dyDescent="0.35">
      <c r="A265" s="173" t="s">
        <v>374</v>
      </c>
      <c r="B265" s="175"/>
      <c r="C265" s="190"/>
      <c r="D265" s="175">
        <f>SUM(C262:C264)</f>
        <v>4281066.04</v>
      </c>
      <c r="E265" s="175"/>
    </row>
    <row r="266" spans="1:5" ht="11.25" customHeight="1" x14ac:dyDescent="0.35">
      <c r="A266" s="249" t="s">
        <v>375</v>
      </c>
      <c r="B266" s="249"/>
      <c r="C266" s="249"/>
      <c r="D266" s="249"/>
      <c r="E266" s="249"/>
    </row>
    <row r="267" spans="1:5" ht="12.45" customHeight="1" x14ac:dyDescent="0.35">
      <c r="A267" s="173" t="s">
        <v>332</v>
      </c>
      <c r="B267" s="172" t="s">
        <v>256</v>
      </c>
      <c r="C267" s="431">
        <v>3522687.26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431">
        <v>6914863.3799999999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431">
        <v>85408028.340000004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431">
        <v>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431">
        <v>34240247.649999999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431">
        <v>3034514.58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8">
        <v>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431">
        <v>2455004.7599999998</v>
      </c>
      <c r="D274" s="175"/>
      <c r="E274" s="175"/>
    </row>
    <row r="275" spans="1:5" ht="12.45" customHeight="1" x14ac:dyDescent="0.35">
      <c r="A275" s="173" t="s">
        <v>379</v>
      </c>
      <c r="B275" s="175"/>
      <c r="C275" s="190"/>
      <c r="D275" s="175">
        <f>SUM(C267:C274)</f>
        <v>135575345.97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431">
        <v>63493152.729999997</v>
      </c>
      <c r="D276" s="175"/>
      <c r="E276" s="175"/>
    </row>
    <row r="277" spans="1:5" ht="12.65" customHeight="1" x14ac:dyDescent="0.35">
      <c r="A277" s="173" t="s">
        <v>381</v>
      </c>
      <c r="B277" s="175"/>
      <c r="C277" s="190"/>
      <c r="D277" s="175">
        <f>D275-C276</f>
        <v>72082193.24000001</v>
      </c>
      <c r="E277" s="175"/>
    </row>
    <row r="278" spans="1:5" ht="12.65" customHeight="1" x14ac:dyDescent="0.35">
      <c r="A278" s="249" t="s">
        <v>382</v>
      </c>
      <c r="B278" s="249"/>
      <c r="C278" s="249"/>
      <c r="D278" s="249"/>
      <c r="E278" s="249"/>
    </row>
    <row r="279" spans="1:5" ht="12.65" customHeight="1" x14ac:dyDescent="0.35">
      <c r="A279" s="173" t="s">
        <v>383</v>
      </c>
      <c r="B279" s="172" t="s">
        <v>256</v>
      </c>
      <c r="C279" s="188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8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8">
        <v>0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8">
        <v>0</v>
      </c>
      <c r="D282" s="175"/>
      <c r="E282" s="175"/>
    </row>
    <row r="283" spans="1:5" ht="12.65" customHeight="1" x14ac:dyDescent="0.35">
      <c r="A283" s="173" t="s">
        <v>386</v>
      </c>
      <c r="B283" s="175"/>
      <c r="C283" s="190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0"/>
      <c r="D284" s="175"/>
      <c r="E284" s="175"/>
    </row>
    <row r="285" spans="1:5" ht="12.65" customHeight="1" x14ac:dyDescent="0.35">
      <c r="A285" s="249" t="s">
        <v>387</v>
      </c>
      <c r="B285" s="249"/>
      <c r="C285" s="249"/>
      <c r="D285" s="249"/>
      <c r="E285" s="249"/>
    </row>
    <row r="286" spans="1:5" ht="12.65" customHeight="1" x14ac:dyDescent="0.35">
      <c r="A286" s="173" t="s">
        <v>388</v>
      </c>
      <c r="B286" s="172" t="s">
        <v>256</v>
      </c>
      <c r="C286" s="188">
        <v>0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431">
        <v>68180.88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8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8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0"/>
      <c r="D290" s="175">
        <f>SUM(C286:C289)</f>
        <v>68180.88</v>
      </c>
      <c r="E290" s="175"/>
    </row>
    <row r="291" spans="1:5" ht="12.65" customHeight="1" x14ac:dyDescent="0.35">
      <c r="A291" s="173"/>
      <c r="B291" s="175"/>
      <c r="C291" s="190"/>
      <c r="D291" s="175"/>
      <c r="E291" s="175"/>
    </row>
    <row r="292" spans="1:5" ht="12.65" customHeight="1" x14ac:dyDescent="0.35">
      <c r="A292" s="173" t="s">
        <v>393</v>
      </c>
      <c r="B292" s="175"/>
      <c r="C292" s="190"/>
      <c r="D292" s="175">
        <f>D260+D265+D277+D283+D290</f>
        <v>107734233.08000001</v>
      </c>
      <c r="E292" s="175"/>
    </row>
    <row r="293" spans="1:5" ht="12.65" customHeight="1" x14ac:dyDescent="0.35">
      <c r="A293" s="173"/>
      <c r="B293" s="173"/>
      <c r="C293" s="190"/>
      <c r="D293" s="175"/>
      <c r="E293" s="175"/>
    </row>
    <row r="294" spans="1:5" ht="12.65" customHeight="1" x14ac:dyDescent="0.35">
      <c r="A294" s="173"/>
      <c r="B294" s="173"/>
      <c r="C294" s="190"/>
      <c r="D294" s="175"/>
      <c r="E294" s="175"/>
    </row>
    <row r="295" spans="1:5" ht="12.65" customHeight="1" x14ac:dyDescent="0.35">
      <c r="A295" s="173"/>
      <c r="B295" s="173"/>
      <c r="C295" s="190"/>
      <c r="D295" s="175"/>
      <c r="E295" s="175"/>
    </row>
    <row r="296" spans="1:5" ht="12.65" customHeight="1" x14ac:dyDescent="0.35">
      <c r="A296" s="173"/>
      <c r="B296" s="173"/>
      <c r="C296" s="190"/>
      <c r="D296" s="175"/>
      <c r="E296" s="175"/>
    </row>
    <row r="297" spans="1:5" ht="12.65" customHeight="1" x14ac:dyDescent="0.35">
      <c r="A297" s="173"/>
      <c r="B297" s="173"/>
      <c r="C297" s="190"/>
      <c r="D297" s="175"/>
      <c r="E297" s="175"/>
    </row>
    <row r="298" spans="1:5" ht="12.65" customHeight="1" x14ac:dyDescent="0.35">
      <c r="A298" s="173"/>
      <c r="B298" s="173"/>
      <c r="C298" s="190"/>
      <c r="D298" s="175"/>
      <c r="E298" s="175"/>
    </row>
    <row r="299" spans="1:5" ht="12.65" customHeight="1" x14ac:dyDescent="0.35">
      <c r="A299" s="173"/>
      <c r="B299" s="173"/>
      <c r="C299" s="190"/>
      <c r="D299" s="175"/>
      <c r="E299" s="175"/>
    </row>
    <row r="300" spans="1:5" ht="12.65" customHeight="1" x14ac:dyDescent="0.35">
      <c r="A300" s="173"/>
      <c r="B300" s="173"/>
      <c r="C300" s="190"/>
      <c r="D300" s="175"/>
      <c r="E300" s="175"/>
    </row>
    <row r="301" spans="1:5" ht="20.25" customHeight="1" x14ac:dyDescent="0.35">
      <c r="A301" s="173"/>
      <c r="B301" s="173"/>
      <c r="C301" s="190"/>
      <c r="D301" s="175"/>
      <c r="E301" s="175"/>
    </row>
    <row r="302" spans="1:5" ht="12.65" customHeight="1" x14ac:dyDescent="0.35">
      <c r="A302" s="207" t="s">
        <v>394</v>
      </c>
      <c r="B302" s="207"/>
      <c r="C302" s="207"/>
      <c r="D302" s="207"/>
      <c r="E302" s="207"/>
    </row>
    <row r="303" spans="1:5" ht="14.25" customHeight="1" x14ac:dyDescent="0.35">
      <c r="A303" s="249" t="s">
        <v>395</v>
      </c>
      <c r="B303" s="249"/>
      <c r="C303" s="249"/>
      <c r="D303" s="249"/>
      <c r="E303" s="249"/>
    </row>
    <row r="304" spans="1:5" ht="12.65" customHeight="1" x14ac:dyDescent="0.35">
      <c r="A304" s="173" t="s">
        <v>396</v>
      </c>
      <c r="B304" s="172" t="s">
        <v>256</v>
      </c>
      <c r="C304" s="431">
        <v>6800000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431">
        <v>7239391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431">
        <v>6091014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431">
        <v>244941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8">
        <v>9119493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431">
        <v>361447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8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8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8">
        <v>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431">
        <v>1121060</v>
      </c>
      <c r="D313" s="175"/>
      <c r="E313" s="175"/>
    </row>
    <row r="314" spans="1:5" ht="12.65" customHeight="1" x14ac:dyDescent="0.35">
      <c r="A314" s="173" t="s">
        <v>405</v>
      </c>
      <c r="B314" s="175"/>
      <c r="C314" s="190"/>
      <c r="D314" s="175">
        <f>SUM(C304:C313)</f>
        <v>30977346</v>
      </c>
      <c r="E314" s="175"/>
    </row>
    <row r="315" spans="1:5" ht="12.65" customHeight="1" x14ac:dyDescent="0.35">
      <c r="A315" s="249" t="s">
        <v>406</v>
      </c>
      <c r="B315" s="249"/>
      <c r="C315" s="249"/>
      <c r="D315" s="249"/>
      <c r="E315" s="249"/>
    </row>
    <row r="316" spans="1:5" ht="12.65" customHeight="1" x14ac:dyDescent="0.35">
      <c r="A316" s="173" t="s">
        <v>407</v>
      </c>
      <c r="B316" s="172" t="s">
        <v>256</v>
      </c>
      <c r="C316" s="188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8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8">
        <v>0</v>
      </c>
      <c r="D318" s="175"/>
      <c r="E318" s="175"/>
    </row>
    <row r="319" spans="1:5" ht="12.65" customHeight="1" x14ac:dyDescent="0.35">
      <c r="A319" s="173" t="s">
        <v>410</v>
      </c>
      <c r="B319" s="175"/>
      <c r="C319" s="190"/>
      <c r="D319" s="175">
        <f>SUM(C316:C318)</f>
        <v>0</v>
      </c>
      <c r="E319" s="175"/>
    </row>
    <row r="320" spans="1:5" ht="12.65" customHeight="1" x14ac:dyDescent="0.35">
      <c r="A320" s="249" t="s">
        <v>411</v>
      </c>
      <c r="B320" s="249"/>
      <c r="C320" s="249"/>
      <c r="D320" s="249"/>
      <c r="E320" s="249"/>
    </row>
    <row r="321" spans="1:5" ht="12.65" customHeight="1" x14ac:dyDescent="0.35">
      <c r="A321" s="173" t="s">
        <v>412</v>
      </c>
      <c r="B321" s="172" t="s">
        <v>256</v>
      </c>
      <c r="C321" s="188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8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8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431">
        <v>90759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431">
        <v>57594181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431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431">
        <v>7364246</v>
      </c>
      <c r="D327" s="175"/>
      <c r="E327" s="175"/>
    </row>
    <row r="328" spans="1:5" ht="19.5" customHeight="1" x14ac:dyDescent="0.35">
      <c r="A328" s="173" t="s">
        <v>203</v>
      </c>
      <c r="B328" s="175"/>
      <c r="C328" s="190"/>
      <c r="D328" s="175">
        <f>SUM(C321:C327)</f>
        <v>65049186</v>
      </c>
      <c r="E328" s="175"/>
    </row>
    <row r="329" spans="1:5" ht="12.65" customHeight="1" x14ac:dyDescent="0.35">
      <c r="A329" s="173" t="s">
        <v>419</v>
      </c>
      <c r="B329" s="175"/>
      <c r="C329" s="190"/>
      <c r="D329" s="175">
        <f>C313</f>
        <v>1121060</v>
      </c>
      <c r="E329" s="175"/>
    </row>
    <row r="330" spans="1:5" ht="12.65" customHeight="1" x14ac:dyDescent="0.35">
      <c r="A330" s="173" t="s">
        <v>420</v>
      </c>
      <c r="B330" s="175"/>
      <c r="C330" s="190"/>
      <c r="D330" s="175">
        <f>D328-D329</f>
        <v>63928126</v>
      </c>
      <c r="E330" s="175"/>
    </row>
    <row r="331" spans="1:5" ht="12.65" customHeight="1" x14ac:dyDescent="0.35">
      <c r="A331" s="173"/>
      <c r="B331" s="175"/>
      <c r="C331" s="190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0">
        <v>11707701</v>
      </c>
      <c r="D332" s="175"/>
      <c r="E332" s="175"/>
    </row>
    <row r="333" spans="1:5" ht="12.65" customHeight="1" x14ac:dyDescent="0.35">
      <c r="A333" s="173"/>
      <c r="B333" s="172"/>
      <c r="C333" s="224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431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431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431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431">
        <v>0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431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0"/>
      <c r="D339" s="175">
        <f>D314+D319+D330+C332+C336+C337</f>
        <v>106613173</v>
      </c>
      <c r="E339" s="175"/>
    </row>
    <row r="340" spans="1:5" ht="12.65" customHeight="1" x14ac:dyDescent="0.35">
      <c r="A340" s="173"/>
      <c r="B340" s="175"/>
      <c r="C340" s="190"/>
      <c r="D340" s="175"/>
      <c r="E340" s="175"/>
    </row>
    <row r="341" spans="1:5" ht="12.65" customHeight="1" x14ac:dyDescent="0.35">
      <c r="A341" s="173" t="s">
        <v>425</v>
      </c>
      <c r="B341" s="175"/>
      <c r="C341" s="190"/>
      <c r="D341" s="175">
        <f>D292</f>
        <v>107734233.08000001</v>
      </c>
      <c r="E341" s="175"/>
    </row>
    <row r="342" spans="1:5" ht="12.65" customHeight="1" x14ac:dyDescent="0.35">
      <c r="A342" s="173"/>
      <c r="B342" s="173"/>
      <c r="C342" s="190"/>
      <c r="D342" s="175"/>
      <c r="E342" s="175"/>
    </row>
    <row r="343" spans="1:5" ht="12.65" customHeight="1" x14ac:dyDescent="0.35">
      <c r="A343" s="173"/>
      <c r="B343" s="173"/>
      <c r="C343" s="190"/>
      <c r="D343" s="175"/>
      <c r="E343" s="175"/>
    </row>
    <row r="344" spans="1:5" ht="12.65" customHeight="1" x14ac:dyDescent="0.35">
      <c r="A344" s="173"/>
      <c r="B344" s="173"/>
      <c r="C344" s="190"/>
      <c r="D344" s="175"/>
      <c r="E344" s="175"/>
    </row>
    <row r="345" spans="1:5" ht="12.65" customHeight="1" x14ac:dyDescent="0.35">
      <c r="A345" s="173"/>
      <c r="B345" s="173"/>
      <c r="C345" s="190"/>
      <c r="D345" s="175"/>
      <c r="E345" s="175"/>
    </row>
    <row r="346" spans="1:5" ht="12.65" customHeight="1" x14ac:dyDescent="0.35">
      <c r="A346" s="173"/>
      <c r="B346" s="173"/>
      <c r="C346" s="190"/>
      <c r="D346" s="175"/>
      <c r="E346" s="175"/>
    </row>
    <row r="347" spans="1:5" ht="12.65" customHeight="1" x14ac:dyDescent="0.35">
      <c r="A347" s="173"/>
      <c r="B347" s="173"/>
      <c r="C347" s="190"/>
      <c r="D347" s="175"/>
      <c r="E347" s="175"/>
    </row>
    <row r="348" spans="1:5" ht="12.65" customHeight="1" x14ac:dyDescent="0.35">
      <c r="A348" s="173"/>
      <c r="B348" s="173"/>
      <c r="C348" s="190"/>
      <c r="D348" s="175"/>
      <c r="E348" s="175"/>
    </row>
    <row r="349" spans="1:5" ht="12.65" customHeight="1" x14ac:dyDescent="0.35">
      <c r="A349" s="173"/>
      <c r="B349" s="173"/>
      <c r="C349" s="190"/>
      <c r="D349" s="175"/>
      <c r="E349" s="175"/>
    </row>
    <row r="350" spans="1:5" ht="12.65" customHeight="1" x14ac:dyDescent="0.35">
      <c r="A350" s="173"/>
      <c r="B350" s="173"/>
      <c r="C350" s="190"/>
      <c r="D350" s="175"/>
      <c r="E350" s="175"/>
    </row>
    <row r="351" spans="1:5" ht="12.65" customHeight="1" x14ac:dyDescent="0.35">
      <c r="A351" s="173"/>
      <c r="B351" s="173"/>
      <c r="C351" s="190"/>
      <c r="D351" s="175"/>
      <c r="E351" s="175"/>
    </row>
    <row r="352" spans="1:5" ht="12.65" customHeight="1" x14ac:dyDescent="0.35">
      <c r="A352" s="173"/>
      <c r="B352" s="173"/>
      <c r="C352" s="190"/>
      <c r="D352" s="175"/>
      <c r="E352" s="175"/>
    </row>
    <row r="353" spans="1:5" ht="12.65" customHeight="1" x14ac:dyDescent="0.35">
      <c r="A353" s="173"/>
      <c r="B353" s="173"/>
      <c r="C353" s="190"/>
      <c r="D353" s="175"/>
      <c r="E353" s="175"/>
    </row>
    <row r="354" spans="1:5" ht="12.65" customHeight="1" x14ac:dyDescent="0.35">
      <c r="A354" s="173"/>
      <c r="B354" s="173"/>
      <c r="C354" s="190"/>
      <c r="D354" s="175"/>
      <c r="E354" s="175"/>
    </row>
    <row r="355" spans="1:5" ht="12.65" customHeight="1" x14ac:dyDescent="0.35">
      <c r="A355" s="173"/>
      <c r="B355" s="173"/>
      <c r="C355" s="190"/>
      <c r="D355" s="175"/>
      <c r="E355" s="175"/>
    </row>
    <row r="356" spans="1:5" ht="20.25" customHeight="1" x14ac:dyDescent="0.35">
      <c r="A356" s="173"/>
      <c r="B356" s="173"/>
      <c r="C356" s="190"/>
      <c r="D356" s="175"/>
      <c r="E356" s="175"/>
    </row>
    <row r="357" spans="1:5" ht="12.65" customHeight="1" x14ac:dyDescent="0.35">
      <c r="A357" s="207" t="s">
        <v>426</v>
      </c>
      <c r="B357" s="207"/>
      <c r="C357" s="207"/>
      <c r="D357" s="207"/>
      <c r="E357" s="207"/>
    </row>
    <row r="358" spans="1:5" ht="12.65" customHeight="1" x14ac:dyDescent="0.35">
      <c r="A358" s="249" t="s">
        <v>427</v>
      </c>
      <c r="B358" s="249"/>
      <c r="C358" s="249"/>
      <c r="D358" s="249"/>
      <c r="E358" s="249"/>
    </row>
    <row r="359" spans="1:5" ht="12.65" customHeight="1" x14ac:dyDescent="0.35">
      <c r="A359" s="173" t="s">
        <v>428</v>
      </c>
      <c r="B359" s="172" t="s">
        <v>256</v>
      </c>
      <c r="C359" s="431">
        <v>35112984.020000003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431">
        <v>203290798.31</v>
      </c>
      <c r="D360" s="175"/>
      <c r="E360" s="175"/>
    </row>
    <row r="361" spans="1:5" ht="12.65" customHeight="1" x14ac:dyDescent="0.35">
      <c r="A361" s="173" t="s">
        <v>430</v>
      </c>
      <c r="B361" s="175"/>
      <c r="C361" s="190"/>
      <c r="D361" s="175">
        <f>SUM(C359:C360)</f>
        <v>238403782.33000001</v>
      </c>
      <c r="E361" s="175"/>
    </row>
    <row r="362" spans="1:5" ht="12.65" customHeight="1" x14ac:dyDescent="0.35">
      <c r="A362" s="249" t="s">
        <v>431</v>
      </c>
      <c r="B362" s="249"/>
      <c r="C362" s="249"/>
      <c r="D362" s="249"/>
      <c r="E362" s="249"/>
    </row>
    <row r="363" spans="1:5" ht="12.65" customHeight="1" x14ac:dyDescent="0.35">
      <c r="A363" s="173" t="s">
        <v>1255</v>
      </c>
      <c r="B363" s="249"/>
      <c r="C363" s="431">
        <v>16179693.73</v>
      </c>
      <c r="D363" s="175"/>
      <c r="E363" s="249"/>
    </row>
    <row r="364" spans="1:5" ht="12.65" customHeight="1" x14ac:dyDescent="0.35">
      <c r="A364" s="173" t="s">
        <v>432</v>
      </c>
      <c r="B364" s="172" t="s">
        <v>256</v>
      </c>
      <c r="C364" s="431">
        <v>127738730.8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431">
        <v>403729.24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8">
        <v>2010832.59</v>
      </c>
      <c r="D366" s="175"/>
      <c r="E366" s="175"/>
    </row>
    <row r="367" spans="1:5" ht="12.65" customHeight="1" x14ac:dyDescent="0.35">
      <c r="A367" s="173" t="s">
        <v>359</v>
      </c>
      <c r="B367" s="175"/>
      <c r="C367" s="190"/>
      <c r="D367" s="175">
        <f>SUM(C363:C366)</f>
        <v>146332986.36000001</v>
      </c>
      <c r="E367" s="175"/>
    </row>
    <row r="368" spans="1:5" ht="12.65" customHeight="1" x14ac:dyDescent="0.35">
      <c r="A368" s="173" t="s">
        <v>435</v>
      </c>
      <c r="B368" s="175"/>
      <c r="C368" s="190"/>
      <c r="D368" s="175">
        <f>D361-D367</f>
        <v>92070795.969999999</v>
      </c>
      <c r="E368" s="175"/>
    </row>
    <row r="369" spans="1:5" ht="12.65" customHeight="1" x14ac:dyDescent="0.35">
      <c r="A369" s="249" t="s">
        <v>436</v>
      </c>
      <c r="B369" s="249"/>
      <c r="C369" s="249"/>
      <c r="D369" s="249"/>
      <c r="E369" s="249"/>
    </row>
    <row r="370" spans="1:5" ht="12.65" customHeight="1" x14ac:dyDescent="0.35">
      <c r="A370" s="173" t="s">
        <v>437</v>
      </c>
      <c r="B370" s="172" t="s">
        <v>256</v>
      </c>
      <c r="C370" s="431">
        <v>8930672.25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431">
        <v>132993.26</v>
      </c>
      <c r="D371" s="175"/>
      <c r="E371" s="175"/>
    </row>
    <row r="372" spans="1:5" ht="12.65" customHeight="1" x14ac:dyDescent="0.35">
      <c r="A372" s="173" t="s">
        <v>439</v>
      </c>
      <c r="B372" s="175"/>
      <c r="C372" s="190"/>
      <c r="D372" s="175">
        <f>SUM(C370:C371)</f>
        <v>9063665.5099999998</v>
      </c>
      <c r="E372" s="175"/>
    </row>
    <row r="373" spans="1:5" ht="12.65" customHeight="1" x14ac:dyDescent="0.35">
      <c r="A373" s="173" t="s">
        <v>440</v>
      </c>
      <c r="B373" s="175"/>
      <c r="C373" s="190"/>
      <c r="D373" s="175">
        <f>D368+D372</f>
        <v>101134461.48</v>
      </c>
      <c r="E373" s="175"/>
    </row>
    <row r="374" spans="1:5" ht="12.65" customHeight="1" x14ac:dyDescent="0.35">
      <c r="A374" s="173"/>
      <c r="B374" s="175"/>
      <c r="C374" s="190"/>
      <c r="D374" s="175"/>
      <c r="E374" s="175"/>
    </row>
    <row r="375" spans="1:5" ht="12.65" customHeight="1" x14ac:dyDescent="0.35">
      <c r="A375" s="173"/>
      <c r="B375" s="175"/>
      <c r="C375" s="190"/>
      <c r="D375" s="175"/>
      <c r="E375" s="175"/>
    </row>
    <row r="376" spans="1:5" ht="12.65" customHeight="1" x14ac:dyDescent="0.35">
      <c r="A376" s="173"/>
      <c r="B376" s="175"/>
      <c r="C376" s="190"/>
      <c r="D376" s="175"/>
      <c r="E376" s="175"/>
    </row>
    <row r="377" spans="1:5" ht="12.65" customHeight="1" x14ac:dyDescent="0.35">
      <c r="A377" s="249" t="s">
        <v>441</v>
      </c>
      <c r="B377" s="249"/>
      <c r="C377" s="249"/>
      <c r="D377" s="249"/>
      <c r="E377" s="249"/>
    </row>
    <row r="378" spans="1:5" ht="12.65" customHeight="1" x14ac:dyDescent="0.35">
      <c r="A378" s="173" t="s">
        <v>442</v>
      </c>
      <c r="B378" s="172" t="s">
        <v>256</v>
      </c>
      <c r="C378" s="431">
        <v>49027418.259999998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431">
        <v>13602838.92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431">
        <v>12666093.779999999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431">
        <v>17189147.719999999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431">
        <v>1549737.58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431">
        <v>15303142.109999999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431">
        <v>5972266.0199999996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431">
        <v>1334084.53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431">
        <v>980010.96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431">
        <v>947625.92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431">
        <v>458126.67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431">
        <v>0</v>
      </c>
      <c r="D389" s="175"/>
      <c r="E389" s="175"/>
    </row>
    <row r="390" spans="1:6" ht="12.65" customHeight="1" x14ac:dyDescent="0.35">
      <c r="A390" s="173" t="s">
        <v>452</v>
      </c>
      <c r="B390" s="175"/>
      <c r="C390" s="190"/>
      <c r="D390" s="175">
        <f>SUM(C378:C389)</f>
        <v>119030492.46999998</v>
      </c>
      <c r="E390" s="175"/>
    </row>
    <row r="391" spans="1:6" ht="12.65" customHeight="1" x14ac:dyDescent="0.35">
      <c r="A391" s="173" t="s">
        <v>453</v>
      </c>
      <c r="B391" s="175"/>
      <c r="C391" s="190"/>
      <c r="D391" s="175">
        <f>D373-D390</f>
        <v>-17896030.98999998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431">
        <v>7917355.2699999996</v>
      </c>
      <c r="D392" s="175"/>
      <c r="E392" s="175"/>
    </row>
    <row r="393" spans="1:6" ht="12.65" customHeight="1" x14ac:dyDescent="0.35">
      <c r="A393" s="173" t="s">
        <v>455</v>
      </c>
      <c r="B393" s="175"/>
      <c r="C393" s="190"/>
      <c r="D393" s="194">
        <f>D391+C392</f>
        <v>-9978675.7199999802</v>
      </c>
      <c r="E393" s="175"/>
      <c r="F393" s="196"/>
    </row>
    <row r="394" spans="1:6" ht="12.65" customHeight="1" x14ac:dyDescent="0.35">
      <c r="A394" s="173" t="s">
        <v>456</v>
      </c>
      <c r="B394" s="172" t="s">
        <v>256</v>
      </c>
      <c r="C394" s="188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8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0"/>
      <c r="D396" s="175">
        <f>D393+C394-C395</f>
        <v>-9978675.7199999802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2"/>
    </row>
    <row r="412" spans="1:5" ht="12.65" customHeight="1" x14ac:dyDescent="0.35">
      <c r="A412" s="179" t="str">
        <f>C84&amp;"   "&amp;"H-"&amp;FIXED(C83,0,TRUE)&amp;"     FYE "&amp;C82</f>
        <v>Whidbey Island Public Hospital District   H-0     FYE 12/31/2020</v>
      </c>
      <c r="B412" s="179"/>
      <c r="C412" s="179"/>
      <c r="D412" s="179"/>
      <c r="E412" s="252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1291</v>
      </c>
      <c r="C414" s="193">
        <f>E138</f>
        <v>1592</v>
      </c>
      <c r="D414" s="179"/>
    </row>
    <row r="415" spans="1:5" ht="12.65" customHeight="1" x14ac:dyDescent="0.35">
      <c r="A415" s="179" t="s">
        <v>464</v>
      </c>
      <c r="B415" s="179">
        <f>D111</f>
        <v>4251</v>
      </c>
      <c r="C415" s="179">
        <f>E139</f>
        <v>4859</v>
      </c>
      <c r="D415" s="193">
        <f>SUM(C59:H59)+N59</f>
        <v>3681</v>
      </c>
    </row>
    <row r="416" spans="1:5" ht="12.65" customHeight="1" x14ac:dyDescent="0.35">
      <c r="A416" s="179"/>
      <c r="B416" s="179"/>
      <c r="C416" s="193"/>
      <c r="D416" s="179"/>
    </row>
    <row r="417" spans="1:7" ht="12.65" customHeight="1" x14ac:dyDescent="0.35">
      <c r="A417" s="179" t="s">
        <v>465</v>
      </c>
      <c r="B417" s="179">
        <f>C112</f>
        <v>5</v>
      </c>
      <c r="C417" s="193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3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5"/>
      <c r="B422" s="205"/>
      <c r="C422" s="181"/>
      <c r="D422" s="179"/>
    </row>
    <row r="423" spans="1:7" ht="12.65" customHeight="1" x14ac:dyDescent="0.35">
      <c r="A423" s="180" t="s">
        <v>469</v>
      </c>
      <c r="B423" s="180">
        <f>C114</f>
        <v>298</v>
      </c>
    </row>
    <row r="424" spans="1:7" ht="12.65" customHeight="1" x14ac:dyDescent="0.35">
      <c r="A424" s="179" t="s">
        <v>1244</v>
      </c>
      <c r="B424" s="179">
        <f>D114</f>
        <v>537</v>
      </c>
      <c r="D424" s="179">
        <f>J59</f>
        <v>537</v>
      </c>
    </row>
    <row r="425" spans="1:7" ht="12.65" customHeight="1" x14ac:dyDescent="0.35">
      <c r="A425" s="205"/>
      <c r="B425" s="205"/>
      <c r="C425" s="205"/>
      <c r="D425" s="205"/>
      <c r="F425" s="205"/>
      <c r="G425" s="205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49027418.259999998</v>
      </c>
      <c r="C427" s="179">
        <f t="shared" ref="C427:C434" si="13">CE61</f>
        <v>48442966.330000013</v>
      </c>
      <c r="D427" s="179"/>
    </row>
    <row r="428" spans="1:7" ht="12.65" customHeight="1" x14ac:dyDescent="0.35">
      <c r="A428" s="179" t="s">
        <v>3</v>
      </c>
      <c r="B428" s="179">
        <f t="shared" si="12"/>
        <v>13602838.92</v>
      </c>
      <c r="C428" s="179">
        <f t="shared" si="13"/>
        <v>13602840</v>
      </c>
      <c r="D428" s="179">
        <f>D173</f>
        <v>13602838.860000001</v>
      </c>
    </row>
    <row r="429" spans="1:7" ht="12.65" customHeight="1" x14ac:dyDescent="0.35">
      <c r="A429" s="179" t="s">
        <v>236</v>
      </c>
      <c r="B429" s="179">
        <f t="shared" si="12"/>
        <v>12666093.779999999</v>
      </c>
      <c r="C429" s="179">
        <f t="shared" si="13"/>
        <v>12662268.779999999</v>
      </c>
      <c r="D429" s="179"/>
    </row>
    <row r="430" spans="1:7" ht="12.65" customHeight="1" x14ac:dyDescent="0.35">
      <c r="A430" s="179" t="s">
        <v>237</v>
      </c>
      <c r="B430" s="179">
        <f t="shared" si="12"/>
        <v>17189147.719999999</v>
      </c>
      <c r="C430" s="179">
        <f t="shared" si="13"/>
        <v>17171584.539999995</v>
      </c>
      <c r="D430" s="179"/>
    </row>
    <row r="431" spans="1:7" ht="12.65" customHeight="1" x14ac:dyDescent="0.35">
      <c r="A431" s="179" t="s">
        <v>444</v>
      </c>
      <c r="B431" s="179">
        <f t="shared" si="12"/>
        <v>1549737.58</v>
      </c>
      <c r="C431" s="179">
        <f t="shared" si="13"/>
        <v>1510611.04</v>
      </c>
      <c r="D431" s="179"/>
    </row>
    <row r="432" spans="1:7" ht="12.65" customHeight="1" x14ac:dyDescent="0.35">
      <c r="A432" s="179" t="s">
        <v>445</v>
      </c>
      <c r="B432" s="179">
        <f t="shared" si="12"/>
        <v>15303142.109999999</v>
      </c>
      <c r="C432" s="179">
        <f t="shared" si="13"/>
        <v>15292554.520000001</v>
      </c>
      <c r="D432" s="179"/>
    </row>
    <row r="433" spans="1:7" ht="12.65" customHeight="1" x14ac:dyDescent="0.35">
      <c r="A433" s="179" t="s">
        <v>6</v>
      </c>
      <c r="B433" s="179">
        <f t="shared" si="12"/>
        <v>5972266.0199999996</v>
      </c>
      <c r="C433" s="179">
        <f t="shared" si="13"/>
        <v>5972269</v>
      </c>
      <c r="D433" s="179">
        <f>C217</f>
        <v>6107263.3499999987</v>
      </c>
    </row>
    <row r="434" spans="1:7" ht="12.65" customHeight="1" x14ac:dyDescent="0.35">
      <c r="A434" s="179" t="s">
        <v>474</v>
      </c>
      <c r="B434" s="179">
        <f t="shared" si="12"/>
        <v>1334084.53</v>
      </c>
      <c r="C434" s="179">
        <f t="shared" si="13"/>
        <v>1334084.53</v>
      </c>
      <c r="D434" s="179">
        <f>D177</f>
        <v>1334084.53</v>
      </c>
    </row>
    <row r="435" spans="1:7" ht="12.65" customHeight="1" x14ac:dyDescent="0.35">
      <c r="A435" s="179" t="s">
        <v>447</v>
      </c>
      <c r="B435" s="179">
        <f t="shared" si="12"/>
        <v>980010.96</v>
      </c>
      <c r="C435" s="179"/>
      <c r="D435" s="179">
        <f>D181</f>
        <v>980010.96</v>
      </c>
    </row>
    <row r="436" spans="1:7" ht="12.65" customHeight="1" x14ac:dyDescent="0.35">
      <c r="A436" s="179" t="s">
        <v>475</v>
      </c>
      <c r="B436" s="179">
        <f t="shared" si="12"/>
        <v>947625.92</v>
      </c>
      <c r="C436" s="179"/>
      <c r="D436" s="179">
        <f>D186</f>
        <v>947625.92</v>
      </c>
    </row>
    <row r="437" spans="1:7" ht="12.65" customHeight="1" x14ac:dyDescent="0.35">
      <c r="A437" s="193" t="s">
        <v>449</v>
      </c>
      <c r="B437" s="193">
        <f t="shared" si="12"/>
        <v>458126.67</v>
      </c>
      <c r="C437" s="193"/>
      <c r="D437" s="193">
        <f>D190</f>
        <v>458126.67</v>
      </c>
    </row>
    <row r="438" spans="1:7" ht="12.65" customHeight="1" x14ac:dyDescent="0.35">
      <c r="A438" s="193" t="s">
        <v>476</v>
      </c>
      <c r="B438" s="193">
        <f>C386+C387+C388</f>
        <v>2385763.5499999998</v>
      </c>
      <c r="C438" s="193">
        <f>CD69</f>
        <v>94507.13</v>
      </c>
      <c r="D438" s="193">
        <f>D181+D186+D190</f>
        <v>2385763.5499999998</v>
      </c>
    </row>
    <row r="439" spans="1:7" ht="12.65" customHeight="1" x14ac:dyDescent="0.35">
      <c r="A439" s="179" t="s">
        <v>451</v>
      </c>
      <c r="B439" s="193">
        <f>C389</f>
        <v>0</v>
      </c>
      <c r="C439" s="193">
        <f>SUM(C69:CC69)</f>
        <v>2337295.65</v>
      </c>
      <c r="D439" s="179"/>
    </row>
    <row r="440" spans="1:7" ht="12.65" customHeight="1" x14ac:dyDescent="0.35">
      <c r="A440" s="179" t="s">
        <v>477</v>
      </c>
      <c r="B440" s="193">
        <f>B438+B439</f>
        <v>2385763.5499999998</v>
      </c>
      <c r="C440" s="193">
        <f>CE69</f>
        <v>2431802.7799999998</v>
      </c>
      <c r="D440" s="179"/>
    </row>
    <row r="441" spans="1:7" ht="12.65" customHeight="1" x14ac:dyDescent="0.35">
      <c r="A441" s="179" t="s">
        <v>478</v>
      </c>
      <c r="B441" s="179">
        <f>D390</f>
        <v>119030492.46999998</v>
      </c>
      <c r="C441" s="179">
        <f>SUM(C427:C437)+C440</f>
        <v>118420981.52000001</v>
      </c>
      <c r="D441" s="179"/>
    </row>
    <row r="442" spans="1:7" ht="12.65" customHeight="1" x14ac:dyDescent="0.35">
      <c r="A442" s="205"/>
      <c r="B442" s="205"/>
      <c r="C442" s="205"/>
      <c r="D442" s="205"/>
      <c r="F442" s="205"/>
      <c r="G442" s="205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16179693.73</v>
      </c>
      <c r="C444" s="179">
        <f>C363</f>
        <v>16179693.73</v>
      </c>
      <c r="D444" s="179"/>
    </row>
    <row r="445" spans="1:7" ht="12.65" customHeight="1" x14ac:dyDescent="0.35">
      <c r="A445" s="179" t="s">
        <v>343</v>
      </c>
      <c r="B445" s="179">
        <f>D229</f>
        <v>127738730.79999998</v>
      </c>
      <c r="C445" s="179">
        <f>C364</f>
        <v>127738730.8</v>
      </c>
      <c r="D445" s="179"/>
    </row>
    <row r="446" spans="1:7" ht="12.65" customHeight="1" x14ac:dyDescent="0.35">
      <c r="A446" s="179" t="s">
        <v>351</v>
      </c>
      <c r="B446" s="179">
        <f>D236</f>
        <v>403729.24</v>
      </c>
      <c r="C446" s="179">
        <f>C365</f>
        <v>403729.24</v>
      </c>
      <c r="D446" s="179"/>
    </row>
    <row r="447" spans="1:7" ht="12.65" customHeight="1" x14ac:dyDescent="0.35">
      <c r="A447" s="179" t="s">
        <v>356</v>
      </c>
      <c r="B447" s="179">
        <f>D240</f>
        <v>2010832.5899999999</v>
      </c>
      <c r="C447" s="179">
        <f>C366</f>
        <v>2010832.59</v>
      </c>
      <c r="D447" s="179"/>
    </row>
    <row r="448" spans="1:7" ht="12.65" customHeight="1" x14ac:dyDescent="0.35">
      <c r="A448" s="179" t="s">
        <v>358</v>
      </c>
      <c r="B448" s="179">
        <f>D242</f>
        <v>146332986.35999998</v>
      </c>
      <c r="C448" s="179">
        <f>D367</f>
        <v>146332986.36000001</v>
      </c>
      <c r="D448" s="179"/>
    </row>
    <row r="449" spans="1:7" ht="12.65" customHeight="1" x14ac:dyDescent="0.35">
      <c r="A449" s="205"/>
      <c r="B449" s="205"/>
      <c r="C449" s="205"/>
      <c r="D449" s="205"/>
      <c r="F449" s="205"/>
      <c r="G449" s="205"/>
    </row>
    <row r="450" spans="1:7" ht="12.65" customHeight="1" x14ac:dyDescent="0.3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8" t="s">
        <v>484</v>
      </c>
      <c r="B453" s="180">
        <f>C231</f>
        <v>1072</v>
      </c>
    </row>
    <row r="454" spans="1:7" ht="12.65" customHeight="1" x14ac:dyDescent="0.35">
      <c r="A454" s="179" t="s">
        <v>168</v>
      </c>
      <c r="B454" s="179">
        <f>C233</f>
        <v>403729.24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5">
      <c r="A456" s="205"/>
      <c r="B456" s="205"/>
      <c r="C456" s="205"/>
      <c r="D456" s="205"/>
      <c r="F456" s="205"/>
      <c r="G456" s="205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3">
        <f>C370</f>
        <v>8930672.25</v>
      </c>
      <c r="C458" s="193">
        <f>CE70</f>
        <v>0</v>
      </c>
      <c r="D458" s="193"/>
    </row>
    <row r="459" spans="1:7" ht="12.65" customHeight="1" x14ac:dyDescent="0.35">
      <c r="A459" s="179" t="s">
        <v>244</v>
      </c>
      <c r="B459" s="193">
        <f>C371</f>
        <v>132993.26</v>
      </c>
      <c r="C459" s="193">
        <f>CE72</f>
        <v>132993.26</v>
      </c>
      <c r="D459" s="193"/>
    </row>
    <row r="460" spans="1:7" ht="12.65" customHeight="1" x14ac:dyDescent="0.35">
      <c r="A460" s="205"/>
      <c r="B460" s="205"/>
      <c r="C460" s="205"/>
      <c r="D460" s="205"/>
      <c r="F460" s="205"/>
      <c r="G460" s="205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3">
        <f>C359</f>
        <v>35112984.020000003</v>
      </c>
      <c r="C463" s="193">
        <f>CE73</f>
        <v>35112984.019999996</v>
      </c>
      <c r="D463" s="193">
        <f>E141+E147+E153</f>
        <v>35112984</v>
      </c>
    </row>
    <row r="464" spans="1:7" ht="12.65" customHeight="1" x14ac:dyDescent="0.35">
      <c r="A464" s="179" t="s">
        <v>246</v>
      </c>
      <c r="B464" s="193">
        <f>C360</f>
        <v>203290798.31</v>
      </c>
      <c r="C464" s="193">
        <f>CE74</f>
        <v>203035149</v>
      </c>
      <c r="D464" s="193">
        <f>E142+E148+E154</f>
        <v>203290797</v>
      </c>
    </row>
    <row r="465" spans="1:7" ht="12.65" customHeight="1" x14ac:dyDescent="0.35">
      <c r="A465" s="179" t="s">
        <v>247</v>
      </c>
      <c r="B465" s="193">
        <f>D361</f>
        <v>238403782.33000001</v>
      </c>
      <c r="C465" s="193">
        <f>CE75</f>
        <v>238148133.01999998</v>
      </c>
      <c r="D465" s="193">
        <f>D463+D464</f>
        <v>238403781</v>
      </c>
    </row>
    <row r="466" spans="1:7" ht="12.65" customHeight="1" x14ac:dyDescent="0.35">
      <c r="A466" s="205"/>
      <c r="B466" s="205"/>
      <c r="C466" s="205"/>
      <c r="D466" s="205"/>
      <c r="F466" s="205"/>
      <c r="G466" s="205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3522687.26</v>
      </c>
      <c r="C468" s="179">
        <f>E195</f>
        <v>3522687.2600000002</v>
      </c>
      <c r="D468" s="179"/>
    </row>
    <row r="469" spans="1:7" ht="12.65" customHeight="1" x14ac:dyDescent="0.35">
      <c r="A469" s="179" t="s">
        <v>333</v>
      </c>
      <c r="B469" s="179">
        <f t="shared" si="14"/>
        <v>6914863.3799999999</v>
      </c>
      <c r="C469" s="179">
        <f>E196</f>
        <v>6914863.3799999999</v>
      </c>
      <c r="D469" s="179"/>
    </row>
    <row r="470" spans="1:7" ht="12.65" customHeight="1" x14ac:dyDescent="0.35">
      <c r="A470" s="179" t="s">
        <v>334</v>
      </c>
      <c r="B470" s="179">
        <f t="shared" si="14"/>
        <v>85408028.340000004</v>
      </c>
      <c r="C470" s="179">
        <f>E197</f>
        <v>85408028.340000004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34240247.649999999</v>
      </c>
      <c r="C472" s="179">
        <f>E199</f>
        <v>34240247.649999999</v>
      </c>
      <c r="D472" s="179"/>
    </row>
    <row r="473" spans="1:7" ht="12.65" customHeight="1" x14ac:dyDescent="0.35">
      <c r="A473" s="179" t="s">
        <v>495</v>
      </c>
      <c r="B473" s="179">
        <f t="shared" si="14"/>
        <v>3034514.58</v>
      </c>
      <c r="C473" s="179">
        <f>SUM(E200:E201)</f>
        <v>3034514.58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2455004.7599999998</v>
      </c>
      <c r="C475" s="179">
        <f>E203</f>
        <v>2455004.7599999993</v>
      </c>
      <c r="D475" s="179"/>
    </row>
    <row r="476" spans="1:7" ht="12.65" customHeight="1" x14ac:dyDescent="0.35">
      <c r="A476" s="179" t="s">
        <v>203</v>
      </c>
      <c r="B476" s="179">
        <f>D275</f>
        <v>135575345.97</v>
      </c>
      <c r="C476" s="179">
        <f>E204</f>
        <v>135575345.97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63493152.729999997</v>
      </c>
      <c r="C478" s="179">
        <f>E217</f>
        <v>60774135.650000006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107734233.08000001</v>
      </c>
    </row>
    <row r="482" spans="1:12" ht="12.65" customHeight="1" x14ac:dyDescent="0.35">
      <c r="A482" s="180" t="s">
        <v>499</v>
      </c>
      <c r="C482" s="180">
        <f>D339</f>
        <v>106613173</v>
      </c>
    </row>
    <row r="485" spans="1:12" ht="12.65" customHeight="1" x14ac:dyDescent="0.35">
      <c r="A485" s="198" t="s">
        <v>500</v>
      </c>
    </row>
    <row r="486" spans="1:12" ht="12.65" customHeight="1" x14ac:dyDescent="0.35">
      <c r="A486" s="198" t="s">
        <v>501</v>
      </c>
    </row>
    <row r="487" spans="1:12" ht="12.65" customHeight="1" x14ac:dyDescent="0.35">
      <c r="A487" s="198" t="s">
        <v>502</v>
      </c>
    </row>
    <row r="488" spans="1:12" ht="12.65" customHeight="1" x14ac:dyDescent="0.35">
      <c r="A488" s="198"/>
    </row>
    <row r="489" spans="1:12" ht="12.65" customHeight="1" x14ac:dyDescent="0.35">
      <c r="A489" s="197" t="s">
        <v>503</v>
      </c>
    </row>
    <row r="490" spans="1:12" ht="12.65" customHeight="1" x14ac:dyDescent="0.35">
      <c r="A490" s="198" t="s">
        <v>504</v>
      </c>
    </row>
    <row r="491" spans="1:12" ht="12.65" customHeight="1" x14ac:dyDescent="0.35">
      <c r="A491" s="198"/>
    </row>
    <row r="493" spans="1:12" ht="12.65" customHeight="1" x14ac:dyDescent="0.35">
      <c r="A493" s="180" t="str">
        <f>C83</f>
        <v>156</v>
      </c>
      <c r="B493" s="253" t="str">
        <f>RIGHT('Prior year'!C82,4)</f>
        <v>2019</v>
      </c>
      <c r="C493" s="253" t="str">
        <f>RIGHT(C82,4)</f>
        <v>2020</v>
      </c>
      <c r="D493" s="253" t="str">
        <f>RIGHT('Prior year'!C82,4)</f>
        <v>2019</v>
      </c>
      <c r="E493" s="253" t="str">
        <f>RIGHT(C82,4)</f>
        <v>2020</v>
      </c>
      <c r="F493" s="253" t="str">
        <f>RIGHT('Prior year'!C82,4)</f>
        <v>2019</v>
      </c>
      <c r="G493" s="253" t="str">
        <f>RIGHT(C82,4)</f>
        <v>2020</v>
      </c>
      <c r="H493" s="253"/>
      <c r="K493" s="253"/>
      <c r="L493" s="253"/>
    </row>
    <row r="494" spans="1:12" ht="12.65" customHeight="1" x14ac:dyDescent="0.35">
      <c r="A494" s="197"/>
      <c r="B494" s="181" t="s">
        <v>505</v>
      </c>
      <c r="C494" s="181" t="s">
        <v>505</v>
      </c>
      <c r="D494" s="254" t="s">
        <v>506</v>
      </c>
      <c r="E494" s="254" t="s">
        <v>506</v>
      </c>
      <c r="F494" s="253" t="s">
        <v>507</v>
      </c>
      <c r="G494" s="253" t="s">
        <v>507</v>
      </c>
      <c r="H494" s="253" t="s">
        <v>508</v>
      </c>
      <c r="K494" s="253"/>
      <c r="L494" s="253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3" t="s">
        <v>510</v>
      </c>
      <c r="G495" s="253" t="s">
        <v>510</v>
      </c>
      <c r="H495" s="253" t="s">
        <v>511</v>
      </c>
      <c r="K495" s="253"/>
      <c r="L495" s="253"/>
    </row>
    <row r="496" spans="1:12" ht="12.65" customHeight="1" x14ac:dyDescent="0.35">
      <c r="A496" s="180" t="s">
        <v>512</v>
      </c>
      <c r="B496" s="435">
        <f>'Prior year'!C71</f>
        <v>1833914.33</v>
      </c>
      <c r="C496" s="232">
        <f>C71</f>
        <v>1935911.5900000003</v>
      </c>
      <c r="D496" s="435">
        <f>'Prior year'!C59</f>
        <v>616</v>
      </c>
      <c r="E496" s="180">
        <f>C59</f>
        <v>577</v>
      </c>
      <c r="F496" s="255">
        <f t="shared" ref="F496:G511" si="15">IF(B496=0,"",IF(D496=0,"",B496/D496))</f>
        <v>2977.1336525974029</v>
      </c>
      <c r="G496" s="256">
        <f t="shared" si="15"/>
        <v>3355.1327383015605</v>
      </c>
      <c r="H496" s="257" t="str">
        <f>IF(B496=0,"",IF(C496=0,"",IF(D496=0,"",IF(E496=0,"",IF(G496/F496-1&lt;-0.25,G496/F496-1,IF(G496/F496-1&gt;0.25,G496/F496-1,""))))))</f>
        <v/>
      </c>
      <c r="I496" s="259"/>
      <c r="K496" s="253"/>
      <c r="L496" s="253"/>
    </row>
    <row r="497" spans="1:12" ht="12.65" customHeight="1" x14ac:dyDescent="0.35">
      <c r="A497" s="180" t="s">
        <v>513</v>
      </c>
      <c r="B497" s="435">
        <f>'Prior year'!D71</f>
        <v>0</v>
      </c>
      <c r="C497" s="232">
        <f>D71</f>
        <v>0</v>
      </c>
      <c r="D497" s="435">
        <f>'Prior year'!D59</f>
        <v>0</v>
      </c>
      <c r="E497" s="180">
        <f>D59</f>
        <v>0</v>
      </c>
      <c r="F497" s="255" t="str">
        <f t="shared" si="15"/>
        <v/>
      </c>
      <c r="G497" s="255" t="str">
        <f t="shared" si="15"/>
        <v/>
      </c>
      <c r="H497" s="257" t="str">
        <f t="shared" ref="H497:H550" si="16">IF(B497=0,"",IF(C497=0,"",IF(D497=0,"",IF(E497=0,"",IF(G497/F497-1&lt;-0.25,G497/F497-1,IF(G497/F497-1&gt;0.25,G497/F497-1,""))))))</f>
        <v/>
      </c>
      <c r="I497" s="259"/>
      <c r="K497" s="253"/>
      <c r="L497" s="253"/>
    </row>
    <row r="498" spans="1:12" ht="12.65" customHeight="1" x14ac:dyDescent="0.35">
      <c r="A498" s="180" t="s">
        <v>514</v>
      </c>
      <c r="B498" s="435">
        <f>'Prior year'!E71</f>
        <v>7174863.3400000008</v>
      </c>
      <c r="C498" s="232">
        <f>E71</f>
        <v>4280114.5</v>
      </c>
      <c r="D498" s="435">
        <f>'Prior year'!E59</f>
        <v>2924</v>
      </c>
      <c r="E498" s="180">
        <f>E59</f>
        <v>3104</v>
      </c>
      <c r="F498" s="255">
        <f t="shared" si="15"/>
        <v>2453.7836320109441</v>
      </c>
      <c r="G498" s="255">
        <f t="shared" si="15"/>
        <v>1378.9028672680413</v>
      </c>
      <c r="H498" s="257">
        <f t="shared" si="16"/>
        <v>-0.43805034426038947</v>
      </c>
      <c r="I498" s="259"/>
      <c r="K498" s="253"/>
      <c r="L498" s="253"/>
    </row>
    <row r="499" spans="1:12" ht="12.65" customHeight="1" x14ac:dyDescent="0.35">
      <c r="A499" s="180" t="s">
        <v>515</v>
      </c>
      <c r="B499" s="435">
        <f>'Prior year'!F71</f>
        <v>0</v>
      </c>
      <c r="C499" s="232">
        <f>F71</f>
        <v>0</v>
      </c>
      <c r="D499" s="435">
        <f>'Prior year'!F59</f>
        <v>0</v>
      </c>
      <c r="E499" s="180">
        <f>F59</f>
        <v>0</v>
      </c>
      <c r="F499" s="255" t="str">
        <f t="shared" si="15"/>
        <v/>
      </c>
      <c r="G499" s="255" t="str">
        <f t="shared" si="15"/>
        <v/>
      </c>
      <c r="H499" s="257" t="str">
        <f t="shared" si="16"/>
        <v/>
      </c>
      <c r="I499" s="259"/>
      <c r="K499" s="253"/>
      <c r="L499" s="253"/>
    </row>
    <row r="500" spans="1:12" ht="12.65" customHeight="1" x14ac:dyDescent="0.35">
      <c r="A500" s="180" t="s">
        <v>516</v>
      </c>
      <c r="B500" s="435">
        <f>'Prior year'!G71</f>
        <v>0</v>
      </c>
      <c r="C500" s="232">
        <f>G71</f>
        <v>0</v>
      </c>
      <c r="D500" s="435">
        <f>'Prior year'!G59</f>
        <v>0</v>
      </c>
      <c r="E500" s="180">
        <f>G59</f>
        <v>0</v>
      </c>
      <c r="F500" s="255" t="str">
        <f t="shared" si="15"/>
        <v/>
      </c>
      <c r="G500" s="255" t="str">
        <f t="shared" si="15"/>
        <v/>
      </c>
      <c r="H500" s="257" t="str">
        <f t="shared" si="16"/>
        <v/>
      </c>
      <c r="I500" s="259"/>
      <c r="K500" s="253"/>
      <c r="L500" s="253"/>
    </row>
    <row r="501" spans="1:12" ht="12.65" customHeight="1" x14ac:dyDescent="0.35">
      <c r="A501" s="180" t="s">
        <v>517</v>
      </c>
      <c r="B501" s="435">
        <f>'Prior year'!H71</f>
        <v>0</v>
      </c>
      <c r="C501" s="232">
        <f>H71</f>
        <v>0</v>
      </c>
      <c r="D501" s="435">
        <f>'Prior year'!H59</f>
        <v>0</v>
      </c>
      <c r="E501" s="180">
        <f>H59</f>
        <v>0</v>
      </c>
      <c r="F501" s="255" t="str">
        <f t="shared" si="15"/>
        <v/>
      </c>
      <c r="G501" s="255" t="str">
        <f t="shared" si="15"/>
        <v/>
      </c>
      <c r="H501" s="257" t="str">
        <f t="shared" si="16"/>
        <v/>
      </c>
      <c r="I501" s="259"/>
      <c r="K501" s="253"/>
      <c r="L501" s="253"/>
    </row>
    <row r="502" spans="1:12" ht="12.65" customHeight="1" x14ac:dyDescent="0.35">
      <c r="A502" s="180" t="s">
        <v>518</v>
      </c>
      <c r="B502" s="435">
        <f>'Prior year'!I71</f>
        <v>0</v>
      </c>
      <c r="C502" s="232">
        <f>I71</f>
        <v>0</v>
      </c>
      <c r="D502" s="435">
        <f>'Prior year'!I59</f>
        <v>0</v>
      </c>
      <c r="E502" s="180">
        <f>I59</f>
        <v>0</v>
      </c>
      <c r="F502" s="255" t="str">
        <f t="shared" si="15"/>
        <v/>
      </c>
      <c r="G502" s="255" t="str">
        <f t="shared" si="15"/>
        <v/>
      </c>
      <c r="H502" s="257" t="str">
        <f t="shared" si="16"/>
        <v/>
      </c>
      <c r="I502" s="259"/>
      <c r="K502" s="253"/>
      <c r="L502" s="253"/>
    </row>
    <row r="503" spans="1:12" ht="12.65" customHeight="1" x14ac:dyDescent="0.35">
      <c r="A503" s="180" t="s">
        <v>519</v>
      </c>
      <c r="B503" s="435">
        <f>'Prior year'!J71</f>
        <v>117655.67</v>
      </c>
      <c r="C503" s="232">
        <f>J71</f>
        <v>128073.78</v>
      </c>
      <c r="D503" s="435">
        <f>'Prior year'!J59</f>
        <v>501</v>
      </c>
      <c r="E503" s="180">
        <f>J59</f>
        <v>537</v>
      </c>
      <c r="F503" s="255">
        <f t="shared" si="15"/>
        <v>234.84165668662675</v>
      </c>
      <c r="G503" s="255">
        <f t="shared" si="15"/>
        <v>238.4986592178771</v>
      </c>
      <c r="H503" s="257" t="str">
        <f t="shared" si="16"/>
        <v/>
      </c>
      <c r="I503" s="259"/>
      <c r="K503" s="253"/>
      <c r="L503" s="253"/>
    </row>
    <row r="504" spans="1:12" ht="12.65" customHeight="1" x14ac:dyDescent="0.35">
      <c r="A504" s="180" t="s">
        <v>520</v>
      </c>
      <c r="B504" s="435">
        <f>'Prior year'!K71</f>
        <v>0</v>
      </c>
      <c r="C504" s="232">
        <f>K71</f>
        <v>0</v>
      </c>
      <c r="D504" s="435">
        <f>'Prior year'!K59</f>
        <v>0</v>
      </c>
      <c r="E504" s="180">
        <f>K59</f>
        <v>0</v>
      </c>
      <c r="F504" s="255" t="str">
        <f t="shared" si="15"/>
        <v/>
      </c>
      <c r="G504" s="255" t="str">
        <f t="shared" si="15"/>
        <v/>
      </c>
      <c r="H504" s="257" t="str">
        <f t="shared" si="16"/>
        <v/>
      </c>
      <c r="I504" s="259"/>
      <c r="K504" s="253"/>
      <c r="L504" s="253"/>
    </row>
    <row r="505" spans="1:12" ht="12.65" customHeight="1" x14ac:dyDescent="0.35">
      <c r="A505" s="180" t="s">
        <v>521</v>
      </c>
      <c r="B505" s="435">
        <f>'Prior year'!L71</f>
        <v>0</v>
      </c>
      <c r="C505" s="232">
        <f>L71</f>
        <v>0</v>
      </c>
      <c r="D505" s="435">
        <f>'Prior year'!L59</f>
        <v>0</v>
      </c>
      <c r="E505" s="180">
        <f>L59</f>
        <v>0</v>
      </c>
      <c r="F505" s="255" t="str">
        <f t="shared" si="15"/>
        <v/>
      </c>
      <c r="G505" s="255" t="str">
        <f t="shared" si="15"/>
        <v/>
      </c>
      <c r="H505" s="257" t="str">
        <f t="shared" si="16"/>
        <v/>
      </c>
      <c r="I505" s="259"/>
      <c r="K505" s="253"/>
      <c r="L505" s="253"/>
    </row>
    <row r="506" spans="1:12" ht="12.65" customHeight="1" x14ac:dyDescent="0.35">
      <c r="A506" s="180" t="s">
        <v>522</v>
      </c>
      <c r="B506" s="435">
        <f>'Prior year'!M71</f>
        <v>0</v>
      </c>
      <c r="C506" s="232">
        <f>M71</f>
        <v>0</v>
      </c>
      <c r="D506" s="435">
        <f>'Prior year'!M59</f>
        <v>0</v>
      </c>
      <c r="E506" s="180">
        <f>M59</f>
        <v>0</v>
      </c>
      <c r="F506" s="255" t="str">
        <f t="shared" si="15"/>
        <v/>
      </c>
      <c r="G506" s="255" t="str">
        <f t="shared" si="15"/>
        <v/>
      </c>
      <c r="H506" s="257" t="str">
        <f t="shared" si="16"/>
        <v/>
      </c>
      <c r="I506" s="259"/>
      <c r="K506" s="253"/>
      <c r="L506" s="253"/>
    </row>
    <row r="507" spans="1:12" ht="12.65" customHeight="1" x14ac:dyDescent="0.35">
      <c r="A507" s="180" t="s">
        <v>523</v>
      </c>
      <c r="B507" s="435">
        <f>'Prior year'!N71</f>
        <v>0</v>
      </c>
      <c r="C507" s="232">
        <f>N71</f>
        <v>0</v>
      </c>
      <c r="D507" s="435">
        <f>'Prior year'!N59</f>
        <v>0</v>
      </c>
      <c r="E507" s="180">
        <f>N59</f>
        <v>0</v>
      </c>
      <c r="F507" s="255" t="str">
        <f t="shared" si="15"/>
        <v/>
      </c>
      <c r="G507" s="255" t="str">
        <f t="shared" si="15"/>
        <v/>
      </c>
      <c r="H507" s="257" t="str">
        <f t="shared" si="16"/>
        <v/>
      </c>
      <c r="I507" s="259"/>
      <c r="K507" s="253"/>
      <c r="L507" s="253"/>
    </row>
    <row r="508" spans="1:12" ht="12.65" customHeight="1" x14ac:dyDescent="0.35">
      <c r="A508" s="180" t="s">
        <v>524</v>
      </c>
      <c r="B508" s="435">
        <f>'Prior year'!O71</f>
        <v>2291380.5699999998</v>
      </c>
      <c r="C508" s="232">
        <f>O71</f>
        <v>5846687.4500000011</v>
      </c>
      <c r="D508" s="435">
        <f>'Prior year'!O59</f>
        <v>639</v>
      </c>
      <c r="E508" s="180">
        <f>O59</f>
        <v>868</v>
      </c>
      <c r="F508" s="255">
        <f t="shared" si="15"/>
        <v>3585.8850860719872</v>
      </c>
      <c r="G508" s="255">
        <f t="shared" si="15"/>
        <v>6735.8150345622134</v>
      </c>
      <c r="H508" s="257">
        <f t="shared" si="16"/>
        <v>0.87842467699953253</v>
      </c>
      <c r="I508" s="259"/>
      <c r="K508" s="253"/>
      <c r="L508" s="253"/>
    </row>
    <row r="509" spans="1:12" ht="12.65" customHeight="1" x14ac:dyDescent="0.35">
      <c r="A509" s="180" t="s">
        <v>525</v>
      </c>
      <c r="B509" s="435">
        <f>'Prior year'!P71</f>
        <v>4897099.95</v>
      </c>
      <c r="C509" s="232">
        <f>P71</f>
        <v>4277594.2299999995</v>
      </c>
      <c r="D509" s="435">
        <f>'Prior year'!P59</f>
        <v>154081</v>
      </c>
      <c r="E509" s="180">
        <f>P59</f>
        <v>152279</v>
      </c>
      <c r="F509" s="255">
        <f t="shared" si="15"/>
        <v>31.782633484985173</v>
      </c>
      <c r="G509" s="255">
        <f t="shared" si="15"/>
        <v>28.090506438839231</v>
      </c>
      <c r="H509" s="257" t="str">
        <f t="shared" si="16"/>
        <v/>
      </c>
      <c r="I509" s="259"/>
      <c r="K509" s="253"/>
      <c r="L509" s="253"/>
    </row>
    <row r="510" spans="1:12" ht="12.65" customHeight="1" x14ac:dyDescent="0.35">
      <c r="A510" s="180" t="s">
        <v>526</v>
      </c>
      <c r="B510" s="435">
        <f>'Prior year'!Q71</f>
        <v>1625208.5999999999</v>
      </c>
      <c r="C510" s="232">
        <f>Q71</f>
        <v>1454992.0500000003</v>
      </c>
      <c r="D510" s="435">
        <f>'Prior year'!Q59</f>
        <v>179447</v>
      </c>
      <c r="E510" s="180">
        <f>Q59</f>
        <v>168479</v>
      </c>
      <c r="F510" s="255">
        <f t="shared" si="15"/>
        <v>9.0567610492234465</v>
      </c>
      <c r="G510" s="255">
        <f t="shared" si="15"/>
        <v>8.6360439580007018</v>
      </c>
      <c r="H510" s="257" t="str">
        <f t="shared" si="16"/>
        <v/>
      </c>
      <c r="I510" s="259"/>
      <c r="K510" s="253"/>
      <c r="L510" s="253"/>
    </row>
    <row r="511" spans="1:12" ht="12.65" customHeight="1" x14ac:dyDescent="0.35">
      <c r="A511" s="180" t="s">
        <v>527</v>
      </c>
      <c r="B511" s="435">
        <f>'Prior year'!R71</f>
        <v>1873419.19</v>
      </c>
      <c r="C511" s="232">
        <f>R71</f>
        <v>1675186.43</v>
      </c>
      <c r="D511" s="435">
        <f>'Prior year'!R59</f>
        <v>104226</v>
      </c>
      <c r="E511" s="180">
        <f>R59</f>
        <v>96895</v>
      </c>
      <c r="F511" s="255">
        <f t="shared" si="15"/>
        <v>17.974585899871432</v>
      </c>
      <c r="G511" s="255">
        <f t="shared" si="15"/>
        <v>17.288677743949634</v>
      </c>
      <c r="H511" s="257" t="str">
        <f t="shared" si="16"/>
        <v/>
      </c>
      <c r="I511" s="259"/>
      <c r="K511" s="253"/>
      <c r="L511" s="253"/>
    </row>
    <row r="512" spans="1:12" ht="12.65" customHeight="1" x14ac:dyDescent="0.35">
      <c r="A512" s="180" t="s">
        <v>528</v>
      </c>
      <c r="B512" s="435">
        <f>'Prior year'!S71</f>
        <v>256041.13</v>
      </c>
      <c r="C512" s="232">
        <f>S71</f>
        <v>239219.43999999994</v>
      </c>
      <c r="D512" s="436" t="s">
        <v>529</v>
      </c>
      <c r="E512" s="181" t="s">
        <v>529</v>
      </c>
      <c r="F512" s="255" t="str">
        <f t="shared" ref="F512:G527" si="17">IF(B512=0,"",IF(D512=0,"",B512/D512))</f>
        <v/>
      </c>
      <c r="G512" s="255" t="str">
        <f t="shared" si="17"/>
        <v/>
      </c>
      <c r="H512" s="257" t="str">
        <f t="shared" si="16"/>
        <v/>
      </c>
      <c r="I512" s="259"/>
      <c r="K512" s="253"/>
      <c r="L512" s="253"/>
    </row>
    <row r="513" spans="1:12" ht="12.65" customHeight="1" x14ac:dyDescent="0.35">
      <c r="A513" s="180" t="s">
        <v>1246</v>
      </c>
      <c r="B513" s="435">
        <f>'Prior year'!T71</f>
        <v>0</v>
      </c>
      <c r="C513" s="232">
        <f>T71</f>
        <v>0</v>
      </c>
      <c r="D513" s="436" t="s">
        <v>529</v>
      </c>
      <c r="E513" s="181" t="s">
        <v>529</v>
      </c>
      <c r="F513" s="255" t="str">
        <f t="shared" si="17"/>
        <v/>
      </c>
      <c r="G513" s="255" t="str">
        <f t="shared" si="17"/>
        <v/>
      </c>
      <c r="H513" s="257" t="str">
        <f t="shared" si="16"/>
        <v/>
      </c>
      <c r="I513" s="259"/>
      <c r="K513" s="253"/>
      <c r="L513" s="253"/>
    </row>
    <row r="514" spans="1:12" ht="12.65" customHeight="1" x14ac:dyDescent="0.35">
      <c r="A514" s="180" t="s">
        <v>530</v>
      </c>
      <c r="B514" s="435">
        <f>'Prior year'!U71</f>
        <v>4589137.4899999993</v>
      </c>
      <c r="C514" s="232">
        <f>U71</f>
        <v>5023350.45</v>
      </c>
      <c r="D514" s="435">
        <f>'Prior year'!U59</f>
        <v>199677</v>
      </c>
      <c r="E514" s="180">
        <f>U59</f>
        <v>197584</v>
      </c>
      <c r="F514" s="255">
        <f t="shared" si="17"/>
        <v>22.982804679557482</v>
      </c>
      <c r="G514" s="255">
        <f t="shared" si="17"/>
        <v>25.423872631387159</v>
      </c>
      <c r="H514" s="257" t="str">
        <f t="shared" si="16"/>
        <v/>
      </c>
      <c r="I514" s="259"/>
      <c r="K514" s="253"/>
      <c r="L514" s="253"/>
    </row>
    <row r="515" spans="1:12" ht="12.65" customHeight="1" x14ac:dyDescent="0.35">
      <c r="A515" s="180" t="s">
        <v>531</v>
      </c>
      <c r="B515" s="435">
        <f>'Prior year'!V71</f>
        <v>51326.400000000001</v>
      </c>
      <c r="C515" s="232">
        <f>V71</f>
        <v>93499.83</v>
      </c>
      <c r="D515" s="435">
        <f>'Prior year'!V59</f>
        <v>5100</v>
      </c>
      <c r="E515" s="180">
        <f>V59</f>
        <v>4562</v>
      </c>
      <c r="F515" s="255">
        <f t="shared" si="17"/>
        <v>10.064</v>
      </c>
      <c r="G515" s="255">
        <f t="shared" si="17"/>
        <v>20.495359491451119</v>
      </c>
      <c r="H515" s="257">
        <f t="shared" si="16"/>
        <v>1.0365023342061921</v>
      </c>
      <c r="I515" s="259"/>
      <c r="K515" s="253"/>
      <c r="L515" s="253"/>
    </row>
    <row r="516" spans="1:12" ht="12.65" customHeight="1" x14ac:dyDescent="0.35">
      <c r="A516" s="180" t="s">
        <v>532</v>
      </c>
      <c r="B516" s="435">
        <f>'Prior year'!W71</f>
        <v>608128.35</v>
      </c>
      <c r="C516" s="232">
        <f>W71</f>
        <v>586924.46</v>
      </c>
      <c r="D516" s="435">
        <f>'Prior year'!W59</f>
        <v>3336.13</v>
      </c>
      <c r="E516" s="180">
        <f>W59</f>
        <v>2513</v>
      </c>
      <c r="F516" s="255">
        <f t="shared" si="17"/>
        <v>182.28556740894388</v>
      </c>
      <c r="G516" s="255">
        <f t="shared" si="17"/>
        <v>233.55529645841622</v>
      </c>
      <c r="H516" s="257">
        <f t="shared" si="16"/>
        <v>0.28126049570590839</v>
      </c>
      <c r="I516" s="259"/>
      <c r="K516" s="253"/>
      <c r="L516" s="253"/>
    </row>
    <row r="517" spans="1:12" ht="12.65" customHeight="1" x14ac:dyDescent="0.35">
      <c r="A517" s="180" t="s">
        <v>533</v>
      </c>
      <c r="B517" s="435">
        <f>'Prior year'!X71</f>
        <v>1716263.82</v>
      </c>
      <c r="C517" s="232">
        <f>X71</f>
        <v>1624007.5899999999</v>
      </c>
      <c r="D517" s="435">
        <f>'Prior year'!X59</f>
        <v>13032475.5</v>
      </c>
      <c r="E517" s="180">
        <f>X59</f>
        <v>11183</v>
      </c>
      <c r="F517" s="255">
        <f t="shared" si="17"/>
        <v>0.13169131374925663</v>
      </c>
      <c r="G517" s="255">
        <f t="shared" si="17"/>
        <v>145.22110256639542</v>
      </c>
      <c r="H517" s="257">
        <f t="shared" si="16"/>
        <v>1101.7386577895322</v>
      </c>
      <c r="I517" s="259"/>
      <c r="K517" s="253"/>
      <c r="L517" s="253"/>
    </row>
    <row r="518" spans="1:12" ht="12.65" customHeight="1" x14ac:dyDescent="0.35">
      <c r="A518" s="180" t="s">
        <v>534</v>
      </c>
      <c r="B518" s="435">
        <f>'Prior year'!Y71</f>
        <v>2834545.2199999997</v>
      </c>
      <c r="C518" s="232">
        <f>Y71</f>
        <v>4319177.2300000004</v>
      </c>
      <c r="D518" s="435">
        <f>'Prior year'!Y59</f>
        <v>7227.72</v>
      </c>
      <c r="E518" s="180">
        <f>Y59</f>
        <v>21482</v>
      </c>
      <c r="F518" s="255">
        <f t="shared" si="17"/>
        <v>392.17695483499631</v>
      </c>
      <c r="G518" s="255">
        <f t="shared" si="17"/>
        <v>201.06029373428919</v>
      </c>
      <c r="H518" s="257">
        <f t="shared" si="16"/>
        <v>-0.48732251792081238</v>
      </c>
      <c r="I518" s="259"/>
      <c r="K518" s="253"/>
      <c r="L518" s="253"/>
    </row>
    <row r="519" spans="1:12" ht="12.65" customHeight="1" x14ac:dyDescent="0.35">
      <c r="A519" s="180" t="s">
        <v>535</v>
      </c>
      <c r="B519" s="435">
        <f>'Prior year'!Z71</f>
        <v>0</v>
      </c>
      <c r="C519" s="232">
        <f>Z71</f>
        <v>0</v>
      </c>
      <c r="D519" s="435">
        <f>'Prior year'!Z59</f>
        <v>0</v>
      </c>
      <c r="E519" s="180">
        <f>Z59</f>
        <v>0</v>
      </c>
      <c r="F519" s="255" t="str">
        <f t="shared" si="17"/>
        <v/>
      </c>
      <c r="G519" s="255" t="str">
        <f t="shared" si="17"/>
        <v/>
      </c>
      <c r="H519" s="257" t="str">
        <f t="shared" si="16"/>
        <v/>
      </c>
      <c r="I519" s="259"/>
      <c r="K519" s="253"/>
      <c r="L519" s="253"/>
    </row>
    <row r="520" spans="1:12" ht="12.65" customHeight="1" x14ac:dyDescent="0.35">
      <c r="A520" s="180" t="s">
        <v>536</v>
      </c>
      <c r="B520" s="435">
        <f>'Prior year'!AA71</f>
        <v>396735.99000000005</v>
      </c>
      <c r="C520" s="232">
        <f>AA71</f>
        <v>371179.51</v>
      </c>
      <c r="D520" s="435">
        <f>'Prior year'!AA59</f>
        <v>695.41</v>
      </c>
      <c r="E520" s="180">
        <f>AA59</f>
        <v>663</v>
      </c>
      <c r="F520" s="255">
        <f t="shared" si="17"/>
        <v>570.50659323276921</v>
      </c>
      <c r="G520" s="255">
        <f t="shared" si="17"/>
        <v>559.84843137254904</v>
      </c>
      <c r="H520" s="257" t="str">
        <f t="shared" si="16"/>
        <v/>
      </c>
      <c r="I520" s="259"/>
      <c r="K520" s="253"/>
      <c r="L520" s="253"/>
    </row>
    <row r="521" spans="1:12" ht="12.65" customHeight="1" x14ac:dyDescent="0.35">
      <c r="A521" s="180" t="s">
        <v>537</v>
      </c>
      <c r="B521" s="435">
        <f>'Prior year'!AB71</f>
        <v>10268024.229999999</v>
      </c>
      <c r="C521" s="232">
        <f>AB71</f>
        <v>11665365.810000001</v>
      </c>
      <c r="D521" s="436" t="s">
        <v>529</v>
      </c>
      <c r="E521" s="181" t="s">
        <v>529</v>
      </c>
      <c r="F521" s="255" t="str">
        <f t="shared" si="17"/>
        <v/>
      </c>
      <c r="G521" s="255" t="str">
        <f t="shared" si="17"/>
        <v/>
      </c>
      <c r="H521" s="257" t="str">
        <f t="shared" si="16"/>
        <v/>
      </c>
      <c r="I521" s="259"/>
      <c r="K521" s="253"/>
      <c r="L521" s="253"/>
    </row>
    <row r="522" spans="1:12" ht="12.65" customHeight="1" x14ac:dyDescent="0.35">
      <c r="A522" s="180" t="s">
        <v>538</v>
      </c>
      <c r="B522" s="435">
        <f>'Prior year'!AC71</f>
        <v>619894.61</v>
      </c>
      <c r="C522" s="232">
        <f>AC71</f>
        <v>627477.05999999994</v>
      </c>
      <c r="D522" s="435">
        <f>'Prior year'!AC59</f>
        <v>4594</v>
      </c>
      <c r="E522" s="180">
        <f>AC59</f>
        <v>2910</v>
      </c>
      <c r="F522" s="255">
        <f t="shared" si="17"/>
        <v>134.93570091423595</v>
      </c>
      <c r="G522" s="255">
        <f t="shared" si="17"/>
        <v>215.62785567010306</v>
      </c>
      <c r="H522" s="257">
        <f t="shared" si="16"/>
        <v>0.59800448813138329</v>
      </c>
      <c r="I522" s="259"/>
      <c r="K522" s="253"/>
      <c r="L522" s="253"/>
    </row>
    <row r="523" spans="1:12" ht="12.65" customHeight="1" x14ac:dyDescent="0.35">
      <c r="A523" s="180" t="s">
        <v>539</v>
      </c>
      <c r="B523" s="435">
        <f>'Prior year'!AD71</f>
        <v>0</v>
      </c>
      <c r="C523" s="232">
        <f>AD71</f>
        <v>0</v>
      </c>
      <c r="D523" s="435">
        <f>'Prior year'!AD59</f>
        <v>0</v>
      </c>
      <c r="E523" s="180">
        <f>AD59</f>
        <v>0</v>
      </c>
      <c r="F523" s="255" t="str">
        <f t="shared" si="17"/>
        <v/>
      </c>
      <c r="G523" s="255" t="str">
        <f t="shared" si="17"/>
        <v/>
      </c>
      <c r="H523" s="257" t="str">
        <f t="shared" si="16"/>
        <v/>
      </c>
      <c r="I523" s="259"/>
      <c r="K523" s="253"/>
      <c r="L523" s="253"/>
    </row>
    <row r="524" spans="1:12" ht="12.65" customHeight="1" x14ac:dyDescent="0.35">
      <c r="A524" s="180" t="s">
        <v>540</v>
      </c>
      <c r="B524" s="435">
        <f>'Prior year'!AE71</f>
        <v>2431802.17</v>
      </c>
      <c r="C524" s="232">
        <f>AE71</f>
        <v>2233069.4599999995</v>
      </c>
      <c r="D524" s="435">
        <f>'Prior year'!AE59</f>
        <v>30964</v>
      </c>
      <c r="E524" s="180">
        <f>AE59</f>
        <v>21648</v>
      </c>
      <c r="F524" s="255">
        <f t="shared" si="17"/>
        <v>78.536434892132803</v>
      </c>
      <c r="G524" s="255">
        <f t="shared" si="17"/>
        <v>103.15361511456021</v>
      </c>
      <c r="H524" s="257">
        <f t="shared" si="16"/>
        <v>0.3134491686086629</v>
      </c>
      <c r="I524" s="259"/>
      <c r="K524" s="253"/>
      <c r="L524" s="253"/>
    </row>
    <row r="525" spans="1:12" ht="12.65" customHeight="1" x14ac:dyDescent="0.35">
      <c r="A525" s="180" t="s">
        <v>541</v>
      </c>
      <c r="B525" s="435">
        <f>'Prior year'!AF71</f>
        <v>0</v>
      </c>
      <c r="C525" s="232">
        <f>AF71</f>
        <v>0</v>
      </c>
      <c r="D525" s="435">
        <f>'Prior year'!AF59</f>
        <v>0</v>
      </c>
      <c r="E525" s="180">
        <f>AF59</f>
        <v>0</v>
      </c>
      <c r="F525" s="255" t="str">
        <f t="shared" si="17"/>
        <v/>
      </c>
      <c r="G525" s="255" t="str">
        <f t="shared" si="17"/>
        <v/>
      </c>
      <c r="H525" s="257" t="str">
        <f t="shared" si="16"/>
        <v/>
      </c>
      <c r="I525" s="259"/>
      <c r="K525" s="253"/>
      <c r="L525" s="253"/>
    </row>
    <row r="526" spans="1:12" ht="12.65" customHeight="1" x14ac:dyDescent="0.35">
      <c r="A526" s="180" t="s">
        <v>542</v>
      </c>
      <c r="B526" s="435">
        <f>'Prior year'!AG71</f>
        <v>7115256.4800000004</v>
      </c>
      <c r="C526" s="232">
        <f>AG71</f>
        <v>7602667.9100000001</v>
      </c>
      <c r="D526" s="435">
        <f>'Prior year'!AG59</f>
        <v>45634</v>
      </c>
      <c r="E526" s="180">
        <f>AG59</f>
        <v>36900</v>
      </c>
      <c r="F526" s="255">
        <f t="shared" si="17"/>
        <v>155.92007012315381</v>
      </c>
      <c r="G526" s="255">
        <f t="shared" si="17"/>
        <v>206.03436070460705</v>
      </c>
      <c r="H526" s="257">
        <f t="shared" si="16"/>
        <v>0.32141013367855953</v>
      </c>
      <c r="I526" s="259"/>
      <c r="K526" s="253"/>
      <c r="L526" s="253"/>
    </row>
    <row r="527" spans="1:12" ht="12.65" customHeight="1" x14ac:dyDescent="0.35">
      <c r="A527" s="180" t="s">
        <v>543</v>
      </c>
      <c r="B527" s="435">
        <f>'Prior year'!AH71</f>
        <v>8481455.629999999</v>
      </c>
      <c r="C527" s="232">
        <f>AH71</f>
        <v>8701909.0500000007</v>
      </c>
      <c r="D527" s="435">
        <f>'Prior year'!AH59</f>
        <v>8019</v>
      </c>
      <c r="E527" s="180">
        <f>AH59</f>
        <v>7173</v>
      </c>
      <c r="F527" s="255">
        <f t="shared" si="17"/>
        <v>1057.6699875296169</v>
      </c>
      <c r="G527" s="255">
        <f t="shared" si="17"/>
        <v>1213.1477833542451</v>
      </c>
      <c r="H527" s="257" t="str">
        <f t="shared" si="16"/>
        <v/>
      </c>
      <c r="I527" s="259"/>
      <c r="K527" s="253"/>
      <c r="L527" s="253"/>
    </row>
    <row r="528" spans="1:12" ht="12.65" customHeight="1" x14ac:dyDescent="0.35">
      <c r="A528" s="180" t="s">
        <v>544</v>
      </c>
      <c r="B528" s="435">
        <f>'Prior year'!AI71</f>
        <v>2528137.3507008706</v>
      </c>
      <c r="C528" s="232">
        <f>AI71</f>
        <v>2764001.9399999995</v>
      </c>
      <c r="D528" s="435">
        <f>'Prior year'!AI59</f>
        <v>7142</v>
      </c>
      <c r="E528" s="180">
        <f>AI59</f>
        <v>6525</v>
      </c>
      <c r="F528" s="255">
        <f t="shared" ref="F528:G540" si="18">IF(B528=0,"",IF(D528=0,"",B528/D528))</f>
        <v>353.98170690295024</v>
      </c>
      <c r="G528" s="255">
        <f t="shared" si="18"/>
        <v>423.60182988505738</v>
      </c>
      <c r="H528" s="257" t="str">
        <f t="shared" si="16"/>
        <v/>
      </c>
      <c r="I528" s="259"/>
      <c r="K528" s="253"/>
      <c r="L528" s="253"/>
    </row>
    <row r="529" spans="1:12" ht="12.65" customHeight="1" x14ac:dyDescent="0.35">
      <c r="A529" s="180" t="s">
        <v>545</v>
      </c>
      <c r="B529" s="435">
        <f>'Prior year'!AJ71</f>
        <v>18304798.41</v>
      </c>
      <c r="C529" s="232">
        <f>AJ71</f>
        <v>18050538.68</v>
      </c>
      <c r="D529" s="435">
        <f>'Prior year'!AJ59</f>
        <v>6544</v>
      </c>
      <c r="E529" s="180">
        <f>AJ59</f>
        <v>5342</v>
      </c>
      <c r="F529" s="255">
        <f t="shared" si="18"/>
        <v>2797.1880210880195</v>
      </c>
      <c r="G529" s="255">
        <f t="shared" si="18"/>
        <v>3378.9851516286035</v>
      </c>
      <c r="H529" s="257" t="str">
        <f t="shared" si="16"/>
        <v/>
      </c>
      <c r="I529" s="259"/>
      <c r="K529" s="253"/>
      <c r="L529" s="253"/>
    </row>
    <row r="530" spans="1:12" ht="12.65" customHeight="1" x14ac:dyDescent="0.35">
      <c r="A530" s="180" t="s">
        <v>546</v>
      </c>
      <c r="B530" s="435">
        <f>'Prior year'!AK71</f>
        <v>314908.04000000004</v>
      </c>
      <c r="C530" s="232">
        <f>AK71</f>
        <v>244951.96000000002</v>
      </c>
      <c r="D530" s="435">
        <f>'Prior year'!AK59</f>
        <v>6547</v>
      </c>
      <c r="E530" s="180">
        <f>AK59</f>
        <v>6060</v>
      </c>
      <c r="F530" s="255">
        <f t="shared" si="18"/>
        <v>48.0995937070414</v>
      </c>
      <c r="G530" s="255">
        <f t="shared" si="18"/>
        <v>40.421115511551157</v>
      </c>
      <c r="H530" s="257" t="str">
        <f t="shared" si="16"/>
        <v/>
      </c>
      <c r="I530" s="259"/>
      <c r="K530" s="253"/>
      <c r="L530" s="253"/>
    </row>
    <row r="531" spans="1:12" ht="12.65" customHeight="1" x14ac:dyDescent="0.35">
      <c r="A531" s="180" t="s">
        <v>547</v>
      </c>
      <c r="B531" s="435">
        <f>'Prior year'!AL71</f>
        <v>169779.05000000002</v>
      </c>
      <c r="C531" s="232">
        <f>AL71</f>
        <v>147467.40000000002</v>
      </c>
      <c r="D531" s="435">
        <f>'Prior year'!AL59</f>
        <v>108</v>
      </c>
      <c r="E531" s="180">
        <f>AL59</f>
        <v>371</v>
      </c>
      <c r="F531" s="255">
        <f t="shared" si="18"/>
        <v>1572.028240740741</v>
      </c>
      <c r="G531" s="255">
        <f t="shared" si="18"/>
        <v>397.48625336927228</v>
      </c>
      <c r="H531" s="257">
        <f t="shared" si="16"/>
        <v>-0.74715069165552883</v>
      </c>
      <c r="I531" s="259"/>
      <c r="K531" s="253"/>
      <c r="L531" s="253"/>
    </row>
    <row r="532" spans="1:12" ht="12.65" customHeight="1" x14ac:dyDescent="0.35">
      <c r="A532" s="180" t="s">
        <v>548</v>
      </c>
      <c r="B532" s="435">
        <f>'Prior year'!AM71</f>
        <v>0</v>
      </c>
      <c r="C532" s="232">
        <f>AM71</f>
        <v>0</v>
      </c>
      <c r="D532" s="435">
        <f>'Prior year'!AM59</f>
        <v>0</v>
      </c>
      <c r="E532" s="180">
        <f>AM59</f>
        <v>0</v>
      </c>
      <c r="F532" s="255" t="str">
        <f t="shared" si="18"/>
        <v/>
      </c>
      <c r="G532" s="255" t="str">
        <f t="shared" si="18"/>
        <v/>
      </c>
      <c r="H532" s="257" t="str">
        <f t="shared" si="16"/>
        <v/>
      </c>
      <c r="I532" s="259"/>
      <c r="K532" s="253"/>
      <c r="L532" s="253"/>
    </row>
    <row r="533" spans="1:12" ht="12.65" customHeight="1" x14ac:dyDescent="0.35">
      <c r="A533" s="180" t="s">
        <v>1247</v>
      </c>
      <c r="B533" s="435">
        <f>'Prior year'!AN71</f>
        <v>0</v>
      </c>
      <c r="C533" s="232">
        <f>AN71</f>
        <v>0</v>
      </c>
      <c r="D533" s="435">
        <f>'Prior year'!AN59</f>
        <v>0</v>
      </c>
      <c r="E533" s="180">
        <f>AN59</f>
        <v>0</v>
      </c>
      <c r="F533" s="255" t="str">
        <f t="shared" si="18"/>
        <v/>
      </c>
      <c r="G533" s="255" t="str">
        <f t="shared" si="18"/>
        <v/>
      </c>
      <c r="H533" s="257" t="str">
        <f t="shared" si="16"/>
        <v/>
      </c>
      <c r="I533" s="259"/>
      <c r="K533" s="253"/>
      <c r="L533" s="253"/>
    </row>
    <row r="534" spans="1:12" ht="12.65" customHeight="1" x14ac:dyDescent="0.35">
      <c r="A534" s="180" t="s">
        <v>549</v>
      </c>
      <c r="B534" s="435">
        <f>'Prior year'!AO71</f>
        <v>0</v>
      </c>
      <c r="C534" s="232">
        <f>AO71</f>
        <v>0</v>
      </c>
      <c r="D534" s="435">
        <f>'Prior year'!AO59</f>
        <v>0</v>
      </c>
      <c r="E534" s="180">
        <f>AO59</f>
        <v>0</v>
      </c>
      <c r="F534" s="255" t="str">
        <f t="shared" si="18"/>
        <v/>
      </c>
      <c r="G534" s="255" t="str">
        <f t="shared" si="18"/>
        <v/>
      </c>
      <c r="H534" s="257" t="str">
        <f t="shared" si="16"/>
        <v/>
      </c>
      <c r="I534" s="259"/>
      <c r="K534" s="253"/>
      <c r="L534" s="253"/>
    </row>
    <row r="535" spans="1:12" ht="12.65" customHeight="1" x14ac:dyDescent="0.35">
      <c r="A535" s="180" t="s">
        <v>550</v>
      </c>
      <c r="B535" s="435">
        <f>'Prior year'!AP71</f>
        <v>0</v>
      </c>
      <c r="C535" s="232">
        <f>AP71</f>
        <v>0</v>
      </c>
      <c r="D535" s="435">
        <f>'Prior year'!AP59</f>
        <v>0</v>
      </c>
      <c r="E535" s="180">
        <f>AP59</f>
        <v>0</v>
      </c>
      <c r="F535" s="255" t="str">
        <f t="shared" si="18"/>
        <v/>
      </c>
      <c r="G535" s="255" t="str">
        <f t="shared" si="18"/>
        <v/>
      </c>
      <c r="H535" s="257" t="str">
        <f t="shared" si="16"/>
        <v/>
      </c>
      <c r="I535" s="259"/>
      <c r="K535" s="253"/>
      <c r="L535" s="253"/>
    </row>
    <row r="536" spans="1:12" ht="12.65" customHeight="1" x14ac:dyDescent="0.35">
      <c r="A536" s="180" t="s">
        <v>551</v>
      </c>
      <c r="B536" s="435">
        <f>'Prior year'!AQ71</f>
        <v>0</v>
      </c>
      <c r="C536" s="232">
        <f>AQ71</f>
        <v>0</v>
      </c>
      <c r="D536" s="435">
        <f>'Prior year'!AQ59</f>
        <v>0</v>
      </c>
      <c r="E536" s="180">
        <f>AQ59</f>
        <v>0</v>
      </c>
      <c r="F536" s="255" t="str">
        <f t="shared" si="18"/>
        <v/>
      </c>
      <c r="G536" s="255" t="str">
        <f t="shared" si="18"/>
        <v/>
      </c>
      <c r="H536" s="257" t="str">
        <f t="shared" si="16"/>
        <v/>
      </c>
      <c r="I536" s="259"/>
      <c r="K536" s="253"/>
      <c r="L536" s="253"/>
    </row>
    <row r="537" spans="1:12" ht="12.65" customHeight="1" x14ac:dyDescent="0.35">
      <c r="A537" s="180" t="s">
        <v>552</v>
      </c>
      <c r="B537" s="435">
        <f>'Prior year'!AR71</f>
        <v>5398202.5</v>
      </c>
      <c r="C537" s="232">
        <f>AR71</f>
        <v>5488185.04</v>
      </c>
      <c r="D537" s="435">
        <f>'Prior year'!AR59</f>
        <v>0</v>
      </c>
      <c r="E537" s="180">
        <f>AR59</f>
        <v>16</v>
      </c>
      <c r="F537" s="255" t="str">
        <f t="shared" si="18"/>
        <v/>
      </c>
      <c r="G537" s="255">
        <f t="shared" si="18"/>
        <v>343011.565</v>
      </c>
      <c r="H537" s="257" t="str">
        <f t="shared" si="16"/>
        <v/>
      </c>
      <c r="I537" s="259"/>
      <c r="K537" s="253"/>
      <c r="L537" s="253"/>
    </row>
    <row r="538" spans="1:12" ht="12.65" customHeight="1" x14ac:dyDescent="0.35">
      <c r="A538" s="180" t="s">
        <v>553</v>
      </c>
      <c r="B538" s="435">
        <f>'Prior year'!AS71</f>
        <v>0</v>
      </c>
      <c r="C538" s="232">
        <f>AS71</f>
        <v>0</v>
      </c>
      <c r="D538" s="435">
        <f>'Prior year'!AS59</f>
        <v>0</v>
      </c>
      <c r="E538" s="180">
        <f>AS59</f>
        <v>0</v>
      </c>
      <c r="F538" s="255" t="str">
        <f t="shared" si="18"/>
        <v/>
      </c>
      <c r="G538" s="255" t="str">
        <f t="shared" si="18"/>
        <v/>
      </c>
      <c r="H538" s="257" t="str">
        <f t="shared" si="16"/>
        <v/>
      </c>
      <c r="I538" s="259"/>
      <c r="K538" s="253"/>
      <c r="L538" s="253"/>
    </row>
    <row r="539" spans="1:12" ht="12.65" customHeight="1" x14ac:dyDescent="0.35">
      <c r="A539" s="180" t="s">
        <v>554</v>
      </c>
      <c r="B539" s="435">
        <f>'Prior year'!AT71</f>
        <v>0</v>
      </c>
      <c r="C539" s="232">
        <f>AT71</f>
        <v>0</v>
      </c>
      <c r="D539" s="435">
        <f>'Prior year'!AT59</f>
        <v>0</v>
      </c>
      <c r="E539" s="180">
        <f>AT59</f>
        <v>0</v>
      </c>
      <c r="F539" s="255" t="str">
        <f t="shared" si="18"/>
        <v/>
      </c>
      <c r="G539" s="255" t="str">
        <f t="shared" si="18"/>
        <v/>
      </c>
      <c r="H539" s="257" t="str">
        <f t="shared" si="16"/>
        <v/>
      </c>
      <c r="I539" s="259"/>
      <c r="K539" s="253"/>
      <c r="L539" s="253"/>
    </row>
    <row r="540" spans="1:12" ht="12.65" customHeight="1" x14ac:dyDescent="0.35">
      <c r="A540" s="180" t="s">
        <v>555</v>
      </c>
      <c r="B540" s="435">
        <f>'Prior year'!AU71</f>
        <v>0</v>
      </c>
      <c r="C540" s="232">
        <f>AU71</f>
        <v>0</v>
      </c>
      <c r="D540" s="435">
        <f>'Prior year'!AU59</f>
        <v>0</v>
      </c>
      <c r="E540" s="180">
        <f>AU59</f>
        <v>0</v>
      </c>
      <c r="F540" s="255" t="str">
        <f t="shared" si="18"/>
        <v/>
      </c>
      <c r="G540" s="255" t="str">
        <f t="shared" si="18"/>
        <v/>
      </c>
      <c r="H540" s="257" t="str">
        <f t="shared" si="16"/>
        <v/>
      </c>
      <c r="I540" s="259"/>
      <c r="K540" s="253"/>
      <c r="L540" s="253"/>
    </row>
    <row r="541" spans="1:12" ht="12.65" customHeight="1" x14ac:dyDescent="0.35">
      <c r="A541" s="180" t="s">
        <v>556</v>
      </c>
      <c r="B541" s="435">
        <f>'Prior year'!AV71</f>
        <v>0</v>
      </c>
      <c r="C541" s="232">
        <f>AV71</f>
        <v>0</v>
      </c>
      <c r="D541" s="436" t="s">
        <v>529</v>
      </c>
      <c r="E541" s="181" t="s">
        <v>529</v>
      </c>
      <c r="F541" s="255"/>
      <c r="G541" s="255"/>
      <c r="H541" s="257"/>
      <c r="I541" s="259"/>
      <c r="K541" s="253"/>
      <c r="L541" s="253"/>
    </row>
    <row r="542" spans="1:12" ht="12.65" customHeight="1" x14ac:dyDescent="0.35">
      <c r="A542" s="180" t="s">
        <v>1248</v>
      </c>
      <c r="B542" s="435">
        <f>'Prior year'!AW71</f>
        <v>0</v>
      </c>
      <c r="C542" s="232">
        <f>AW71</f>
        <v>0</v>
      </c>
      <c r="D542" s="436" t="s">
        <v>529</v>
      </c>
      <c r="E542" s="181" t="s">
        <v>529</v>
      </c>
      <c r="F542" s="255"/>
      <c r="G542" s="255"/>
      <c r="H542" s="257"/>
      <c r="I542" s="259"/>
      <c r="K542" s="253"/>
      <c r="L542" s="253"/>
    </row>
    <row r="543" spans="1:12" ht="12.65" customHeight="1" x14ac:dyDescent="0.35">
      <c r="A543" s="180" t="s">
        <v>557</v>
      </c>
      <c r="B543" s="435">
        <f>'Prior year'!AX71</f>
        <v>123614.28</v>
      </c>
      <c r="C543" s="232">
        <f>AX71</f>
        <v>217017.15</v>
      </c>
      <c r="D543" s="436" t="s">
        <v>529</v>
      </c>
      <c r="E543" s="181" t="s">
        <v>529</v>
      </c>
      <c r="F543" s="255"/>
      <c r="G543" s="255"/>
      <c r="H543" s="257"/>
      <c r="I543" s="259"/>
      <c r="K543" s="253"/>
      <c r="L543" s="253"/>
    </row>
    <row r="544" spans="1:12" ht="12.65" customHeight="1" x14ac:dyDescent="0.35">
      <c r="A544" s="180" t="s">
        <v>558</v>
      </c>
      <c r="B544" s="435">
        <f>'Prior year'!AY71</f>
        <v>16443.560000000001</v>
      </c>
      <c r="C544" s="232">
        <f>AY71</f>
        <v>11550.13</v>
      </c>
      <c r="D544" s="435">
        <f>'Prior year'!AY59</f>
        <v>0</v>
      </c>
      <c r="E544" s="180">
        <f>AY59</f>
        <v>0</v>
      </c>
      <c r="F544" s="255" t="str">
        <f t="shared" ref="F544:G550" si="19">IF(B544=0,"",IF(D544=0,"",B544/D544))</f>
        <v/>
      </c>
      <c r="G544" s="255" t="str">
        <f t="shared" si="19"/>
        <v/>
      </c>
      <c r="H544" s="257" t="str">
        <f t="shared" si="16"/>
        <v/>
      </c>
      <c r="I544" s="259"/>
      <c r="K544" s="253"/>
      <c r="L544" s="253"/>
    </row>
    <row r="545" spans="1:13" ht="12.65" customHeight="1" x14ac:dyDescent="0.35">
      <c r="A545" s="180" t="s">
        <v>559</v>
      </c>
      <c r="B545" s="435">
        <f>'Prior year'!AZ71</f>
        <v>1568385.76</v>
      </c>
      <c r="C545" s="232">
        <f>AZ71</f>
        <v>1458305.42</v>
      </c>
      <c r="D545" s="435">
        <f>'Prior year'!AZ59</f>
        <v>0</v>
      </c>
      <c r="E545" s="180">
        <f>AZ59</f>
        <v>0</v>
      </c>
      <c r="F545" s="255" t="str">
        <f t="shared" si="19"/>
        <v/>
      </c>
      <c r="G545" s="255" t="str">
        <f t="shared" si="19"/>
        <v/>
      </c>
      <c r="H545" s="257" t="str">
        <f t="shared" si="16"/>
        <v/>
      </c>
      <c r="I545" s="259"/>
      <c r="K545" s="253"/>
      <c r="L545" s="253"/>
    </row>
    <row r="546" spans="1:13" ht="12.65" customHeight="1" x14ac:dyDescent="0.35">
      <c r="A546" s="180" t="s">
        <v>560</v>
      </c>
      <c r="B546" s="435">
        <f>'Prior year'!BA71</f>
        <v>291041.83999999997</v>
      </c>
      <c r="C546" s="232">
        <f>BA71</f>
        <v>231288.73</v>
      </c>
      <c r="D546" s="435">
        <f>'Prior year'!BA59</f>
        <v>0</v>
      </c>
      <c r="E546" s="180">
        <f>BA59</f>
        <v>0</v>
      </c>
      <c r="F546" s="255" t="str">
        <f t="shared" si="19"/>
        <v/>
      </c>
      <c r="G546" s="255" t="str">
        <f t="shared" si="19"/>
        <v/>
      </c>
      <c r="H546" s="257" t="str">
        <f t="shared" si="16"/>
        <v/>
      </c>
      <c r="I546" s="259"/>
      <c r="K546" s="253"/>
      <c r="L546" s="253"/>
    </row>
    <row r="547" spans="1:13" ht="12.65" customHeight="1" x14ac:dyDescent="0.35">
      <c r="A547" s="180" t="s">
        <v>561</v>
      </c>
      <c r="B547" s="435">
        <f>'Prior year'!BB71</f>
        <v>0</v>
      </c>
      <c r="C547" s="232">
        <f>BB71</f>
        <v>0</v>
      </c>
      <c r="D547" s="436" t="s">
        <v>529</v>
      </c>
      <c r="E547" s="181" t="s">
        <v>529</v>
      </c>
      <c r="F547" s="255"/>
      <c r="G547" s="255"/>
      <c r="H547" s="257"/>
      <c r="I547" s="259"/>
      <c r="K547" s="253"/>
      <c r="L547" s="253"/>
    </row>
    <row r="548" spans="1:13" ht="12.65" customHeight="1" x14ac:dyDescent="0.35">
      <c r="A548" s="180" t="s">
        <v>562</v>
      </c>
      <c r="B548" s="435">
        <f>'Prior year'!BC71</f>
        <v>95314.37</v>
      </c>
      <c r="C548" s="232">
        <f>BC71</f>
        <v>88670.449999999983</v>
      </c>
      <c r="D548" s="436" t="s">
        <v>529</v>
      </c>
      <c r="E548" s="181" t="s">
        <v>529</v>
      </c>
      <c r="F548" s="255"/>
      <c r="G548" s="255"/>
      <c r="H548" s="257"/>
      <c r="I548" s="259"/>
      <c r="K548" s="253"/>
      <c r="L548" s="253"/>
    </row>
    <row r="549" spans="1:13" ht="12.65" customHeight="1" x14ac:dyDescent="0.35">
      <c r="A549" s="180" t="s">
        <v>563</v>
      </c>
      <c r="B549" s="435">
        <f>'Prior year'!BD71</f>
        <v>1260506.74</v>
      </c>
      <c r="C549" s="232">
        <f>BD71</f>
        <v>419038.83999999997</v>
      </c>
      <c r="D549" s="436" t="s">
        <v>529</v>
      </c>
      <c r="E549" s="181" t="s">
        <v>529</v>
      </c>
      <c r="F549" s="255"/>
      <c r="G549" s="255"/>
      <c r="H549" s="257"/>
      <c r="I549" s="259"/>
      <c r="K549" s="253"/>
      <c r="L549" s="253"/>
    </row>
    <row r="550" spans="1:13" ht="12.65" customHeight="1" x14ac:dyDescent="0.35">
      <c r="A550" s="180" t="s">
        <v>564</v>
      </c>
      <c r="B550" s="435">
        <f>'Prior year'!BE71</f>
        <v>1663417.43</v>
      </c>
      <c r="C550" s="232">
        <f>BE71</f>
        <v>2256698.9499999997</v>
      </c>
      <c r="D550" s="435">
        <f>'Prior year'!BE59</f>
        <v>182926.35</v>
      </c>
      <c r="E550" s="180">
        <f>BE59</f>
        <v>182926.4</v>
      </c>
      <c r="F550" s="255">
        <f t="shared" si="19"/>
        <v>9.0933724419691302</v>
      </c>
      <c r="G550" s="255">
        <f t="shared" si="19"/>
        <v>12.336649876671709</v>
      </c>
      <c r="H550" s="257">
        <f t="shared" si="16"/>
        <v>0.35666387310099679</v>
      </c>
      <c r="I550" s="259"/>
      <c r="K550" s="253"/>
      <c r="L550" s="253"/>
    </row>
    <row r="551" spans="1:13" ht="12.65" customHeight="1" x14ac:dyDescent="0.35">
      <c r="A551" s="180" t="s">
        <v>565</v>
      </c>
      <c r="B551" s="435">
        <f>'Prior year'!BF71</f>
        <v>1368028.2400000002</v>
      </c>
      <c r="C551" s="232">
        <f>BF71</f>
        <v>1296825.79</v>
      </c>
      <c r="D551" s="436" t="s">
        <v>529</v>
      </c>
      <c r="E551" s="181" t="s">
        <v>529</v>
      </c>
      <c r="F551" s="255"/>
      <c r="G551" s="255"/>
      <c r="H551" s="257"/>
      <c r="I551" s="259"/>
      <c r="J551" s="198"/>
      <c r="M551" s="257"/>
    </row>
    <row r="552" spans="1:13" ht="12.65" customHeight="1" x14ac:dyDescent="0.35">
      <c r="A552" s="180" t="s">
        <v>566</v>
      </c>
      <c r="B552" s="435">
        <f>'Prior year'!BG71</f>
        <v>291656.26</v>
      </c>
      <c r="C552" s="232">
        <f>BG71</f>
        <v>323831.2</v>
      </c>
      <c r="D552" s="436" t="s">
        <v>529</v>
      </c>
      <c r="E552" s="181" t="s">
        <v>529</v>
      </c>
      <c r="F552" s="255"/>
      <c r="G552" s="255"/>
      <c r="H552" s="257"/>
      <c r="J552" s="198"/>
      <c r="M552" s="257"/>
    </row>
    <row r="553" spans="1:13" ht="12.65" customHeight="1" x14ac:dyDescent="0.35">
      <c r="A553" s="180" t="s">
        <v>567</v>
      </c>
      <c r="B553" s="435">
        <f>'Prior year'!BH71</f>
        <v>4952523.1900000004</v>
      </c>
      <c r="C553" s="232">
        <f>BH71</f>
        <v>4818074.8999999994</v>
      </c>
      <c r="D553" s="436" t="s">
        <v>529</v>
      </c>
      <c r="E553" s="181" t="s">
        <v>529</v>
      </c>
      <c r="F553" s="255"/>
      <c r="G553" s="255"/>
      <c r="H553" s="257"/>
      <c r="J553" s="198"/>
      <c r="M553" s="257"/>
    </row>
    <row r="554" spans="1:13" ht="12.65" customHeight="1" x14ac:dyDescent="0.35">
      <c r="A554" s="180" t="s">
        <v>568</v>
      </c>
      <c r="B554" s="435">
        <f>'Prior year'!BI71</f>
        <v>0</v>
      </c>
      <c r="C554" s="232">
        <f>BI71</f>
        <v>0</v>
      </c>
      <c r="D554" s="436" t="s">
        <v>529</v>
      </c>
      <c r="E554" s="181" t="s">
        <v>529</v>
      </c>
      <c r="F554" s="255"/>
      <c r="G554" s="255"/>
      <c r="H554" s="257"/>
      <c r="J554" s="198"/>
      <c r="M554" s="257"/>
    </row>
    <row r="555" spans="1:13" ht="12.65" customHeight="1" x14ac:dyDescent="0.35">
      <c r="A555" s="180" t="s">
        <v>569</v>
      </c>
      <c r="B555" s="435">
        <f>'Prior year'!BJ71</f>
        <v>1013767.9900000001</v>
      </c>
      <c r="C555" s="232">
        <f>BJ71</f>
        <v>1025306.34</v>
      </c>
      <c r="D555" s="436" t="s">
        <v>529</v>
      </c>
      <c r="E555" s="181" t="s">
        <v>529</v>
      </c>
      <c r="F555" s="255"/>
      <c r="G555" s="255"/>
      <c r="H555" s="257"/>
      <c r="J555" s="198"/>
      <c r="M555" s="257"/>
    </row>
    <row r="556" spans="1:13" ht="12.65" customHeight="1" x14ac:dyDescent="0.35">
      <c r="A556" s="180" t="s">
        <v>570</v>
      </c>
      <c r="B556" s="435">
        <f>'Prior year'!BK71</f>
        <v>2875125.16</v>
      </c>
      <c r="C556" s="232">
        <f>BK71</f>
        <v>2561222.89</v>
      </c>
      <c r="D556" s="436" t="s">
        <v>529</v>
      </c>
      <c r="E556" s="181" t="s">
        <v>529</v>
      </c>
      <c r="F556" s="255"/>
      <c r="G556" s="255"/>
      <c r="H556" s="257"/>
      <c r="J556" s="198"/>
      <c r="M556" s="257"/>
    </row>
    <row r="557" spans="1:13" ht="12.65" customHeight="1" x14ac:dyDescent="0.35">
      <c r="A557" s="180" t="s">
        <v>571</v>
      </c>
      <c r="B557" s="435">
        <f>'Prior year'!BL71</f>
        <v>1266251.1499999999</v>
      </c>
      <c r="C557" s="232">
        <f>BL71</f>
        <v>1236559.3199999998</v>
      </c>
      <c r="D557" s="436" t="s">
        <v>529</v>
      </c>
      <c r="E557" s="181" t="s">
        <v>529</v>
      </c>
      <c r="F557" s="255"/>
      <c r="G557" s="255"/>
      <c r="H557" s="257"/>
      <c r="J557" s="198"/>
      <c r="M557" s="257"/>
    </row>
    <row r="558" spans="1:13" ht="12.65" customHeight="1" x14ac:dyDescent="0.35">
      <c r="A558" s="180" t="s">
        <v>572</v>
      </c>
      <c r="B558" s="435">
        <f>'Prior year'!BM71</f>
        <v>0</v>
      </c>
      <c r="C558" s="232">
        <f>BM71</f>
        <v>0</v>
      </c>
      <c r="D558" s="436" t="s">
        <v>529</v>
      </c>
      <c r="E558" s="181" t="s">
        <v>529</v>
      </c>
      <c r="F558" s="255"/>
      <c r="G558" s="255"/>
      <c r="H558" s="257"/>
      <c r="J558" s="198"/>
      <c r="M558" s="257"/>
    </row>
    <row r="559" spans="1:13" ht="12.65" customHeight="1" x14ac:dyDescent="0.35">
      <c r="A559" s="180" t="s">
        <v>573</v>
      </c>
      <c r="B559" s="435">
        <f>'Prior year'!BN71</f>
        <v>2831257.15</v>
      </c>
      <c r="C559" s="232">
        <f>BN71</f>
        <v>2990295.67</v>
      </c>
      <c r="D559" s="436" t="s">
        <v>529</v>
      </c>
      <c r="E559" s="181" t="s">
        <v>529</v>
      </c>
      <c r="F559" s="255"/>
      <c r="G559" s="255"/>
      <c r="H559" s="257"/>
      <c r="J559" s="198"/>
      <c r="M559" s="257"/>
    </row>
    <row r="560" spans="1:13" ht="12.65" customHeight="1" x14ac:dyDescent="0.35">
      <c r="A560" s="180" t="s">
        <v>574</v>
      </c>
      <c r="B560" s="435">
        <f>'Prior year'!BO71</f>
        <v>170186.74000000005</v>
      </c>
      <c r="C560" s="232">
        <f>BO71</f>
        <v>124336.28</v>
      </c>
      <c r="D560" s="436" t="s">
        <v>529</v>
      </c>
      <c r="E560" s="181" t="s">
        <v>529</v>
      </c>
      <c r="F560" s="255"/>
      <c r="G560" s="255"/>
      <c r="H560" s="257"/>
      <c r="J560" s="198"/>
      <c r="M560" s="257"/>
    </row>
    <row r="561" spans="1:13" ht="12.65" customHeight="1" x14ac:dyDescent="0.35">
      <c r="A561" s="180" t="s">
        <v>575</v>
      </c>
      <c r="B561" s="435">
        <f>'Prior year'!BP71</f>
        <v>181996.7</v>
      </c>
      <c r="C561" s="232">
        <f>BP71</f>
        <v>416391.72</v>
      </c>
      <c r="D561" s="436" t="s">
        <v>529</v>
      </c>
      <c r="E561" s="181" t="s">
        <v>529</v>
      </c>
      <c r="F561" s="255"/>
      <c r="G561" s="255"/>
      <c r="H561" s="257"/>
      <c r="J561" s="198"/>
      <c r="M561" s="257"/>
    </row>
    <row r="562" spans="1:13" ht="12.65" customHeight="1" x14ac:dyDescent="0.35">
      <c r="A562" s="180" t="s">
        <v>576</v>
      </c>
      <c r="B562" s="435">
        <f>'Prior year'!BQ71</f>
        <v>90747.56</v>
      </c>
      <c r="C562" s="232">
        <f>BQ71</f>
        <v>295293.14</v>
      </c>
      <c r="D562" s="436" t="s">
        <v>529</v>
      </c>
      <c r="E562" s="181" t="s">
        <v>529</v>
      </c>
      <c r="F562" s="255"/>
      <c r="G562" s="255"/>
      <c r="H562" s="257"/>
      <c r="J562" s="198"/>
      <c r="M562" s="257"/>
    </row>
    <row r="563" spans="1:13" ht="12.65" customHeight="1" x14ac:dyDescent="0.35">
      <c r="A563" s="180" t="s">
        <v>577</v>
      </c>
      <c r="B563" s="435">
        <f>'Prior year'!BR71</f>
        <v>1179093.8900000001</v>
      </c>
      <c r="C563" s="232">
        <f>BR71</f>
        <v>1070185.51</v>
      </c>
      <c r="D563" s="436" t="s">
        <v>529</v>
      </c>
      <c r="E563" s="181" t="s">
        <v>529</v>
      </c>
      <c r="F563" s="255"/>
      <c r="G563" s="255"/>
      <c r="H563" s="257"/>
      <c r="J563" s="198"/>
      <c r="M563" s="257"/>
    </row>
    <row r="564" spans="1:13" ht="12.65" customHeight="1" x14ac:dyDescent="0.35">
      <c r="A564" s="180" t="s">
        <v>1249</v>
      </c>
      <c r="B564" s="435">
        <f>'Prior year'!BS71</f>
        <v>41599.630000000005</v>
      </c>
      <c r="C564" s="232">
        <f>BS71</f>
        <v>36661.61</v>
      </c>
      <c r="D564" s="436" t="s">
        <v>529</v>
      </c>
      <c r="E564" s="181" t="s">
        <v>529</v>
      </c>
      <c r="F564" s="255"/>
      <c r="G564" s="255"/>
      <c r="H564" s="257"/>
      <c r="J564" s="198"/>
      <c r="M564" s="257"/>
    </row>
    <row r="565" spans="1:13" ht="12.65" customHeight="1" x14ac:dyDescent="0.35">
      <c r="A565" s="180" t="s">
        <v>578</v>
      </c>
      <c r="B565" s="435">
        <f>'Prior year'!BT71</f>
        <v>0</v>
      </c>
      <c r="C565" s="232">
        <f>BT71</f>
        <v>0</v>
      </c>
      <c r="D565" s="436" t="s">
        <v>529</v>
      </c>
      <c r="E565" s="181" t="s">
        <v>529</v>
      </c>
      <c r="F565" s="255"/>
      <c r="G565" s="255"/>
      <c r="H565" s="257"/>
      <c r="J565" s="198"/>
      <c r="M565" s="257"/>
    </row>
    <row r="566" spans="1:13" ht="12.65" customHeight="1" x14ac:dyDescent="0.35">
      <c r="A566" s="180" t="s">
        <v>579</v>
      </c>
      <c r="B566" s="435">
        <f>'Prior year'!BU71</f>
        <v>22878.36</v>
      </c>
      <c r="C566" s="232">
        <f>BU71</f>
        <v>24159.15</v>
      </c>
      <c r="D566" s="436" t="s">
        <v>529</v>
      </c>
      <c r="E566" s="181" t="s">
        <v>529</v>
      </c>
      <c r="F566" s="255"/>
      <c r="G566" s="255"/>
      <c r="H566" s="257"/>
      <c r="J566" s="198"/>
      <c r="M566" s="257"/>
    </row>
    <row r="567" spans="1:13" ht="12.65" customHeight="1" x14ac:dyDescent="0.35">
      <c r="A567" s="180" t="s">
        <v>580</v>
      </c>
      <c r="B567" s="435">
        <f>'Prior year'!BV71</f>
        <v>1571439.6600000001</v>
      </c>
      <c r="C567" s="232">
        <f>BV71</f>
        <v>1888637.6099999999</v>
      </c>
      <c r="D567" s="436" t="s">
        <v>529</v>
      </c>
      <c r="E567" s="181" t="s">
        <v>529</v>
      </c>
      <c r="F567" s="255"/>
      <c r="G567" s="255"/>
      <c r="H567" s="257"/>
      <c r="J567" s="198"/>
      <c r="M567" s="257"/>
    </row>
    <row r="568" spans="1:13" ht="12.65" customHeight="1" x14ac:dyDescent="0.35">
      <c r="A568" s="180" t="s">
        <v>581</v>
      </c>
      <c r="B568" s="435">
        <f>'Prior year'!BW71</f>
        <v>366796.2</v>
      </c>
      <c r="C568" s="232">
        <f>BW71</f>
        <v>524844.17999999993</v>
      </c>
      <c r="D568" s="436" t="s">
        <v>529</v>
      </c>
      <c r="E568" s="181" t="s">
        <v>529</v>
      </c>
      <c r="F568" s="255"/>
      <c r="G568" s="255"/>
      <c r="H568" s="257"/>
      <c r="J568" s="198"/>
      <c r="M568" s="257"/>
    </row>
    <row r="569" spans="1:13" ht="12.65" customHeight="1" x14ac:dyDescent="0.35">
      <c r="A569" s="180" t="s">
        <v>582</v>
      </c>
      <c r="B569" s="435">
        <f>'Prior year'!BX71</f>
        <v>2005715.3199999998</v>
      </c>
      <c r="C569" s="232">
        <f>BX71</f>
        <v>2216481.14</v>
      </c>
      <c r="D569" s="436" t="s">
        <v>529</v>
      </c>
      <c r="E569" s="181" t="s">
        <v>529</v>
      </c>
      <c r="F569" s="255"/>
      <c r="G569" s="255"/>
      <c r="H569" s="257"/>
      <c r="J569" s="198"/>
      <c r="M569" s="257"/>
    </row>
    <row r="570" spans="1:13" ht="12.65" customHeight="1" x14ac:dyDescent="0.35">
      <c r="A570" s="180" t="s">
        <v>583</v>
      </c>
      <c r="B570" s="435">
        <f>'Prior year'!BY71</f>
        <v>936847.97999999986</v>
      </c>
      <c r="C570" s="232">
        <f>BY71</f>
        <v>1148431.97</v>
      </c>
      <c r="D570" s="436" t="s">
        <v>529</v>
      </c>
      <c r="E570" s="181" t="s">
        <v>529</v>
      </c>
      <c r="F570" s="255"/>
      <c r="G570" s="255"/>
      <c r="H570" s="257"/>
      <c r="J570" s="198"/>
      <c r="M570" s="257"/>
    </row>
    <row r="571" spans="1:13" ht="12.65" customHeight="1" x14ac:dyDescent="0.35">
      <c r="A571" s="180" t="s">
        <v>584</v>
      </c>
      <c r="B571" s="435">
        <f>'Prior year'!BZ71</f>
        <v>0</v>
      </c>
      <c r="C571" s="232">
        <f>BZ71</f>
        <v>0</v>
      </c>
      <c r="D571" s="436" t="s">
        <v>529</v>
      </c>
      <c r="E571" s="181" t="s">
        <v>529</v>
      </c>
      <c r="F571" s="255"/>
      <c r="G571" s="255"/>
      <c r="H571" s="257"/>
      <c r="J571" s="198"/>
      <c r="M571" s="257"/>
    </row>
    <row r="572" spans="1:13" ht="12.65" customHeight="1" x14ac:dyDescent="0.35">
      <c r="A572" s="180" t="s">
        <v>585</v>
      </c>
      <c r="B572" s="435">
        <f>'Prior year'!CA71</f>
        <v>210833.64</v>
      </c>
      <c r="C572" s="232">
        <f>CA71</f>
        <v>144124.59999999998</v>
      </c>
      <c r="D572" s="436" t="s">
        <v>529</v>
      </c>
      <c r="E572" s="181" t="s">
        <v>529</v>
      </c>
      <c r="F572" s="255"/>
      <c r="G572" s="255"/>
      <c r="H572" s="257"/>
      <c r="J572" s="198"/>
      <c r="M572" s="257"/>
    </row>
    <row r="573" spans="1:13" ht="12.65" customHeight="1" x14ac:dyDescent="0.35">
      <c r="A573" s="180" t="s">
        <v>586</v>
      </c>
      <c r="B573" s="435">
        <f>'Prior year'!CB71</f>
        <v>122502.72</v>
      </c>
      <c r="C573" s="232">
        <f>CB71</f>
        <v>124132.43</v>
      </c>
      <c r="D573" s="436" t="s">
        <v>529</v>
      </c>
      <c r="E573" s="181" t="s">
        <v>529</v>
      </c>
      <c r="F573" s="255"/>
      <c r="G573" s="255"/>
      <c r="H573" s="257"/>
      <c r="J573" s="198"/>
      <c r="M573" s="257"/>
    </row>
    <row r="574" spans="1:13" ht="12.65" customHeight="1" x14ac:dyDescent="0.35">
      <c r="A574" s="180" t="s">
        <v>587</v>
      </c>
      <c r="B574" s="435">
        <f>'Prior year'!CC71</f>
        <v>227375.75</v>
      </c>
      <c r="C574" s="232">
        <f>CC71</f>
        <v>1996556.42</v>
      </c>
      <c r="D574" s="436" t="s">
        <v>529</v>
      </c>
      <c r="E574" s="181" t="s">
        <v>529</v>
      </c>
      <c r="F574" s="255"/>
      <c r="G574" s="255"/>
      <c r="H574" s="257"/>
      <c r="J574" s="198"/>
      <c r="M574" s="257"/>
    </row>
    <row r="575" spans="1:13" ht="12.65" customHeight="1" x14ac:dyDescent="0.35">
      <c r="A575" s="180" t="s">
        <v>588</v>
      </c>
      <c r="B575" s="435">
        <f>'Prior year'!CD71</f>
        <v>591.96</v>
      </c>
      <c r="C575" s="232">
        <f>CD71</f>
        <v>94507.13</v>
      </c>
      <c r="D575" s="436" t="s">
        <v>529</v>
      </c>
      <c r="E575" s="181" t="s">
        <v>529</v>
      </c>
      <c r="F575" s="255"/>
      <c r="G575" s="255"/>
      <c r="H575" s="257"/>
    </row>
    <row r="576" spans="1:13" ht="12.65" customHeight="1" x14ac:dyDescent="0.35">
      <c r="M576" s="257"/>
    </row>
    <row r="577" spans="13:13" ht="12.65" customHeight="1" x14ac:dyDescent="0.35">
      <c r="M577" s="257"/>
    </row>
    <row r="578" spans="13:13" ht="12.65" customHeight="1" x14ac:dyDescent="0.35">
      <c r="M578" s="257"/>
    </row>
    <row r="612" spans="1:14" ht="12.65" customHeight="1" x14ac:dyDescent="0.35">
      <c r="A612" s="195"/>
      <c r="C612" s="181" t="s">
        <v>589</v>
      </c>
      <c r="D612" s="180">
        <f>CE76-(BE76+CD76)</f>
        <v>179955.43</v>
      </c>
      <c r="E612" s="180">
        <f>SUM(C624:D647)+SUM(C668:D713)</f>
        <v>110776614.73458271</v>
      </c>
      <c r="F612" s="180">
        <f>CE64-(AX64+BD64+BE64+BG64+BJ64+BN64+BP64+BQ64+CB64+CC64+CD64)</f>
        <v>16736026.909999995</v>
      </c>
      <c r="G612" s="180">
        <f>CE77-(AX77+AY77+BD77+BE77+BG77+BJ77+BN77+BP77+BQ77+CB77+CC77+CD77)</f>
        <v>94966.5</v>
      </c>
      <c r="H612" s="196">
        <f>CE60-(AX60+AY60+AZ60+BD60+BE60+BG60+BJ60+BN60+BO60+BP60+BQ60+BR60+CB60+CC60+CD60)</f>
        <v>493</v>
      </c>
      <c r="I612" s="180">
        <f>CE78-(AX78+AY78+AZ78+BD78+BE78+BF78+BG78+BJ78+BN78+BO78+BP78+BQ78+BR78+CB78+CC78+CD78)</f>
        <v>28272.033333333344</v>
      </c>
      <c r="J612" s="180">
        <f>CE79-(AX79+AY79+AZ79+BA79+BD79+BE79+BF79+BG79+BJ79+BN79+BO79+BP79+BQ79+BR79+CB79+CC79+CD79)</f>
        <v>393363</v>
      </c>
      <c r="K612" s="180">
        <f>CE75-(AW75+AX75+AY75+AZ75+BA75+BB75+BC75+BD75+BE75+BF75+BG75+BH75+BI75+BJ75+BK75+BL75+BM75+BN75+BO75+BP75+BQ75+BR75+BS75+BT75+BU75+BV75+BW75+BX75+CB75+CC75+CD75)</f>
        <v>238148133.01999998</v>
      </c>
      <c r="L612" s="196">
        <f>CE80-(AW80+AX80+AY80+AZ80+BA80+BB80+BC80+BD80+BE80+BF80+BG80+BH80+BI80+BJ80+BK80+BL80+BM80+BN80+BO80+BP80+BQ80+BR80+BS80+BT80+BU80+BV80+BW80+BX80+BY80+BZ80+CA80+CB80+CC80+CD80)</f>
        <v>201.70999999999995</v>
      </c>
    </row>
    <row r="613" spans="1:14" ht="12.65" customHeight="1" x14ac:dyDescent="0.35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5" customHeight="1" x14ac:dyDescent="0.35">
      <c r="A614" s="195">
        <v>8430</v>
      </c>
      <c r="B614" s="197" t="s">
        <v>140</v>
      </c>
      <c r="C614" s="180">
        <f>BE71</f>
        <v>2256698.9499999997</v>
      </c>
      <c r="N614" s="198" t="s">
        <v>600</v>
      </c>
    </row>
    <row r="615" spans="1:14" ht="12.65" customHeight="1" x14ac:dyDescent="0.35">
      <c r="A615" s="195"/>
      <c r="B615" s="197" t="s">
        <v>601</v>
      </c>
      <c r="C615" s="264">
        <f>CD69-CD70</f>
        <v>94507.13</v>
      </c>
      <c r="D615" s="258">
        <f>SUM(C614:C615)</f>
        <v>2351206.0799999996</v>
      </c>
      <c r="N615" s="198" t="s">
        <v>602</v>
      </c>
    </row>
    <row r="616" spans="1:14" ht="12.65" customHeight="1" x14ac:dyDescent="0.35">
      <c r="A616" s="195">
        <v>8310</v>
      </c>
      <c r="B616" s="199" t="s">
        <v>603</v>
      </c>
      <c r="C616" s="180">
        <f>AX71</f>
        <v>217017.15</v>
      </c>
      <c r="D616" s="180">
        <f>(D615/D612)*AX76</f>
        <v>0</v>
      </c>
      <c r="N616" s="198" t="s">
        <v>604</v>
      </c>
    </row>
    <row r="617" spans="1:14" ht="12.65" customHeight="1" x14ac:dyDescent="0.35">
      <c r="A617" s="195">
        <v>8510</v>
      </c>
      <c r="B617" s="199" t="s">
        <v>145</v>
      </c>
      <c r="C617" s="180">
        <f>BJ71</f>
        <v>1025306.34</v>
      </c>
      <c r="D617" s="180">
        <f>(D615/D612)*BJ76</f>
        <v>74421.037651823004</v>
      </c>
      <c r="N617" s="198" t="s">
        <v>605</v>
      </c>
    </row>
    <row r="618" spans="1:14" ht="12.65" customHeight="1" x14ac:dyDescent="0.35">
      <c r="A618" s="195">
        <v>8470</v>
      </c>
      <c r="B618" s="199" t="s">
        <v>606</v>
      </c>
      <c r="C618" s="180">
        <f>BG71</f>
        <v>323831.2</v>
      </c>
      <c r="D618" s="180">
        <f>(D615/D612)*BG76</f>
        <v>0</v>
      </c>
      <c r="N618" s="198" t="s">
        <v>607</v>
      </c>
    </row>
    <row r="619" spans="1:14" ht="12.65" customHeight="1" x14ac:dyDescent="0.35">
      <c r="A619" s="195">
        <v>8610</v>
      </c>
      <c r="B619" s="199" t="s">
        <v>608</v>
      </c>
      <c r="C619" s="180">
        <f>BN71</f>
        <v>2990295.67</v>
      </c>
      <c r="D619" s="180">
        <f>(D615/D612)*BN76</f>
        <v>116694.43430253811</v>
      </c>
      <c r="N619" s="198" t="s">
        <v>609</v>
      </c>
    </row>
    <row r="620" spans="1:14" ht="12.65" customHeight="1" x14ac:dyDescent="0.35">
      <c r="A620" s="195">
        <v>8790</v>
      </c>
      <c r="B620" s="199" t="s">
        <v>610</v>
      </c>
      <c r="C620" s="180">
        <f>CC71</f>
        <v>1996556.42</v>
      </c>
      <c r="D620" s="180">
        <f>(D615/D612)*CC76</f>
        <v>6630.7367640976427</v>
      </c>
      <c r="N620" s="198" t="s">
        <v>611</v>
      </c>
    </row>
    <row r="621" spans="1:14" ht="12.65" customHeight="1" x14ac:dyDescent="0.35">
      <c r="A621" s="195">
        <v>8630</v>
      </c>
      <c r="B621" s="199" t="s">
        <v>612</v>
      </c>
      <c r="C621" s="180">
        <f>BP71</f>
        <v>416391.72</v>
      </c>
      <c r="D621" s="180">
        <f>(D615/D612)*BP76</f>
        <v>8269.149355659898</v>
      </c>
      <c r="N621" s="198" t="s">
        <v>613</v>
      </c>
    </row>
    <row r="622" spans="1:14" ht="12.65" customHeight="1" x14ac:dyDescent="0.35">
      <c r="A622" s="195">
        <v>8770</v>
      </c>
      <c r="B622" s="197" t="s">
        <v>614</v>
      </c>
      <c r="C622" s="180">
        <f>CB71</f>
        <v>124132.43</v>
      </c>
      <c r="D622" s="180">
        <f>(D615/D612)*CB76</f>
        <v>49527.357343182135</v>
      </c>
      <c r="N622" s="198" t="s">
        <v>615</v>
      </c>
    </row>
    <row r="623" spans="1:14" ht="12.65" customHeight="1" x14ac:dyDescent="0.35">
      <c r="A623" s="195">
        <v>8640</v>
      </c>
      <c r="B623" s="199" t="s">
        <v>616</v>
      </c>
      <c r="C623" s="180">
        <f>BQ71</f>
        <v>295293.14</v>
      </c>
      <c r="D623" s="180">
        <f>(D615/D612)*BQ76</f>
        <v>0</v>
      </c>
      <c r="E623" s="180">
        <f>SUM(C616:D623)</f>
        <v>7644366.7854172997</v>
      </c>
      <c r="N623" s="198" t="s">
        <v>617</v>
      </c>
    </row>
    <row r="624" spans="1:14" ht="12.65" customHeight="1" x14ac:dyDescent="0.35">
      <c r="A624" s="195">
        <v>8420</v>
      </c>
      <c r="B624" s="199" t="s">
        <v>139</v>
      </c>
      <c r="C624" s="180">
        <f>BD71</f>
        <v>419038.83999999997</v>
      </c>
      <c r="D624" s="180">
        <f>(D615/D612)*BD76</f>
        <v>11905.275545705956</v>
      </c>
      <c r="E624" s="180">
        <f>(E623/E612)*SUM(C624:D624)</f>
        <v>29738.179769635106</v>
      </c>
      <c r="F624" s="180">
        <f>SUM(C624:E624)</f>
        <v>460682.29531534103</v>
      </c>
      <c r="N624" s="198" t="s">
        <v>618</v>
      </c>
    </row>
    <row r="625" spans="1:14" ht="12.65" customHeight="1" x14ac:dyDescent="0.35">
      <c r="A625" s="195">
        <v>8320</v>
      </c>
      <c r="B625" s="199" t="s">
        <v>135</v>
      </c>
      <c r="C625" s="180">
        <f>AY71</f>
        <v>11550.13</v>
      </c>
      <c r="D625" s="180">
        <f>(D615/D612)*AY76</f>
        <v>0</v>
      </c>
      <c r="E625" s="180">
        <f>(E623/E612)*SUM(C625:D625)</f>
        <v>797.04033518987922</v>
      </c>
      <c r="F625" s="180">
        <f>(F624/F612)*AY64</f>
        <v>10.472137346113314</v>
      </c>
      <c r="G625" s="180">
        <f>SUM(C625:F625)</f>
        <v>12357.64247253599</v>
      </c>
      <c r="N625" s="198" t="s">
        <v>619</v>
      </c>
    </row>
    <row r="626" spans="1:14" ht="12.65" customHeight="1" x14ac:dyDescent="0.35">
      <c r="A626" s="195">
        <v>8650</v>
      </c>
      <c r="B626" s="199" t="s">
        <v>152</v>
      </c>
      <c r="C626" s="180">
        <f>BR71</f>
        <v>1070185.51</v>
      </c>
      <c r="D626" s="180">
        <f>(D615/D612)*BR76</f>
        <v>14890.740275944992</v>
      </c>
      <c r="E626" s="180">
        <f>(E623/E612)*SUM(C626:D626)</f>
        <v>74877.905116783673</v>
      </c>
      <c r="F626" s="180">
        <f>(F624/F612)*BR64</f>
        <v>274.49887699580654</v>
      </c>
      <c r="G626" s="180">
        <f>(G625/G612)*BR77</f>
        <v>0</v>
      </c>
      <c r="N626" s="198" t="s">
        <v>620</v>
      </c>
    </row>
    <row r="627" spans="1:14" ht="12.65" customHeight="1" x14ac:dyDescent="0.35">
      <c r="A627" s="195">
        <v>8620</v>
      </c>
      <c r="B627" s="197" t="s">
        <v>621</v>
      </c>
      <c r="C627" s="180">
        <f>BO71</f>
        <v>124336.28</v>
      </c>
      <c r="D627" s="180">
        <f>(D615/D612)*BO76</f>
        <v>2698.0239247017994</v>
      </c>
      <c r="E627" s="180">
        <f>(E623/E612)*SUM(C627:D627)</f>
        <v>8766.2618672480148</v>
      </c>
      <c r="F627" s="180">
        <f>(F624/F612)*BO64</f>
        <v>127.7147121425425</v>
      </c>
      <c r="G627" s="180">
        <f>(G625/G612)*BO77</f>
        <v>0</v>
      </c>
      <c r="N627" s="198" t="s">
        <v>622</v>
      </c>
    </row>
    <row r="628" spans="1:14" ht="12.65" customHeight="1" x14ac:dyDescent="0.35">
      <c r="A628" s="195">
        <v>8330</v>
      </c>
      <c r="B628" s="199" t="s">
        <v>136</v>
      </c>
      <c r="C628" s="180">
        <f>AZ71</f>
        <v>1458305.42</v>
      </c>
      <c r="D628" s="180">
        <f>(D615/D612)*AZ76</f>
        <v>61708.314752380618</v>
      </c>
      <c r="E628" s="180">
        <f>(E623/E612)*SUM(C628:D628)</f>
        <v>104891.65547402996</v>
      </c>
      <c r="F628" s="180">
        <f>(F624/F612)*AZ64</f>
        <v>10049.122894740874</v>
      </c>
      <c r="G628" s="180">
        <f>(G625/G612)*AZ77</f>
        <v>8480.424257868839</v>
      </c>
      <c r="H628" s="180">
        <f>SUM(C626:G628)</f>
        <v>2939591.872152837</v>
      </c>
      <c r="N628" s="198" t="s">
        <v>623</v>
      </c>
    </row>
    <row r="629" spans="1:14" ht="12.65" customHeight="1" x14ac:dyDescent="0.35">
      <c r="A629" s="195">
        <v>8460</v>
      </c>
      <c r="B629" s="199" t="s">
        <v>141</v>
      </c>
      <c r="C629" s="180">
        <f>BF71</f>
        <v>1296825.79</v>
      </c>
      <c r="D629" s="180">
        <f>(D615/D612)*BF76</f>
        <v>14429.528437969335</v>
      </c>
      <c r="E629" s="180">
        <f>(E623/E612)*SUM(C629:D629)</f>
        <v>90485.854144265992</v>
      </c>
      <c r="F629" s="180">
        <f>(F624/F612)*BF64</f>
        <v>2529.0291517375858</v>
      </c>
      <c r="G629" s="180">
        <f>(G625/G612)*BF77</f>
        <v>0</v>
      </c>
      <c r="H629" s="180">
        <f>(H628/H612)*BF60</f>
        <v>119253.21996563232</v>
      </c>
      <c r="I629" s="180">
        <f>SUM(C629:H629)</f>
        <v>1523523.4216996052</v>
      </c>
      <c r="N629" s="198" t="s">
        <v>624</v>
      </c>
    </row>
    <row r="630" spans="1:14" ht="12.65" customHeight="1" x14ac:dyDescent="0.35">
      <c r="A630" s="195">
        <v>8350</v>
      </c>
      <c r="B630" s="199" t="s">
        <v>625</v>
      </c>
      <c r="C630" s="180">
        <f>BA71</f>
        <v>231288.73</v>
      </c>
      <c r="D630" s="180">
        <f>(D615/D612)*BA76</f>
        <v>2952.8010023370784</v>
      </c>
      <c r="E630" s="180">
        <f>(E623/E612)*SUM(C630:D630)</f>
        <v>16164.315759692163</v>
      </c>
      <c r="F630" s="180">
        <f>(F624/F612)*BA64</f>
        <v>22.898923185937871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250428.7456852152</v>
      </c>
      <c r="N630" s="198" t="s">
        <v>626</v>
      </c>
    </row>
    <row r="631" spans="1:14" ht="12.65" customHeight="1" x14ac:dyDescent="0.35">
      <c r="A631" s="195">
        <v>8200</v>
      </c>
      <c r="B631" s="199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5" customHeight="1" x14ac:dyDescent="0.35">
      <c r="A632" s="195">
        <v>8360</v>
      </c>
      <c r="B632" s="199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8" t="s">
        <v>630</v>
      </c>
    </row>
    <row r="633" spans="1:14" ht="12.65" customHeight="1" x14ac:dyDescent="0.35">
      <c r="A633" s="195">
        <v>8370</v>
      </c>
      <c r="B633" s="199" t="s">
        <v>631</v>
      </c>
      <c r="C633" s="180">
        <f>BC71</f>
        <v>88670.449999999983</v>
      </c>
      <c r="D633" s="180">
        <f>(D615/D612)*BC76</f>
        <v>0</v>
      </c>
      <c r="E633" s="180">
        <f>(E623/E612)*SUM(C633:D633)</f>
        <v>6118.8856912811734</v>
      </c>
      <c r="F633" s="180">
        <f>(F624/F612)*BC64</f>
        <v>12.228045350814629</v>
      </c>
      <c r="G633" s="180">
        <f>(G625/G612)*BC77</f>
        <v>0</v>
      </c>
      <c r="H633" s="180">
        <f>(H628/H612)*BC60</f>
        <v>5962.6609982816162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5" customHeight="1" x14ac:dyDescent="0.35">
      <c r="A634" s="195">
        <v>8490</v>
      </c>
      <c r="B634" s="199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8" t="s">
        <v>634</v>
      </c>
    </row>
    <row r="635" spans="1:14" ht="12.65" customHeight="1" x14ac:dyDescent="0.35">
      <c r="A635" s="195">
        <v>8530</v>
      </c>
      <c r="B635" s="199" t="s">
        <v>635</v>
      </c>
      <c r="C635" s="180">
        <f>BK71</f>
        <v>2561222.89</v>
      </c>
      <c r="D635" s="180">
        <f>(D615/D612)*BK76</f>
        <v>28378.246801221831</v>
      </c>
      <c r="E635" s="180">
        <f>(E623/E612)*SUM(C635:D635)</f>
        <v>178700.72095155105</v>
      </c>
      <c r="F635" s="180">
        <f>(F624/F612)*BK64</f>
        <v>175.85422796041198</v>
      </c>
      <c r="G635" s="180">
        <f>(G625/G612)*BK77</f>
        <v>0</v>
      </c>
      <c r="H635" s="180">
        <f>(H628/H612)*BK60</f>
        <v>131178.54196219557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5" customHeight="1" x14ac:dyDescent="0.35">
      <c r="A636" s="195">
        <v>8480</v>
      </c>
      <c r="B636" s="199" t="s">
        <v>637</v>
      </c>
      <c r="C636" s="180">
        <f>BH71</f>
        <v>4818074.8999999994</v>
      </c>
      <c r="D636" s="180">
        <f>(D615/D612)*BH76</f>
        <v>32663.727901958831</v>
      </c>
      <c r="E636" s="180">
        <f>(E623/E612)*SUM(C636:D636)</f>
        <v>334735.13647911081</v>
      </c>
      <c r="F636" s="180">
        <f>(F624/F612)*BH64</f>
        <v>9183.6289851540987</v>
      </c>
      <c r="G636" s="180">
        <f>(G625/G612)*BH77</f>
        <v>0</v>
      </c>
      <c r="H636" s="180">
        <f>(H628/H612)*BH60</f>
        <v>53663.948984534545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5" customHeight="1" x14ac:dyDescent="0.35">
      <c r="A637" s="195">
        <v>8560</v>
      </c>
      <c r="B637" s="199" t="s">
        <v>147</v>
      </c>
      <c r="C637" s="180">
        <f>BL71</f>
        <v>1236559.3199999998</v>
      </c>
      <c r="D637" s="180">
        <f>(D615/D612)*BL76</f>
        <v>15698.187629681413</v>
      </c>
      <c r="E637" s="180">
        <f>(E623/E612)*SUM(C637:D637)</f>
        <v>86414.589586888105</v>
      </c>
      <c r="F637" s="180">
        <f>(F624/F612)*BL64</f>
        <v>420.98355479637974</v>
      </c>
      <c r="G637" s="180">
        <f>(G625/G612)*BL77</f>
        <v>0</v>
      </c>
      <c r="H637" s="180">
        <f>(H628/H612)*BL60</f>
        <v>83477.253975942629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5" customHeight="1" x14ac:dyDescent="0.35">
      <c r="A638" s="195">
        <v>8590</v>
      </c>
      <c r="B638" s="199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5" customHeight="1" x14ac:dyDescent="0.35">
      <c r="A639" s="195">
        <v>8660</v>
      </c>
      <c r="B639" s="199" t="s">
        <v>642</v>
      </c>
      <c r="C639" s="180">
        <f>BS71</f>
        <v>36661.61</v>
      </c>
      <c r="D639" s="180">
        <f>(D615/D612)*BS76</f>
        <v>13756.655643188982</v>
      </c>
      <c r="E639" s="180">
        <f>(E623/E612)*SUM(C639:D639)</f>
        <v>3479.2155021579601</v>
      </c>
      <c r="F639" s="180">
        <f>(F624/F612)*BS64</f>
        <v>62.914577435732447</v>
      </c>
      <c r="G639" s="180">
        <f>(G625/G612)*BS77</f>
        <v>0</v>
      </c>
      <c r="H639" s="180">
        <f>(H628/H612)*BS60</f>
        <v>17887.98299484485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5" customHeight="1" x14ac:dyDescent="0.35">
      <c r="A640" s="195">
        <v>8670</v>
      </c>
      <c r="B640" s="199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5" customHeight="1" x14ac:dyDescent="0.35">
      <c r="A641" s="195">
        <v>8680</v>
      </c>
      <c r="B641" s="199" t="s">
        <v>646</v>
      </c>
      <c r="C641" s="180">
        <f>BU71</f>
        <v>24159.15</v>
      </c>
      <c r="D641" s="180">
        <f>(D615/D612)*BU76</f>
        <v>0</v>
      </c>
      <c r="E641" s="180">
        <f>(E623/E612)*SUM(C641:D641)</f>
        <v>1667.1515397577839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5" customHeight="1" x14ac:dyDescent="0.35">
      <c r="A642" s="195">
        <v>8690</v>
      </c>
      <c r="B642" s="199" t="s">
        <v>648</v>
      </c>
      <c r="C642" s="180">
        <f>BV71</f>
        <v>1888637.6099999999</v>
      </c>
      <c r="D642" s="180">
        <f>(D615/D612)*BV76</f>
        <v>36890.414292472306</v>
      </c>
      <c r="E642" s="180">
        <f>(E623/E612)*SUM(C642:D642)</f>
        <v>132874.99810820987</v>
      </c>
      <c r="F642" s="180">
        <f>(F624/F612)*BV64</f>
        <v>212.65039639377974</v>
      </c>
      <c r="G642" s="180">
        <f>(G625/G612)*BV77</f>
        <v>0</v>
      </c>
      <c r="H642" s="180">
        <f>(H628/H612)*BV60</f>
        <v>160991.84695360364</v>
      </c>
      <c r="I642" s="180">
        <f>(I629/I612)*BV78</f>
        <v>0</v>
      </c>
      <c r="J642" s="180">
        <f>(J630/J612)*BV79</f>
        <v>0</v>
      </c>
      <c r="N642" s="198" t="s">
        <v>649</v>
      </c>
    </row>
    <row r="643" spans="1:14" ht="12.65" customHeight="1" x14ac:dyDescent="0.35">
      <c r="A643" s="195">
        <v>8700</v>
      </c>
      <c r="B643" s="199" t="s">
        <v>650</v>
      </c>
      <c r="C643" s="180">
        <f>BW71</f>
        <v>524844.17999999993</v>
      </c>
      <c r="D643" s="180">
        <f>(D615/D612)*BW76</f>
        <v>2635.3095671300384</v>
      </c>
      <c r="E643" s="180">
        <f>(E623/E612)*SUM(C643:D643)</f>
        <v>36399.800623055475</v>
      </c>
      <c r="F643" s="180">
        <f>(F624/F612)*BW64</f>
        <v>75.531570585675922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8" t="s">
        <v>651</v>
      </c>
    </row>
    <row r="644" spans="1:14" ht="12.65" customHeight="1" x14ac:dyDescent="0.35">
      <c r="A644" s="195">
        <v>8710</v>
      </c>
      <c r="B644" s="199" t="s">
        <v>652</v>
      </c>
      <c r="C644" s="180">
        <f>BX71</f>
        <v>2216481.14</v>
      </c>
      <c r="D644" s="180">
        <f>(D615/D612)*BX76</f>
        <v>31657.685082578497</v>
      </c>
      <c r="E644" s="180">
        <f>(E623/E612)*SUM(C644:D644)</f>
        <v>155137.41600286748</v>
      </c>
      <c r="F644" s="180">
        <f>(F624/F612)*BX64</f>
        <v>238.21194665754734</v>
      </c>
      <c r="G644" s="180">
        <f>(G625/G612)*BX77</f>
        <v>0</v>
      </c>
      <c r="H644" s="180">
        <f>(H628/H612)*BX60</f>
        <v>107327.89796906909</v>
      </c>
      <c r="I644" s="180">
        <f>(I629/I612)*BX78</f>
        <v>0</v>
      </c>
      <c r="J644" s="180">
        <f>(J630/J612)*BX79</f>
        <v>0</v>
      </c>
      <c r="K644" s="180">
        <f>SUM(C631:J644)</f>
        <v>15063391.528545916</v>
      </c>
      <c r="N644" s="198" t="s">
        <v>653</v>
      </c>
    </row>
    <row r="645" spans="1:14" ht="12.65" customHeight="1" x14ac:dyDescent="0.35">
      <c r="A645" s="195">
        <v>8720</v>
      </c>
      <c r="B645" s="199" t="s">
        <v>654</v>
      </c>
      <c r="C645" s="180">
        <f>BY71</f>
        <v>1148431.97</v>
      </c>
      <c r="D645" s="180">
        <f>(D615/D612)*BY76</f>
        <v>6178.6707699345316</v>
      </c>
      <c r="E645" s="180">
        <f>(E623/E612)*SUM(C645:D645)</f>
        <v>79676.267897683399</v>
      </c>
      <c r="F645" s="180">
        <f>(F624/F612)*BY64</f>
        <v>0.67962640909351735</v>
      </c>
      <c r="G645" s="180">
        <f>(G625/G612)*BY77</f>
        <v>0</v>
      </c>
      <c r="H645" s="180">
        <f>(H628/H612)*BY60</f>
        <v>41738.626987971315</v>
      </c>
      <c r="I645" s="180">
        <f>(I629/I612)*BY78</f>
        <v>0</v>
      </c>
      <c r="J645" s="180">
        <f>(J630/J612)*BY79</f>
        <v>0</v>
      </c>
      <c r="K645" s="180">
        <v>0</v>
      </c>
      <c r="N645" s="198" t="s">
        <v>655</v>
      </c>
    </row>
    <row r="646" spans="1:14" ht="12.65" customHeight="1" x14ac:dyDescent="0.35">
      <c r="A646" s="195">
        <v>8730</v>
      </c>
      <c r="B646" s="199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5" customHeight="1" x14ac:dyDescent="0.35">
      <c r="A647" s="195">
        <v>8740</v>
      </c>
      <c r="B647" s="199" t="s">
        <v>658</v>
      </c>
      <c r="C647" s="180">
        <f>CA71</f>
        <v>144124.59999999998</v>
      </c>
      <c r="D647" s="180">
        <f>(D615/D612)*CA76</f>
        <v>0</v>
      </c>
      <c r="E647" s="180">
        <f>(E623/E612)*SUM(C647:D647)</f>
        <v>9945.6126894768513</v>
      </c>
      <c r="F647" s="180">
        <f>(F624/F612)*CA64</f>
        <v>119.28668403657841</v>
      </c>
      <c r="G647" s="180">
        <f>(G625/G612)*CA77</f>
        <v>0</v>
      </c>
      <c r="H647" s="180">
        <f>(H628/H612)*CA60</f>
        <v>11925.321996563232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1442141.0366520751</v>
      </c>
      <c r="N647" s="198" t="s">
        <v>659</v>
      </c>
    </row>
    <row r="648" spans="1:14" ht="12.65" customHeight="1" x14ac:dyDescent="0.35">
      <c r="A648" s="195"/>
      <c r="B648" s="195"/>
      <c r="C648" s="180">
        <f>SUM(C614:C647)</f>
        <v>29039428.669999998</v>
      </c>
      <c r="L648" s="258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5" customHeight="1" x14ac:dyDescent="0.35">
      <c r="A668" s="195">
        <v>6010</v>
      </c>
      <c r="B668" s="197" t="s">
        <v>283</v>
      </c>
      <c r="C668" s="180">
        <f>C71</f>
        <v>1935911.5900000003</v>
      </c>
      <c r="D668" s="180">
        <f>(D615/D612)*C76</f>
        <v>39336.27423777098</v>
      </c>
      <c r="E668" s="180">
        <f>(E623/E612)*SUM(C668:D668)</f>
        <v>136306.01731713553</v>
      </c>
      <c r="F668" s="180">
        <f>(F624/F612)*C64</f>
        <v>2321.585095522662</v>
      </c>
      <c r="G668" s="180">
        <f>(G625/G612)*C77</f>
        <v>242.42535974616891</v>
      </c>
      <c r="H668" s="180">
        <f>(H628/H612)*C60</f>
        <v>65589.270981097783</v>
      </c>
      <c r="I668" s="180">
        <f>(I629/I612)*C78</f>
        <v>103063.04589208309</v>
      </c>
      <c r="J668" s="180">
        <f>(J630/J612)*C79</f>
        <v>19170.996811644425</v>
      </c>
      <c r="K668" s="180">
        <f>(K644/K612)*C75</f>
        <v>154465.90197151634</v>
      </c>
      <c r="L668" s="180">
        <f>(L647/L612)*C80</f>
        <v>112462.83529094813</v>
      </c>
      <c r="M668" s="180">
        <f t="shared" ref="M668:M713" si="20">ROUND(SUM(D668:L668),0)</f>
        <v>632958</v>
      </c>
      <c r="N668" s="197" t="s">
        <v>663</v>
      </c>
    </row>
    <row r="669" spans="1:14" ht="12.65" customHeight="1" x14ac:dyDescent="0.35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7" t="s">
        <v>664</v>
      </c>
    </row>
    <row r="670" spans="1:14" ht="12.65" customHeight="1" x14ac:dyDescent="0.35">
      <c r="A670" s="195">
        <v>6070</v>
      </c>
      <c r="B670" s="197" t="s">
        <v>665</v>
      </c>
      <c r="C670" s="180">
        <f>E71</f>
        <v>4280114.5</v>
      </c>
      <c r="D670" s="180">
        <f>(D615/D612)*E76</f>
        <v>162769.88888104123</v>
      </c>
      <c r="E670" s="180">
        <f>(E623/E612)*SUM(C670:D670)</f>
        <v>306590.32084691926</v>
      </c>
      <c r="F670" s="180">
        <f>(F624/F612)*E64</f>
        <v>7230.3716748659226</v>
      </c>
      <c r="G670" s="180">
        <f>(G625/G612)*E77</f>
        <v>2374.51931270861</v>
      </c>
      <c r="H670" s="180">
        <f>(H628/H612)*E60</f>
        <v>214655.79593813818</v>
      </c>
      <c r="I670" s="180">
        <f>(I629/I612)*E78</f>
        <v>330792.04403783032</v>
      </c>
      <c r="J670" s="180">
        <f>(J630/J612)*E79</f>
        <v>55710.039451285775</v>
      </c>
      <c r="K670" s="180">
        <f>(K644/K612)*E75</f>
        <v>601427.01967440743</v>
      </c>
      <c r="L670" s="180">
        <f>(L647/L612)*E80</f>
        <v>336316.06942696759</v>
      </c>
      <c r="M670" s="180">
        <f t="shared" si="20"/>
        <v>2017866</v>
      </c>
      <c r="N670" s="197" t="s">
        <v>666</v>
      </c>
    </row>
    <row r="671" spans="1:14" ht="12.65" customHeight="1" x14ac:dyDescent="0.35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7" t="s">
        <v>668</v>
      </c>
    </row>
    <row r="672" spans="1:14" ht="12.65" customHeight="1" x14ac:dyDescent="0.35">
      <c r="A672" s="195">
        <v>6120</v>
      </c>
      <c r="B672" s="197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7" t="s">
        <v>670</v>
      </c>
    </row>
    <row r="673" spans="1:14" ht="12.65" customHeight="1" x14ac:dyDescent="0.35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7" t="s">
        <v>672</v>
      </c>
    </row>
    <row r="674" spans="1:14" ht="12.65" customHeight="1" x14ac:dyDescent="0.35">
      <c r="A674" s="195">
        <v>6150</v>
      </c>
      <c r="B674" s="197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7" t="s">
        <v>674</v>
      </c>
    </row>
    <row r="675" spans="1:14" ht="12.65" customHeight="1" x14ac:dyDescent="0.35">
      <c r="A675" s="195">
        <v>6170</v>
      </c>
      <c r="B675" s="197" t="s">
        <v>99</v>
      </c>
      <c r="C675" s="180">
        <f>J71</f>
        <v>128073.78</v>
      </c>
      <c r="D675" s="180">
        <f>(D615/D612)*J76</f>
        <v>3447.9831173307739</v>
      </c>
      <c r="E675" s="180">
        <f>(E623/E612)*SUM(C675:D675)</f>
        <v>9075.9281635619009</v>
      </c>
      <c r="F675" s="180">
        <f>(F624/F612)*J64</f>
        <v>0</v>
      </c>
      <c r="G675" s="180">
        <f>(G625/G612)*J77</f>
        <v>0</v>
      </c>
      <c r="H675" s="180">
        <f>(H628/H612)*J60</f>
        <v>5962.6609982816162</v>
      </c>
      <c r="I675" s="180">
        <f>(I629/I612)*J78</f>
        <v>38750.35186026484</v>
      </c>
      <c r="J675" s="180">
        <f>(J630/J612)*J79</f>
        <v>0</v>
      </c>
      <c r="K675" s="180">
        <f>(K644/K612)*J75</f>
        <v>56489.774002621387</v>
      </c>
      <c r="L675" s="180">
        <f>(L647/L612)*J80</f>
        <v>11224.834800177277</v>
      </c>
      <c r="M675" s="180">
        <f t="shared" si="20"/>
        <v>124952</v>
      </c>
      <c r="N675" s="197" t="s">
        <v>675</v>
      </c>
    </row>
    <row r="676" spans="1:14" ht="12.65" customHeight="1" x14ac:dyDescent="0.35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5" customHeight="1" x14ac:dyDescent="0.35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7" t="s">
        <v>677</v>
      </c>
    </row>
    <row r="678" spans="1:14" ht="12.65" customHeight="1" x14ac:dyDescent="0.35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5" customHeight="1" x14ac:dyDescent="0.35">
      <c r="A679" s="195">
        <v>6400</v>
      </c>
      <c r="B679" s="197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7" t="s">
        <v>681</v>
      </c>
    </row>
    <row r="680" spans="1:14" ht="12.65" customHeight="1" x14ac:dyDescent="0.35">
      <c r="A680" s="195">
        <v>7010</v>
      </c>
      <c r="B680" s="197" t="s">
        <v>682</v>
      </c>
      <c r="C680" s="180">
        <f>O71</f>
        <v>5846687.4500000011</v>
      </c>
      <c r="D680" s="180">
        <f>(D615/D612)*O76</f>
        <v>384577.50612119894</v>
      </c>
      <c r="E680" s="180">
        <f>(E623/E612)*SUM(C680:D680)</f>
        <v>430001.17827970674</v>
      </c>
      <c r="F680" s="180">
        <f>(F624/F612)*O64</f>
        <v>2914.1078423989557</v>
      </c>
      <c r="G680" s="180">
        <f>(G625/G612)*O77</f>
        <v>338.97909937668811</v>
      </c>
      <c r="H680" s="180">
        <f>(H628/H612)*O60</f>
        <v>95402.57597250586</v>
      </c>
      <c r="I680" s="180">
        <f>(I629/I612)*O78</f>
        <v>112845.56937287706</v>
      </c>
      <c r="J680" s="180">
        <f>(J630/J612)*O79</f>
        <v>0</v>
      </c>
      <c r="K680" s="180">
        <f>(K644/K612)*O75</f>
        <v>199986.22776004169</v>
      </c>
      <c r="L680" s="180">
        <f>(L647/L612)*O80</f>
        <v>236436.48843430736</v>
      </c>
      <c r="M680" s="180">
        <f t="shared" si="20"/>
        <v>1462503</v>
      </c>
      <c r="N680" s="197" t="s">
        <v>683</v>
      </c>
    </row>
    <row r="681" spans="1:14" ht="12.65" customHeight="1" x14ac:dyDescent="0.35">
      <c r="A681" s="195">
        <v>7020</v>
      </c>
      <c r="B681" s="197" t="s">
        <v>684</v>
      </c>
      <c r="C681" s="180">
        <f>P71</f>
        <v>4277594.2299999995</v>
      </c>
      <c r="D681" s="180">
        <f>(D615/D612)*P76</f>
        <v>112559.20635015013</v>
      </c>
      <c r="E681" s="180">
        <f>(E623/E612)*SUM(C681:D681)</f>
        <v>302951.51365772716</v>
      </c>
      <c r="F681" s="180">
        <f>(F624/F612)*P64</f>
        <v>52307.262699640647</v>
      </c>
      <c r="G681" s="180">
        <f>(G625/G612)*P77</f>
        <v>0</v>
      </c>
      <c r="H681" s="180">
        <f>(H628/H612)*P60</f>
        <v>65589.270981097783</v>
      </c>
      <c r="I681" s="180">
        <f>(I629/I612)*P78</f>
        <v>211662.93238718194</v>
      </c>
      <c r="J681" s="180">
        <f>(J630/J612)*P79</f>
        <v>21877.333192818682</v>
      </c>
      <c r="K681" s="180">
        <f>(K644/K612)*P75</f>
        <v>1312284.0514229289</v>
      </c>
      <c r="L681" s="180">
        <f>(L647/L612)*P80</f>
        <v>88011.284324956869</v>
      </c>
      <c r="M681" s="180">
        <f t="shared" si="20"/>
        <v>2167243</v>
      </c>
      <c r="N681" s="197" t="s">
        <v>685</v>
      </c>
    </row>
    <row r="682" spans="1:14" ht="12.65" customHeight="1" x14ac:dyDescent="0.35">
      <c r="A682" s="195">
        <v>7030</v>
      </c>
      <c r="B682" s="197" t="s">
        <v>686</v>
      </c>
      <c r="C682" s="180">
        <f>Q71</f>
        <v>1454992.0500000003</v>
      </c>
      <c r="D682" s="180">
        <f>(D615/D612)*Q76</f>
        <v>18704.557145777704</v>
      </c>
      <c r="E682" s="180">
        <f>(E623/E612)*SUM(C682:D682)</f>
        <v>101695.44738696955</v>
      </c>
      <c r="F682" s="180">
        <f>(F624/F612)*Q64</f>
        <v>2325.279686718633</v>
      </c>
      <c r="G682" s="180">
        <f>(G625/G612)*Q77</f>
        <v>0</v>
      </c>
      <c r="H682" s="180">
        <f>(H628/H612)*Q60</f>
        <v>41738.626987971315</v>
      </c>
      <c r="I682" s="180">
        <f>(I629/I612)*Q78</f>
        <v>7315.718693010851</v>
      </c>
      <c r="J682" s="180">
        <f>(J630/J612)*Q79</f>
        <v>20611.702346953138</v>
      </c>
      <c r="K682" s="180">
        <f>(K644/K612)*Q75</f>
        <v>86024.183450310753</v>
      </c>
      <c r="L682" s="180">
        <f>(L647/L612)*Q80</f>
        <v>70423.326612577177</v>
      </c>
      <c r="M682" s="180">
        <f t="shared" si="20"/>
        <v>348839</v>
      </c>
      <c r="N682" s="197" t="s">
        <v>687</v>
      </c>
    </row>
    <row r="683" spans="1:14" ht="12.65" customHeight="1" x14ac:dyDescent="0.35">
      <c r="A683" s="195">
        <v>7040</v>
      </c>
      <c r="B683" s="197" t="s">
        <v>107</v>
      </c>
      <c r="C683" s="180">
        <f>R71</f>
        <v>1675186.43</v>
      </c>
      <c r="D683" s="180">
        <f>(D615/D612)*R76</f>
        <v>0</v>
      </c>
      <c r="E683" s="180">
        <f>(E623/E612)*SUM(C683:D683)</f>
        <v>115599.66456418562</v>
      </c>
      <c r="F683" s="180">
        <f>(F624/F612)*R64</f>
        <v>750.01274807175048</v>
      </c>
      <c r="G683" s="180">
        <f>(G625/G612)*R77</f>
        <v>0</v>
      </c>
      <c r="H683" s="180">
        <f>(H628/H612)*R60</f>
        <v>0</v>
      </c>
      <c r="I683" s="180">
        <f>(I629/I612)*R78</f>
        <v>16297.972223127241</v>
      </c>
      <c r="J683" s="180">
        <f>(J630/J612)*R79</f>
        <v>0</v>
      </c>
      <c r="K683" s="180">
        <f>(K644/K612)*R75</f>
        <v>190959.31762662134</v>
      </c>
      <c r="L683" s="180">
        <f>(L647/L612)*R80</f>
        <v>0</v>
      </c>
      <c r="M683" s="180">
        <f t="shared" si="20"/>
        <v>323607</v>
      </c>
      <c r="N683" s="197" t="s">
        <v>688</v>
      </c>
    </row>
    <row r="684" spans="1:14" ht="12.65" customHeight="1" x14ac:dyDescent="0.35">
      <c r="A684" s="195">
        <v>7050</v>
      </c>
      <c r="B684" s="197" t="s">
        <v>689</v>
      </c>
      <c r="C684" s="180">
        <f>S71</f>
        <v>239219.43999999994</v>
      </c>
      <c r="D684" s="180">
        <f>(D615/D612)*S76</f>
        <v>35330.394647874746</v>
      </c>
      <c r="E684" s="180">
        <f>(E623/E612)*SUM(C684:D684)</f>
        <v>18945.872664123086</v>
      </c>
      <c r="F684" s="180">
        <f>(F624/F612)*S64</f>
        <v>32.311294766555015</v>
      </c>
      <c r="G684" s="180">
        <f>(G625/G612)*S77</f>
        <v>0</v>
      </c>
      <c r="H684" s="180">
        <f>(H628/H612)*S60</f>
        <v>17887.98299484485</v>
      </c>
      <c r="I684" s="180">
        <f>(I629/I612)*S78</f>
        <v>0</v>
      </c>
      <c r="J684" s="180">
        <f>(J630/J612)*S79</f>
        <v>4280.0986804597833</v>
      </c>
      <c r="K684" s="180">
        <f>(K644/K612)*S75</f>
        <v>0</v>
      </c>
      <c r="L684" s="180">
        <f>(L647/L612)*S80</f>
        <v>142.99152611690801</v>
      </c>
      <c r="M684" s="180">
        <f t="shared" si="20"/>
        <v>76620</v>
      </c>
      <c r="N684" s="197" t="s">
        <v>690</v>
      </c>
    </row>
    <row r="685" spans="1:14" ht="12.65" customHeight="1" x14ac:dyDescent="0.35">
      <c r="A685" s="195">
        <v>7060</v>
      </c>
      <c r="B685" s="197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7" t="s">
        <v>692</v>
      </c>
    </row>
    <row r="686" spans="1:14" ht="12.65" customHeight="1" x14ac:dyDescent="0.35">
      <c r="A686" s="195">
        <v>7070</v>
      </c>
      <c r="B686" s="197" t="s">
        <v>109</v>
      </c>
      <c r="C686" s="180">
        <f>U71</f>
        <v>5023350.45</v>
      </c>
      <c r="D686" s="180">
        <f>(D615/D612)*U76</f>
        <v>44724.482792478106</v>
      </c>
      <c r="E686" s="180">
        <f>(E623/E612)*SUM(C686:D686)</f>
        <v>349732.87254778447</v>
      </c>
      <c r="F686" s="180">
        <f>(F624/F612)*U64</f>
        <v>40249.899094059307</v>
      </c>
      <c r="G686" s="180">
        <f>(G625/G612)*U77</f>
        <v>0</v>
      </c>
      <c r="H686" s="180">
        <f>(H628/H612)*U60</f>
        <v>160991.84695360364</v>
      </c>
      <c r="I686" s="180">
        <f>(I629/I612)*U78</f>
        <v>100950.16313672683</v>
      </c>
      <c r="J686" s="180">
        <f>(J630/J612)*U79</f>
        <v>0</v>
      </c>
      <c r="K686" s="180">
        <f>(K644/K612)*U75</f>
        <v>1117676.4181813579</v>
      </c>
      <c r="L686" s="180">
        <f>(L647/L612)*U80</f>
        <v>0</v>
      </c>
      <c r="M686" s="180">
        <f t="shared" si="20"/>
        <v>1814326</v>
      </c>
      <c r="N686" s="197" t="s">
        <v>693</v>
      </c>
    </row>
    <row r="687" spans="1:14" ht="12.65" customHeight="1" x14ac:dyDescent="0.35">
      <c r="A687" s="195">
        <v>7110</v>
      </c>
      <c r="B687" s="197" t="s">
        <v>694</v>
      </c>
      <c r="C687" s="180">
        <f>V71</f>
        <v>93499.83</v>
      </c>
      <c r="D687" s="180">
        <f>(D615/D612)*V76</f>
        <v>0</v>
      </c>
      <c r="E687" s="180">
        <f>(E623/E612)*SUM(C687:D687)</f>
        <v>6452.1469319736425</v>
      </c>
      <c r="F687" s="180">
        <f>(F624/F612)*V64</f>
        <v>0.47317853269815968</v>
      </c>
      <c r="G687" s="180">
        <f>(G625/G612)*V77</f>
        <v>0</v>
      </c>
      <c r="H687" s="180">
        <f>(H628/H612)*V60</f>
        <v>0</v>
      </c>
      <c r="I687" s="180">
        <f>(I629/I612)*V78</f>
        <v>5988.5739857144581</v>
      </c>
      <c r="J687" s="180">
        <f>(J630/J612)*V79</f>
        <v>0</v>
      </c>
      <c r="K687" s="180">
        <f>(K644/K612)*V75</f>
        <v>59494.75915897388</v>
      </c>
      <c r="L687" s="180">
        <f>(L647/L612)*V80</f>
        <v>0</v>
      </c>
      <c r="M687" s="180">
        <f t="shared" si="20"/>
        <v>71936</v>
      </c>
      <c r="N687" s="197" t="s">
        <v>695</v>
      </c>
    </row>
    <row r="688" spans="1:14" ht="12.65" customHeight="1" x14ac:dyDescent="0.35">
      <c r="A688" s="195">
        <v>7120</v>
      </c>
      <c r="B688" s="197" t="s">
        <v>696</v>
      </c>
      <c r="C688" s="180">
        <f>W71</f>
        <v>586924.46</v>
      </c>
      <c r="D688" s="180">
        <f>(D615/D612)*W76</f>
        <v>3901.3556606099628</v>
      </c>
      <c r="E688" s="180">
        <f>(E623/E612)*SUM(C688:D688)</f>
        <v>40771.143368340134</v>
      </c>
      <c r="F688" s="180">
        <f>(F624/F612)*W64</f>
        <v>231.83903834514027</v>
      </c>
      <c r="G688" s="180">
        <f>(G625/G612)*W77</f>
        <v>0</v>
      </c>
      <c r="H688" s="180">
        <f>(H628/H612)*W60</f>
        <v>5962.6609982816162</v>
      </c>
      <c r="I688" s="180">
        <f>(I629/I612)*W78</f>
        <v>7130.1865790931934</v>
      </c>
      <c r="J688" s="180">
        <f>(J630/J612)*W79</f>
        <v>0</v>
      </c>
      <c r="K688" s="180">
        <f>(K644/K612)*W75</f>
        <v>237912.93809484164</v>
      </c>
      <c r="L688" s="180">
        <f>(L647/L612)*W80</f>
        <v>0</v>
      </c>
      <c r="M688" s="180">
        <f t="shared" si="20"/>
        <v>295910</v>
      </c>
      <c r="N688" s="197" t="s">
        <v>697</v>
      </c>
    </row>
    <row r="689" spans="1:14" ht="12.65" customHeight="1" x14ac:dyDescent="0.35">
      <c r="A689" s="195">
        <v>7130</v>
      </c>
      <c r="B689" s="197" t="s">
        <v>698</v>
      </c>
      <c r="C689" s="180">
        <f>X71</f>
        <v>1624007.5899999999</v>
      </c>
      <c r="D689" s="180">
        <f>(D615/D612)*X76</f>
        <v>4359.9544003534647</v>
      </c>
      <c r="E689" s="180">
        <f>(E623/E612)*SUM(C689:D689)</f>
        <v>112368.831640958</v>
      </c>
      <c r="F689" s="180">
        <f>(F624/F612)*X64</f>
        <v>2613.5040443287085</v>
      </c>
      <c r="G689" s="180">
        <f>(G625/G612)*X77</f>
        <v>0</v>
      </c>
      <c r="H689" s="180">
        <f>(H628/H612)*X60</f>
        <v>35775.965989689699</v>
      </c>
      <c r="I689" s="180">
        <f>(I629/I612)*X78</f>
        <v>49869.78261281531</v>
      </c>
      <c r="J689" s="180">
        <f>(J630/J612)*X79</f>
        <v>0</v>
      </c>
      <c r="K689" s="180">
        <f>(K644/K612)*X75</f>
        <v>747630.47750980232</v>
      </c>
      <c r="L689" s="180">
        <f>(L647/L612)*X80</f>
        <v>0</v>
      </c>
      <c r="M689" s="180">
        <f t="shared" si="20"/>
        <v>952619</v>
      </c>
      <c r="N689" s="197" t="s">
        <v>699</v>
      </c>
    </row>
    <row r="690" spans="1:14" ht="12.65" customHeight="1" x14ac:dyDescent="0.35">
      <c r="A690" s="195">
        <v>7140</v>
      </c>
      <c r="B690" s="197" t="s">
        <v>1250</v>
      </c>
      <c r="C690" s="180">
        <f>Y71</f>
        <v>4319177.2300000004</v>
      </c>
      <c r="D690" s="180">
        <f>(D615/D612)*Y76</f>
        <v>102009.21420255226</v>
      </c>
      <c r="E690" s="180">
        <f>(E623/E612)*SUM(C690:D690)</f>
        <v>305093.00981237035</v>
      </c>
      <c r="F690" s="180">
        <f>(F624/F612)*Y64</f>
        <v>2205.0243492460077</v>
      </c>
      <c r="G690" s="180">
        <f>(G625/G612)*Y77</f>
        <v>0</v>
      </c>
      <c r="H690" s="180">
        <f>(H628/H612)*Y60</f>
        <v>113290.55896735071</v>
      </c>
      <c r="I690" s="180">
        <f>(I629/I612)*Y78</f>
        <v>68443.690641236462</v>
      </c>
      <c r="J690" s="180">
        <f>(J630/J612)*Y79</f>
        <v>31768.734828740689</v>
      </c>
      <c r="K690" s="180">
        <f>(K644/K612)*Y75</f>
        <v>850482.84349489515</v>
      </c>
      <c r="L690" s="180">
        <f>(L647/L612)*Y80</f>
        <v>1286.9237350521719</v>
      </c>
      <c r="M690" s="180">
        <f t="shared" si="20"/>
        <v>1474580</v>
      </c>
      <c r="N690" s="197" t="s">
        <v>700</v>
      </c>
    </row>
    <row r="691" spans="1:14" ht="12.65" customHeight="1" x14ac:dyDescent="0.35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7" t="s">
        <v>702</v>
      </c>
    </row>
    <row r="692" spans="1:14" ht="12.65" customHeight="1" x14ac:dyDescent="0.35">
      <c r="A692" s="195">
        <v>7160</v>
      </c>
      <c r="B692" s="197" t="s">
        <v>703</v>
      </c>
      <c r="C692" s="180">
        <f>AA71</f>
        <v>371179.51</v>
      </c>
      <c r="D692" s="180">
        <f>(D615/D612)*AA76</f>
        <v>4728.40125108756</v>
      </c>
      <c r="E692" s="180">
        <f>(E623/E612)*SUM(C692:D692)</f>
        <v>25940.293969340106</v>
      </c>
      <c r="F692" s="180">
        <f>(F624/F612)*AA64</f>
        <v>1910.8575959617683</v>
      </c>
      <c r="G692" s="180">
        <f>(G625/G612)*AA77</f>
        <v>0</v>
      </c>
      <c r="H692" s="180">
        <f>(H628/H612)*AA60</f>
        <v>5962.6609982816162</v>
      </c>
      <c r="I692" s="180">
        <f>(I629/I612)*AA78</f>
        <v>4676.7456573266081</v>
      </c>
      <c r="J692" s="180">
        <f>(J630/J612)*AA79</f>
        <v>0</v>
      </c>
      <c r="K692" s="180">
        <f>(K644/K612)*AA75</f>
        <v>80094.669926333561</v>
      </c>
      <c r="L692" s="180">
        <f>(L647/L612)*AA80</f>
        <v>0</v>
      </c>
      <c r="M692" s="180">
        <f t="shared" si="20"/>
        <v>123314</v>
      </c>
      <c r="N692" s="197" t="s">
        <v>704</v>
      </c>
    </row>
    <row r="693" spans="1:14" ht="12.65" customHeight="1" x14ac:dyDescent="0.35">
      <c r="A693" s="195">
        <v>7170</v>
      </c>
      <c r="B693" s="197" t="s">
        <v>115</v>
      </c>
      <c r="C693" s="180">
        <f>AB71</f>
        <v>11665365.810000001</v>
      </c>
      <c r="D693" s="180">
        <f>(D615/D612)*AB76</f>
        <v>36742.774242355445</v>
      </c>
      <c r="E693" s="180">
        <f>(E623/E612)*SUM(C693:D693)</f>
        <v>807527.92811967398</v>
      </c>
      <c r="F693" s="180">
        <f>(F624/F612)*AB64</f>
        <v>268426.47668965504</v>
      </c>
      <c r="G693" s="180">
        <f>(G625/G612)*AB77</f>
        <v>0</v>
      </c>
      <c r="H693" s="180">
        <f>(H628/H612)*AB60</f>
        <v>41738.626987971315</v>
      </c>
      <c r="I693" s="180">
        <f>(I629/I612)*AB78</f>
        <v>237598.7902749796</v>
      </c>
      <c r="J693" s="180">
        <f>(J630/J612)*AB79</f>
        <v>0</v>
      </c>
      <c r="K693" s="180">
        <f>(K644/K612)*AB75</f>
        <v>4378421.2060012706</v>
      </c>
      <c r="L693" s="180">
        <f>(L647/L612)*AB80</f>
        <v>0</v>
      </c>
      <c r="M693" s="180">
        <f t="shared" si="20"/>
        <v>5770456</v>
      </c>
      <c r="N693" s="197" t="s">
        <v>705</v>
      </c>
    </row>
    <row r="694" spans="1:14" ht="12.65" customHeight="1" x14ac:dyDescent="0.35">
      <c r="A694" s="195">
        <v>7180</v>
      </c>
      <c r="B694" s="197" t="s">
        <v>706</v>
      </c>
      <c r="C694" s="180">
        <f>AC71</f>
        <v>627477.05999999994</v>
      </c>
      <c r="D694" s="180">
        <f>(D615/D612)*AC76</f>
        <v>0</v>
      </c>
      <c r="E694" s="180">
        <f>(E623/E612)*SUM(C694:D694)</f>
        <v>43300.337418397881</v>
      </c>
      <c r="F694" s="180">
        <f>(F624/F612)*AC64</f>
        <v>1819.7868313517313</v>
      </c>
      <c r="G694" s="180">
        <f>(G625/G612)*AC77</f>
        <v>0</v>
      </c>
      <c r="H694" s="180">
        <f>(H628/H612)*AC60</f>
        <v>35775.965989689699</v>
      </c>
      <c r="I694" s="180">
        <f>(I629/I612)*AC78</f>
        <v>24327.746575338952</v>
      </c>
      <c r="J694" s="180">
        <f>(J630/J612)*AC79</f>
        <v>0</v>
      </c>
      <c r="K694" s="180">
        <f>(K644/K612)*AC75</f>
        <v>48119.927643811418</v>
      </c>
      <c r="L694" s="180">
        <f>(L647/L612)*AC80</f>
        <v>0</v>
      </c>
      <c r="M694" s="180">
        <f t="shared" si="20"/>
        <v>153344</v>
      </c>
      <c r="N694" s="197" t="s">
        <v>707</v>
      </c>
    </row>
    <row r="695" spans="1:14" ht="12.65" customHeight="1" x14ac:dyDescent="0.35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7" t="s">
        <v>708</v>
      </c>
    </row>
    <row r="696" spans="1:14" ht="12.65" customHeight="1" x14ac:dyDescent="0.35">
      <c r="A696" s="195">
        <v>7200</v>
      </c>
      <c r="B696" s="197" t="s">
        <v>709</v>
      </c>
      <c r="C696" s="180">
        <f>AE71</f>
        <v>2233069.4599999995</v>
      </c>
      <c r="D696" s="180">
        <f>(D615/D612)*AE76</f>
        <v>116787.19928977969</v>
      </c>
      <c r="E696" s="180">
        <f>(E623/E612)*SUM(C696:D696)</f>
        <v>162156.66311708142</v>
      </c>
      <c r="F696" s="180">
        <f>(F624/F612)*AE64</f>
        <v>1102.4770784840166</v>
      </c>
      <c r="G696" s="180">
        <f>(G625/G612)*AE77</f>
        <v>0</v>
      </c>
      <c r="H696" s="180">
        <f>(H628/H612)*AE60</f>
        <v>101365.23697078748</v>
      </c>
      <c r="I696" s="180">
        <f>(I629/I612)*AE78</f>
        <v>15421.554269660741</v>
      </c>
      <c r="J696" s="180">
        <f>(J630/J612)*AE79</f>
        <v>8695.8006658337326</v>
      </c>
      <c r="K696" s="180">
        <f>(K644/K612)*AE75</f>
        <v>244518.04828580123</v>
      </c>
      <c r="L696" s="180">
        <f>(L647/L612)*AE80</f>
        <v>19375.351788841032</v>
      </c>
      <c r="M696" s="180">
        <f t="shared" si="20"/>
        <v>669422</v>
      </c>
      <c r="N696" s="197" t="s">
        <v>710</v>
      </c>
    </row>
    <row r="697" spans="1:14" ht="12.65" customHeight="1" x14ac:dyDescent="0.35">
      <c r="A697" s="195">
        <v>7220</v>
      </c>
      <c r="B697" s="197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7" t="s">
        <v>712</v>
      </c>
    </row>
    <row r="698" spans="1:14" ht="12.65" customHeight="1" x14ac:dyDescent="0.35">
      <c r="A698" s="195">
        <v>7230</v>
      </c>
      <c r="B698" s="197" t="s">
        <v>713</v>
      </c>
      <c r="C698" s="180">
        <f>AG71</f>
        <v>7602667.9100000001</v>
      </c>
      <c r="D698" s="180">
        <f>(D615/D612)*AG76</f>
        <v>67920.955799333198</v>
      </c>
      <c r="E698" s="180">
        <f>(E623/E612)*SUM(C698:D698)</f>
        <v>529324.66740205139</v>
      </c>
      <c r="F698" s="180">
        <f>(F624/F612)*AG64</f>
        <v>10535.038435621122</v>
      </c>
      <c r="G698" s="180">
        <f>(G625/G612)*AG77</f>
        <v>253.61622444728027</v>
      </c>
      <c r="H698" s="180">
        <f>(H628/H612)*AG60</f>
        <v>137141.20296047718</v>
      </c>
      <c r="I698" s="180">
        <f>(I629/I612)*AG78</f>
        <v>178431.17164276881</v>
      </c>
      <c r="J698" s="180">
        <f>(J630/J612)*AG79</f>
        <v>55481.487402158149</v>
      </c>
      <c r="K698" s="180">
        <f>(K644/K612)*AG75</f>
        <v>2549143.8103503496</v>
      </c>
      <c r="L698" s="180">
        <f>(L647/L612)*AG80</f>
        <v>156861.70415024809</v>
      </c>
      <c r="M698" s="180">
        <f t="shared" si="20"/>
        <v>3685094</v>
      </c>
      <c r="N698" s="197" t="s">
        <v>714</v>
      </c>
    </row>
    <row r="699" spans="1:14" ht="12.65" customHeight="1" x14ac:dyDescent="0.35">
      <c r="A699" s="195">
        <v>7240</v>
      </c>
      <c r="B699" s="197" t="s">
        <v>119</v>
      </c>
      <c r="C699" s="180">
        <f>AH71</f>
        <v>8701909.0500000007</v>
      </c>
      <c r="D699" s="180">
        <f>(D615/D612)*AH76</f>
        <v>154394.90904697901</v>
      </c>
      <c r="E699" s="180">
        <f>(E623/E612)*SUM(C699:D699)</f>
        <v>611147.36163681792</v>
      </c>
      <c r="F699" s="180">
        <f>(F624/F612)*AH64</f>
        <v>5859.9425944423492</v>
      </c>
      <c r="G699" s="180">
        <f>(G625/G612)*AH77</f>
        <v>129.38461363157043</v>
      </c>
      <c r="H699" s="180">
        <f>(H628/H612)*AH60</f>
        <v>262357.08392439113</v>
      </c>
      <c r="I699" s="180">
        <f>(I629/I612)*AH78</f>
        <v>0</v>
      </c>
      <c r="J699" s="180">
        <f>(J630/J612)*AH79</f>
        <v>0</v>
      </c>
      <c r="K699" s="180">
        <f>(K644/K612)*AH75</f>
        <v>491755.18181832472</v>
      </c>
      <c r="L699" s="180">
        <f>(L647/L612)*AH80</f>
        <v>71.495763058454003</v>
      </c>
      <c r="M699" s="180">
        <f t="shared" si="20"/>
        <v>1525715</v>
      </c>
      <c r="N699" s="197" t="s">
        <v>715</v>
      </c>
    </row>
    <row r="700" spans="1:14" ht="12.65" customHeight="1" x14ac:dyDescent="0.35">
      <c r="A700" s="195">
        <v>7250</v>
      </c>
      <c r="B700" s="197" t="s">
        <v>716</v>
      </c>
      <c r="C700" s="180">
        <f>AI71</f>
        <v>2764001.9399999995</v>
      </c>
      <c r="D700" s="180">
        <f>(D615/D612)*AI76</f>
        <v>71945.127076854522</v>
      </c>
      <c r="E700" s="180">
        <f>(E623/E612)*SUM(C700:D700)</f>
        <v>195700.32553085469</v>
      </c>
      <c r="F700" s="180">
        <f>(F624/F612)*AI64</f>
        <v>6533.9029727522366</v>
      </c>
      <c r="G700" s="180">
        <f>(G625/G612)*AI77</f>
        <v>538.29360475683131</v>
      </c>
      <c r="H700" s="180">
        <f>(H628/H612)*AI60</f>
        <v>119253.21996563232</v>
      </c>
      <c r="I700" s="180">
        <f>(I629/I612)*AI78</f>
        <v>237.55573519625167</v>
      </c>
      <c r="J700" s="180">
        <f>(J630/J612)*AI79</f>
        <v>9585.1800882050429</v>
      </c>
      <c r="K700" s="180">
        <f>(K644/K612)*AI75</f>
        <v>359171.18604965165</v>
      </c>
      <c r="L700" s="180">
        <f>(L647/L612)*AI80</f>
        <v>65776.102013777665</v>
      </c>
      <c r="M700" s="180">
        <f t="shared" si="20"/>
        <v>828741</v>
      </c>
      <c r="N700" s="197" t="s">
        <v>717</v>
      </c>
    </row>
    <row r="701" spans="1:14" ht="12.65" customHeight="1" x14ac:dyDescent="0.35">
      <c r="A701" s="195">
        <v>7260</v>
      </c>
      <c r="B701" s="197" t="s">
        <v>121</v>
      </c>
      <c r="C701" s="180">
        <f>AJ71</f>
        <v>18050538.68</v>
      </c>
      <c r="D701" s="180">
        <f>(D615/D612)*AJ76</f>
        <v>411275.53075914399</v>
      </c>
      <c r="E701" s="180">
        <f>(E623/E612)*SUM(C701:D701)</f>
        <v>1273995.2352706632</v>
      </c>
      <c r="F701" s="180">
        <f>(F624/F612)*AJ64</f>
        <v>17822.669117164885</v>
      </c>
      <c r="G701" s="180">
        <f>(G625/G612)*AJ77</f>
        <v>0</v>
      </c>
      <c r="H701" s="180">
        <f>(H628/H612)*AJ60</f>
        <v>518751.50685050059</v>
      </c>
      <c r="I701" s="180">
        <f>(I629/I612)*AJ78</f>
        <v>0</v>
      </c>
      <c r="J701" s="180">
        <f>(J630/J612)*AJ79</f>
        <v>23247.37221711579</v>
      </c>
      <c r="K701" s="180">
        <f>(K644/K612)*AJ75</f>
        <v>886537.66844792571</v>
      </c>
      <c r="L701" s="180">
        <f>(L647/L612)*AJ80</f>
        <v>130050.79300332782</v>
      </c>
      <c r="M701" s="180">
        <f t="shared" si="20"/>
        <v>3261681</v>
      </c>
      <c r="N701" s="197" t="s">
        <v>718</v>
      </c>
    </row>
    <row r="702" spans="1:14" ht="12.65" customHeight="1" x14ac:dyDescent="0.35">
      <c r="A702" s="195">
        <v>7310</v>
      </c>
      <c r="B702" s="197" t="s">
        <v>719</v>
      </c>
      <c r="C702" s="180">
        <f>AK71</f>
        <v>244951.96000000002</v>
      </c>
      <c r="D702" s="180">
        <f>(D615/D612)*AK76</f>
        <v>0</v>
      </c>
      <c r="E702" s="180">
        <f>(E623/E612)*SUM(C702:D702)</f>
        <v>16903.410810425332</v>
      </c>
      <c r="F702" s="180">
        <f>(F624/F612)*AK64</f>
        <v>131.65593973484744</v>
      </c>
      <c r="G702" s="180">
        <f>(G625/G612)*AK77</f>
        <v>0</v>
      </c>
      <c r="H702" s="180">
        <f>(H628/H612)*AK60</f>
        <v>0</v>
      </c>
      <c r="I702" s="180">
        <f>(I629/I612)*AK78</f>
        <v>6586.606989953716</v>
      </c>
      <c r="J702" s="180">
        <f>(J630/J612)*AK79</f>
        <v>0</v>
      </c>
      <c r="K702" s="180">
        <f>(K644/K612)*AK75</f>
        <v>61777.214521586066</v>
      </c>
      <c r="L702" s="180">
        <f>(L647/L612)*AK80</f>
        <v>0</v>
      </c>
      <c r="M702" s="180">
        <f t="shared" si="20"/>
        <v>85399</v>
      </c>
      <c r="N702" s="197" t="s">
        <v>720</v>
      </c>
    </row>
    <row r="703" spans="1:14" ht="12.65" customHeight="1" x14ac:dyDescent="0.35">
      <c r="A703" s="195">
        <v>7320</v>
      </c>
      <c r="B703" s="197" t="s">
        <v>721</v>
      </c>
      <c r="C703" s="180">
        <f>AL71</f>
        <v>147467.40000000002</v>
      </c>
      <c r="D703" s="180">
        <f>(D615/D612)*AL76</f>
        <v>0</v>
      </c>
      <c r="E703" s="180">
        <f>(E623/E612)*SUM(C703:D703)</f>
        <v>10176.289437918016</v>
      </c>
      <c r="F703" s="180">
        <f>(F624/F612)*AL64</f>
        <v>1.4605499095383567</v>
      </c>
      <c r="G703" s="180">
        <f>(G625/G612)*AL77</f>
        <v>0</v>
      </c>
      <c r="H703" s="180">
        <f>(H628/H612)*AL60</f>
        <v>0</v>
      </c>
      <c r="I703" s="180">
        <f>(I629/I612)*AL78</f>
        <v>1716.4323887905971</v>
      </c>
      <c r="J703" s="180">
        <f>(J630/J612)*AL79</f>
        <v>0</v>
      </c>
      <c r="K703" s="180">
        <f>(K644/K612)*AL75</f>
        <v>25527.193302821146</v>
      </c>
      <c r="L703" s="180">
        <f>(L647/L612)*AL80</f>
        <v>0</v>
      </c>
      <c r="M703" s="180">
        <f t="shared" si="20"/>
        <v>37421</v>
      </c>
      <c r="N703" s="197" t="s">
        <v>722</v>
      </c>
    </row>
    <row r="704" spans="1:14" ht="12.65" customHeight="1" x14ac:dyDescent="0.35">
      <c r="A704" s="195">
        <v>7330</v>
      </c>
      <c r="B704" s="197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7" t="s">
        <v>724</v>
      </c>
    </row>
    <row r="705" spans="1:83" ht="12.65" customHeight="1" x14ac:dyDescent="0.35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83" ht="12.65" customHeight="1" x14ac:dyDescent="0.35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83" ht="12.65" customHeight="1" x14ac:dyDescent="0.35">
      <c r="A707" s="195">
        <v>7380</v>
      </c>
      <c r="B707" s="197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7" t="s">
        <v>730</v>
      </c>
    </row>
    <row r="708" spans="1:83" ht="12.65" customHeight="1" x14ac:dyDescent="0.35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7" t="s">
        <v>732</v>
      </c>
    </row>
    <row r="709" spans="1:83" ht="12.65" customHeight="1" x14ac:dyDescent="0.35">
      <c r="A709" s="195">
        <v>7400</v>
      </c>
      <c r="B709" s="197" t="s">
        <v>733</v>
      </c>
      <c r="C709" s="180">
        <f>AR71</f>
        <v>5488185.04</v>
      </c>
      <c r="D709" s="180">
        <f>(D615/D612)*AR76</f>
        <v>43704.067932820915</v>
      </c>
      <c r="E709" s="180">
        <f>(E623/E612)*SUM(C709:D709)</f>
        <v>381739.31798343553</v>
      </c>
      <c r="F709" s="180">
        <f>(F624/F612)*AR64</f>
        <v>9840.6504528376645</v>
      </c>
      <c r="G709" s="180">
        <f>(G625/G612)*AR77</f>
        <v>0</v>
      </c>
      <c r="H709" s="180">
        <f>(H628/H612)*AR60</f>
        <v>160991.84695360364</v>
      </c>
      <c r="I709" s="180">
        <f>(I629/I612)*AR78</f>
        <v>1416.786743627983</v>
      </c>
      <c r="J709" s="180">
        <f>(J630/J612)*AR79</f>
        <v>0</v>
      </c>
      <c r="K709" s="180">
        <f>(K644/K612)*AR75</f>
        <v>323491.50984972209</v>
      </c>
      <c r="L709" s="180">
        <f>(L647/L612)*AR80</f>
        <v>194611.46704511176</v>
      </c>
      <c r="M709" s="180">
        <f t="shared" si="20"/>
        <v>1115796</v>
      </c>
      <c r="N709" s="197" t="s">
        <v>734</v>
      </c>
    </row>
    <row r="710" spans="1:83" ht="12.65" customHeight="1" x14ac:dyDescent="0.35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83" ht="12.65" customHeight="1" x14ac:dyDescent="0.35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7" t="s">
        <v>737</v>
      </c>
    </row>
    <row r="712" spans="1:83" ht="12.65" customHeight="1" x14ac:dyDescent="0.35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83" ht="12.65" customHeight="1" x14ac:dyDescent="0.35">
      <c r="A713" s="195">
        <v>7490</v>
      </c>
      <c r="B713" s="197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19089.368736607215</v>
      </c>
      <c r="M713" s="180">
        <f t="shared" si="20"/>
        <v>19089</v>
      </c>
      <c r="N713" s="198" t="s">
        <v>741</v>
      </c>
    </row>
    <row r="715" spans="1:83" ht="12.65" customHeight="1" x14ac:dyDescent="0.35">
      <c r="C715" s="180">
        <f>SUM(C614:C647)+SUM(C668:C713)</f>
        <v>118420981.52</v>
      </c>
      <c r="D715" s="180">
        <f>SUM(D616:D647)+SUM(D668:D713)</f>
        <v>2351206.08</v>
      </c>
      <c r="E715" s="180">
        <f>SUM(E624:E647)+SUM(E668:E713)</f>
        <v>7644366.7854172997</v>
      </c>
      <c r="F715" s="180">
        <f>SUM(F625:F648)+SUM(F668:F713)</f>
        <v>460682.29531534121</v>
      </c>
      <c r="G715" s="180">
        <f>SUM(G626:G647)+SUM(G668:G713)</f>
        <v>12357.642472535988</v>
      </c>
      <c r="H715" s="180">
        <f>SUM(H629:H647)+SUM(H668:H713)</f>
        <v>2939591.872152837</v>
      </c>
      <c r="I715" s="180">
        <f>SUM(I630:I647)+SUM(I668:I713)</f>
        <v>1523523.421699605</v>
      </c>
      <c r="J715" s="180">
        <f>SUM(J631:J647)+SUM(J668:J713)</f>
        <v>250428.7456852152</v>
      </c>
      <c r="K715" s="180">
        <f>SUM(K668:K713)</f>
        <v>15063391.528545918</v>
      </c>
      <c r="L715" s="180">
        <f>SUM(L668:L713)</f>
        <v>1442141.0366520756</v>
      </c>
      <c r="M715" s="180">
        <f>SUM(M668:M713)</f>
        <v>29039431</v>
      </c>
      <c r="N715" s="197" t="s">
        <v>742</v>
      </c>
    </row>
    <row r="716" spans="1:83" ht="12.65" customHeight="1" x14ac:dyDescent="0.35">
      <c r="C716" s="180">
        <f>CE71</f>
        <v>118420981.52000001</v>
      </c>
      <c r="D716" s="180">
        <f>D615</f>
        <v>2351206.0799999996</v>
      </c>
      <c r="E716" s="180">
        <f>E623</f>
        <v>7644366.7854172997</v>
      </c>
      <c r="F716" s="180">
        <f>F624</f>
        <v>460682.29531534103</v>
      </c>
      <c r="G716" s="180">
        <f>G625</f>
        <v>12357.64247253599</v>
      </c>
      <c r="H716" s="180">
        <f>H628</f>
        <v>2939591.872152837</v>
      </c>
      <c r="I716" s="180">
        <f>I629</f>
        <v>1523523.4216996052</v>
      </c>
      <c r="J716" s="180">
        <f>J630</f>
        <v>250428.7456852152</v>
      </c>
      <c r="K716" s="180">
        <f>K644</f>
        <v>15063391.528545916</v>
      </c>
      <c r="L716" s="180">
        <f>L647</f>
        <v>1442141.0366520751</v>
      </c>
      <c r="M716" s="180">
        <f>C648</f>
        <v>29039428.669999998</v>
      </c>
      <c r="N716" s="197" t="s">
        <v>743</v>
      </c>
    </row>
    <row r="717" spans="1:83" ht="12.65" customHeight="1" x14ac:dyDescent="0.35">
      <c r="O717" s="197"/>
    </row>
    <row r="718" spans="1:83" ht="12.65" customHeight="1" x14ac:dyDescent="0.35">
      <c r="O718" s="197"/>
    </row>
    <row r="719" spans="1:83" ht="12.65" customHeight="1" x14ac:dyDescent="0.35">
      <c r="O719" s="197"/>
    </row>
    <row r="720" spans="1:83" s="200" customFormat="1" ht="12.65" customHeight="1" x14ac:dyDescent="0.35">
      <c r="A720" s="200" t="s">
        <v>744</v>
      </c>
      <c r="B720" s="267"/>
      <c r="C720" s="267"/>
      <c r="D720" s="267"/>
      <c r="E720" s="267"/>
      <c r="F720" s="267"/>
      <c r="G720" s="267"/>
      <c r="H720" s="267"/>
      <c r="I720" s="267"/>
      <c r="J720" s="267"/>
      <c r="K720" s="267"/>
      <c r="L720" s="267"/>
      <c r="M720" s="267"/>
      <c r="N720" s="267"/>
      <c r="O720" s="267"/>
      <c r="P720" s="267"/>
      <c r="Q720" s="267"/>
      <c r="R720" s="267"/>
      <c r="S720" s="267"/>
      <c r="T720" s="267"/>
      <c r="U720" s="267"/>
      <c r="V720" s="267"/>
      <c r="W720" s="267"/>
      <c r="X720" s="267"/>
      <c r="Y720" s="267"/>
      <c r="Z720" s="267"/>
      <c r="AA720" s="267"/>
      <c r="AB720" s="267"/>
      <c r="AC720" s="267"/>
      <c r="AD720" s="267"/>
      <c r="AE720" s="267"/>
      <c r="AF720" s="267"/>
      <c r="AG720" s="267"/>
      <c r="AH720" s="267"/>
      <c r="AI720" s="267"/>
      <c r="AJ720" s="267"/>
      <c r="AK720" s="267"/>
      <c r="AL720" s="267"/>
      <c r="AM720" s="267"/>
      <c r="AN720" s="267"/>
      <c r="AO720" s="267"/>
      <c r="AP720" s="267"/>
      <c r="AQ720" s="267"/>
      <c r="AR720" s="267"/>
      <c r="AS720" s="267"/>
      <c r="AT720" s="267"/>
      <c r="AU720" s="267"/>
      <c r="AV720" s="267"/>
      <c r="AW720" s="267"/>
      <c r="AX720" s="267"/>
      <c r="AY720" s="267"/>
      <c r="AZ720" s="267"/>
      <c r="BA720" s="267"/>
      <c r="BB720" s="267"/>
      <c r="BC720" s="267"/>
      <c r="BD720" s="267"/>
      <c r="BE720" s="267"/>
      <c r="BF720" s="267"/>
      <c r="BG720" s="267"/>
      <c r="BH720" s="267"/>
      <c r="BI720" s="267"/>
      <c r="BJ720" s="267"/>
      <c r="BK720" s="267"/>
      <c r="BL720" s="267"/>
      <c r="BM720" s="267"/>
      <c r="BN720" s="267"/>
      <c r="BO720" s="267"/>
      <c r="BP720" s="267"/>
      <c r="BQ720" s="267"/>
      <c r="BR720" s="267"/>
      <c r="BS720" s="267"/>
      <c r="BT720" s="267"/>
      <c r="BU720" s="267"/>
      <c r="BV720" s="267"/>
      <c r="BW720" s="267"/>
      <c r="BX720" s="267"/>
      <c r="BY720" s="267"/>
      <c r="BZ720" s="267"/>
      <c r="CA720" s="267"/>
      <c r="CB720" s="267"/>
      <c r="CC720" s="267"/>
      <c r="CD720" s="267"/>
      <c r="CE720" s="267"/>
    </row>
    <row r="721" spans="1:84" s="202" customFormat="1" ht="12.65" customHeight="1" x14ac:dyDescent="0.35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1256</v>
      </c>
    </row>
    <row r="722" spans="1:84" s="200" customFormat="1" ht="12.65" customHeight="1" x14ac:dyDescent="0.35">
      <c r="A722" s="201" t="str">
        <f>RIGHT(C83,3)&amp;"*"&amp;RIGHT(C82,4)&amp;"*"&amp;"A"</f>
        <v>156*2020*A</v>
      </c>
      <c r="B722" s="267">
        <f>ROUND(C165,0)</f>
        <v>3958177</v>
      </c>
      <c r="C722" s="267">
        <f>ROUND(C166,0)</f>
        <v>378201</v>
      </c>
      <c r="D722" s="267">
        <f>ROUND(C167,0)</f>
        <v>932925</v>
      </c>
      <c r="E722" s="267">
        <f>ROUND(C168,0)</f>
        <v>5300580</v>
      </c>
      <c r="F722" s="267">
        <f>ROUND(C169,0)</f>
        <v>171641</v>
      </c>
      <c r="G722" s="267">
        <f>ROUND(C170,0)</f>
        <v>1581687</v>
      </c>
      <c r="H722" s="267">
        <f>ROUND(C171+C172,0)</f>
        <v>1279629</v>
      </c>
      <c r="I722" s="267">
        <f>ROUND(C175,0)</f>
        <v>811845</v>
      </c>
      <c r="J722" s="267">
        <f>ROUND(C176,0)</f>
        <v>522240</v>
      </c>
      <c r="K722" s="267">
        <f>ROUND(C179,0)</f>
        <v>483992</v>
      </c>
      <c r="L722" s="267">
        <f>ROUND(C180,0)</f>
        <v>496019</v>
      </c>
      <c r="M722" s="267">
        <f>ROUND(C183,0)</f>
        <v>122462</v>
      </c>
      <c r="N722" s="267">
        <f>ROUND(C184,0)</f>
        <v>825164</v>
      </c>
      <c r="O722" s="267">
        <f>ROUND(C185,0)</f>
        <v>0</v>
      </c>
      <c r="P722" s="267">
        <f>ROUND(C188,0)</f>
        <v>0</v>
      </c>
      <c r="Q722" s="267">
        <f>ROUND(C189,0)</f>
        <v>458127</v>
      </c>
      <c r="R722" s="267">
        <f>ROUND(B195,0)</f>
        <v>2794220</v>
      </c>
      <c r="S722" s="267">
        <f>ROUND(C195,0)</f>
        <v>728467</v>
      </c>
      <c r="T722" s="267">
        <f>ROUND(D195,0)</f>
        <v>0</v>
      </c>
      <c r="U722" s="267">
        <f>ROUND(B196,0)</f>
        <v>6914863</v>
      </c>
      <c r="V722" s="267">
        <f>ROUND(C196,0)</f>
        <v>0</v>
      </c>
      <c r="W722" s="267">
        <f>ROUND(D196,0)</f>
        <v>0</v>
      </c>
      <c r="X722" s="267">
        <f>ROUND(B197,0)</f>
        <v>85408167</v>
      </c>
      <c r="Y722" s="267">
        <f>ROUND(C197,0)</f>
        <v>0</v>
      </c>
      <c r="Z722" s="267">
        <f>ROUND(D197,0)</f>
        <v>139</v>
      </c>
      <c r="AA722" s="267">
        <f>ROUND(B198,0)</f>
        <v>0</v>
      </c>
      <c r="AB722" s="267">
        <f>ROUND(C198,0)</f>
        <v>0</v>
      </c>
      <c r="AC722" s="267">
        <f>ROUND(D198,0)</f>
        <v>0</v>
      </c>
      <c r="AD722" s="267">
        <f>ROUND(B199,0)</f>
        <v>32696916</v>
      </c>
      <c r="AE722" s="267">
        <f>ROUND(C199,0)</f>
        <v>1625040</v>
      </c>
      <c r="AF722" s="267">
        <f>ROUND(D199,0)</f>
        <v>81709</v>
      </c>
      <c r="AG722" s="267">
        <f>ROUND(B200,0)</f>
        <v>0</v>
      </c>
      <c r="AH722" s="267">
        <f>ROUND(C200,0)</f>
        <v>0</v>
      </c>
      <c r="AI722" s="267">
        <f>ROUND(D200,0)</f>
        <v>0</v>
      </c>
      <c r="AJ722" s="267">
        <f>ROUND(B201,0)</f>
        <v>3032135</v>
      </c>
      <c r="AK722" s="267">
        <f>ROUND(C201,0)</f>
        <v>2379</v>
      </c>
      <c r="AL722" s="267">
        <f>ROUND(D201,0)</f>
        <v>0</v>
      </c>
      <c r="AM722" s="267">
        <f>ROUND(B202,0)</f>
        <v>0</v>
      </c>
      <c r="AN722" s="267">
        <f>ROUND(C202,0)</f>
        <v>0</v>
      </c>
      <c r="AO722" s="267">
        <f>ROUND(D202,0)</f>
        <v>0</v>
      </c>
      <c r="AP722" s="267">
        <f>ROUND(B203,0)</f>
        <v>409051</v>
      </c>
      <c r="AQ722" s="267">
        <f>ROUND(C203,0)</f>
        <v>4823960</v>
      </c>
      <c r="AR722" s="267">
        <f>ROUND(D203,0)</f>
        <v>2778006</v>
      </c>
      <c r="AS722" s="267"/>
      <c r="AT722" s="267"/>
      <c r="AU722" s="267"/>
      <c r="AV722" s="267">
        <f>ROUND(B209,0)</f>
        <v>2503463</v>
      </c>
      <c r="AW722" s="267">
        <f>ROUND(C209,0)</f>
        <v>550290</v>
      </c>
      <c r="AX722" s="267">
        <f>ROUND(D209,0)</f>
        <v>40888</v>
      </c>
      <c r="AY722" s="267">
        <f>ROUND(B210,0)</f>
        <v>23847496</v>
      </c>
      <c r="AZ722" s="267">
        <f>ROUND(C210,0)</f>
        <v>4400639</v>
      </c>
      <c r="BA722" s="267">
        <f>ROUND(D210,0)</f>
        <v>375238</v>
      </c>
      <c r="BB722" s="267">
        <f>ROUND(B211,0)</f>
        <v>0</v>
      </c>
      <c r="BC722" s="267">
        <f>ROUND(C211,0)</f>
        <v>0</v>
      </c>
      <c r="BD722" s="267">
        <f>ROUND(D211,0)</f>
        <v>0</v>
      </c>
      <c r="BE722" s="267">
        <f>ROUND(B212,0)</f>
        <v>549056</v>
      </c>
      <c r="BF722" s="267">
        <f>ROUND(C212,0)</f>
        <v>361885</v>
      </c>
      <c r="BG722" s="267">
        <f>ROUND(D212,0)</f>
        <v>7124</v>
      </c>
      <c r="BH722" s="267">
        <f>ROUND(B213,0)</f>
        <v>63770</v>
      </c>
      <c r="BI722" s="267">
        <f>ROUND(C213,0)</f>
        <v>108619</v>
      </c>
      <c r="BJ722" s="267">
        <f>ROUND(D213,0)</f>
        <v>5668</v>
      </c>
      <c r="BK722" s="267">
        <f>ROUND(B214,0)</f>
        <v>27643293</v>
      </c>
      <c r="BL722" s="267">
        <f>ROUND(C214,0)</f>
        <v>652697</v>
      </c>
      <c r="BM722" s="267">
        <f>ROUND(D214,0)</f>
        <v>72697</v>
      </c>
      <c r="BN722" s="267">
        <f>ROUND(B215,0)</f>
        <v>565288</v>
      </c>
      <c r="BO722" s="267">
        <f>ROUND(C215,0)</f>
        <v>33133</v>
      </c>
      <c r="BP722" s="267">
        <f>ROUND(D215,0)</f>
        <v>3880</v>
      </c>
      <c r="BQ722" s="267">
        <f>ROUND(B216,0)</f>
        <v>0</v>
      </c>
      <c r="BR722" s="267">
        <f>ROUND(C216,0)</f>
        <v>0</v>
      </c>
      <c r="BS722" s="267">
        <f>ROUND(D216,0)</f>
        <v>0</v>
      </c>
      <c r="BT722" s="267">
        <f>ROUND(C223,0)</f>
        <v>-3005629</v>
      </c>
      <c r="BU722" s="267">
        <f>ROUND(C224,0)</f>
        <v>2573358</v>
      </c>
      <c r="BV722" s="267">
        <f>ROUND(C225,0)</f>
        <v>0</v>
      </c>
      <c r="BW722" s="267">
        <f>ROUND(C226,0)</f>
        <v>21952491</v>
      </c>
      <c r="BX722" s="267">
        <f>ROUND(C227,0)</f>
        <v>106278793</v>
      </c>
      <c r="BY722" s="267">
        <f>ROUND(C228,0)</f>
        <v>-60282</v>
      </c>
      <c r="BZ722" s="267">
        <f>ROUND(C231,0)</f>
        <v>1072</v>
      </c>
      <c r="CA722" s="267">
        <f>ROUND(C233,0)</f>
        <v>403729</v>
      </c>
      <c r="CB722" s="267">
        <f>ROUND(C234,0)</f>
        <v>0</v>
      </c>
      <c r="CC722" s="267">
        <f>ROUND(C238+C239,0)</f>
        <v>2010833</v>
      </c>
      <c r="CD722" s="267">
        <f>D221</f>
        <v>16179693.73</v>
      </c>
      <c r="CE722" s="267"/>
    </row>
    <row r="723" spans="1:84" ht="12.65" customHeight="1" x14ac:dyDescent="0.35">
      <c r="B723" s="268"/>
      <c r="C723" s="268"/>
      <c r="D723" s="268"/>
      <c r="E723" s="268"/>
      <c r="F723" s="268"/>
      <c r="G723" s="268"/>
      <c r="H723" s="268"/>
      <c r="I723" s="268"/>
      <c r="J723" s="268"/>
      <c r="K723" s="268"/>
      <c r="L723" s="268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  <c r="AA723" s="268"/>
      <c r="AB723" s="268"/>
      <c r="AC723" s="268"/>
      <c r="AD723" s="268"/>
      <c r="AE723" s="268"/>
      <c r="AF723" s="268"/>
      <c r="AG723" s="268"/>
      <c r="AH723" s="268"/>
      <c r="AI723" s="268"/>
      <c r="AJ723" s="268"/>
      <c r="AK723" s="268"/>
      <c r="AL723" s="268"/>
      <c r="AM723" s="268"/>
      <c r="AN723" s="268"/>
      <c r="AO723" s="268"/>
      <c r="AP723" s="268"/>
      <c r="AQ723" s="268"/>
      <c r="AR723" s="268"/>
      <c r="AS723" s="268"/>
      <c r="AT723" s="268"/>
      <c r="AU723" s="268"/>
      <c r="AV723" s="268"/>
      <c r="AW723" s="268"/>
      <c r="AX723" s="268"/>
      <c r="AY723" s="268"/>
      <c r="AZ723" s="268"/>
      <c r="BA723" s="268"/>
      <c r="BB723" s="268"/>
      <c r="BC723" s="268"/>
      <c r="BD723" s="268"/>
      <c r="BE723" s="268"/>
      <c r="BF723" s="268"/>
      <c r="BG723" s="268"/>
      <c r="BH723" s="268"/>
      <c r="BI723" s="268"/>
      <c r="BJ723" s="268"/>
      <c r="BK723" s="268"/>
      <c r="BL723" s="268"/>
      <c r="BM723" s="268"/>
      <c r="BN723" s="268"/>
      <c r="BO723" s="268"/>
      <c r="BP723" s="268"/>
      <c r="BQ723" s="268"/>
      <c r="BR723" s="268"/>
      <c r="BS723" s="268"/>
      <c r="BT723" s="268"/>
      <c r="BU723" s="268"/>
      <c r="BV723" s="268"/>
      <c r="BW723" s="268"/>
      <c r="BX723" s="268"/>
      <c r="BY723" s="268"/>
      <c r="BZ723" s="268"/>
      <c r="CA723" s="268"/>
      <c r="CB723" s="268"/>
      <c r="CC723" s="268"/>
      <c r="CD723" s="268"/>
      <c r="CE723" s="268"/>
    </row>
    <row r="724" spans="1:84" s="200" customFormat="1" ht="12.65" customHeight="1" x14ac:dyDescent="0.35">
      <c r="A724" s="200" t="s">
        <v>148</v>
      </c>
      <c r="B724" s="267"/>
      <c r="C724" s="267"/>
      <c r="D724" s="267"/>
      <c r="E724" s="267"/>
      <c r="F724" s="267"/>
      <c r="G724" s="267"/>
      <c r="H724" s="267"/>
      <c r="I724" s="267"/>
      <c r="J724" s="267"/>
      <c r="K724" s="267"/>
      <c r="L724" s="267"/>
      <c r="M724" s="267"/>
      <c r="N724" s="267"/>
      <c r="O724" s="267"/>
      <c r="P724" s="267"/>
      <c r="Q724" s="267"/>
      <c r="R724" s="267"/>
      <c r="S724" s="267"/>
      <c r="T724" s="267"/>
      <c r="U724" s="267"/>
      <c r="V724" s="267"/>
      <c r="W724" s="267"/>
      <c r="X724" s="267"/>
      <c r="Y724" s="267"/>
      <c r="Z724" s="267"/>
      <c r="AA724" s="267"/>
      <c r="AB724" s="267"/>
      <c r="AC724" s="267"/>
      <c r="AD724" s="267"/>
      <c r="AE724" s="267"/>
      <c r="AF724" s="267"/>
      <c r="AG724" s="267"/>
      <c r="AH724" s="267"/>
      <c r="AI724" s="267"/>
      <c r="AJ724" s="267"/>
      <c r="AK724" s="267"/>
      <c r="AL724" s="267"/>
      <c r="AM724" s="267"/>
      <c r="AN724" s="267"/>
      <c r="AO724" s="267"/>
      <c r="AP724" s="267"/>
      <c r="AQ724" s="267"/>
      <c r="AR724" s="267"/>
      <c r="AS724" s="267"/>
      <c r="AT724" s="267"/>
      <c r="AU724" s="267"/>
      <c r="AV724" s="267"/>
      <c r="AW724" s="267"/>
      <c r="AX724" s="267"/>
      <c r="AY724" s="267"/>
      <c r="AZ724" s="267"/>
      <c r="BA724" s="267"/>
      <c r="BB724" s="267"/>
      <c r="BC724" s="267"/>
      <c r="BD724" s="267"/>
      <c r="BE724" s="267"/>
      <c r="BF724" s="267"/>
      <c r="BG724" s="267"/>
      <c r="BH724" s="267"/>
      <c r="BI724" s="267"/>
      <c r="BJ724" s="267"/>
      <c r="BK724" s="267"/>
      <c r="BL724" s="267"/>
      <c r="BM724" s="267"/>
      <c r="BN724" s="267"/>
      <c r="BO724" s="267"/>
      <c r="BP724" s="267"/>
      <c r="BQ724" s="267"/>
      <c r="BR724" s="267"/>
      <c r="BS724" s="267"/>
      <c r="BT724" s="267"/>
      <c r="BU724" s="267"/>
      <c r="BV724" s="267"/>
      <c r="BW724" s="267"/>
      <c r="BX724" s="267"/>
      <c r="BY724" s="267"/>
      <c r="BZ724" s="267"/>
      <c r="CA724" s="267"/>
      <c r="CB724" s="267"/>
      <c r="CC724" s="267"/>
      <c r="CD724" s="267"/>
      <c r="CE724" s="267"/>
    </row>
    <row r="725" spans="1:84" s="202" customFormat="1" ht="12.65" customHeight="1" x14ac:dyDescent="0.35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5" customHeight="1" x14ac:dyDescent="0.35">
      <c r="A726" s="201" t="str">
        <f>RIGHT(C83,3)&amp;"*"&amp;RIGHT(C82,4)&amp;"*"&amp;"A"</f>
        <v>156*2020*A</v>
      </c>
      <c r="B726" s="267">
        <f>ROUND(C111,0)</f>
        <v>1291</v>
      </c>
      <c r="C726" s="267">
        <f>ROUND(C112,0)</f>
        <v>5</v>
      </c>
      <c r="D726" s="267">
        <f>ROUND(C113,0)</f>
        <v>0</v>
      </c>
      <c r="E726" s="267">
        <f>ROUND(C114,0)</f>
        <v>298</v>
      </c>
      <c r="F726" s="267">
        <f>ROUND(D111,0)</f>
        <v>4251</v>
      </c>
      <c r="G726" s="267">
        <f>ROUND(D112,0)</f>
        <v>0</v>
      </c>
      <c r="H726" s="267">
        <f>ROUND(D113,0)</f>
        <v>0</v>
      </c>
      <c r="I726" s="267">
        <f>ROUND(D114,0)</f>
        <v>537</v>
      </c>
      <c r="J726" s="267">
        <f>ROUND(C116,0)</f>
        <v>6</v>
      </c>
      <c r="K726" s="267">
        <f>ROUND(C117,0)</f>
        <v>0</v>
      </c>
      <c r="L726" s="267">
        <f>ROUND(C118,0)</f>
        <v>19</v>
      </c>
      <c r="M726" s="267">
        <f>ROUND(C119,0)</f>
        <v>0</v>
      </c>
      <c r="N726" s="267">
        <f>ROUND(C120,0)</f>
        <v>9</v>
      </c>
      <c r="O726" s="267">
        <f>ROUND(C121,0)</f>
        <v>0</v>
      </c>
      <c r="P726" s="267">
        <f>ROUND(C122,0)</f>
        <v>0</v>
      </c>
      <c r="Q726" s="267">
        <f>ROUND(C123,0)</f>
        <v>0</v>
      </c>
      <c r="R726" s="267">
        <f>ROUND(C124,0)</f>
        <v>0</v>
      </c>
      <c r="S726" s="267">
        <f>ROUND(C125,0)</f>
        <v>0</v>
      </c>
      <c r="T726" s="267"/>
      <c r="U726" s="267">
        <f>ROUND(C126,0)</f>
        <v>8</v>
      </c>
      <c r="V726" s="267">
        <f>ROUND(C128,0)</f>
        <v>52</v>
      </c>
      <c r="W726" s="267">
        <f>ROUND(C129,0)</f>
        <v>14</v>
      </c>
      <c r="X726" s="267">
        <f>ROUND(B138,0)</f>
        <v>675</v>
      </c>
      <c r="Y726" s="267">
        <f>ROUND(B139,0)</f>
        <v>2619</v>
      </c>
      <c r="Z726" s="267">
        <f>ROUND(B140,0)</f>
        <v>31778</v>
      </c>
      <c r="AA726" s="267">
        <f>ROUND(B141,0)</f>
        <v>20298317</v>
      </c>
      <c r="AB726" s="267">
        <f>ROUND(B142,0)</f>
        <v>93935611</v>
      </c>
      <c r="AC726" s="267">
        <f>ROUND(C138,0)</f>
        <v>15</v>
      </c>
      <c r="AD726" s="267">
        <f>ROUND(C139,0)</f>
        <v>35</v>
      </c>
      <c r="AE726" s="267">
        <f>ROUND(C140,0)</f>
        <v>14492</v>
      </c>
      <c r="AF726" s="267">
        <f>ROUND(C141,0)</f>
        <v>5048400</v>
      </c>
      <c r="AG726" s="267">
        <f>ROUND(C142,0)</f>
        <v>24186418</v>
      </c>
      <c r="AH726" s="267">
        <f>ROUND(D138,0)</f>
        <v>902</v>
      </c>
      <c r="AI726" s="267">
        <f>ROUND(D139,0)</f>
        <v>2205</v>
      </c>
      <c r="AJ726" s="267">
        <f>ROUND(D140,0)</f>
        <v>33724</v>
      </c>
      <c r="AK726" s="267">
        <f>ROUND(D141,0)</f>
        <v>9766267</v>
      </c>
      <c r="AL726" s="267">
        <f>ROUND(D142,0)</f>
        <v>85168768</v>
      </c>
      <c r="AM726" s="267">
        <f>ROUND(B144,0)</f>
        <v>0</v>
      </c>
      <c r="AN726" s="267">
        <f>ROUND(B145,0)</f>
        <v>0</v>
      </c>
      <c r="AO726" s="267">
        <f>ROUND(B146,0)</f>
        <v>0</v>
      </c>
      <c r="AP726" s="267">
        <f>ROUND(B147,0)</f>
        <v>0</v>
      </c>
      <c r="AQ726" s="267">
        <f>ROUND(B148,0)</f>
        <v>0</v>
      </c>
      <c r="AR726" s="267">
        <f>ROUND(C144,0)</f>
        <v>0</v>
      </c>
      <c r="AS726" s="267">
        <f>ROUND(C145,0)</f>
        <v>0</v>
      </c>
      <c r="AT726" s="267">
        <f>ROUND(C146,0)</f>
        <v>0</v>
      </c>
      <c r="AU726" s="267">
        <f>ROUND(C147,0)</f>
        <v>0</v>
      </c>
      <c r="AV726" s="267">
        <f>ROUND(C148,0)</f>
        <v>0</v>
      </c>
      <c r="AW726" s="267">
        <f>ROUND(D144,0)</f>
        <v>0</v>
      </c>
      <c r="AX726" s="267">
        <f>ROUND(D145,0)</f>
        <v>0</v>
      </c>
      <c r="AY726" s="267">
        <f>ROUND(D146,0)</f>
        <v>0</v>
      </c>
      <c r="AZ726" s="267">
        <f>ROUND(D147,0)</f>
        <v>0</v>
      </c>
      <c r="BA726" s="267">
        <f>ROUND(D148,0)</f>
        <v>0</v>
      </c>
      <c r="BB726" s="267">
        <f>ROUND(B150,0)</f>
        <v>0</v>
      </c>
      <c r="BC726" s="267">
        <f>ROUND(B151,0)</f>
        <v>0</v>
      </c>
      <c r="BD726" s="267">
        <f>ROUND(B152,0)</f>
        <v>0</v>
      </c>
      <c r="BE726" s="267">
        <f>ROUND(B153,0)</f>
        <v>0</v>
      </c>
      <c r="BF726" s="267">
        <f>ROUND(B154,0)</f>
        <v>0</v>
      </c>
      <c r="BG726" s="267">
        <f>ROUND(C150,0)</f>
        <v>0</v>
      </c>
      <c r="BH726" s="267">
        <f>ROUND(C151,0)</f>
        <v>0</v>
      </c>
      <c r="BI726" s="267">
        <f>ROUND(C152,0)</f>
        <v>0</v>
      </c>
      <c r="BJ726" s="267">
        <f>ROUND(C153,0)</f>
        <v>0</v>
      </c>
      <c r="BK726" s="267">
        <f>ROUND(C154,0)</f>
        <v>0</v>
      </c>
      <c r="BL726" s="267">
        <f>ROUND(D150,0)</f>
        <v>0</v>
      </c>
      <c r="BM726" s="267">
        <f>ROUND(D151,0)</f>
        <v>0</v>
      </c>
      <c r="BN726" s="267">
        <f>ROUND(D152,0)</f>
        <v>0</v>
      </c>
      <c r="BO726" s="267">
        <f>ROUND(D153,0)</f>
        <v>0</v>
      </c>
      <c r="BP726" s="267">
        <f>ROUND(D154,0)</f>
        <v>0</v>
      </c>
      <c r="BQ726" s="267">
        <f>ROUND(B157,0)</f>
        <v>0</v>
      </c>
      <c r="BR726" s="267">
        <f>ROUND(C157,0)</f>
        <v>0</v>
      </c>
      <c r="BS726" s="267"/>
      <c r="BT726" s="267"/>
      <c r="BU726" s="267"/>
      <c r="BV726" s="267"/>
      <c r="BW726" s="267"/>
      <c r="BX726" s="267"/>
      <c r="BY726" s="267"/>
      <c r="BZ726" s="267"/>
      <c r="CA726" s="267"/>
      <c r="CB726" s="267"/>
      <c r="CC726" s="267"/>
      <c r="CD726" s="267"/>
      <c r="CE726" s="267"/>
    </row>
    <row r="727" spans="1:84" ht="12.65" customHeight="1" x14ac:dyDescent="0.35">
      <c r="B727" s="268"/>
      <c r="C727" s="268"/>
      <c r="D727" s="268"/>
      <c r="E727" s="268"/>
      <c r="F727" s="268"/>
      <c r="G727" s="268"/>
      <c r="H727" s="268"/>
      <c r="I727" s="268"/>
      <c r="J727" s="268"/>
      <c r="K727" s="268"/>
      <c r="L727" s="268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  <c r="AA727" s="268"/>
      <c r="AB727" s="268"/>
      <c r="AC727" s="268"/>
      <c r="AD727" s="268"/>
      <c r="AE727" s="268"/>
      <c r="AF727" s="268"/>
      <c r="AG727" s="268"/>
      <c r="AH727" s="268"/>
      <c r="AI727" s="268"/>
      <c r="AJ727" s="268"/>
      <c r="AK727" s="268"/>
      <c r="AL727" s="268"/>
      <c r="AM727" s="268"/>
      <c r="AN727" s="268"/>
      <c r="AO727" s="268"/>
      <c r="AP727" s="268"/>
      <c r="AQ727" s="268"/>
      <c r="AR727" s="268"/>
      <c r="AS727" s="268"/>
      <c r="AT727" s="268"/>
      <c r="AU727" s="268"/>
      <c r="AV727" s="268"/>
      <c r="AW727" s="268"/>
      <c r="AX727" s="268"/>
      <c r="AY727" s="268"/>
      <c r="AZ727" s="268"/>
      <c r="BA727" s="268"/>
      <c r="BB727" s="268"/>
      <c r="BC727" s="268"/>
      <c r="BD727" s="268"/>
      <c r="BE727" s="268"/>
      <c r="BF727" s="268"/>
      <c r="BG727" s="268"/>
      <c r="BH727" s="268"/>
      <c r="BI727" s="268"/>
      <c r="BJ727" s="268"/>
      <c r="BK727" s="268"/>
      <c r="BL727" s="268"/>
      <c r="BM727" s="268"/>
      <c r="BN727" s="268"/>
      <c r="BO727" s="268"/>
      <c r="BP727" s="268"/>
      <c r="BQ727" s="268"/>
      <c r="BR727" s="268"/>
      <c r="BS727" s="268"/>
      <c r="BT727" s="268"/>
      <c r="BU727" s="268"/>
      <c r="BV727" s="268"/>
      <c r="BW727" s="268"/>
      <c r="BX727" s="268"/>
      <c r="BY727" s="268"/>
      <c r="BZ727" s="268"/>
      <c r="CA727" s="268"/>
      <c r="CB727" s="268"/>
      <c r="CC727" s="268"/>
      <c r="CD727" s="268"/>
      <c r="CE727" s="268"/>
    </row>
    <row r="728" spans="1:84" s="200" customFormat="1" ht="12.65" customHeight="1" x14ac:dyDescent="0.35">
      <c r="A728" s="200" t="s">
        <v>895</v>
      </c>
      <c r="B728" s="267"/>
      <c r="C728" s="267"/>
      <c r="D728" s="267"/>
      <c r="E728" s="267"/>
      <c r="F728" s="267"/>
      <c r="G728" s="267"/>
      <c r="H728" s="267"/>
      <c r="I728" s="267"/>
      <c r="J728" s="267"/>
      <c r="K728" s="267"/>
      <c r="L728" s="267"/>
      <c r="M728" s="267"/>
      <c r="N728" s="267"/>
      <c r="O728" s="267"/>
      <c r="P728" s="267"/>
      <c r="Q728" s="267"/>
      <c r="R728" s="267"/>
      <c r="S728" s="267"/>
      <c r="T728" s="267"/>
      <c r="U728" s="267"/>
      <c r="V728" s="267"/>
      <c r="W728" s="267"/>
      <c r="X728" s="267"/>
      <c r="Y728" s="267"/>
      <c r="Z728" s="267"/>
      <c r="AA728" s="267"/>
      <c r="AB728" s="267"/>
      <c r="AC728" s="267"/>
      <c r="AD728" s="267"/>
      <c r="AE728" s="267"/>
      <c r="AF728" s="267"/>
      <c r="AG728" s="267"/>
      <c r="AH728" s="267"/>
      <c r="AI728" s="267"/>
      <c r="AJ728" s="267"/>
      <c r="AK728" s="267"/>
      <c r="AL728" s="267"/>
      <c r="AM728" s="267"/>
      <c r="AN728" s="267"/>
      <c r="AO728" s="267"/>
      <c r="AP728" s="267"/>
      <c r="AQ728" s="267"/>
      <c r="AR728" s="267"/>
      <c r="AS728" s="267"/>
      <c r="AT728" s="267"/>
      <c r="AU728" s="267"/>
      <c r="AV728" s="267"/>
      <c r="AW728" s="267"/>
      <c r="AX728" s="267"/>
      <c r="AY728" s="267"/>
      <c r="AZ728" s="267"/>
      <c r="BA728" s="267"/>
      <c r="BB728" s="267"/>
      <c r="BC728" s="267"/>
      <c r="BD728" s="267"/>
      <c r="BE728" s="267"/>
      <c r="BF728" s="267"/>
      <c r="BG728" s="267"/>
      <c r="BH728" s="267"/>
      <c r="BI728" s="267"/>
      <c r="BJ728" s="267"/>
      <c r="BK728" s="267"/>
      <c r="BL728" s="267"/>
      <c r="BM728" s="267"/>
      <c r="BN728" s="267"/>
      <c r="BO728" s="267"/>
      <c r="BP728" s="267"/>
      <c r="BQ728" s="267"/>
      <c r="BR728" s="267"/>
      <c r="BS728" s="267"/>
      <c r="BT728" s="267"/>
      <c r="BU728" s="267"/>
      <c r="BV728" s="267"/>
      <c r="BW728" s="267"/>
      <c r="BX728" s="267"/>
      <c r="BY728" s="267"/>
      <c r="BZ728" s="267"/>
      <c r="CA728" s="267"/>
      <c r="CB728" s="267"/>
      <c r="CC728" s="267"/>
      <c r="CD728" s="267"/>
      <c r="CE728" s="267"/>
    </row>
    <row r="729" spans="1:84" s="202" customFormat="1" ht="12.65" customHeight="1" x14ac:dyDescent="0.35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5" customHeight="1" x14ac:dyDescent="0.35">
      <c r="A730" s="201" t="str">
        <f>RIGHT(C83,3)&amp;"*"&amp;RIGHT(C82,4)&amp;"*"&amp;"A"</f>
        <v>156*2020*A</v>
      </c>
      <c r="B730" s="267">
        <f>ROUND(C250,0)</f>
        <v>7908500</v>
      </c>
      <c r="C730" s="267">
        <f>ROUND(C251,0)</f>
        <v>202400</v>
      </c>
      <c r="D730" s="267">
        <f>ROUND(C252,0)</f>
        <v>19439502</v>
      </c>
      <c r="E730" s="267">
        <f>ROUND(C253,0)</f>
        <v>1044068</v>
      </c>
      <c r="F730" s="267">
        <f>ROUND(C254,0)</f>
        <v>1237473</v>
      </c>
      <c r="G730" s="267">
        <f>ROUND(C255,0)</f>
        <v>0</v>
      </c>
      <c r="H730" s="267">
        <f>ROUND(C256,0)</f>
        <v>0</v>
      </c>
      <c r="I730" s="267">
        <f>ROUND(C257,0)</f>
        <v>2394957</v>
      </c>
      <c r="J730" s="267">
        <f>ROUND(C258,0)</f>
        <v>1164029</v>
      </c>
      <c r="K730" s="267">
        <f>ROUND(C259,0)</f>
        <v>0</v>
      </c>
      <c r="L730" s="267">
        <f>ROUND(C262,0)</f>
        <v>1261219</v>
      </c>
      <c r="M730" s="267">
        <f>ROUND(C263,0)</f>
        <v>0</v>
      </c>
      <c r="N730" s="267">
        <f>ROUND(C264,0)</f>
        <v>3019847</v>
      </c>
      <c r="O730" s="267">
        <f>ROUND(C267,0)</f>
        <v>3522687</v>
      </c>
      <c r="P730" s="267">
        <f>ROUND(C268,0)</f>
        <v>6914863</v>
      </c>
      <c r="Q730" s="267">
        <f>ROUND(C269,0)</f>
        <v>85408028</v>
      </c>
      <c r="R730" s="267">
        <f>ROUND(C270,0)</f>
        <v>0</v>
      </c>
      <c r="S730" s="267">
        <f>ROUND(C271,0)</f>
        <v>34240248</v>
      </c>
      <c r="T730" s="267">
        <f>ROUND(C272,0)</f>
        <v>3034515</v>
      </c>
      <c r="U730" s="267">
        <f>ROUND(C273,0)</f>
        <v>0</v>
      </c>
      <c r="V730" s="267">
        <f>ROUND(C274,0)</f>
        <v>2455005</v>
      </c>
      <c r="W730" s="267">
        <f>ROUND(C275,0)</f>
        <v>0</v>
      </c>
      <c r="X730" s="267">
        <f>ROUND(C276,0)</f>
        <v>63493153</v>
      </c>
      <c r="Y730" s="267">
        <f>ROUND(C279,0)</f>
        <v>0</v>
      </c>
      <c r="Z730" s="267">
        <f>ROUND(C280,0)</f>
        <v>0</v>
      </c>
      <c r="AA730" s="267">
        <f>ROUND(C281,0)</f>
        <v>0</v>
      </c>
      <c r="AB730" s="267">
        <f>ROUND(C282,0)</f>
        <v>0</v>
      </c>
      <c r="AC730" s="267">
        <f>ROUND(C286,0)</f>
        <v>0</v>
      </c>
      <c r="AD730" s="267">
        <f>ROUND(C287,0)</f>
        <v>68181</v>
      </c>
      <c r="AE730" s="267">
        <f>ROUND(C288,0)</f>
        <v>0</v>
      </c>
      <c r="AF730" s="267">
        <f>ROUND(C289,0)</f>
        <v>0</v>
      </c>
      <c r="AG730" s="267">
        <f>ROUND(C304,0)</f>
        <v>6800000</v>
      </c>
      <c r="AH730" s="267">
        <f>ROUND(C305,0)</f>
        <v>7239391</v>
      </c>
      <c r="AI730" s="267">
        <f>ROUND(C306,0)</f>
        <v>6091014</v>
      </c>
      <c r="AJ730" s="267">
        <f>ROUND(C307,0)</f>
        <v>244941</v>
      </c>
      <c r="AK730" s="267">
        <f>ROUND(C308,0)</f>
        <v>9119493</v>
      </c>
      <c r="AL730" s="267">
        <f>ROUND(C309,0)</f>
        <v>361447</v>
      </c>
      <c r="AM730" s="267">
        <f>ROUND(C310,0)</f>
        <v>0</v>
      </c>
      <c r="AN730" s="267">
        <f>ROUND(C311,0)</f>
        <v>0</v>
      </c>
      <c r="AO730" s="267">
        <f>ROUND(C312,0)</f>
        <v>0</v>
      </c>
      <c r="AP730" s="267">
        <f>ROUND(C313,0)</f>
        <v>1121060</v>
      </c>
      <c r="AQ730" s="267">
        <f>ROUND(C316,0)</f>
        <v>0</v>
      </c>
      <c r="AR730" s="267">
        <f>ROUND(C317,0)</f>
        <v>0</v>
      </c>
      <c r="AS730" s="267">
        <f>ROUND(C318,0)</f>
        <v>0</v>
      </c>
      <c r="AT730" s="267">
        <f>ROUND(C321,0)</f>
        <v>0</v>
      </c>
      <c r="AU730" s="267">
        <f>ROUND(C322,0)</f>
        <v>0</v>
      </c>
      <c r="AV730" s="267">
        <f>ROUND(C323,0)</f>
        <v>0</v>
      </c>
      <c r="AW730" s="267">
        <f>ROUND(C324,0)</f>
        <v>90759</v>
      </c>
      <c r="AX730" s="267">
        <f>ROUND(C325,0)</f>
        <v>57594181</v>
      </c>
      <c r="AY730" s="267">
        <f>ROUND(C326,0)</f>
        <v>0</v>
      </c>
      <c r="AZ730" s="267">
        <f>ROUND(C327,0)</f>
        <v>7364246</v>
      </c>
      <c r="BA730" s="267">
        <f>ROUND(C328,0)</f>
        <v>0</v>
      </c>
      <c r="BB730" s="267">
        <f>ROUND(C332,0)</f>
        <v>11707701</v>
      </c>
      <c r="BC730" s="267"/>
      <c r="BD730" s="267"/>
      <c r="BE730" s="267">
        <f>ROUND(C337,0)</f>
        <v>0</v>
      </c>
      <c r="BF730" s="267">
        <f>ROUND(C336,0)</f>
        <v>0</v>
      </c>
      <c r="BG730" s="267"/>
      <c r="BH730" s="267"/>
      <c r="BI730" s="267">
        <f>ROUND(CE60,2)</f>
        <v>547.4</v>
      </c>
      <c r="BJ730" s="267">
        <f>ROUND(C359,0)</f>
        <v>35112984</v>
      </c>
      <c r="BK730" s="267">
        <f>ROUND(C360,0)</f>
        <v>203290798</v>
      </c>
      <c r="BL730" s="267">
        <f>ROUND(C364,0)</f>
        <v>127738731</v>
      </c>
      <c r="BM730" s="267">
        <f>ROUND(C365,0)</f>
        <v>403729</v>
      </c>
      <c r="BN730" s="267">
        <f>ROUND(C366,0)</f>
        <v>2010833</v>
      </c>
      <c r="BO730" s="267">
        <f>ROUND(C370,0)</f>
        <v>8930672</v>
      </c>
      <c r="BP730" s="267">
        <f>ROUND(C371,0)</f>
        <v>132993</v>
      </c>
      <c r="BQ730" s="267">
        <f>ROUND(C378,0)</f>
        <v>49027418</v>
      </c>
      <c r="BR730" s="267">
        <f>ROUND(C379,0)</f>
        <v>13602839</v>
      </c>
      <c r="BS730" s="267">
        <f>ROUND(C380,0)</f>
        <v>12666094</v>
      </c>
      <c r="BT730" s="267">
        <f>ROUND(C381,0)</f>
        <v>17189148</v>
      </c>
      <c r="BU730" s="267">
        <f>ROUND(C382,0)</f>
        <v>1549738</v>
      </c>
      <c r="BV730" s="267">
        <f>ROUND(C383,0)</f>
        <v>15303142</v>
      </c>
      <c r="BW730" s="267">
        <f>ROUND(C384,0)</f>
        <v>5972266</v>
      </c>
      <c r="BX730" s="267">
        <f>ROUND(C385,0)</f>
        <v>1334085</v>
      </c>
      <c r="BY730" s="267">
        <f>ROUND(C386,0)</f>
        <v>980011</v>
      </c>
      <c r="BZ730" s="267">
        <f>ROUND(C387,0)</f>
        <v>947626</v>
      </c>
      <c r="CA730" s="267">
        <f>ROUND(C388,0)</f>
        <v>458127</v>
      </c>
      <c r="CB730" s="267">
        <f>C363</f>
        <v>16179693.73</v>
      </c>
      <c r="CC730" s="267">
        <f>ROUND(C389,0)</f>
        <v>0</v>
      </c>
      <c r="CD730" s="267">
        <f>ROUND(C392,0)</f>
        <v>7917355</v>
      </c>
      <c r="CE730" s="267">
        <f>ROUND(C394,0)</f>
        <v>0</v>
      </c>
      <c r="CF730" s="200">
        <f>ROUND(C395,0)</f>
        <v>0</v>
      </c>
    </row>
    <row r="731" spans="1:84" ht="12.65" customHeight="1" x14ac:dyDescent="0.35">
      <c r="B731" s="268"/>
      <c r="C731" s="268"/>
      <c r="D731" s="268"/>
      <c r="E731" s="268"/>
      <c r="F731" s="268"/>
      <c r="G731" s="268"/>
      <c r="H731" s="268"/>
      <c r="I731" s="268"/>
      <c r="J731" s="268"/>
      <c r="K731" s="268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  <c r="AA731" s="268"/>
      <c r="AB731" s="268"/>
      <c r="AC731" s="268"/>
      <c r="AD731" s="268"/>
      <c r="AE731" s="268"/>
      <c r="AF731" s="268"/>
      <c r="AG731" s="268"/>
      <c r="AH731" s="268"/>
      <c r="AI731" s="268"/>
      <c r="AJ731" s="268"/>
      <c r="AK731" s="268"/>
      <c r="AL731" s="268"/>
      <c r="AM731" s="268"/>
      <c r="AN731" s="268"/>
      <c r="AO731" s="268"/>
      <c r="AP731" s="268"/>
      <c r="AQ731" s="268"/>
      <c r="AR731" s="268"/>
      <c r="AS731" s="268"/>
      <c r="AT731" s="268"/>
      <c r="AU731" s="268"/>
      <c r="AV731" s="268"/>
      <c r="AW731" s="268"/>
      <c r="AX731" s="268"/>
      <c r="AY731" s="268"/>
      <c r="AZ731" s="268"/>
      <c r="BA731" s="268"/>
      <c r="BB731" s="268"/>
      <c r="BC731" s="268"/>
      <c r="BD731" s="268"/>
      <c r="BE731" s="268"/>
      <c r="BF731" s="268"/>
      <c r="BG731" s="268"/>
      <c r="BH731" s="268"/>
      <c r="BI731" s="268"/>
      <c r="BJ731" s="268"/>
      <c r="BK731" s="268"/>
      <c r="BL731" s="268"/>
      <c r="BM731" s="268"/>
      <c r="BN731" s="268"/>
      <c r="BO731" s="268"/>
      <c r="BP731" s="268"/>
      <c r="BQ731" s="268"/>
      <c r="BR731" s="268"/>
      <c r="BS731" s="268"/>
      <c r="BT731" s="268"/>
      <c r="BU731" s="268"/>
      <c r="BV731" s="268"/>
      <c r="BW731" s="268"/>
      <c r="BX731" s="268"/>
      <c r="BY731" s="268"/>
      <c r="BZ731" s="268"/>
      <c r="CA731" s="268"/>
      <c r="CB731" s="268"/>
      <c r="CC731" s="268"/>
      <c r="CD731" s="268"/>
      <c r="CE731" s="268"/>
    </row>
    <row r="732" spans="1:84" s="200" customFormat="1" ht="12.65" customHeight="1" x14ac:dyDescent="0.35">
      <c r="A732" s="200" t="s">
        <v>979</v>
      </c>
      <c r="B732" s="267"/>
      <c r="C732" s="267"/>
      <c r="D732" s="267"/>
      <c r="E732" s="267"/>
      <c r="F732" s="267"/>
      <c r="G732" s="267"/>
      <c r="H732" s="267"/>
      <c r="I732" s="267"/>
      <c r="J732" s="267"/>
      <c r="K732" s="267"/>
      <c r="L732" s="267"/>
      <c r="M732" s="267"/>
      <c r="N732" s="267"/>
      <c r="O732" s="267"/>
      <c r="P732" s="267"/>
      <c r="Q732" s="267"/>
      <c r="R732" s="267"/>
      <c r="S732" s="267"/>
      <c r="T732" s="267"/>
      <c r="U732" s="267"/>
      <c r="V732" s="267"/>
      <c r="W732" s="267"/>
      <c r="X732" s="267"/>
      <c r="Y732" s="267"/>
      <c r="Z732" s="267"/>
      <c r="AA732" s="267"/>
      <c r="AB732" s="267"/>
      <c r="AC732" s="267"/>
      <c r="AD732" s="267"/>
      <c r="AE732" s="267"/>
      <c r="AF732" s="267"/>
      <c r="AG732" s="267"/>
      <c r="AH732" s="267"/>
      <c r="AI732" s="267"/>
      <c r="AJ732" s="267"/>
      <c r="AK732" s="267"/>
      <c r="AL732" s="267"/>
      <c r="AM732" s="267"/>
      <c r="AN732" s="267"/>
      <c r="AO732" s="267"/>
      <c r="AP732" s="267"/>
      <c r="AQ732" s="267"/>
      <c r="AR732" s="267"/>
      <c r="AS732" s="267"/>
      <c r="AT732" s="267"/>
      <c r="AU732" s="267"/>
      <c r="AV732" s="267"/>
      <c r="AW732" s="267"/>
      <c r="AX732" s="267"/>
      <c r="AY732" s="267"/>
      <c r="AZ732" s="267"/>
      <c r="BA732" s="267"/>
      <c r="BB732" s="267"/>
      <c r="BC732" s="267"/>
      <c r="BD732" s="267"/>
      <c r="BE732" s="267"/>
      <c r="BF732" s="267"/>
      <c r="BG732" s="267"/>
      <c r="BH732" s="267"/>
      <c r="BI732" s="267"/>
      <c r="BJ732" s="267"/>
      <c r="BK732" s="267"/>
      <c r="BL732" s="267"/>
      <c r="BM732" s="267"/>
      <c r="BN732" s="267"/>
      <c r="BO732" s="267"/>
      <c r="BP732" s="267"/>
      <c r="BQ732" s="267"/>
      <c r="BR732" s="267"/>
      <c r="BS732" s="267"/>
      <c r="BT732" s="267"/>
      <c r="BU732" s="267"/>
      <c r="BV732" s="267"/>
      <c r="BW732" s="267"/>
      <c r="BX732" s="267"/>
      <c r="BY732" s="267"/>
      <c r="BZ732" s="267"/>
      <c r="CA732" s="267"/>
      <c r="CB732" s="267"/>
      <c r="CC732" s="267"/>
      <c r="CD732" s="267"/>
      <c r="CE732" s="267"/>
    </row>
    <row r="733" spans="1:84" s="202" customFormat="1" ht="12.65" customHeight="1" x14ac:dyDescent="0.35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5" customHeight="1" x14ac:dyDescent="0.35">
      <c r="A734" s="201" t="str">
        <f>RIGHT($C$83,3)&amp;"*"&amp;RIGHT($C$82,4)&amp;"*"&amp;C$55&amp;"*"&amp;"A"</f>
        <v>156*2020*6010*A</v>
      </c>
      <c r="B734" s="267">
        <f>ROUND(C59,0)</f>
        <v>577</v>
      </c>
      <c r="C734" s="267">
        <f>ROUND(C60,2)</f>
        <v>11</v>
      </c>
      <c r="D734" s="267">
        <f>ROUND(C61,0)</f>
        <v>1353993</v>
      </c>
      <c r="E734" s="267">
        <f>ROUND(C62,0)</f>
        <v>380203</v>
      </c>
      <c r="F734" s="267">
        <f>ROUND(C63,0)</f>
        <v>0</v>
      </c>
      <c r="G734" s="267">
        <f>ROUND(C64,0)</f>
        <v>84340</v>
      </c>
      <c r="H734" s="267">
        <f>ROUND(C65,0)</f>
        <v>0</v>
      </c>
      <c r="I734" s="267">
        <f>ROUND(C66,0)</f>
        <v>17463</v>
      </c>
      <c r="J734" s="267">
        <f>ROUND(C67,0)</f>
        <v>98295</v>
      </c>
      <c r="K734" s="267">
        <f>ROUND(C68,0)</f>
        <v>1581</v>
      </c>
      <c r="L734" s="267">
        <f>ROUND(C69,0)</f>
        <v>36</v>
      </c>
      <c r="M734" s="267">
        <f>ROUND(C70,0)</f>
        <v>0</v>
      </c>
      <c r="N734" s="267">
        <f>ROUND(C75,0)</f>
        <v>2442064</v>
      </c>
      <c r="O734" s="267">
        <f>ROUND(C73,0)</f>
        <v>2375317</v>
      </c>
      <c r="P734" s="267">
        <f>IF(C76&gt;0,ROUND(C76,0),0)</f>
        <v>3011</v>
      </c>
      <c r="Q734" s="267">
        <f>IF(C77&gt;0,ROUND(C77,0),0)</f>
        <v>1863</v>
      </c>
      <c r="R734" s="267">
        <f>IF(C78&gt;0,ROUND(C78,0),0)</f>
        <v>1913</v>
      </c>
      <c r="S734" s="267">
        <f>IF(C79&gt;0,ROUND(C79,0),0)</f>
        <v>30113</v>
      </c>
      <c r="T734" s="267">
        <f>IF(C80&gt;0,ROUND(C80,2),0)</f>
        <v>15.73</v>
      </c>
      <c r="U734" s="267"/>
      <c r="V734" s="267"/>
      <c r="W734" s="267"/>
      <c r="X734" s="267"/>
      <c r="Y734" s="267">
        <f>IF(M668&lt;&gt;0,ROUND(M668,0),0)</f>
        <v>632958</v>
      </c>
      <c r="Z734" s="267"/>
      <c r="AA734" s="267"/>
      <c r="AB734" s="267"/>
      <c r="AC734" s="267"/>
      <c r="AD734" s="267"/>
      <c r="AE734" s="267"/>
      <c r="AF734" s="267"/>
      <c r="AG734" s="267"/>
      <c r="AH734" s="267"/>
      <c r="AI734" s="267"/>
      <c r="AJ734" s="267"/>
      <c r="AK734" s="267"/>
      <c r="AL734" s="267"/>
      <c r="AM734" s="267"/>
      <c r="AN734" s="267"/>
      <c r="AO734" s="267"/>
      <c r="AP734" s="267"/>
      <c r="AQ734" s="267"/>
      <c r="AR734" s="267"/>
      <c r="AS734" s="267"/>
      <c r="AT734" s="267"/>
      <c r="AU734" s="267"/>
      <c r="AV734" s="267"/>
      <c r="AW734" s="267"/>
      <c r="AX734" s="267"/>
      <c r="AY734" s="267"/>
      <c r="AZ734" s="267"/>
      <c r="BA734" s="267"/>
      <c r="BB734" s="267"/>
      <c r="BC734" s="267"/>
      <c r="BD734" s="267"/>
      <c r="BE734" s="267"/>
      <c r="BF734" s="267"/>
      <c r="BG734" s="267"/>
      <c r="BH734" s="267"/>
      <c r="BI734" s="267"/>
      <c r="BJ734" s="267"/>
      <c r="BK734" s="267"/>
      <c r="BL734" s="267"/>
      <c r="BM734" s="267"/>
      <c r="BN734" s="267"/>
      <c r="BO734" s="267"/>
      <c r="BP734" s="267"/>
      <c r="BQ734" s="267"/>
      <c r="BR734" s="267"/>
      <c r="BS734" s="267"/>
      <c r="BT734" s="267"/>
      <c r="BU734" s="267"/>
      <c r="BV734" s="267"/>
      <c r="BW734" s="267"/>
      <c r="BX734" s="267"/>
      <c r="BY734" s="267"/>
      <c r="BZ734" s="267"/>
      <c r="CA734" s="267"/>
      <c r="CB734" s="267"/>
      <c r="CC734" s="267"/>
      <c r="CD734" s="267"/>
      <c r="CE734" s="267"/>
    </row>
    <row r="735" spans="1:84" ht="12.65" customHeight="1" x14ac:dyDescent="0.35">
      <c r="A735" s="208" t="str">
        <f>RIGHT($C$83,3)&amp;"*"&amp;RIGHT($C$82,4)&amp;"*"&amp;D$55&amp;"*"&amp;"A"</f>
        <v>156*2020*6030*A</v>
      </c>
      <c r="B735" s="267">
        <f>ROUND(D59,0)</f>
        <v>0</v>
      </c>
      <c r="C735" s="269">
        <f>ROUND(D60,2)</f>
        <v>0</v>
      </c>
      <c r="D735" s="267">
        <f>ROUND(D61,0)</f>
        <v>0</v>
      </c>
      <c r="E735" s="267">
        <f>ROUND(D62,0)</f>
        <v>0</v>
      </c>
      <c r="F735" s="267">
        <f>ROUND(D63,0)</f>
        <v>0</v>
      </c>
      <c r="G735" s="267">
        <f>ROUND(D64,0)</f>
        <v>0</v>
      </c>
      <c r="H735" s="267">
        <f>ROUND(D65,0)</f>
        <v>0</v>
      </c>
      <c r="I735" s="267">
        <f>ROUND(D66,0)</f>
        <v>0</v>
      </c>
      <c r="J735" s="267">
        <f>ROUND(D67,0)</f>
        <v>0</v>
      </c>
      <c r="K735" s="267">
        <f>ROUND(D68,0)</f>
        <v>0</v>
      </c>
      <c r="L735" s="267">
        <f>ROUND(D69,0)</f>
        <v>0</v>
      </c>
      <c r="M735" s="267">
        <f>ROUND(D70,0)</f>
        <v>0</v>
      </c>
      <c r="N735" s="267">
        <f>ROUND(D75,0)</f>
        <v>0</v>
      </c>
      <c r="O735" s="267">
        <f>ROUND(D73,0)</f>
        <v>0</v>
      </c>
      <c r="P735" s="267">
        <f>IF(D76&gt;0,ROUND(D76,0),0)</f>
        <v>0</v>
      </c>
      <c r="Q735" s="267">
        <f>IF(D77&gt;0,ROUND(D77,0),0)</f>
        <v>0</v>
      </c>
      <c r="R735" s="267">
        <f>IF(D78&gt;0,ROUND(D78,0),0)</f>
        <v>0</v>
      </c>
      <c r="S735" s="267">
        <f>IF(D79&gt;0,ROUND(D79,0),0)</f>
        <v>0</v>
      </c>
      <c r="T735" s="269">
        <f>IF(D80&gt;0,ROUND(D80,2),0)</f>
        <v>0</v>
      </c>
      <c r="U735" s="267"/>
      <c r="V735" s="268"/>
      <c r="W735" s="267"/>
      <c r="X735" s="267"/>
      <c r="Y735" s="267">
        <f t="shared" ref="Y735:Y779" si="21">IF(M669&lt;&gt;0,ROUND(M669,0),0)</f>
        <v>0</v>
      </c>
      <c r="Z735" s="268"/>
      <c r="AA735" s="268"/>
      <c r="AB735" s="268"/>
      <c r="AC735" s="268"/>
      <c r="AD735" s="268"/>
      <c r="AE735" s="268"/>
      <c r="AF735" s="268"/>
      <c r="AG735" s="268"/>
      <c r="AH735" s="268"/>
      <c r="AI735" s="268"/>
      <c r="AJ735" s="268"/>
      <c r="AK735" s="268"/>
      <c r="AL735" s="268"/>
      <c r="AM735" s="268"/>
      <c r="AN735" s="268"/>
      <c r="AO735" s="268"/>
      <c r="AP735" s="268"/>
      <c r="AQ735" s="268"/>
      <c r="AR735" s="268"/>
      <c r="AS735" s="268"/>
      <c r="AT735" s="268"/>
      <c r="AU735" s="268"/>
      <c r="AV735" s="268"/>
      <c r="AW735" s="268"/>
      <c r="AX735" s="268"/>
      <c r="AY735" s="268"/>
      <c r="AZ735" s="268"/>
      <c r="BA735" s="268"/>
      <c r="BB735" s="268"/>
      <c r="BC735" s="268"/>
      <c r="BD735" s="268"/>
      <c r="BE735" s="268"/>
      <c r="BF735" s="268"/>
      <c r="BG735" s="268"/>
      <c r="BH735" s="268"/>
      <c r="BI735" s="268"/>
      <c r="BJ735" s="268"/>
      <c r="BK735" s="268"/>
      <c r="BL735" s="268"/>
      <c r="BM735" s="268"/>
      <c r="BN735" s="268"/>
      <c r="BO735" s="268"/>
      <c r="BP735" s="268"/>
      <c r="BQ735" s="268"/>
      <c r="BR735" s="268"/>
      <c r="BS735" s="268"/>
      <c r="BT735" s="268"/>
      <c r="BU735" s="268"/>
      <c r="BV735" s="268"/>
      <c r="BW735" s="268"/>
      <c r="BX735" s="268"/>
      <c r="BY735" s="268"/>
      <c r="BZ735" s="268"/>
      <c r="CA735" s="268"/>
      <c r="CB735" s="268"/>
      <c r="CC735" s="268"/>
      <c r="CD735" s="268"/>
      <c r="CE735" s="268"/>
    </row>
    <row r="736" spans="1:84" ht="12.65" customHeight="1" x14ac:dyDescent="0.35">
      <c r="A736" s="208" t="str">
        <f>RIGHT($C$83,3)&amp;"*"&amp;RIGHT($C$82,4)&amp;"*"&amp;E$55&amp;"*"&amp;"A"</f>
        <v>156*2020*6070*A</v>
      </c>
      <c r="B736" s="267">
        <f>ROUND(E59,0)</f>
        <v>3104</v>
      </c>
      <c r="C736" s="269">
        <f>ROUND(E60,2)</f>
        <v>36</v>
      </c>
      <c r="D736" s="267">
        <f>ROUND(E61,0)</f>
        <v>2739080</v>
      </c>
      <c r="E736" s="267">
        <f>ROUND(E62,0)</f>
        <v>769137</v>
      </c>
      <c r="F736" s="267">
        <f>ROUND(E63,0)</f>
        <v>0</v>
      </c>
      <c r="G736" s="267">
        <f>ROUND(E64,0)</f>
        <v>262671</v>
      </c>
      <c r="H736" s="267">
        <f>ROUND(E65,0)</f>
        <v>1282</v>
      </c>
      <c r="I736" s="267">
        <f>ROUND(E66,0)</f>
        <v>97080</v>
      </c>
      <c r="J736" s="267">
        <f>ROUND(E67,0)</f>
        <v>406735</v>
      </c>
      <c r="K736" s="267">
        <f>ROUND(E68,0)</f>
        <v>3390</v>
      </c>
      <c r="L736" s="267">
        <f>ROUND(E69,0)</f>
        <v>740</v>
      </c>
      <c r="M736" s="267">
        <f>ROUND(E70,0)</f>
        <v>0</v>
      </c>
      <c r="N736" s="267">
        <f>ROUND(E75,0)</f>
        <v>9508398</v>
      </c>
      <c r="O736" s="267">
        <f>ROUND(E73,0)</f>
        <v>7623838</v>
      </c>
      <c r="P736" s="267">
        <f>IF(E76&gt;0,ROUND(E76,0),0)</f>
        <v>12458</v>
      </c>
      <c r="Q736" s="267">
        <f>IF(E77&gt;0,ROUND(E77,0),0)</f>
        <v>18248</v>
      </c>
      <c r="R736" s="267">
        <f>IF(E78&gt;0,ROUND(E78,0),0)</f>
        <v>6139</v>
      </c>
      <c r="S736" s="267">
        <f>IF(E79&gt;0,ROUND(E79,0),0)</f>
        <v>87507</v>
      </c>
      <c r="T736" s="269">
        <f>IF(E80&gt;0,ROUND(E80,2),0)</f>
        <v>47.04</v>
      </c>
      <c r="U736" s="267"/>
      <c r="V736" s="268"/>
      <c r="W736" s="267"/>
      <c r="X736" s="267"/>
      <c r="Y736" s="267">
        <f t="shared" si="21"/>
        <v>2017866</v>
      </c>
      <c r="Z736" s="268"/>
      <c r="AA736" s="268"/>
      <c r="AB736" s="268"/>
      <c r="AC736" s="268"/>
      <c r="AD736" s="268"/>
      <c r="AE736" s="268"/>
      <c r="AF736" s="268"/>
      <c r="AG736" s="268"/>
      <c r="AH736" s="268"/>
      <c r="AI736" s="268"/>
      <c r="AJ736" s="268"/>
      <c r="AK736" s="268"/>
      <c r="AL736" s="268"/>
      <c r="AM736" s="268"/>
      <c r="AN736" s="268"/>
      <c r="AO736" s="268"/>
      <c r="AP736" s="268"/>
      <c r="AQ736" s="268"/>
      <c r="AR736" s="268"/>
      <c r="AS736" s="268"/>
      <c r="AT736" s="268"/>
      <c r="AU736" s="268"/>
      <c r="AV736" s="268"/>
      <c r="AW736" s="268"/>
      <c r="AX736" s="268"/>
      <c r="AY736" s="268"/>
      <c r="AZ736" s="268"/>
      <c r="BA736" s="268"/>
      <c r="BB736" s="268"/>
      <c r="BC736" s="268"/>
      <c r="BD736" s="268"/>
      <c r="BE736" s="268"/>
      <c r="BF736" s="268"/>
      <c r="BG736" s="268"/>
      <c r="BH736" s="268"/>
      <c r="BI736" s="268"/>
      <c r="BJ736" s="268"/>
      <c r="BK736" s="268"/>
      <c r="BL736" s="268"/>
      <c r="BM736" s="268"/>
      <c r="BN736" s="268"/>
      <c r="BO736" s="268"/>
      <c r="BP736" s="268"/>
      <c r="BQ736" s="268"/>
      <c r="BR736" s="268"/>
      <c r="BS736" s="268"/>
      <c r="BT736" s="268"/>
      <c r="BU736" s="268"/>
      <c r="BV736" s="268"/>
      <c r="BW736" s="268"/>
      <c r="BX736" s="268"/>
      <c r="BY736" s="268"/>
      <c r="BZ736" s="268"/>
      <c r="CA736" s="268"/>
      <c r="CB736" s="268"/>
      <c r="CC736" s="268"/>
      <c r="CD736" s="268"/>
      <c r="CE736" s="268"/>
    </row>
    <row r="737" spans="1:83" ht="12.65" customHeight="1" x14ac:dyDescent="0.35">
      <c r="A737" s="208" t="str">
        <f>RIGHT($C$83,3)&amp;"*"&amp;RIGHT($C$82,4)&amp;"*"&amp;F$55&amp;"*"&amp;"A"</f>
        <v>156*2020*6100*A</v>
      </c>
      <c r="B737" s="267">
        <f>ROUND(F59,0)</f>
        <v>0</v>
      </c>
      <c r="C737" s="269">
        <f>ROUND(F60,2)</f>
        <v>0</v>
      </c>
      <c r="D737" s="267">
        <f>ROUND(F61,0)</f>
        <v>0</v>
      </c>
      <c r="E737" s="267">
        <f>ROUND(F62,0)</f>
        <v>0</v>
      </c>
      <c r="F737" s="267">
        <f>ROUND(F63,0)</f>
        <v>0</v>
      </c>
      <c r="G737" s="267">
        <f>ROUND(F64,0)</f>
        <v>0</v>
      </c>
      <c r="H737" s="267">
        <f>ROUND(F65,0)</f>
        <v>0</v>
      </c>
      <c r="I737" s="267">
        <f>ROUND(F66,0)</f>
        <v>0</v>
      </c>
      <c r="J737" s="267">
        <f>ROUND(F67,0)</f>
        <v>0</v>
      </c>
      <c r="K737" s="267">
        <f>ROUND(F68,0)</f>
        <v>0</v>
      </c>
      <c r="L737" s="267">
        <f>ROUND(F69,0)</f>
        <v>0</v>
      </c>
      <c r="M737" s="267">
        <f>ROUND(F70,0)</f>
        <v>0</v>
      </c>
      <c r="N737" s="267">
        <f>ROUND(F75,0)</f>
        <v>0</v>
      </c>
      <c r="O737" s="267">
        <f>ROUND(F73,0)</f>
        <v>0</v>
      </c>
      <c r="P737" s="267">
        <f>IF(F76&gt;0,ROUND(F76,0),0)</f>
        <v>0</v>
      </c>
      <c r="Q737" s="267">
        <f>IF(F77&gt;0,ROUND(F77,0),0)</f>
        <v>0</v>
      </c>
      <c r="R737" s="267">
        <f>IF(F78&gt;0,ROUND(F78,0),0)</f>
        <v>0</v>
      </c>
      <c r="S737" s="267">
        <f>IF(F79&gt;0,ROUND(F79,0),0)</f>
        <v>0</v>
      </c>
      <c r="T737" s="269">
        <f>IF(F80&gt;0,ROUND(F80,2),0)</f>
        <v>0</v>
      </c>
      <c r="U737" s="267"/>
      <c r="V737" s="268"/>
      <c r="W737" s="267"/>
      <c r="X737" s="267"/>
      <c r="Y737" s="267">
        <f t="shared" si="21"/>
        <v>0</v>
      </c>
      <c r="Z737" s="268"/>
      <c r="AA737" s="268"/>
      <c r="AB737" s="268"/>
      <c r="AC737" s="268"/>
      <c r="AD737" s="268"/>
      <c r="AE737" s="268"/>
      <c r="AF737" s="268"/>
      <c r="AG737" s="268"/>
      <c r="AH737" s="268"/>
      <c r="AI737" s="268"/>
      <c r="AJ737" s="268"/>
      <c r="AK737" s="268"/>
      <c r="AL737" s="268"/>
      <c r="AM737" s="268"/>
      <c r="AN737" s="268"/>
      <c r="AO737" s="268"/>
      <c r="AP737" s="268"/>
      <c r="AQ737" s="268"/>
      <c r="AR737" s="268"/>
      <c r="AS737" s="268"/>
      <c r="AT737" s="268"/>
      <c r="AU737" s="268"/>
      <c r="AV737" s="268"/>
      <c r="AW737" s="268"/>
      <c r="AX737" s="268"/>
      <c r="AY737" s="268"/>
      <c r="AZ737" s="268"/>
      <c r="BA737" s="268"/>
      <c r="BB737" s="268"/>
      <c r="BC737" s="268"/>
      <c r="BD737" s="268"/>
      <c r="BE737" s="268"/>
      <c r="BF737" s="268"/>
      <c r="BG737" s="268"/>
      <c r="BH737" s="268"/>
      <c r="BI737" s="268"/>
      <c r="BJ737" s="268"/>
      <c r="BK737" s="268"/>
      <c r="BL737" s="268"/>
      <c r="BM737" s="268"/>
      <c r="BN737" s="268"/>
      <c r="BO737" s="268"/>
      <c r="BP737" s="268"/>
      <c r="BQ737" s="268"/>
      <c r="BR737" s="268"/>
      <c r="BS737" s="268"/>
      <c r="BT737" s="268"/>
      <c r="BU737" s="268"/>
      <c r="BV737" s="268"/>
      <c r="BW737" s="268"/>
      <c r="BX737" s="268"/>
      <c r="BY737" s="268"/>
      <c r="BZ737" s="268"/>
      <c r="CA737" s="268"/>
      <c r="CB737" s="268"/>
      <c r="CC737" s="268"/>
      <c r="CD737" s="268"/>
      <c r="CE737" s="268"/>
    </row>
    <row r="738" spans="1:83" ht="12.65" customHeight="1" x14ac:dyDescent="0.35">
      <c r="A738" s="208" t="str">
        <f>RIGHT($C$83,3)&amp;"*"&amp;RIGHT($C$82,4)&amp;"*"&amp;G$55&amp;"*"&amp;"A"</f>
        <v>156*2020*6120*A</v>
      </c>
      <c r="B738" s="267">
        <f>ROUND(G59,0)</f>
        <v>0</v>
      </c>
      <c r="C738" s="269">
        <f>ROUND(G60,2)</f>
        <v>0</v>
      </c>
      <c r="D738" s="267">
        <f>ROUND(G61,0)</f>
        <v>0</v>
      </c>
      <c r="E738" s="267">
        <f>ROUND(G62,0)</f>
        <v>0</v>
      </c>
      <c r="F738" s="267">
        <f>ROUND(G63,0)</f>
        <v>0</v>
      </c>
      <c r="G738" s="267">
        <f>ROUND(G64,0)</f>
        <v>0</v>
      </c>
      <c r="H738" s="267">
        <f>ROUND(G65,0)</f>
        <v>0</v>
      </c>
      <c r="I738" s="267">
        <f>ROUND(G66,0)</f>
        <v>0</v>
      </c>
      <c r="J738" s="267">
        <f>ROUND(G67,0)</f>
        <v>0</v>
      </c>
      <c r="K738" s="267">
        <f>ROUND(G68,0)</f>
        <v>0</v>
      </c>
      <c r="L738" s="267">
        <f>ROUND(G69,0)</f>
        <v>0</v>
      </c>
      <c r="M738" s="267">
        <f>ROUND(G70,0)</f>
        <v>0</v>
      </c>
      <c r="N738" s="267">
        <f>ROUND(G75,0)</f>
        <v>0</v>
      </c>
      <c r="O738" s="267">
        <f>ROUND(G73,0)</f>
        <v>0</v>
      </c>
      <c r="P738" s="267">
        <f>IF(G76&gt;0,ROUND(G76,0),0)</f>
        <v>0</v>
      </c>
      <c r="Q738" s="267">
        <f>IF(G77&gt;0,ROUND(G77,0),0)</f>
        <v>0</v>
      </c>
      <c r="R738" s="267">
        <f>IF(G78&gt;0,ROUND(G78,0),0)</f>
        <v>0</v>
      </c>
      <c r="S738" s="267">
        <f>IF(G79&gt;0,ROUND(G79,0),0)</f>
        <v>0</v>
      </c>
      <c r="T738" s="269">
        <f>IF(G80&gt;0,ROUND(G80,2),0)</f>
        <v>0</v>
      </c>
      <c r="U738" s="267"/>
      <c r="V738" s="268"/>
      <c r="W738" s="267"/>
      <c r="X738" s="267"/>
      <c r="Y738" s="267">
        <f t="shared" si="21"/>
        <v>0</v>
      </c>
      <c r="Z738" s="268"/>
      <c r="AA738" s="268"/>
      <c r="AB738" s="268"/>
      <c r="AC738" s="268"/>
      <c r="AD738" s="268"/>
      <c r="AE738" s="268"/>
      <c r="AF738" s="268"/>
      <c r="AG738" s="268"/>
      <c r="AH738" s="268"/>
      <c r="AI738" s="268"/>
      <c r="AJ738" s="268"/>
      <c r="AK738" s="268"/>
      <c r="AL738" s="268"/>
      <c r="AM738" s="268"/>
      <c r="AN738" s="268"/>
      <c r="AO738" s="268"/>
      <c r="AP738" s="268"/>
      <c r="AQ738" s="268"/>
      <c r="AR738" s="268"/>
      <c r="AS738" s="268"/>
      <c r="AT738" s="268"/>
      <c r="AU738" s="268"/>
      <c r="AV738" s="268"/>
      <c r="AW738" s="268"/>
      <c r="AX738" s="268"/>
      <c r="AY738" s="268"/>
      <c r="AZ738" s="268"/>
      <c r="BA738" s="268"/>
      <c r="BB738" s="268"/>
      <c r="BC738" s="268"/>
      <c r="BD738" s="268"/>
      <c r="BE738" s="268"/>
      <c r="BF738" s="268"/>
      <c r="BG738" s="268"/>
      <c r="BH738" s="268"/>
      <c r="BI738" s="268"/>
      <c r="BJ738" s="268"/>
      <c r="BK738" s="268"/>
      <c r="BL738" s="268"/>
      <c r="BM738" s="268"/>
      <c r="BN738" s="268"/>
      <c r="BO738" s="268"/>
      <c r="BP738" s="268"/>
      <c r="BQ738" s="268"/>
      <c r="BR738" s="268"/>
      <c r="BS738" s="268"/>
      <c r="BT738" s="268"/>
      <c r="BU738" s="268"/>
      <c r="BV738" s="268"/>
      <c r="BW738" s="268"/>
      <c r="BX738" s="268"/>
      <c r="BY738" s="268"/>
      <c r="BZ738" s="268"/>
      <c r="CA738" s="268"/>
      <c r="CB738" s="268"/>
      <c r="CC738" s="268"/>
      <c r="CD738" s="268"/>
      <c r="CE738" s="268"/>
    </row>
    <row r="739" spans="1:83" ht="12.65" customHeight="1" x14ac:dyDescent="0.35">
      <c r="A739" s="208" t="str">
        <f>RIGHT($C$83,3)&amp;"*"&amp;RIGHT($C$82,4)&amp;"*"&amp;H$55&amp;"*"&amp;"A"</f>
        <v>156*2020*6140*A</v>
      </c>
      <c r="B739" s="267">
        <f>ROUND(H59,0)</f>
        <v>0</v>
      </c>
      <c r="C739" s="269">
        <f>ROUND(H60,2)</f>
        <v>0</v>
      </c>
      <c r="D739" s="267">
        <f>ROUND(H61,0)</f>
        <v>0</v>
      </c>
      <c r="E739" s="267">
        <f>ROUND(H62,0)</f>
        <v>0</v>
      </c>
      <c r="F739" s="267">
        <f>ROUND(H63,0)</f>
        <v>0</v>
      </c>
      <c r="G739" s="267">
        <f>ROUND(H64,0)</f>
        <v>0</v>
      </c>
      <c r="H739" s="267">
        <f>ROUND(H65,0)</f>
        <v>0</v>
      </c>
      <c r="I739" s="267">
        <f>ROUND(H66,0)</f>
        <v>0</v>
      </c>
      <c r="J739" s="267">
        <f>ROUND(H67,0)</f>
        <v>0</v>
      </c>
      <c r="K739" s="267">
        <f>ROUND(H68,0)</f>
        <v>0</v>
      </c>
      <c r="L739" s="267">
        <f>ROUND(H69,0)</f>
        <v>0</v>
      </c>
      <c r="M739" s="267">
        <f>ROUND(H70,0)</f>
        <v>0</v>
      </c>
      <c r="N739" s="267">
        <f>ROUND(H75,0)</f>
        <v>0</v>
      </c>
      <c r="O739" s="267">
        <f>ROUND(H73,0)</f>
        <v>0</v>
      </c>
      <c r="P739" s="267">
        <f>IF(H76&gt;0,ROUND(H76,0),0)</f>
        <v>0</v>
      </c>
      <c r="Q739" s="267">
        <f>IF(H77&gt;0,ROUND(H77,0),0)</f>
        <v>0</v>
      </c>
      <c r="R739" s="267">
        <f>IF(H78&gt;0,ROUND(H78,0),0)</f>
        <v>0</v>
      </c>
      <c r="S739" s="267">
        <f>IF(H79&gt;0,ROUND(H79,0),0)</f>
        <v>0</v>
      </c>
      <c r="T739" s="269">
        <f>IF(H80&gt;0,ROUND(H80,2),0)</f>
        <v>0</v>
      </c>
      <c r="U739" s="267"/>
      <c r="V739" s="268"/>
      <c r="W739" s="267"/>
      <c r="X739" s="267"/>
      <c r="Y739" s="267">
        <f t="shared" si="21"/>
        <v>0</v>
      </c>
      <c r="Z739" s="268"/>
      <c r="AA739" s="268"/>
      <c r="AB739" s="268"/>
      <c r="AC739" s="268"/>
      <c r="AD739" s="268"/>
      <c r="AE739" s="268"/>
      <c r="AF739" s="268"/>
      <c r="AG739" s="268"/>
      <c r="AH739" s="268"/>
      <c r="AI739" s="268"/>
      <c r="AJ739" s="268"/>
      <c r="AK739" s="268"/>
      <c r="AL739" s="268"/>
      <c r="AM739" s="268"/>
      <c r="AN739" s="268"/>
      <c r="AO739" s="268"/>
      <c r="AP739" s="268"/>
      <c r="AQ739" s="268"/>
      <c r="AR739" s="268"/>
      <c r="AS739" s="268"/>
      <c r="AT739" s="268"/>
      <c r="AU739" s="268"/>
      <c r="AV739" s="268"/>
      <c r="AW739" s="268"/>
      <c r="AX739" s="268"/>
      <c r="AY739" s="268"/>
      <c r="AZ739" s="268"/>
      <c r="BA739" s="268"/>
      <c r="BB739" s="268"/>
      <c r="BC739" s="268"/>
      <c r="BD739" s="268"/>
      <c r="BE739" s="268"/>
      <c r="BF739" s="268"/>
      <c r="BG739" s="268"/>
      <c r="BH739" s="268"/>
      <c r="BI739" s="268"/>
      <c r="BJ739" s="268"/>
      <c r="BK739" s="268"/>
      <c r="BL739" s="268"/>
      <c r="BM739" s="268"/>
      <c r="BN739" s="268"/>
      <c r="BO739" s="268"/>
      <c r="BP739" s="268"/>
      <c r="BQ739" s="268"/>
      <c r="BR739" s="268"/>
      <c r="BS739" s="268"/>
      <c r="BT739" s="268"/>
      <c r="BU739" s="268"/>
      <c r="BV739" s="268"/>
      <c r="BW739" s="268"/>
      <c r="BX739" s="268"/>
      <c r="BY739" s="268"/>
      <c r="BZ739" s="268"/>
      <c r="CA739" s="268"/>
      <c r="CB739" s="268"/>
      <c r="CC739" s="268"/>
      <c r="CD739" s="268"/>
      <c r="CE739" s="268"/>
    </row>
    <row r="740" spans="1:83" ht="12.65" customHeight="1" x14ac:dyDescent="0.35">
      <c r="A740" s="208" t="str">
        <f>RIGHT($C$83,3)&amp;"*"&amp;RIGHT($C$82,4)&amp;"*"&amp;I$55&amp;"*"&amp;"A"</f>
        <v>156*2020*6150*A</v>
      </c>
      <c r="B740" s="267">
        <f>ROUND(I59,0)</f>
        <v>0</v>
      </c>
      <c r="C740" s="269">
        <f>ROUND(I60,2)</f>
        <v>0</v>
      </c>
      <c r="D740" s="267">
        <f>ROUND(I61,0)</f>
        <v>0</v>
      </c>
      <c r="E740" s="267">
        <f>ROUND(I62,0)</f>
        <v>0</v>
      </c>
      <c r="F740" s="267">
        <f>ROUND(I63,0)</f>
        <v>0</v>
      </c>
      <c r="G740" s="267">
        <f>ROUND(I64,0)</f>
        <v>0</v>
      </c>
      <c r="H740" s="267">
        <f>ROUND(I65,0)</f>
        <v>0</v>
      </c>
      <c r="I740" s="267">
        <f>ROUND(I66,0)</f>
        <v>0</v>
      </c>
      <c r="J740" s="267">
        <f>ROUND(I67,0)</f>
        <v>0</v>
      </c>
      <c r="K740" s="267">
        <f>ROUND(I68,0)</f>
        <v>0</v>
      </c>
      <c r="L740" s="267">
        <f>ROUND(I69,0)</f>
        <v>0</v>
      </c>
      <c r="M740" s="267">
        <f>ROUND(I70,0)</f>
        <v>0</v>
      </c>
      <c r="N740" s="267">
        <f>ROUND(I75,0)</f>
        <v>0</v>
      </c>
      <c r="O740" s="267">
        <f>ROUND(I73,0)</f>
        <v>0</v>
      </c>
      <c r="P740" s="267">
        <f>IF(I76&gt;0,ROUND(I76,0),0)</f>
        <v>0</v>
      </c>
      <c r="Q740" s="267">
        <f>IF(I77&gt;0,ROUND(I77,0),0)</f>
        <v>0</v>
      </c>
      <c r="R740" s="267">
        <f>IF(I78&gt;0,ROUND(I78,0),0)</f>
        <v>0</v>
      </c>
      <c r="S740" s="267">
        <f>IF(I79&gt;0,ROUND(I79,0),0)</f>
        <v>0</v>
      </c>
      <c r="T740" s="269">
        <f>IF(I80&gt;0,ROUND(I80,2),0)</f>
        <v>0</v>
      </c>
      <c r="U740" s="267"/>
      <c r="V740" s="268"/>
      <c r="W740" s="267"/>
      <c r="X740" s="267"/>
      <c r="Y740" s="267">
        <f t="shared" si="21"/>
        <v>0</v>
      </c>
      <c r="Z740" s="268"/>
      <c r="AA740" s="268"/>
      <c r="AB740" s="268"/>
      <c r="AC740" s="268"/>
      <c r="AD740" s="268"/>
      <c r="AE740" s="268"/>
      <c r="AF740" s="268"/>
      <c r="AG740" s="268"/>
      <c r="AH740" s="268"/>
      <c r="AI740" s="268"/>
      <c r="AJ740" s="268"/>
      <c r="AK740" s="268"/>
      <c r="AL740" s="268"/>
      <c r="AM740" s="268"/>
      <c r="AN740" s="268"/>
      <c r="AO740" s="268"/>
      <c r="AP740" s="268"/>
      <c r="AQ740" s="268"/>
      <c r="AR740" s="268"/>
      <c r="AS740" s="268"/>
      <c r="AT740" s="268"/>
      <c r="AU740" s="268"/>
      <c r="AV740" s="268"/>
      <c r="AW740" s="268"/>
      <c r="AX740" s="268"/>
      <c r="AY740" s="268"/>
      <c r="AZ740" s="268"/>
      <c r="BA740" s="268"/>
      <c r="BB740" s="268"/>
      <c r="BC740" s="268"/>
      <c r="BD740" s="268"/>
      <c r="BE740" s="268"/>
      <c r="BF740" s="268"/>
      <c r="BG740" s="268"/>
      <c r="BH740" s="268"/>
      <c r="BI740" s="268"/>
      <c r="BJ740" s="268"/>
      <c r="BK740" s="268"/>
      <c r="BL740" s="268"/>
      <c r="BM740" s="268"/>
      <c r="BN740" s="268"/>
      <c r="BO740" s="268"/>
      <c r="BP740" s="268"/>
      <c r="BQ740" s="268"/>
      <c r="BR740" s="268"/>
      <c r="BS740" s="268"/>
      <c r="BT740" s="268"/>
      <c r="BU740" s="268"/>
      <c r="BV740" s="268"/>
      <c r="BW740" s="268"/>
      <c r="BX740" s="268"/>
      <c r="BY740" s="268"/>
      <c r="BZ740" s="268"/>
      <c r="CA740" s="268"/>
      <c r="CB740" s="268"/>
      <c r="CC740" s="268"/>
      <c r="CD740" s="268"/>
      <c r="CE740" s="268"/>
    </row>
    <row r="741" spans="1:83" ht="12.65" customHeight="1" x14ac:dyDescent="0.35">
      <c r="A741" s="208" t="str">
        <f>RIGHT($C$83,3)&amp;"*"&amp;RIGHT($C$82,4)&amp;"*"&amp;J$55&amp;"*"&amp;"A"</f>
        <v>156*2020*6170*A</v>
      </c>
      <c r="B741" s="267">
        <f>ROUND(J59,0)</f>
        <v>537</v>
      </c>
      <c r="C741" s="269">
        <f>ROUND(J60,2)</f>
        <v>1</v>
      </c>
      <c r="D741" s="267">
        <f>ROUND(J61,0)</f>
        <v>92483</v>
      </c>
      <c r="E741" s="267">
        <f>ROUND(J62,0)</f>
        <v>25969</v>
      </c>
      <c r="F741" s="267">
        <f>ROUND(J63,0)</f>
        <v>0</v>
      </c>
      <c r="G741" s="267">
        <f>ROUND(J64,0)</f>
        <v>0</v>
      </c>
      <c r="H741" s="267">
        <f>ROUND(J65,0)</f>
        <v>0</v>
      </c>
      <c r="I741" s="267">
        <f>ROUND(J66,0)</f>
        <v>1006</v>
      </c>
      <c r="J741" s="267">
        <f>ROUND(J67,0)</f>
        <v>8616</v>
      </c>
      <c r="K741" s="267">
        <f>ROUND(J68,0)</f>
        <v>0</v>
      </c>
      <c r="L741" s="267">
        <f>ROUND(J69,0)</f>
        <v>0</v>
      </c>
      <c r="M741" s="267">
        <f>ROUND(J70,0)</f>
        <v>0</v>
      </c>
      <c r="N741" s="267">
        <f>ROUND(J75,0)</f>
        <v>893088</v>
      </c>
      <c r="O741" s="267">
        <f>ROUND(J73,0)</f>
        <v>893088</v>
      </c>
      <c r="P741" s="267">
        <f>IF(J76&gt;0,ROUND(J76,0),0)</f>
        <v>264</v>
      </c>
      <c r="Q741" s="267">
        <f>IF(J77&gt;0,ROUND(J77,0),0)</f>
        <v>0</v>
      </c>
      <c r="R741" s="267">
        <f>IF(J78&gt;0,ROUND(J78,0),0)</f>
        <v>719</v>
      </c>
      <c r="S741" s="267">
        <f>IF(J79&gt;0,ROUND(J79,0),0)</f>
        <v>0</v>
      </c>
      <c r="T741" s="269">
        <f>IF(J80&gt;0,ROUND(J80,2),0)</f>
        <v>1.57</v>
      </c>
      <c r="U741" s="267"/>
      <c r="V741" s="268"/>
      <c r="W741" s="267"/>
      <c r="X741" s="267"/>
      <c r="Y741" s="267">
        <f t="shared" si="21"/>
        <v>124952</v>
      </c>
      <c r="Z741" s="268"/>
      <c r="AA741" s="268"/>
      <c r="AB741" s="268"/>
      <c r="AC741" s="268"/>
      <c r="AD741" s="268"/>
      <c r="AE741" s="268"/>
      <c r="AF741" s="268"/>
      <c r="AG741" s="268"/>
      <c r="AH741" s="268"/>
      <c r="AI741" s="268"/>
      <c r="AJ741" s="268"/>
      <c r="AK741" s="268"/>
      <c r="AL741" s="268"/>
      <c r="AM741" s="268"/>
      <c r="AN741" s="268"/>
      <c r="AO741" s="268"/>
      <c r="AP741" s="268"/>
      <c r="AQ741" s="268"/>
      <c r="AR741" s="268"/>
      <c r="AS741" s="268"/>
      <c r="AT741" s="268"/>
      <c r="AU741" s="268"/>
      <c r="AV741" s="268"/>
      <c r="AW741" s="268"/>
      <c r="AX741" s="268"/>
      <c r="AY741" s="268"/>
      <c r="AZ741" s="268"/>
      <c r="BA741" s="268"/>
      <c r="BB741" s="268"/>
      <c r="BC741" s="268"/>
      <c r="BD741" s="268"/>
      <c r="BE741" s="268"/>
      <c r="BF741" s="268"/>
      <c r="BG741" s="268"/>
      <c r="BH741" s="268"/>
      <c r="BI741" s="268"/>
      <c r="BJ741" s="268"/>
      <c r="BK741" s="268"/>
      <c r="BL741" s="268"/>
      <c r="BM741" s="268"/>
      <c r="BN741" s="268"/>
      <c r="BO741" s="268"/>
      <c r="BP741" s="268"/>
      <c r="BQ741" s="268"/>
      <c r="BR741" s="268"/>
      <c r="BS741" s="268"/>
      <c r="BT741" s="268"/>
      <c r="BU741" s="268"/>
      <c r="BV741" s="268"/>
      <c r="BW741" s="268"/>
      <c r="BX741" s="268"/>
      <c r="BY741" s="268"/>
      <c r="BZ741" s="268"/>
      <c r="CA741" s="268"/>
      <c r="CB741" s="268"/>
      <c r="CC741" s="268"/>
      <c r="CD741" s="268"/>
      <c r="CE741" s="268"/>
    </row>
    <row r="742" spans="1:83" ht="12.65" customHeight="1" x14ac:dyDescent="0.35">
      <c r="A742" s="208" t="str">
        <f>RIGHT($C$83,3)&amp;"*"&amp;RIGHT($C$82,4)&amp;"*"&amp;K$55&amp;"*"&amp;"A"</f>
        <v>156*2020*6200*A</v>
      </c>
      <c r="B742" s="267">
        <f>ROUND(K59,0)</f>
        <v>0</v>
      </c>
      <c r="C742" s="269">
        <f>ROUND(K60,2)</f>
        <v>0</v>
      </c>
      <c r="D742" s="267">
        <f>ROUND(K61,0)</f>
        <v>0</v>
      </c>
      <c r="E742" s="267">
        <f>ROUND(K62,0)</f>
        <v>0</v>
      </c>
      <c r="F742" s="267">
        <f>ROUND(K63,0)</f>
        <v>0</v>
      </c>
      <c r="G742" s="267">
        <f>ROUND(K64,0)</f>
        <v>0</v>
      </c>
      <c r="H742" s="267">
        <f>ROUND(K65,0)</f>
        <v>0</v>
      </c>
      <c r="I742" s="267">
        <f>ROUND(K66,0)</f>
        <v>0</v>
      </c>
      <c r="J742" s="267">
        <f>ROUND(K67,0)</f>
        <v>0</v>
      </c>
      <c r="K742" s="267">
        <f>ROUND(K68,0)</f>
        <v>0</v>
      </c>
      <c r="L742" s="267">
        <f>ROUND(K69,0)</f>
        <v>0</v>
      </c>
      <c r="M742" s="267">
        <f>ROUND(K70,0)</f>
        <v>0</v>
      </c>
      <c r="N742" s="267">
        <f>ROUND(K75,0)</f>
        <v>0</v>
      </c>
      <c r="O742" s="267">
        <f>ROUND(K73,0)</f>
        <v>0</v>
      </c>
      <c r="P742" s="267">
        <f>IF(K76&gt;0,ROUND(K76,0),0)</f>
        <v>0</v>
      </c>
      <c r="Q742" s="267">
        <f>IF(K77&gt;0,ROUND(K77,0),0)</f>
        <v>0</v>
      </c>
      <c r="R742" s="267">
        <f>IF(K78&gt;0,ROUND(K78,0),0)</f>
        <v>0</v>
      </c>
      <c r="S742" s="267">
        <f>IF(K79&gt;0,ROUND(K79,0),0)</f>
        <v>0</v>
      </c>
      <c r="T742" s="269">
        <f>IF(K80&gt;0,ROUND(K80,2),0)</f>
        <v>0</v>
      </c>
      <c r="U742" s="267"/>
      <c r="V742" s="268"/>
      <c r="W742" s="267"/>
      <c r="X742" s="267"/>
      <c r="Y742" s="267">
        <f t="shared" si="21"/>
        <v>0</v>
      </c>
      <c r="Z742" s="268"/>
      <c r="AA742" s="268"/>
      <c r="AB742" s="268"/>
      <c r="AC742" s="268"/>
      <c r="AD742" s="268"/>
      <c r="AE742" s="268"/>
      <c r="AF742" s="268"/>
      <c r="AG742" s="268"/>
      <c r="AH742" s="268"/>
      <c r="AI742" s="268"/>
      <c r="AJ742" s="268"/>
      <c r="AK742" s="268"/>
      <c r="AL742" s="268"/>
      <c r="AM742" s="268"/>
      <c r="AN742" s="268"/>
      <c r="AO742" s="268"/>
      <c r="AP742" s="268"/>
      <c r="AQ742" s="268"/>
      <c r="AR742" s="268"/>
      <c r="AS742" s="268"/>
      <c r="AT742" s="268"/>
      <c r="AU742" s="268"/>
      <c r="AV742" s="268"/>
      <c r="AW742" s="268"/>
      <c r="AX742" s="268"/>
      <c r="AY742" s="268"/>
      <c r="AZ742" s="268"/>
      <c r="BA742" s="268"/>
      <c r="BB742" s="268"/>
      <c r="BC742" s="268"/>
      <c r="BD742" s="268"/>
      <c r="BE742" s="268"/>
      <c r="BF742" s="268"/>
      <c r="BG742" s="268"/>
      <c r="BH742" s="268"/>
      <c r="BI742" s="268"/>
      <c r="BJ742" s="268"/>
      <c r="BK742" s="268"/>
      <c r="BL742" s="268"/>
      <c r="BM742" s="268"/>
      <c r="BN742" s="268"/>
      <c r="BO742" s="268"/>
      <c r="BP742" s="268"/>
      <c r="BQ742" s="268"/>
      <c r="BR742" s="268"/>
      <c r="BS742" s="268"/>
      <c r="BT742" s="268"/>
      <c r="BU742" s="268"/>
      <c r="BV742" s="268"/>
      <c r="BW742" s="268"/>
      <c r="BX742" s="268"/>
      <c r="BY742" s="268"/>
      <c r="BZ742" s="268"/>
      <c r="CA742" s="268"/>
      <c r="CB742" s="268"/>
      <c r="CC742" s="268"/>
      <c r="CD742" s="268"/>
      <c r="CE742" s="268"/>
    </row>
    <row r="743" spans="1:83" ht="12.65" customHeight="1" x14ac:dyDescent="0.35">
      <c r="A743" s="208" t="str">
        <f>RIGHT($C$83,3)&amp;"*"&amp;RIGHT($C$82,4)&amp;"*"&amp;L$55&amp;"*"&amp;"A"</f>
        <v>156*2020*6210*A</v>
      </c>
      <c r="B743" s="267">
        <f>ROUND(L59,0)</f>
        <v>0</v>
      </c>
      <c r="C743" s="269">
        <f>ROUND(L60,2)</f>
        <v>0</v>
      </c>
      <c r="D743" s="267">
        <f>ROUND(L61,0)</f>
        <v>0</v>
      </c>
      <c r="E743" s="267">
        <f>ROUND(L62,0)</f>
        <v>0</v>
      </c>
      <c r="F743" s="267">
        <f>ROUND(L63,0)</f>
        <v>0</v>
      </c>
      <c r="G743" s="267">
        <f>ROUND(L64,0)</f>
        <v>0</v>
      </c>
      <c r="H743" s="267">
        <f>ROUND(L65,0)</f>
        <v>0</v>
      </c>
      <c r="I743" s="267">
        <f>ROUND(L66,0)</f>
        <v>0</v>
      </c>
      <c r="J743" s="267">
        <f>ROUND(L67,0)</f>
        <v>0</v>
      </c>
      <c r="K743" s="267">
        <f>ROUND(L68,0)</f>
        <v>0</v>
      </c>
      <c r="L743" s="267">
        <f>ROUND(L69,0)</f>
        <v>0</v>
      </c>
      <c r="M743" s="267">
        <f>ROUND(L70,0)</f>
        <v>0</v>
      </c>
      <c r="N743" s="267">
        <f>ROUND(L75,0)</f>
        <v>0</v>
      </c>
      <c r="O743" s="267">
        <f>ROUND(L73,0)</f>
        <v>0</v>
      </c>
      <c r="P743" s="267">
        <f>IF(L76&gt;0,ROUND(L76,0),0)</f>
        <v>0</v>
      </c>
      <c r="Q743" s="267">
        <f>IF(L77&gt;0,ROUND(L77,0),0)</f>
        <v>0</v>
      </c>
      <c r="R743" s="267">
        <f>IF(L78&gt;0,ROUND(L78,0),0)</f>
        <v>0</v>
      </c>
      <c r="S743" s="267">
        <f>IF(L79&gt;0,ROUND(L79,0),0)</f>
        <v>0</v>
      </c>
      <c r="T743" s="269">
        <f>IF(L80&gt;0,ROUND(L80,2),0)</f>
        <v>0</v>
      </c>
      <c r="U743" s="267"/>
      <c r="V743" s="268"/>
      <c r="W743" s="267"/>
      <c r="X743" s="267"/>
      <c r="Y743" s="267">
        <f t="shared" si="21"/>
        <v>0</v>
      </c>
      <c r="Z743" s="268"/>
      <c r="AA743" s="268"/>
      <c r="AB743" s="268"/>
      <c r="AC743" s="268"/>
      <c r="AD743" s="268"/>
      <c r="AE743" s="268"/>
      <c r="AF743" s="268"/>
      <c r="AG743" s="268"/>
      <c r="AH743" s="268"/>
      <c r="AI743" s="268"/>
      <c r="AJ743" s="268"/>
      <c r="AK743" s="268"/>
      <c r="AL743" s="268"/>
      <c r="AM743" s="268"/>
      <c r="AN743" s="268"/>
      <c r="AO743" s="268"/>
      <c r="AP743" s="268"/>
      <c r="AQ743" s="268"/>
      <c r="AR743" s="268"/>
      <c r="AS743" s="268"/>
      <c r="AT743" s="268"/>
      <c r="AU743" s="268"/>
      <c r="AV743" s="268"/>
      <c r="AW743" s="268"/>
      <c r="AX743" s="268"/>
      <c r="AY743" s="268"/>
      <c r="AZ743" s="268"/>
      <c r="BA743" s="268"/>
      <c r="BB743" s="268"/>
      <c r="BC743" s="268"/>
      <c r="BD743" s="268"/>
      <c r="BE743" s="268"/>
      <c r="BF743" s="268"/>
      <c r="BG743" s="268"/>
      <c r="BH743" s="268"/>
      <c r="BI743" s="268"/>
      <c r="BJ743" s="268"/>
      <c r="BK743" s="268"/>
      <c r="BL743" s="268"/>
      <c r="BM743" s="268"/>
      <c r="BN743" s="268"/>
      <c r="BO743" s="268"/>
      <c r="BP743" s="268"/>
      <c r="BQ743" s="268"/>
      <c r="BR743" s="268"/>
      <c r="BS743" s="268"/>
      <c r="BT743" s="268"/>
      <c r="BU743" s="268"/>
      <c r="BV743" s="268"/>
      <c r="BW743" s="268"/>
      <c r="BX743" s="268"/>
      <c r="BY743" s="268"/>
      <c r="BZ743" s="268"/>
      <c r="CA743" s="268"/>
      <c r="CB743" s="268"/>
      <c r="CC743" s="268"/>
      <c r="CD743" s="268"/>
      <c r="CE743" s="268"/>
    </row>
    <row r="744" spans="1:83" ht="12.65" customHeight="1" x14ac:dyDescent="0.35">
      <c r="A744" s="208" t="str">
        <f>RIGHT($C$83,3)&amp;"*"&amp;RIGHT($C$82,4)&amp;"*"&amp;M$55&amp;"*"&amp;"A"</f>
        <v>156*2020*6330*A</v>
      </c>
      <c r="B744" s="267">
        <f>ROUND(M59,0)</f>
        <v>0</v>
      </c>
      <c r="C744" s="269">
        <f>ROUND(M60,2)</f>
        <v>0</v>
      </c>
      <c r="D744" s="267">
        <f>ROUND(M61,0)</f>
        <v>0</v>
      </c>
      <c r="E744" s="267">
        <f>ROUND(M62,0)</f>
        <v>0</v>
      </c>
      <c r="F744" s="267">
        <f>ROUND(M63,0)</f>
        <v>0</v>
      </c>
      <c r="G744" s="267">
        <f>ROUND(M64,0)</f>
        <v>0</v>
      </c>
      <c r="H744" s="267">
        <f>ROUND(M65,0)</f>
        <v>0</v>
      </c>
      <c r="I744" s="267">
        <f>ROUND(M66,0)</f>
        <v>0</v>
      </c>
      <c r="J744" s="267">
        <f>ROUND(M67,0)</f>
        <v>0</v>
      </c>
      <c r="K744" s="267">
        <f>ROUND(M68,0)</f>
        <v>0</v>
      </c>
      <c r="L744" s="267">
        <f>ROUND(M69,0)</f>
        <v>0</v>
      </c>
      <c r="M744" s="267">
        <f>ROUND(M70,0)</f>
        <v>0</v>
      </c>
      <c r="N744" s="267">
        <f>ROUND(M75,0)</f>
        <v>0</v>
      </c>
      <c r="O744" s="267">
        <f>ROUND(M73,0)</f>
        <v>0</v>
      </c>
      <c r="P744" s="267">
        <f>IF(M76&gt;0,ROUND(M76,0),0)</f>
        <v>0</v>
      </c>
      <c r="Q744" s="267">
        <f>IF(M77&gt;0,ROUND(M77,0),0)</f>
        <v>0</v>
      </c>
      <c r="R744" s="267">
        <f>IF(M78&gt;0,ROUND(M78,0),0)</f>
        <v>0</v>
      </c>
      <c r="S744" s="267">
        <f>IF(M79&gt;0,ROUND(M79,0),0)</f>
        <v>0</v>
      </c>
      <c r="T744" s="269">
        <f>IF(M80&gt;0,ROUND(M80,2),0)</f>
        <v>0</v>
      </c>
      <c r="U744" s="267"/>
      <c r="V744" s="268"/>
      <c r="W744" s="267"/>
      <c r="X744" s="267"/>
      <c r="Y744" s="267">
        <f t="shared" si="21"/>
        <v>0</v>
      </c>
      <c r="Z744" s="268"/>
      <c r="AA744" s="268"/>
      <c r="AB744" s="268"/>
      <c r="AC744" s="268"/>
      <c r="AD744" s="268"/>
      <c r="AE744" s="268"/>
      <c r="AF744" s="268"/>
      <c r="AG744" s="268"/>
      <c r="AH744" s="268"/>
      <c r="AI744" s="268"/>
      <c r="AJ744" s="268"/>
      <c r="AK744" s="268"/>
      <c r="AL744" s="268"/>
      <c r="AM744" s="268"/>
      <c r="AN744" s="268"/>
      <c r="AO744" s="268"/>
      <c r="AP744" s="268"/>
      <c r="AQ744" s="268"/>
      <c r="AR744" s="268"/>
      <c r="AS744" s="268"/>
      <c r="AT744" s="268"/>
      <c r="AU744" s="268"/>
      <c r="AV744" s="268"/>
      <c r="AW744" s="268"/>
      <c r="AX744" s="268"/>
      <c r="AY744" s="268"/>
      <c r="AZ744" s="268"/>
      <c r="BA744" s="268"/>
      <c r="BB744" s="268"/>
      <c r="BC744" s="268"/>
      <c r="BD744" s="268"/>
      <c r="BE744" s="268"/>
      <c r="BF744" s="268"/>
      <c r="BG744" s="268"/>
      <c r="BH744" s="268"/>
      <c r="BI744" s="268"/>
      <c r="BJ744" s="268"/>
      <c r="BK744" s="268"/>
      <c r="BL744" s="268"/>
      <c r="BM744" s="268"/>
      <c r="BN744" s="268"/>
      <c r="BO744" s="268"/>
      <c r="BP744" s="268"/>
      <c r="BQ744" s="268"/>
      <c r="BR744" s="268"/>
      <c r="BS744" s="268"/>
      <c r="BT744" s="268"/>
      <c r="BU744" s="268"/>
      <c r="BV744" s="268"/>
      <c r="BW744" s="268"/>
      <c r="BX744" s="268"/>
      <c r="BY744" s="268"/>
      <c r="BZ744" s="268"/>
      <c r="CA744" s="268"/>
      <c r="CB744" s="268"/>
      <c r="CC744" s="268"/>
      <c r="CD744" s="268"/>
      <c r="CE744" s="268"/>
    </row>
    <row r="745" spans="1:83" ht="12.65" customHeight="1" x14ac:dyDescent="0.35">
      <c r="A745" s="208" t="str">
        <f>RIGHT($C$83,3)&amp;"*"&amp;RIGHT($C$82,4)&amp;"*"&amp;N$55&amp;"*"&amp;"A"</f>
        <v>156*2020*6400*A</v>
      </c>
      <c r="B745" s="267">
        <f>ROUND(N59,0)</f>
        <v>0</v>
      </c>
      <c r="C745" s="269">
        <f>ROUND(N60,2)</f>
        <v>0</v>
      </c>
      <c r="D745" s="267">
        <f>ROUND(N61,0)</f>
        <v>0</v>
      </c>
      <c r="E745" s="267">
        <f>ROUND(N62,0)</f>
        <v>0</v>
      </c>
      <c r="F745" s="267">
        <f>ROUND(N63,0)</f>
        <v>0</v>
      </c>
      <c r="G745" s="267">
        <f>ROUND(N64,0)</f>
        <v>0</v>
      </c>
      <c r="H745" s="267">
        <f>ROUND(N65,0)</f>
        <v>0</v>
      </c>
      <c r="I745" s="267">
        <f>ROUND(N66,0)</f>
        <v>0</v>
      </c>
      <c r="J745" s="267">
        <f>ROUND(N67,0)</f>
        <v>0</v>
      </c>
      <c r="K745" s="267">
        <f>ROUND(N68,0)</f>
        <v>0</v>
      </c>
      <c r="L745" s="267">
        <f>ROUND(N69,0)</f>
        <v>0</v>
      </c>
      <c r="M745" s="267">
        <f>ROUND(N70,0)</f>
        <v>0</v>
      </c>
      <c r="N745" s="267">
        <f>ROUND(N75,0)</f>
        <v>0</v>
      </c>
      <c r="O745" s="267">
        <f>ROUND(N73,0)</f>
        <v>0</v>
      </c>
      <c r="P745" s="267">
        <f>IF(N76&gt;0,ROUND(N76,0),0)</f>
        <v>0</v>
      </c>
      <c r="Q745" s="267">
        <f>IF(N77&gt;0,ROUND(N77,0),0)</f>
        <v>0</v>
      </c>
      <c r="R745" s="267">
        <f>IF(N78&gt;0,ROUND(N78,0),0)</f>
        <v>0</v>
      </c>
      <c r="S745" s="267">
        <f>IF(N79&gt;0,ROUND(N79,0),0)</f>
        <v>0</v>
      </c>
      <c r="T745" s="269">
        <f>IF(N80&gt;0,ROUND(N80,2),0)</f>
        <v>0</v>
      </c>
      <c r="U745" s="267"/>
      <c r="V745" s="268"/>
      <c r="W745" s="267"/>
      <c r="X745" s="267"/>
      <c r="Y745" s="267">
        <f t="shared" si="21"/>
        <v>0</v>
      </c>
      <c r="Z745" s="268"/>
      <c r="AA745" s="268"/>
      <c r="AB745" s="268"/>
      <c r="AC745" s="268"/>
      <c r="AD745" s="268"/>
      <c r="AE745" s="268"/>
      <c r="AF745" s="268"/>
      <c r="AG745" s="268"/>
      <c r="AH745" s="268"/>
      <c r="AI745" s="268"/>
      <c r="AJ745" s="268"/>
      <c r="AK745" s="268"/>
      <c r="AL745" s="268"/>
      <c r="AM745" s="268"/>
      <c r="AN745" s="268"/>
      <c r="AO745" s="268"/>
      <c r="AP745" s="268"/>
      <c r="AQ745" s="268"/>
      <c r="AR745" s="268"/>
      <c r="AS745" s="268"/>
      <c r="AT745" s="268"/>
      <c r="AU745" s="268"/>
      <c r="AV745" s="268"/>
      <c r="AW745" s="268"/>
      <c r="AX745" s="268"/>
      <c r="AY745" s="268"/>
      <c r="AZ745" s="268"/>
      <c r="BA745" s="268"/>
      <c r="BB745" s="268"/>
      <c r="BC745" s="268"/>
      <c r="BD745" s="268"/>
      <c r="BE745" s="268"/>
      <c r="BF745" s="268"/>
      <c r="BG745" s="268"/>
      <c r="BH745" s="268"/>
      <c r="BI745" s="268"/>
      <c r="BJ745" s="268"/>
      <c r="BK745" s="268"/>
      <c r="BL745" s="268"/>
      <c r="BM745" s="268"/>
      <c r="BN745" s="268"/>
      <c r="BO745" s="268"/>
      <c r="BP745" s="268"/>
      <c r="BQ745" s="268"/>
      <c r="BR745" s="268"/>
      <c r="BS745" s="268"/>
      <c r="BT745" s="268"/>
      <c r="BU745" s="268"/>
      <c r="BV745" s="268"/>
      <c r="BW745" s="268"/>
      <c r="BX745" s="268"/>
      <c r="BY745" s="268"/>
      <c r="BZ745" s="268"/>
      <c r="CA745" s="268"/>
      <c r="CB745" s="268"/>
      <c r="CC745" s="268"/>
      <c r="CD745" s="268"/>
      <c r="CE745" s="268"/>
    </row>
    <row r="746" spans="1:83" ht="12.65" customHeight="1" x14ac:dyDescent="0.35">
      <c r="A746" s="208" t="str">
        <f>RIGHT($C$83,3)&amp;"*"&amp;RIGHT($C$82,4)&amp;"*"&amp;O$55&amp;"*"&amp;"A"</f>
        <v>156*2020*7010*A</v>
      </c>
      <c r="B746" s="267">
        <f>ROUND(O59,0)</f>
        <v>868</v>
      </c>
      <c r="C746" s="269">
        <f>ROUND(O60,2)</f>
        <v>16</v>
      </c>
      <c r="D746" s="267">
        <f>ROUND(O61,0)</f>
        <v>1931086</v>
      </c>
      <c r="E746" s="267">
        <f>ROUND(O62,0)</f>
        <v>542251</v>
      </c>
      <c r="F746" s="267">
        <f>ROUND(O63,0)</f>
        <v>2216958</v>
      </c>
      <c r="G746" s="267">
        <f>ROUND(O64,0)</f>
        <v>105866</v>
      </c>
      <c r="H746" s="267">
        <f>ROUND(O65,0)</f>
        <v>0</v>
      </c>
      <c r="I746" s="267">
        <f>ROUND(O66,0)</f>
        <v>79406</v>
      </c>
      <c r="J746" s="267">
        <f>ROUND(O67,0)</f>
        <v>960994</v>
      </c>
      <c r="K746" s="267">
        <f>ROUND(O68,0)</f>
        <v>0</v>
      </c>
      <c r="L746" s="267">
        <f>ROUND(O69,0)</f>
        <v>10127</v>
      </c>
      <c r="M746" s="267">
        <f>ROUND(O70,0)</f>
        <v>0</v>
      </c>
      <c r="N746" s="267">
        <f>ROUND(O75,0)</f>
        <v>3161728</v>
      </c>
      <c r="O746" s="267">
        <f>ROUND(O73,0)</f>
        <v>2600777</v>
      </c>
      <c r="P746" s="267">
        <f>IF(O76&gt;0,ROUND(O76,0),0)</f>
        <v>29435</v>
      </c>
      <c r="Q746" s="267">
        <f>IF(O77&gt;0,ROUND(O77,0),0)</f>
        <v>2605</v>
      </c>
      <c r="R746" s="267">
        <f>IF(O78&gt;0,ROUND(O78,0),0)</f>
        <v>2094</v>
      </c>
      <c r="S746" s="267">
        <f>IF(O79&gt;0,ROUND(O79,0),0)</f>
        <v>0</v>
      </c>
      <c r="T746" s="269">
        <f>IF(O80&gt;0,ROUND(O80,2),0)</f>
        <v>33.07</v>
      </c>
      <c r="U746" s="267"/>
      <c r="V746" s="268"/>
      <c r="W746" s="267"/>
      <c r="X746" s="267"/>
      <c r="Y746" s="267">
        <f t="shared" si="21"/>
        <v>1462503</v>
      </c>
      <c r="Z746" s="268"/>
      <c r="AA746" s="268"/>
      <c r="AB746" s="268"/>
      <c r="AC746" s="268"/>
      <c r="AD746" s="268"/>
      <c r="AE746" s="268"/>
      <c r="AF746" s="268"/>
      <c r="AG746" s="268"/>
      <c r="AH746" s="268"/>
      <c r="AI746" s="268"/>
      <c r="AJ746" s="268"/>
      <c r="AK746" s="268"/>
      <c r="AL746" s="268"/>
      <c r="AM746" s="268"/>
      <c r="AN746" s="268"/>
      <c r="AO746" s="268"/>
      <c r="AP746" s="268"/>
      <c r="AQ746" s="268"/>
      <c r="AR746" s="268"/>
      <c r="AS746" s="268"/>
      <c r="AT746" s="268"/>
      <c r="AU746" s="268"/>
      <c r="AV746" s="268"/>
      <c r="AW746" s="268"/>
      <c r="AX746" s="268"/>
      <c r="AY746" s="268"/>
      <c r="AZ746" s="268"/>
      <c r="BA746" s="268"/>
      <c r="BB746" s="268"/>
      <c r="BC746" s="268"/>
      <c r="BD746" s="268"/>
      <c r="BE746" s="268"/>
      <c r="BF746" s="268"/>
      <c r="BG746" s="268"/>
      <c r="BH746" s="268"/>
      <c r="BI746" s="268"/>
      <c r="BJ746" s="268"/>
      <c r="BK746" s="268"/>
      <c r="BL746" s="268"/>
      <c r="BM746" s="268"/>
      <c r="BN746" s="268"/>
      <c r="BO746" s="268"/>
      <c r="BP746" s="268"/>
      <c r="BQ746" s="268"/>
      <c r="BR746" s="268"/>
      <c r="BS746" s="268"/>
      <c r="BT746" s="268"/>
      <c r="BU746" s="268"/>
      <c r="BV746" s="268"/>
      <c r="BW746" s="268"/>
      <c r="BX746" s="268"/>
      <c r="BY746" s="268"/>
      <c r="BZ746" s="268"/>
      <c r="CA746" s="268"/>
      <c r="CB746" s="268"/>
      <c r="CC746" s="268"/>
      <c r="CD746" s="268"/>
      <c r="CE746" s="268"/>
    </row>
    <row r="747" spans="1:83" ht="12.65" customHeight="1" x14ac:dyDescent="0.35">
      <c r="A747" s="208" t="str">
        <f>RIGHT($C$83,3)&amp;"*"&amp;RIGHT($C$82,4)&amp;"*"&amp;P$55&amp;"*"&amp;"A"</f>
        <v>156*2020*7020*A</v>
      </c>
      <c r="B747" s="267">
        <f>ROUND(P59,0)</f>
        <v>152279</v>
      </c>
      <c r="C747" s="269">
        <f>ROUND(P60,2)</f>
        <v>11</v>
      </c>
      <c r="D747" s="267">
        <f>ROUND(P61,0)</f>
        <v>1168531</v>
      </c>
      <c r="E747" s="267">
        <f>ROUND(P62,0)</f>
        <v>328125</v>
      </c>
      <c r="F747" s="267">
        <f>ROUND(P63,0)</f>
        <v>0</v>
      </c>
      <c r="G747" s="267">
        <f>ROUND(P64,0)</f>
        <v>1900259</v>
      </c>
      <c r="H747" s="267">
        <f>ROUND(P65,0)</f>
        <v>2235</v>
      </c>
      <c r="I747" s="267">
        <f>ROUND(P66,0)</f>
        <v>474044</v>
      </c>
      <c r="J747" s="267">
        <f>ROUND(P67,0)</f>
        <v>281267</v>
      </c>
      <c r="K747" s="267">
        <f>ROUND(P68,0)</f>
        <v>98766</v>
      </c>
      <c r="L747" s="267">
        <f>ROUND(P69,0)</f>
        <v>24367</v>
      </c>
      <c r="M747" s="267">
        <f>ROUND(P70,0)</f>
        <v>0</v>
      </c>
      <c r="N747" s="267">
        <f>ROUND(P75,0)</f>
        <v>20746855</v>
      </c>
      <c r="O747" s="267">
        <f>ROUND(P73,0)</f>
        <v>4878243</v>
      </c>
      <c r="P747" s="267">
        <f>IF(P76&gt;0,ROUND(P76,0),0)</f>
        <v>8615</v>
      </c>
      <c r="Q747" s="267">
        <f>IF(P77&gt;0,ROUND(P77,0),0)</f>
        <v>0</v>
      </c>
      <c r="R747" s="267">
        <f>IF(P78&gt;0,ROUND(P78,0),0)</f>
        <v>3928</v>
      </c>
      <c r="S747" s="267">
        <f>IF(P79&gt;0,ROUND(P79,0),0)</f>
        <v>34364</v>
      </c>
      <c r="T747" s="269">
        <f>IF(P80&gt;0,ROUND(P80,2),0)</f>
        <v>12.31</v>
      </c>
      <c r="U747" s="267"/>
      <c r="V747" s="268"/>
      <c r="W747" s="267"/>
      <c r="X747" s="267"/>
      <c r="Y747" s="267">
        <f t="shared" si="21"/>
        <v>2167243</v>
      </c>
      <c r="Z747" s="268"/>
      <c r="AA747" s="268"/>
      <c r="AB747" s="268"/>
      <c r="AC747" s="268"/>
      <c r="AD747" s="268"/>
      <c r="AE747" s="268"/>
      <c r="AF747" s="268"/>
      <c r="AG747" s="268"/>
      <c r="AH747" s="268"/>
      <c r="AI747" s="268"/>
      <c r="AJ747" s="268"/>
      <c r="AK747" s="268"/>
      <c r="AL747" s="268"/>
      <c r="AM747" s="268"/>
      <c r="AN747" s="268"/>
      <c r="AO747" s="268"/>
      <c r="AP747" s="268"/>
      <c r="AQ747" s="268"/>
      <c r="AR747" s="268"/>
      <c r="AS747" s="268"/>
      <c r="AT747" s="268"/>
      <c r="AU747" s="268"/>
      <c r="AV747" s="268"/>
      <c r="AW747" s="268"/>
      <c r="AX747" s="268"/>
      <c r="AY747" s="268"/>
      <c r="AZ747" s="268"/>
      <c r="BA747" s="268"/>
      <c r="BB747" s="268"/>
      <c r="BC747" s="268"/>
      <c r="BD747" s="268"/>
      <c r="BE747" s="268"/>
      <c r="BF747" s="268"/>
      <c r="BG747" s="268"/>
      <c r="BH747" s="268"/>
      <c r="BI747" s="268"/>
      <c r="BJ747" s="268"/>
      <c r="BK747" s="268"/>
      <c r="BL747" s="268"/>
      <c r="BM747" s="268"/>
      <c r="BN747" s="268"/>
      <c r="BO747" s="268"/>
      <c r="BP747" s="268"/>
      <c r="BQ747" s="268"/>
      <c r="BR747" s="268"/>
      <c r="BS747" s="268"/>
      <c r="BT747" s="268"/>
      <c r="BU747" s="268"/>
      <c r="BV747" s="268"/>
      <c r="BW747" s="268"/>
      <c r="BX747" s="268"/>
      <c r="BY747" s="268"/>
      <c r="BZ747" s="268"/>
      <c r="CA747" s="268"/>
      <c r="CB747" s="268"/>
      <c r="CC747" s="268"/>
      <c r="CD747" s="268"/>
      <c r="CE747" s="268"/>
    </row>
    <row r="748" spans="1:83" ht="12.65" customHeight="1" x14ac:dyDescent="0.35">
      <c r="A748" s="208" t="str">
        <f>RIGHT($C$83,3)&amp;"*"&amp;RIGHT($C$82,4)&amp;"*"&amp;Q$55&amp;"*"&amp;"A"</f>
        <v>156*2020*7030*A</v>
      </c>
      <c r="B748" s="267">
        <f>ROUND(Q59,0)</f>
        <v>168479</v>
      </c>
      <c r="C748" s="269">
        <f>ROUND(Q60,2)</f>
        <v>7</v>
      </c>
      <c r="D748" s="267">
        <f>ROUND(Q61,0)</f>
        <v>959928</v>
      </c>
      <c r="E748" s="267">
        <f>ROUND(Q62,0)</f>
        <v>269549</v>
      </c>
      <c r="F748" s="267">
        <f>ROUND(Q63,0)</f>
        <v>0</v>
      </c>
      <c r="G748" s="267">
        <f>ROUND(Q64,0)</f>
        <v>84475</v>
      </c>
      <c r="H748" s="267">
        <f>ROUND(Q65,0)</f>
        <v>588</v>
      </c>
      <c r="I748" s="267">
        <f>ROUND(Q66,0)</f>
        <v>93302</v>
      </c>
      <c r="J748" s="267">
        <f>ROUND(Q67,0)</f>
        <v>46740</v>
      </c>
      <c r="K748" s="267">
        <f>ROUND(Q68,0)</f>
        <v>0</v>
      </c>
      <c r="L748" s="267">
        <f>ROUND(Q69,0)</f>
        <v>411</v>
      </c>
      <c r="M748" s="267">
        <f>ROUND(Q70,0)</f>
        <v>0</v>
      </c>
      <c r="N748" s="267">
        <f>ROUND(Q75,0)</f>
        <v>1360019</v>
      </c>
      <c r="O748" s="267">
        <f>ROUND(Q73,0)</f>
        <v>168607</v>
      </c>
      <c r="P748" s="267">
        <f>IF(Q76&gt;0,ROUND(Q76,0),0)</f>
        <v>1432</v>
      </c>
      <c r="Q748" s="267">
        <f>IF(Q77&gt;0,ROUND(Q77,0),0)</f>
        <v>0</v>
      </c>
      <c r="R748" s="267">
        <f>IF(Q78&gt;0,ROUND(Q78,0),0)</f>
        <v>136</v>
      </c>
      <c r="S748" s="267">
        <f>IF(Q79&gt;0,ROUND(Q79,0),0)</f>
        <v>32376</v>
      </c>
      <c r="T748" s="269">
        <f>IF(Q80&gt;0,ROUND(Q80,2),0)</f>
        <v>9.85</v>
      </c>
      <c r="U748" s="267"/>
      <c r="V748" s="268"/>
      <c r="W748" s="267"/>
      <c r="X748" s="267"/>
      <c r="Y748" s="267">
        <f t="shared" si="21"/>
        <v>348839</v>
      </c>
      <c r="Z748" s="268"/>
      <c r="AA748" s="268"/>
      <c r="AB748" s="268"/>
      <c r="AC748" s="268"/>
      <c r="AD748" s="268"/>
      <c r="AE748" s="268"/>
      <c r="AF748" s="268"/>
      <c r="AG748" s="268"/>
      <c r="AH748" s="268"/>
      <c r="AI748" s="268"/>
      <c r="AJ748" s="268"/>
      <c r="AK748" s="268"/>
      <c r="AL748" s="268"/>
      <c r="AM748" s="268"/>
      <c r="AN748" s="268"/>
      <c r="AO748" s="268"/>
      <c r="AP748" s="268"/>
      <c r="AQ748" s="268"/>
      <c r="AR748" s="268"/>
      <c r="AS748" s="268"/>
      <c r="AT748" s="268"/>
      <c r="AU748" s="268"/>
      <c r="AV748" s="268"/>
      <c r="AW748" s="268"/>
      <c r="AX748" s="268"/>
      <c r="AY748" s="268"/>
      <c r="AZ748" s="268"/>
      <c r="BA748" s="268"/>
      <c r="BB748" s="268"/>
      <c r="BC748" s="268"/>
      <c r="BD748" s="268"/>
      <c r="BE748" s="268"/>
      <c r="BF748" s="268"/>
      <c r="BG748" s="268"/>
      <c r="BH748" s="268"/>
      <c r="BI748" s="268"/>
      <c r="BJ748" s="268"/>
      <c r="BK748" s="268"/>
      <c r="BL748" s="268"/>
      <c r="BM748" s="268"/>
      <c r="BN748" s="268"/>
      <c r="BO748" s="268"/>
      <c r="BP748" s="268"/>
      <c r="BQ748" s="268"/>
      <c r="BR748" s="268"/>
      <c r="BS748" s="268"/>
      <c r="BT748" s="268"/>
      <c r="BU748" s="268"/>
      <c r="BV748" s="268"/>
      <c r="BW748" s="268"/>
      <c r="BX748" s="268"/>
      <c r="BY748" s="268"/>
      <c r="BZ748" s="268"/>
      <c r="CA748" s="268"/>
      <c r="CB748" s="268"/>
      <c r="CC748" s="268"/>
      <c r="CD748" s="268"/>
      <c r="CE748" s="268"/>
    </row>
    <row r="749" spans="1:83" ht="12.65" customHeight="1" x14ac:dyDescent="0.35">
      <c r="A749" s="208" t="str">
        <f>RIGHT($C$83,3)&amp;"*"&amp;RIGHT($C$82,4)&amp;"*"&amp;R$55&amp;"*"&amp;"A"</f>
        <v>156*2020*7040*A</v>
      </c>
      <c r="B749" s="267">
        <f>ROUND(R59,0)</f>
        <v>96895</v>
      </c>
      <c r="C749" s="269">
        <f>ROUND(R60,2)</f>
        <v>0</v>
      </c>
      <c r="D749" s="267">
        <f>ROUND(R61,0)</f>
        <v>0</v>
      </c>
      <c r="E749" s="267">
        <f>ROUND(R62,0)</f>
        <v>0</v>
      </c>
      <c r="F749" s="267">
        <f>ROUND(R63,0)</f>
        <v>1614062</v>
      </c>
      <c r="G749" s="267">
        <f>ROUND(R64,0)</f>
        <v>27247</v>
      </c>
      <c r="H749" s="267">
        <f>ROUND(R65,0)</f>
        <v>0</v>
      </c>
      <c r="I749" s="267">
        <f>ROUND(R66,0)</f>
        <v>26955</v>
      </c>
      <c r="J749" s="267">
        <f>ROUND(R67,0)</f>
        <v>0</v>
      </c>
      <c r="K749" s="267">
        <f>ROUND(R68,0)</f>
        <v>6787</v>
      </c>
      <c r="L749" s="267">
        <f>ROUND(R69,0)</f>
        <v>135</v>
      </c>
      <c r="M749" s="267">
        <f>ROUND(R70,0)</f>
        <v>0</v>
      </c>
      <c r="N749" s="267">
        <f>ROUND(R75,0)</f>
        <v>3019015</v>
      </c>
      <c r="O749" s="267">
        <f>ROUND(R73,0)</f>
        <v>375623</v>
      </c>
      <c r="P749" s="267">
        <f>IF(R76&gt;0,ROUND(R76,0),0)</f>
        <v>0</v>
      </c>
      <c r="Q749" s="267">
        <f>IF(R77&gt;0,ROUND(R77,0),0)</f>
        <v>0</v>
      </c>
      <c r="R749" s="267">
        <f>IF(R78&gt;0,ROUND(R78,0),0)</f>
        <v>302</v>
      </c>
      <c r="S749" s="267">
        <f>IF(R79&gt;0,ROUND(R79,0),0)</f>
        <v>0</v>
      </c>
      <c r="T749" s="269">
        <f>IF(R80&gt;0,ROUND(R80,2),0)</f>
        <v>0</v>
      </c>
      <c r="U749" s="267"/>
      <c r="V749" s="268"/>
      <c r="W749" s="267"/>
      <c r="X749" s="267"/>
      <c r="Y749" s="267">
        <f t="shared" si="21"/>
        <v>323607</v>
      </c>
      <c r="Z749" s="268"/>
      <c r="AA749" s="268"/>
      <c r="AB749" s="268"/>
      <c r="AC749" s="268"/>
      <c r="AD749" s="268"/>
      <c r="AE749" s="268"/>
      <c r="AF749" s="268"/>
      <c r="AG749" s="268"/>
      <c r="AH749" s="268"/>
      <c r="AI749" s="268"/>
      <c r="AJ749" s="268"/>
      <c r="AK749" s="268"/>
      <c r="AL749" s="268"/>
      <c r="AM749" s="268"/>
      <c r="AN749" s="268"/>
      <c r="AO749" s="268"/>
      <c r="AP749" s="268"/>
      <c r="AQ749" s="268"/>
      <c r="AR749" s="268"/>
      <c r="AS749" s="268"/>
      <c r="AT749" s="268"/>
      <c r="AU749" s="268"/>
      <c r="AV749" s="268"/>
      <c r="AW749" s="268"/>
      <c r="AX749" s="268"/>
      <c r="AY749" s="268"/>
      <c r="AZ749" s="268"/>
      <c r="BA749" s="268"/>
      <c r="BB749" s="268"/>
      <c r="BC749" s="268"/>
      <c r="BD749" s="268"/>
      <c r="BE749" s="268"/>
      <c r="BF749" s="268"/>
      <c r="BG749" s="268"/>
      <c r="BH749" s="268"/>
      <c r="BI749" s="268"/>
      <c r="BJ749" s="268"/>
      <c r="BK749" s="268"/>
      <c r="BL749" s="268"/>
      <c r="BM749" s="268"/>
      <c r="BN749" s="268"/>
      <c r="BO749" s="268"/>
      <c r="BP749" s="268"/>
      <c r="BQ749" s="268"/>
      <c r="BR749" s="268"/>
      <c r="BS749" s="268"/>
      <c r="BT749" s="268"/>
      <c r="BU749" s="268"/>
      <c r="BV749" s="268"/>
      <c r="BW749" s="268"/>
      <c r="BX749" s="268"/>
      <c r="BY749" s="268"/>
      <c r="BZ749" s="268"/>
      <c r="CA749" s="268"/>
      <c r="CB749" s="268"/>
      <c r="CC749" s="268"/>
      <c r="CD749" s="268"/>
      <c r="CE749" s="268"/>
    </row>
    <row r="750" spans="1:83" ht="12.65" customHeight="1" x14ac:dyDescent="0.35">
      <c r="A750" s="208" t="str">
        <f>RIGHT($C$83,3)&amp;"*"&amp;RIGHT($C$82,4)&amp;"*"&amp;S$55&amp;"*"&amp;"A"</f>
        <v>156*2020*7050*A</v>
      </c>
      <c r="B750" s="267"/>
      <c r="C750" s="269">
        <f>ROUND(S60,2)</f>
        <v>3</v>
      </c>
      <c r="D750" s="267">
        <f>ROUND(S61,0)</f>
        <v>113557</v>
      </c>
      <c r="E750" s="267">
        <f>ROUND(S62,0)</f>
        <v>31887</v>
      </c>
      <c r="F750" s="267">
        <f>ROUND(S63,0)</f>
        <v>0</v>
      </c>
      <c r="G750" s="267">
        <f>ROUND(S64,0)</f>
        <v>1174</v>
      </c>
      <c r="H750" s="267">
        <f>ROUND(S65,0)</f>
        <v>0</v>
      </c>
      <c r="I750" s="267">
        <f>ROUND(S66,0)</f>
        <v>2225</v>
      </c>
      <c r="J750" s="267">
        <f>ROUND(S67,0)</f>
        <v>88285</v>
      </c>
      <c r="K750" s="267">
        <f>ROUND(S68,0)</f>
        <v>0</v>
      </c>
      <c r="L750" s="267">
        <f>ROUND(S69,0)</f>
        <v>2091</v>
      </c>
      <c r="M750" s="267">
        <f>ROUND(S70,0)</f>
        <v>0</v>
      </c>
      <c r="N750" s="267">
        <f>ROUND(S75,0)</f>
        <v>0</v>
      </c>
      <c r="O750" s="267">
        <f>ROUND(S73,0)</f>
        <v>0</v>
      </c>
      <c r="P750" s="267">
        <f>IF(S76&gt;0,ROUND(S76,0),0)</f>
        <v>2704</v>
      </c>
      <c r="Q750" s="267">
        <f>IF(S77&gt;0,ROUND(S77,0),0)</f>
        <v>0</v>
      </c>
      <c r="R750" s="267">
        <f>IF(S78&gt;0,ROUND(S78,0),0)</f>
        <v>0</v>
      </c>
      <c r="S750" s="267">
        <f>IF(S79&gt;0,ROUND(S79,0),0)</f>
        <v>6723</v>
      </c>
      <c r="T750" s="269">
        <f>IF(S80&gt;0,ROUND(S80,2),0)</f>
        <v>0.02</v>
      </c>
      <c r="U750" s="267"/>
      <c r="V750" s="268"/>
      <c r="W750" s="267"/>
      <c r="X750" s="267"/>
      <c r="Y750" s="267">
        <f t="shared" si="21"/>
        <v>76620</v>
      </c>
      <c r="Z750" s="268"/>
      <c r="AA750" s="268"/>
      <c r="AB750" s="268"/>
      <c r="AC750" s="268"/>
      <c r="AD750" s="268"/>
      <c r="AE750" s="268"/>
      <c r="AF750" s="268"/>
      <c r="AG750" s="268"/>
      <c r="AH750" s="268"/>
      <c r="AI750" s="268"/>
      <c r="AJ750" s="268"/>
      <c r="AK750" s="268"/>
      <c r="AL750" s="268"/>
      <c r="AM750" s="268"/>
      <c r="AN750" s="268"/>
      <c r="AO750" s="268"/>
      <c r="AP750" s="268"/>
      <c r="AQ750" s="268"/>
      <c r="AR750" s="268"/>
      <c r="AS750" s="268"/>
      <c r="AT750" s="268"/>
      <c r="AU750" s="268"/>
      <c r="AV750" s="268"/>
      <c r="AW750" s="268"/>
      <c r="AX750" s="268"/>
      <c r="AY750" s="268"/>
      <c r="AZ750" s="268"/>
      <c r="BA750" s="268"/>
      <c r="BB750" s="268"/>
      <c r="BC750" s="268"/>
      <c r="BD750" s="268"/>
      <c r="BE750" s="268"/>
      <c r="BF750" s="268"/>
      <c r="BG750" s="268"/>
      <c r="BH750" s="268"/>
      <c r="BI750" s="268"/>
      <c r="BJ750" s="268"/>
      <c r="BK750" s="268"/>
      <c r="BL750" s="268"/>
      <c r="BM750" s="268"/>
      <c r="BN750" s="268"/>
      <c r="BO750" s="268"/>
      <c r="BP750" s="268"/>
      <c r="BQ750" s="268"/>
      <c r="BR750" s="268"/>
      <c r="BS750" s="268"/>
      <c r="BT750" s="268"/>
      <c r="BU750" s="268"/>
      <c r="BV750" s="268"/>
      <c r="BW750" s="268"/>
      <c r="BX750" s="268"/>
      <c r="BY750" s="268"/>
      <c r="BZ750" s="268"/>
      <c r="CA750" s="268"/>
      <c r="CB750" s="268"/>
      <c r="CC750" s="268"/>
      <c r="CD750" s="268"/>
      <c r="CE750" s="268"/>
    </row>
    <row r="751" spans="1:83" ht="12.65" customHeight="1" x14ac:dyDescent="0.35">
      <c r="A751" s="208" t="str">
        <f>RIGHT($C$83,3)&amp;"*"&amp;RIGHT($C$82,4)&amp;"*"&amp;T$55&amp;"*"&amp;"A"</f>
        <v>156*2020*7060*A</v>
      </c>
      <c r="B751" s="267"/>
      <c r="C751" s="269">
        <f>ROUND(T60,2)</f>
        <v>0</v>
      </c>
      <c r="D751" s="267">
        <f>ROUND(T61,0)</f>
        <v>0</v>
      </c>
      <c r="E751" s="267">
        <f>ROUND(T62,0)</f>
        <v>0</v>
      </c>
      <c r="F751" s="267">
        <f>ROUND(T63,0)</f>
        <v>0</v>
      </c>
      <c r="G751" s="267">
        <f>ROUND(T64,0)</f>
        <v>0</v>
      </c>
      <c r="H751" s="267">
        <f>ROUND(T65,0)</f>
        <v>0</v>
      </c>
      <c r="I751" s="267">
        <f>ROUND(T66,0)</f>
        <v>0</v>
      </c>
      <c r="J751" s="267">
        <f>ROUND(T67,0)</f>
        <v>0</v>
      </c>
      <c r="K751" s="267">
        <f>ROUND(T68,0)</f>
        <v>0</v>
      </c>
      <c r="L751" s="267">
        <f>ROUND(T69,0)</f>
        <v>0</v>
      </c>
      <c r="M751" s="267">
        <f>ROUND(T70,0)</f>
        <v>0</v>
      </c>
      <c r="N751" s="267">
        <f>ROUND(T75,0)</f>
        <v>0</v>
      </c>
      <c r="O751" s="267">
        <f>ROUND(T73,0)</f>
        <v>0</v>
      </c>
      <c r="P751" s="267">
        <f>IF(T76&gt;0,ROUND(T76,0),0)</f>
        <v>0</v>
      </c>
      <c r="Q751" s="267">
        <f>IF(T77&gt;0,ROUND(T77,0),0)</f>
        <v>0</v>
      </c>
      <c r="R751" s="267">
        <f>IF(T78&gt;0,ROUND(T78,0),0)</f>
        <v>0</v>
      </c>
      <c r="S751" s="267">
        <f>IF(T79&gt;0,ROUND(T79,0),0)</f>
        <v>0</v>
      </c>
      <c r="T751" s="269">
        <f>IF(T80&gt;0,ROUND(T80,2),0)</f>
        <v>0</v>
      </c>
      <c r="U751" s="267"/>
      <c r="V751" s="268"/>
      <c r="W751" s="267"/>
      <c r="X751" s="267"/>
      <c r="Y751" s="267">
        <f t="shared" si="21"/>
        <v>0</v>
      </c>
      <c r="Z751" s="268"/>
      <c r="AA751" s="268"/>
      <c r="AB751" s="268"/>
      <c r="AC751" s="268"/>
      <c r="AD751" s="268"/>
      <c r="AE751" s="268"/>
      <c r="AF751" s="268"/>
      <c r="AG751" s="268"/>
      <c r="AH751" s="268"/>
      <c r="AI751" s="268"/>
      <c r="AJ751" s="268"/>
      <c r="AK751" s="268"/>
      <c r="AL751" s="268"/>
      <c r="AM751" s="268"/>
      <c r="AN751" s="268"/>
      <c r="AO751" s="268"/>
      <c r="AP751" s="268"/>
      <c r="AQ751" s="268"/>
      <c r="AR751" s="268"/>
      <c r="AS751" s="268"/>
      <c r="AT751" s="268"/>
      <c r="AU751" s="268"/>
      <c r="AV751" s="268"/>
      <c r="AW751" s="268"/>
      <c r="AX751" s="268"/>
      <c r="AY751" s="268"/>
      <c r="AZ751" s="268"/>
      <c r="BA751" s="268"/>
      <c r="BB751" s="268"/>
      <c r="BC751" s="268"/>
      <c r="BD751" s="268"/>
      <c r="BE751" s="268"/>
      <c r="BF751" s="268"/>
      <c r="BG751" s="268"/>
      <c r="BH751" s="268"/>
      <c r="BI751" s="268"/>
      <c r="BJ751" s="268"/>
      <c r="BK751" s="268"/>
      <c r="BL751" s="268"/>
      <c r="BM751" s="268"/>
      <c r="BN751" s="268"/>
      <c r="BO751" s="268"/>
      <c r="BP751" s="268"/>
      <c r="BQ751" s="268"/>
      <c r="BR751" s="268"/>
      <c r="BS751" s="268"/>
      <c r="BT751" s="268"/>
      <c r="BU751" s="268"/>
      <c r="BV751" s="268"/>
      <c r="BW751" s="268"/>
      <c r="BX751" s="268"/>
      <c r="BY751" s="268"/>
      <c r="BZ751" s="268"/>
      <c r="CA751" s="268"/>
      <c r="CB751" s="268"/>
      <c r="CC751" s="268"/>
      <c r="CD751" s="268"/>
      <c r="CE751" s="268"/>
    </row>
    <row r="752" spans="1:83" ht="12.65" customHeight="1" x14ac:dyDescent="0.35">
      <c r="A752" s="208" t="str">
        <f>RIGHT($C$83,3)&amp;"*"&amp;RIGHT($C$82,4)&amp;"*"&amp;U$55&amp;"*"&amp;"A"</f>
        <v>156*2020*7070*A</v>
      </c>
      <c r="B752" s="267">
        <f>ROUND(U59,0)</f>
        <v>197584</v>
      </c>
      <c r="C752" s="269">
        <f>ROUND(U60,2)</f>
        <v>27</v>
      </c>
      <c r="D752" s="267">
        <f>ROUND(U61,0)</f>
        <v>1847923</v>
      </c>
      <c r="E752" s="267">
        <f>ROUND(U62,0)</f>
        <v>518899</v>
      </c>
      <c r="F752" s="267">
        <f>ROUND(U63,0)</f>
        <v>23095</v>
      </c>
      <c r="G752" s="267">
        <f>ROUND(U64,0)</f>
        <v>1462230</v>
      </c>
      <c r="H752" s="267">
        <f>ROUND(U65,0)</f>
        <v>3814</v>
      </c>
      <c r="I752" s="267">
        <f>ROUND(U66,0)</f>
        <v>997391</v>
      </c>
      <c r="J752" s="267">
        <f>ROUND(U67,0)</f>
        <v>111759</v>
      </c>
      <c r="K752" s="267">
        <f>ROUND(U68,0)</f>
        <v>26628</v>
      </c>
      <c r="L752" s="267">
        <f>ROUND(U69,0)</f>
        <v>31611</v>
      </c>
      <c r="M752" s="267">
        <f>ROUND(U70,0)</f>
        <v>0</v>
      </c>
      <c r="N752" s="267">
        <f>ROUND(U75,0)</f>
        <v>17670161</v>
      </c>
      <c r="O752" s="267">
        <f>ROUND(U73,0)</f>
        <v>2326621</v>
      </c>
      <c r="P752" s="267">
        <f>IF(U76&gt;0,ROUND(U76,0),0)</f>
        <v>3423</v>
      </c>
      <c r="Q752" s="267">
        <f>IF(U77&gt;0,ROUND(U77,0),0)</f>
        <v>0</v>
      </c>
      <c r="R752" s="267">
        <f>IF(U78&gt;0,ROUND(U78,0),0)</f>
        <v>1873</v>
      </c>
      <c r="S752" s="267">
        <f>IF(U79&gt;0,ROUND(U79,0),0)</f>
        <v>0</v>
      </c>
      <c r="T752" s="269">
        <f>IF(U80&gt;0,ROUND(U80,2),0)</f>
        <v>0</v>
      </c>
      <c r="U752" s="267"/>
      <c r="V752" s="268"/>
      <c r="W752" s="267"/>
      <c r="X752" s="267"/>
      <c r="Y752" s="267">
        <f t="shared" si="21"/>
        <v>1814326</v>
      </c>
      <c r="Z752" s="268"/>
      <c r="AA752" s="268"/>
      <c r="AB752" s="268"/>
      <c r="AC752" s="268"/>
      <c r="AD752" s="268"/>
      <c r="AE752" s="268"/>
      <c r="AF752" s="268"/>
      <c r="AG752" s="268"/>
      <c r="AH752" s="268"/>
      <c r="AI752" s="268"/>
      <c r="AJ752" s="268"/>
      <c r="AK752" s="268"/>
      <c r="AL752" s="268"/>
      <c r="AM752" s="268"/>
      <c r="AN752" s="268"/>
      <c r="AO752" s="268"/>
      <c r="AP752" s="268"/>
      <c r="AQ752" s="268"/>
      <c r="AR752" s="268"/>
      <c r="AS752" s="268"/>
      <c r="AT752" s="268"/>
      <c r="AU752" s="268"/>
      <c r="AV752" s="268"/>
      <c r="AW752" s="268"/>
      <c r="AX752" s="268"/>
      <c r="AY752" s="268"/>
      <c r="AZ752" s="268"/>
      <c r="BA752" s="268"/>
      <c r="BB752" s="268"/>
      <c r="BC752" s="268"/>
      <c r="BD752" s="268"/>
      <c r="BE752" s="268"/>
      <c r="BF752" s="268"/>
      <c r="BG752" s="268"/>
      <c r="BH752" s="268"/>
      <c r="BI752" s="268"/>
      <c r="BJ752" s="268"/>
      <c r="BK752" s="268"/>
      <c r="BL752" s="268"/>
      <c r="BM752" s="268"/>
      <c r="BN752" s="268"/>
      <c r="BO752" s="268"/>
      <c r="BP752" s="268"/>
      <c r="BQ752" s="268"/>
      <c r="BR752" s="268"/>
      <c r="BS752" s="268"/>
      <c r="BT752" s="268"/>
      <c r="BU752" s="268"/>
      <c r="BV752" s="268"/>
      <c r="BW752" s="268"/>
      <c r="BX752" s="268"/>
      <c r="BY752" s="268"/>
      <c r="BZ752" s="268"/>
      <c r="CA752" s="268"/>
      <c r="CB752" s="268"/>
      <c r="CC752" s="268"/>
      <c r="CD752" s="268"/>
      <c r="CE752" s="268"/>
    </row>
    <row r="753" spans="1:83" ht="12.65" customHeight="1" x14ac:dyDescent="0.35">
      <c r="A753" s="208" t="str">
        <f>RIGHT($C$83,3)&amp;"*"&amp;RIGHT($C$82,4)&amp;"*"&amp;V$55&amp;"*"&amp;"A"</f>
        <v>156*2020*7110*A</v>
      </c>
      <c r="B753" s="267">
        <f>ROUND(V59,0)</f>
        <v>4562</v>
      </c>
      <c r="C753" s="269">
        <f>ROUND(V60,2)</f>
        <v>0</v>
      </c>
      <c r="D753" s="267">
        <f>ROUND(V61,0)</f>
        <v>72946</v>
      </c>
      <c r="E753" s="267">
        <f>ROUND(V62,0)</f>
        <v>20483</v>
      </c>
      <c r="F753" s="267">
        <f>ROUND(V63,0)</f>
        <v>0</v>
      </c>
      <c r="G753" s="267">
        <f>ROUND(V64,0)</f>
        <v>17</v>
      </c>
      <c r="H753" s="267">
        <f>ROUND(V65,0)</f>
        <v>0</v>
      </c>
      <c r="I753" s="267">
        <f>ROUND(V66,0)</f>
        <v>53</v>
      </c>
      <c r="J753" s="267">
        <f>ROUND(V67,0)</f>
        <v>0</v>
      </c>
      <c r="K753" s="267">
        <f>ROUND(V68,0)</f>
        <v>0</v>
      </c>
      <c r="L753" s="267">
        <f>ROUND(V69,0)</f>
        <v>0</v>
      </c>
      <c r="M753" s="267">
        <f>ROUND(V70,0)</f>
        <v>0</v>
      </c>
      <c r="N753" s="267">
        <f>ROUND(V75,0)</f>
        <v>940596</v>
      </c>
      <c r="O753" s="267">
        <f>ROUND(V73,0)</f>
        <v>138020</v>
      </c>
      <c r="P753" s="267">
        <f>IF(V76&gt;0,ROUND(V76,0),0)</f>
        <v>0</v>
      </c>
      <c r="Q753" s="267">
        <f>IF(V77&gt;0,ROUND(V77,0),0)</f>
        <v>0</v>
      </c>
      <c r="R753" s="267">
        <f>IF(V78&gt;0,ROUND(V78,0),0)</f>
        <v>111</v>
      </c>
      <c r="S753" s="267">
        <f>IF(V79&gt;0,ROUND(V79,0),0)</f>
        <v>0</v>
      </c>
      <c r="T753" s="269">
        <f>IF(V80&gt;0,ROUND(V80,2),0)</f>
        <v>0</v>
      </c>
      <c r="U753" s="267"/>
      <c r="V753" s="268"/>
      <c r="W753" s="267"/>
      <c r="X753" s="267"/>
      <c r="Y753" s="267">
        <f t="shared" si="21"/>
        <v>71936</v>
      </c>
      <c r="Z753" s="268"/>
      <c r="AA753" s="268"/>
      <c r="AB753" s="268"/>
      <c r="AC753" s="268"/>
      <c r="AD753" s="268"/>
      <c r="AE753" s="268"/>
      <c r="AF753" s="268"/>
      <c r="AG753" s="268"/>
      <c r="AH753" s="268"/>
      <c r="AI753" s="268"/>
      <c r="AJ753" s="268"/>
      <c r="AK753" s="268"/>
      <c r="AL753" s="268"/>
      <c r="AM753" s="268"/>
      <c r="AN753" s="268"/>
      <c r="AO753" s="268"/>
      <c r="AP753" s="268"/>
      <c r="AQ753" s="268"/>
      <c r="AR753" s="268"/>
      <c r="AS753" s="268"/>
      <c r="AT753" s="268"/>
      <c r="AU753" s="268"/>
      <c r="AV753" s="268"/>
      <c r="AW753" s="268"/>
      <c r="AX753" s="268"/>
      <c r="AY753" s="268"/>
      <c r="AZ753" s="268"/>
      <c r="BA753" s="268"/>
      <c r="BB753" s="268"/>
      <c r="BC753" s="268"/>
      <c r="BD753" s="268"/>
      <c r="BE753" s="268"/>
      <c r="BF753" s="268"/>
      <c r="BG753" s="268"/>
      <c r="BH753" s="268"/>
      <c r="BI753" s="268"/>
      <c r="BJ753" s="268"/>
      <c r="BK753" s="268"/>
      <c r="BL753" s="268"/>
      <c r="BM753" s="268"/>
      <c r="BN753" s="268"/>
      <c r="BO753" s="268"/>
      <c r="BP753" s="268"/>
      <c r="BQ753" s="268"/>
      <c r="BR753" s="268"/>
      <c r="BS753" s="268"/>
      <c r="BT753" s="268"/>
      <c r="BU753" s="268"/>
      <c r="BV753" s="268"/>
      <c r="BW753" s="268"/>
      <c r="BX753" s="268"/>
      <c r="BY753" s="268"/>
      <c r="BZ753" s="268"/>
      <c r="CA753" s="268"/>
      <c r="CB753" s="268"/>
      <c r="CC753" s="268"/>
      <c r="CD753" s="268"/>
      <c r="CE753" s="268"/>
    </row>
    <row r="754" spans="1:83" ht="12.65" customHeight="1" x14ac:dyDescent="0.35">
      <c r="A754" s="208" t="str">
        <f>RIGHT($C$83,3)&amp;"*"&amp;RIGHT($C$82,4)&amp;"*"&amp;W$55&amp;"*"&amp;"A"</f>
        <v>156*2020*7120*A</v>
      </c>
      <c r="B754" s="267">
        <f>ROUND(W59,0)</f>
        <v>2513</v>
      </c>
      <c r="C754" s="269">
        <f>ROUND(W60,2)</f>
        <v>1</v>
      </c>
      <c r="D754" s="267">
        <f>ROUND(W61,0)</f>
        <v>108391</v>
      </c>
      <c r="E754" s="267">
        <f>ROUND(W62,0)</f>
        <v>30436</v>
      </c>
      <c r="F754" s="267">
        <f>ROUND(W63,0)</f>
        <v>0</v>
      </c>
      <c r="G754" s="267">
        <f>ROUND(W64,0)</f>
        <v>8422</v>
      </c>
      <c r="H754" s="267">
        <f>ROUND(W65,0)</f>
        <v>0</v>
      </c>
      <c r="I754" s="267">
        <f>ROUND(W66,0)</f>
        <v>423707</v>
      </c>
      <c r="J754" s="267">
        <f>ROUND(W67,0)</f>
        <v>9749</v>
      </c>
      <c r="K754" s="267">
        <f>ROUND(W68,0)</f>
        <v>0</v>
      </c>
      <c r="L754" s="267">
        <f>ROUND(W69,0)</f>
        <v>6220</v>
      </c>
      <c r="M754" s="267">
        <f>ROUND(W70,0)</f>
        <v>0</v>
      </c>
      <c r="N754" s="267">
        <f>ROUND(W75,0)</f>
        <v>3761339</v>
      </c>
      <c r="O754" s="267">
        <f>ROUND(W73,0)</f>
        <v>164331</v>
      </c>
      <c r="P754" s="267">
        <f>IF(W76&gt;0,ROUND(W76,0),0)</f>
        <v>299</v>
      </c>
      <c r="Q754" s="267">
        <f>IF(W77&gt;0,ROUND(W77,0),0)</f>
        <v>0</v>
      </c>
      <c r="R754" s="267">
        <f>IF(W78&gt;0,ROUND(W78,0),0)</f>
        <v>132</v>
      </c>
      <c r="S754" s="267">
        <f>IF(W79&gt;0,ROUND(W79,0),0)</f>
        <v>0</v>
      </c>
      <c r="T754" s="269">
        <f>IF(W80&gt;0,ROUND(W80,2),0)</f>
        <v>0</v>
      </c>
      <c r="U754" s="267"/>
      <c r="V754" s="268"/>
      <c r="W754" s="267"/>
      <c r="X754" s="267"/>
      <c r="Y754" s="267">
        <f t="shared" si="21"/>
        <v>295910</v>
      </c>
      <c r="Z754" s="268"/>
      <c r="AA754" s="268"/>
      <c r="AB754" s="268"/>
      <c r="AC754" s="268"/>
      <c r="AD754" s="268"/>
      <c r="AE754" s="268"/>
      <c r="AF754" s="268"/>
      <c r="AG754" s="268"/>
      <c r="AH754" s="268"/>
      <c r="AI754" s="268"/>
      <c r="AJ754" s="268"/>
      <c r="AK754" s="268"/>
      <c r="AL754" s="268"/>
      <c r="AM754" s="268"/>
      <c r="AN754" s="268"/>
      <c r="AO754" s="268"/>
      <c r="AP754" s="268"/>
      <c r="AQ754" s="268"/>
      <c r="AR754" s="268"/>
      <c r="AS754" s="268"/>
      <c r="AT754" s="268"/>
      <c r="AU754" s="268"/>
      <c r="AV754" s="268"/>
      <c r="AW754" s="268"/>
      <c r="AX754" s="268"/>
      <c r="AY754" s="268"/>
      <c r="AZ754" s="268"/>
      <c r="BA754" s="268"/>
      <c r="BB754" s="268"/>
      <c r="BC754" s="268"/>
      <c r="BD754" s="268"/>
      <c r="BE754" s="268"/>
      <c r="BF754" s="268"/>
      <c r="BG754" s="268"/>
      <c r="BH754" s="268"/>
      <c r="BI754" s="268"/>
      <c r="BJ754" s="268"/>
      <c r="BK754" s="268"/>
      <c r="BL754" s="268"/>
      <c r="BM754" s="268"/>
      <c r="BN754" s="268"/>
      <c r="BO754" s="268"/>
      <c r="BP754" s="268"/>
      <c r="BQ754" s="268"/>
      <c r="BR754" s="268"/>
      <c r="BS754" s="268"/>
      <c r="BT754" s="268"/>
      <c r="BU754" s="268"/>
      <c r="BV754" s="268"/>
      <c r="BW754" s="268"/>
      <c r="BX754" s="268"/>
      <c r="BY754" s="268"/>
      <c r="BZ754" s="268"/>
      <c r="CA754" s="268"/>
      <c r="CB754" s="268"/>
      <c r="CC754" s="268"/>
      <c r="CD754" s="268"/>
      <c r="CE754" s="268"/>
    </row>
    <row r="755" spans="1:83" ht="12.65" customHeight="1" x14ac:dyDescent="0.35">
      <c r="A755" s="208" t="str">
        <f>RIGHT($C$83,3)&amp;"*"&amp;RIGHT($C$82,4)&amp;"*"&amp;X$55&amp;"*"&amp;"A"</f>
        <v>156*2020*7130*A</v>
      </c>
      <c r="B755" s="267">
        <f>ROUND(X59,0)</f>
        <v>11183</v>
      </c>
      <c r="C755" s="269">
        <f>ROUND(X60,2)</f>
        <v>6</v>
      </c>
      <c r="D755" s="267">
        <f>ROUND(X61,0)</f>
        <v>651079</v>
      </c>
      <c r="E755" s="267">
        <f>ROUND(X62,0)</f>
        <v>182824</v>
      </c>
      <c r="F755" s="267">
        <f>ROUND(X63,0)</f>
        <v>0</v>
      </c>
      <c r="G755" s="267">
        <f>ROUND(X64,0)</f>
        <v>94945</v>
      </c>
      <c r="H755" s="267">
        <f>ROUND(X65,0)</f>
        <v>0</v>
      </c>
      <c r="I755" s="267">
        <f>ROUND(X66,0)</f>
        <v>680360</v>
      </c>
      <c r="J755" s="267">
        <f>ROUND(X67,0)</f>
        <v>10895</v>
      </c>
      <c r="K755" s="267">
        <f>ROUND(X68,0)</f>
        <v>0</v>
      </c>
      <c r="L755" s="267">
        <f>ROUND(X69,0)</f>
        <v>3904</v>
      </c>
      <c r="M755" s="267">
        <f>ROUND(X70,0)</f>
        <v>0</v>
      </c>
      <c r="N755" s="267">
        <f>ROUND(X75,0)</f>
        <v>11819835</v>
      </c>
      <c r="O755" s="267">
        <f>ROUND(X73,0)</f>
        <v>1149360</v>
      </c>
      <c r="P755" s="267">
        <f>IF(X76&gt;0,ROUND(X76,0),0)</f>
        <v>334</v>
      </c>
      <c r="Q755" s="267">
        <f>IF(X77&gt;0,ROUND(X77,0),0)</f>
        <v>0</v>
      </c>
      <c r="R755" s="267">
        <f>IF(X78&gt;0,ROUND(X78,0),0)</f>
        <v>925</v>
      </c>
      <c r="S755" s="267">
        <f>IF(X79&gt;0,ROUND(X79,0),0)</f>
        <v>0</v>
      </c>
      <c r="T755" s="269">
        <f>IF(X80&gt;0,ROUND(X80,2),0)</f>
        <v>0</v>
      </c>
      <c r="U755" s="267"/>
      <c r="V755" s="268"/>
      <c r="W755" s="267"/>
      <c r="X755" s="267"/>
      <c r="Y755" s="267">
        <f t="shared" si="21"/>
        <v>952619</v>
      </c>
      <c r="Z755" s="268"/>
      <c r="AA755" s="268"/>
      <c r="AB755" s="268"/>
      <c r="AC755" s="268"/>
      <c r="AD755" s="268"/>
      <c r="AE755" s="268"/>
      <c r="AF755" s="268"/>
      <c r="AG755" s="268"/>
      <c r="AH755" s="268"/>
      <c r="AI755" s="268"/>
      <c r="AJ755" s="268"/>
      <c r="AK755" s="268"/>
      <c r="AL755" s="268"/>
      <c r="AM755" s="268"/>
      <c r="AN755" s="268"/>
      <c r="AO755" s="268"/>
      <c r="AP755" s="268"/>
      <c r="AQ755" s="268"/>
      <c r="AR755" s="268"/>
      <c r="AS755" s="268"/>
      <c r="AT755" s="268"/>
      <c r="AU755" s="268"/>
      <c r="AV755" s="268"/>
      <c r="AW755" s="268"/>
      <c r="AX755" s="268"/>
      <c r="AY755" s="268"/>
      <c r="AZ755" s="268"/>
      <c r="BA755" s="268"/>
      <c r="BB755" s="268"/>
      <c r="BC755" s="268"/>
      <c r="BD755" s="268"/>
      <c r="BE755" s="268"/>
      <c r="BF755" s="268"/>
      <c r="BG755" s="268"/>
      <c r="BH755" s="268"/>
      <c r="BI755" s="268"/>
      <c r="BJ755" s="268"/>
      <c r="BK755" s="268"/>
      <c r="BL755" s="268"/>
      <c r="BM755" s="268"/>
      <c r="BN755" s="268"/>
      <c r="BO755" s="268"/>
      <c r="BP755" s="268"/>
      <c r="BQ755" s="268"/>
      <c r="BR755" s="268"/>
      <c r="BS755" s="268"/>
      <c r="BT755" s="268"/>
      <c r="BU755" s="268"/>
      <c r="BV755" s="268"/>
      <c r="BW755" s="268"/>
      <c r="BX755" s="268"/>
      <c r="BY755" s="268"/>
      <c r="BZ755" s="268"/>
      <c r="CA755" s="268"/>
      <c r="CB755" s="268"/>
      <c r="CC755" s="268"/>
      <c r="CD755" s="268"/>
      <c r="CE755" s="268"/>
    </row>
    <row r="756" spans="1:83" ht="12.65" customHeight="1" x14ac:dyDescent="0.35">
      <c r="A756" s="208" t="str">
        <f>RIGHT($C$83,3)&amp;"*"&amp;RIGHT($C$82,4)&amp;"*"&amp;Y$55&amp;"*"&amp;"A"</f>
        <v>156*2020*7140*A</v>
      </c>
      <c r="B756" s="267">
        <f>ROUND(Y59,0)</f>
        <v>21482</v>
      </c>
      <c r="C756" s="269">
        <f>ROUND(Y60,2)</f>
        <v>19</v>
      </c>
      <c r="D756" s="267">
        <f>ROUND(Y61,0)</f>
        <v>1324552</v>
      </c>
      <c r="E756" s="267">
        <f>ROUND(Y62,0)</f>
        <v>371936</v>
      </c>
      <c r="F756" s="267">
        <f>ROUND(Y63,0)</f>
        <v>633570</v>
      </c>
      <c r="G756" s="267">
        <f>ROUND(Y64,0)</f>
        <v>80106</v>
      </c>
      <c r="H756" s="267">
        <f>ROUND(Y65,0)</f>
        <v>9896</v>
      </c>
      <c r="I756" s="267">
        <f>ROUND(Y66,0)</f>
        <v>1601177</v>
      </c>
      <c r="J756" s="267">
        <f>ROUND(Y67,0)</f>
        <v>254904</v>
      </c>
      <c r="K756" s="267">
        <f>ROUND(Y68,0)</f>
        <v>23056</v>
      </c>
      <c r="L756" s="267">
        <f>ROUND(Y69,0)</f>
        <v>19981</v>
      </c>
      <c r="M756" s="267">
        <f>ROUND(Y70,0)</f>
        <v>0</v>
      </c>
      <c r="N756" s="267">
        <f>ROUND(Y75,0)</f>
        <v>13445903</v>
      </c>
      <c r="O756" s="267">
        <f>ROUND(Y73,0)</f>
        <v>1577437</v>
      </c>
      <c r="P756" s="267">
        <f>IF(Y76&gt;0,ROUND(Y76,0),0)</f>
        <v>7808</v>
      </c>
      <c r="Q756" s="267">
        <f>IF(Y77&gt;0,ROUND(Y77,0),0)</f>
        <v>0</v>
      </c>
      <c r="R756" s="267">
        <f>IF(Y78&gt;0,ROUND(Y78,0),0)</f>
        <v>1270</v>
      </c>
      <c r="S756" s="267">
        <f>IF(Y79&gt;0,ROUND(Y79,0),0)</f>
        <v>49901</v>
      </c>
      <c r="T756" s="269">
        <f>IF(Y80&gt;0,ROUND(Y80,2),0)</f>
        <v>0.18</v>
      </c>
      <c r="U756" s="267"/>
      <c r="V756" s="268"/>
      <c r="W756" s="267"/>
      <c r="X756" s="267"/>
      <c r="Y756" s="267">
        <f t="shared" si="21"/>
        <v>1474580</v>
      </c>
      <c r="Z756" s="268"/>
      <c r="AA756" s="268"/>
      <c r="AB756" s="268"/>
      <c r="AC756" s="268"/>
      <c r="AD756" s="268"/>
      <c r="AE756" s="268"/>
      <c r="AF756" s="268"/>
      <c r="AG756" s="268"/>
      <c r="AH756" s="268"/>
      <c r="AI756" s="268"/>
      <c r="AJ756" s="268"/>
      <c r="AK756" s="268"/>
      <c r="AL756" s="268"/>
      <c r="AM756" s="268"/>
      <c r="AN756" s="268"/>
      <c r="AO756" s="268"/>
      <c r="AP756" s="268"/>
      <c r="AQ756" s="268"/>
      <c r="AR756" s="268"/>
      <c r="AS756" s="268"/>
      <c r="AT756" s="268"/>
      <c r="AU756" s="268"/>
      <c r="AV756" s="268"/>
      <c r="AW756" s="268"/>
      <c r="AX756" s="268"/>
      <c r="AY756" s="268"/>
      <c r="AZ756" s="268"/>
      <c r="BA756" s="268"/>
      <c r="BB756" s="268"/>
      <c r="BC756" s="268"/>
      <c r="BD756" s="268"/>
      <c r="BE756" s="268"/>
      <c r="BF756" s="268"/>
      <c r="BG756" s="268"/>
      <c r="BH756" s="268"/>
      <c r="BI756" s="268"/>
      <c r="BJ756" s="268"/>
      <c r="BK756" s="268"/>
      <c r="BL756" s="268"/>
      <c r="BM756" s="268"/>
      <c r="BN756" s="268"/>
      <c r="BO756" s="268"/>
      <c r="BP756" s="268"/>
      <c r="BQ756" s="268"/>
      <c r="BR756" s="268"/>
      <c r="BS756" s="268"/>
      <c r="BT756" s="268"/>
      <c r="BU756" s="268"/>
      <c r="BV756" s="268"/>
      <c r="BW756" s="268"/>
      <c r="BX756" s="268"/>
      <c r="BY756" s="268"/>
      <c r="BZ756" s="268"/>
      <c r="CA756" s="268"/>
      <c r="CB756" s="268"/>
      <c r="CC756" s="268"/>
      <c r="CD756" s="268"/>
      <c r="CE756" s="268"/>
    </row>
    <row r="757" spans="1:83" ht="12.65" customHeight="1" x14ac:dyDescent="0.35">
      <c r="A757" s="208" t="str">
        <f>RIGHT($C$83,3)&amp;"*"&amp;RIGHT($C$82,4)&amp;"*"&amp;Z$55&amp;"*"&amp;"A"</f>
        <v>156*2020*7150*A</v>
      </c>
      <c r="B757" s="267">
        <f>ROUND(Z59,0)</f>
        <v>0</v>
      </c>
      <c r="C757" s="269">
        <f>ROUND(Z60,2)</f>
        <v>0</v>
      </c>
      <c r="D757" s="267">
        <f>ROUND(Z61,0)</f>
        <v>0</v>
      </c>
      <c r="E757" s="267">
        <f>ROUND(Z62,0)</f>
        <v>0</v>
      </c>
      <c r="F757" s="267">
        <f>ROUND(Z63,0)</f>
        <v>0</v>
      </c>
      <c r="G757" s="267">
        <f>ROUND(Z64,0)</f>
        <v>0</v>
      </c>
      <c r="H757" s="267">
        <f>ROUND(Z65,0)</f>
        <v>0</v>
      </c>
      <c r="I757" s="267">
        <f>ROUND(Z66,0)</f>
        <v>0</v>
      </c>
      <c r="J757" s="267">
        <f>ROUND(Z67,0)</f>
        <v>0</v>
      </c>
      <c r="K757" s="267">
        <f>ROUND(Z68,0)</f>
        <v>0</v>
      </c>
      <c r="L757" s="267">
        <f>ROUND(Z69,0)</f>
        <v>0</v>
      </c>
      <c r="M757" s="267">
        <f>ROUND(Z70,0)</f>
        <v>0</v>
      </c>
      <c r="N757" s="267">
        <f>ROUND(Z75,0)</f>
        <v>0</v>
      </c>
      <c r="O757" s="267">
        <f>ROUND(Z73,0)</f>
        <v>0</v>
      </c>
      <c r="P757" s="267">
        <f>IF(Z76&gt;0,ROUND(Z76,0),0)</f>
        <v>0</v>
      </c>
      <c r="Q757" s="267">
        <f>IF(Z77&gt;0,ROUND(Z77,0),0)</f>
        <v>0</v>
      </c>
      <c r="R757" s="267">
        <f>IF(Z78&gt;0,ROUND(Z78,0),0)</f>
        <v>0</v>
      </c>
      <c r="S757" s="267">
        <f>IF(Z79&gt;0,ROUND(Z79,0),0)</f>
        <v>0</v>
      </c>
      <c r="T757" s="269">
        <f>IF(Z80&gt;0,ROUND(Z80,2),0)</f>
        <v>0</v>
      </c>
      <c r="U757" s="267"/>
      <c r="V757" s="268"/>
      <c r="W757" s="267"/>
      <c r="X757" s="267"/>
      <c r="Y757" s="267">
        <f t="shared" si="21"/>
        <v>0</v>
      </c>
      <c r="Z757" s="268"/>
      <c r="AA757" s="268"/>
      <c r="AB757" s="268"/>
      <c r="AC757" s="268"/>
      <c r="AD757" s="268"/>
      <c r="AE757" s="268"/>
      <c r="AF757" s="268"/>
      <c r="AG757" s="268"/>
      <c r="AH757" s="268"/>
      <c r="AI757" s="268"/>
      <c r="AJ757" s="268"/>
      <c r="AK757" s="268"/>
      <c r="AL757" s="268"/>
      <c r="AM757" s="268"/>
      <c r="AN757" s="268"/>
      <c r="AO757" s="268"/>
      <c r="AP757" s="268"/>
      <c r="AQ757" s="268"/>
      <c r="AR757" s="268"/>
      <c r="AS757" s="268"/>
      <c r="AT757" s="268"/>
      <c r="AU757" s="268"/>
      <c r="AV757" s="268"/>
      <c r="AW757" s="268"/>
      <c r="AX757" s="268"/>
      <c r="AY757" s="268"/>
      <c r="AZ757" s="268"/>
      <c r="BA757" s="268"/>
      <c r="BB757" s="268"/>
      <c r="BC757" s="268"/>
      <c r="BD757" s="268"/>
      <c r="BE757" s="268"/>
      <c r="BF757" s="268"/>
      <c r="BG757" s="268"/>
      <c r="BH757" s="268"/>
      <c r="BI757" s="268"/>
      <c r="BJ757" s="268"/>
      <c r="BK757" s="268"/>
      <c r="BL757" s="268"/>
      <c r="BM757" s="268"/>
      <c r="BN757" s="268"/>
      <c r="BO757" s="268"/>
      <c r="BP757" s="268"/>
      <c r="BQ757" s="268"/>
      <c r="BR757" s="268"/>
      <c r="BS757" s="268"/>
      <c r="BT757" s="268"/>
      <c r="BU757" s="268"/>
      <c r="BV757" s="268"/>
      <c r="BW757" s="268"/>
      <c r="BX757" s="268"/>
      <c r="BY757" s="268"/>
      <c r="BZ757" s="268"/>
      <c r="CA757" s="268"/>
      <c r="CB757" s="268"/>
      <c r="CC757" s="268"/>
      <c r="CD757" s="268"/>
      <c r="CE757" s="268"/>
    </row>
    <row r="758" spans="1:83" ht="12.65" customHeight="1" x14ac:dyDescent="0.35">
      <c r="A758" s="208" t="str">
        <f>RIGHT($C$83,3)&amp;"*"&amp;RIGHT($C$82,4)&amp;"*"&amp;AA$55&amp;"*"&amp;"A"</f>
        <v>156*2020*7160*A</v>
      </c>
      <c r="B758" s="267">
        <f>ROUND(AA59,0)</f>
        <v>663</v>
      </c>
      <c r="C758" s="269">
        <f>ROUND(AA60,2)</f>
        <v>1</v>
      </c>
      <c r="D758" s="267">
        <f>ROUND(AA61,0)</f>
        <v>95842</v>
      </c>
      <c r="E758" s="267">
        <f>ROUND(AA62,0)</f>
        <v>26912</v>
      </c>
      <c r="F758" s="267">
        <f>ROUND(AA63,0)</f>
        <v>18825</v>
      </c>
      <c r="G758" s="267">
        <f>ROUND(AA64,0)</f>
        <v>69419</v>
      </c>
      <c r="H758" s="267">
        <f>ROUND(AA65,0)</f>
        <v>0</v>
      </c>
      <c r="I758" s="267">
        <f>ROUND(AA66,0)</f>
        <v>148225</v>
      </c>
      <c r="J758" s="267">
        <f>ROUND(AA67,0)</f>
        <v>11815</v>
      </c>
      <c r="K758" s="267">
        <f>ROUND(AA68,0)</f>
        <v>0</v>
      </c>
      <c r="L758" s="267">
        <f>ROUND(AA69,0)</f>
        <v>141</v>
      </c>
      <c r="M758" s="267">
        <f>ROUND(AA70,0)</f>
        <v>0</v>
      </c>
      <c r="N758" s="267">
        <f>ROUND(AA75,0)</f>
        <v>1266275</v>
      </c>
      <c r="O758" s="267">
        <f>ROUND(AA73,0)</f>
        <v>107786</v>
      </c>
      <c r="P758" s="267">
        <f>IF(AA76&gt;0,ROUND(AA76,0),0)</f>
        <v>362</v>
      </c>
      <c r="Q758" s="267">
        <f>IF(AA77&gt;0,ROUND(AA77,0),0)</f>
        <v>0</v>
      </c>
      <c r="R758" s="267">
        <f>IF(AA78&gt;0,ROUND(AA78,0),0)</f>
        <v>87</v>
      </c>
      <c r="S758" s="267">
        <f>IF(AA79&gt;0,ROUND(AA79,0),0)</f>
        <v>0</v>
      </c>
      <c r="T758" s="269">
        <f>IF(AA80&gt;0,ROUND(AA80,2),0)</f>
        <v>0</v>
      </c>
      <c r="U758" s="267"/>
      <c r="V758" s="268"/>
      <c r="W758" s="267"/>
      <c r="X758" s="267"/>
      <c r="Y758" s="267">
        <f t="shared" si="21"/>
        <v>123314</v>
      </c>
      <c r="Z758" s="268"/>
      <c r="AA758" s="268"/>
      <c r="AB758" s="268"/>
      <c r="AC758" s="268"/>
      <c r="AD758" s="268"/>
      <c r="AE758" s="268"/>
      <c r="AF758" s="268"/>
      <c r="AG758" s="268"/>
      <c r="AH758" s="268"/>
      <c r="AI758" s="268"/>
      <c r="AJ758" s="268"/>
      <c r="AK758" s="268"/>
      <c r="AL758" s="268"/>
      <c r="AM758" s="268"/>
      <c r="AN758" s="268"/>
      <c r="AO758" s="268"/>
      <c r="AP758" s="268"/>
      <c r="AQ758" s="268"/>
      <c r="AR758" s="268"/>
      <c r="AS758" s="268"/>
      <c r="AT758" s="268"/>
      <c r="AU758" s="268"/>
      <c r="AV758" s="268"/>
      <c r="AW758" s="268"/>
      <c r="AX758" s="268"/>
      <c r="AY758" s="268"/>
      <c r="AZ758" s="268"/>
      <c r="BA758" s="268"/>
      <c r="BB758" s="268"/>
      <c r="BC758" s="268"/>
      <c r="BD758" s="268"/>
      <c r="BE758" s="268"/>
      <c r="BF758" s="268"/>
      <c r="BG758" s="268"/>
      <c r="BH758" s="268"/>
      <c r="BI758" s="268"/>
      <c r="BJ758" s="268"/>
      <c r="BK758" s="268"/>
      <c r="BL758" s="268"/>
      <c r="BM758" s="268"/>
      <c r="BN758" s="268"/>
      <c r="BO758" s="268"/>
      <c r="BP758" s="268"/>
      <c r="BQ758" s="268"/>
      <c r="BR758" s="268"/>
      <c r="BS758" s="268"/>
      <c r="BT758" s="268"/>
      <c r="BU758" s="268"/>
      <c r="BV758" s="268"/>
      <c r="BW758" s="268"/>
      <c r="BX758" s="268"/>
      <c r="BY758" s="268"/>
      <c r="BZ758" s="268"/>
      <c r="CA758" s="268"/>
      <c r="CB758" s="268"/>
      <c r="CC758" s="268"/>
      <c r="CD758" s="268"/>
      <c r="CE758" s="268"/>
    </row>
    <row r="759" spans="1:83" ht="12.65" customHeight="1" x14ac:dyDescent="0.35">
      <c r="A759" s="208" t="str">
        <f>RIGHT($C$83,3)&amp;"*"&amp;RIGHT($C$82,4)&amp;"*"&amp;AB$55&amp;"*"&amp;"A"</f>
        <v>156*2020*7170*A</v>
      </c>
      <c r="B759" s="267"/>
      <c r="C759" s="269">
        <f>ROUND(AB60,2)</f>
        <v>7</v>
      </c>
      <c r="D759" s="267">
        <f>ROUND(AB61,0)</f>
        <v>846382</v>
      </c>
      <c r="E759" s="267">
        <f>ROUND(AB62,0)</f>
        <v>237665</v>
      </c>
      <c r="F759" s="267">
        <f>ROUND(AB63,0)</f>
        <v>557610</v>
      </c>
      <c r="G759" s="267">
        <f>ROUND(AB64,0)</f>
        <v>9751607</v>
      </c>
      <c r="H759" s="267">
        <f>ROUND(AB65,0)</f>
        <v>-4097</v>
      </c>
      <c r="I759" s="267">
        <f>ROUND(AB66,0)</f>
        <v>64990</v>
      </c>
      <c r="J759" s="267">
        <f>ROUND(AB67,0)</f>
        <v>91814</v>
      </c>
      <c r="K759" s="267">
        <f>ROUND(AB68,0)</f>
        <v>96672</v>
      </c>
      <c r="L759" s="267">
        <f>ROUND(AB69,0)</f>
        <v>22722</v>
      </c>
      <c r="M759" s="267">
        <f>ROUND(AB70,0)</f>
        <v>0</v>
      </c>
      <c r="N759" s="267">
        <f>ROUND(AB75,0)</f>
        <v>69221651</v>
      </c>
      <c r="O759" s="267">
        <f>ROUND(AB73,0)</f>
        <v>5475992</v>
      </c>
      <c r="P759" s="267">
        <f>IF(AB76&gt;0,ROUND(AB76,0),0)</f>
        <v>2812</v>
      </c>
      <c r="Q759" s="267">
        <f>IF(AB77&gt;0,ROUND(AB77,0),0)</f>
        <v>0</v>
      </c>
      <c r="R759" s="267">
        <f>IF(AB78&gt;0,ROUND(AB78,0),0)</f>
        <v>4409</v>
      </c>
      <c r="S759" s="267">
        <f>IF(AB79&gt;0,ROUND(AB79,0),0)</f>
        <v>0</v>
      </c>
      <c r="T759" s="269">
        <f>IF(AB80&gt;0,ROUND(AB80,2),0)</f>
        <v>0</v>
      </c>
      <c r="U759" s="267"/>
      <c r="V759" s="268"/>
      <c r="W759" s="267"/>
      <c r="X759" s="267"/>
      <c r="Y759" s="267">
        <f t="shared" si="21"/>
        <v>5770456</v>
      </c>
      <c r="Z759" s="268"/>
      <c r="AA759" s="268"/>
      <c r="AB759" s="268"/>
      <c r="AC759" s="268"/>
      <c r="AD759" s="268"/>
      <c r="AE759" s="268"/>
      <c r="AF759" s="268"/>
      <c r="AG759" s="268"/>
      <c r="AH759" s="268"/>
      <c r="AI759" s="268"/>
      <c r="AJ759" s="268"/>
      <c r="AK759" s="268"/>
      <c r="AL759" s="268"/>
      <c r="AM759" s="268"/>
      <c r="AN759" s="268"/>
      <c r="AO759" s="268"/>
      <c r="AP759" s="268"/>
      <c r="AQ759" s="268"/>
      <c r="AR759" s="268"/>
      <c r="AS759" s="268"/>
      <c r="AT759" s="268"/>
      <c r="AU759" s="268"/>
      <c r="AV759" s="268"/>
      <c r="AW759" s="268"/>
      <c r="AX759" s="268"/>
      <c r="AY759" s="268"/>
      <c r="AZ759" s="268"/>
      <c r="BA759" s="268"/>
      <c r="BB759" s="268"/>
      <c r="BC759" s="268"/>
      <c r="BD759" s="268"/>
      <c r="BE759" s="268"/>
      <c r="BF759" s="268"/>
      <c r="BG759" s="268"/>
      <c r="BH759" s="268"/>
      <c r="BI759" s="268"/>
      <c r="BJ759" s="268"/>
      <c r="BK759" s="268"/>
      <c r="BL759" s="268"/>
      <c r="BM759" s="268"/>
      <c r="BN759" s="268"/>
      <c r="BO759" s="268"/>
      <c r="BP759" s="268"/>
      <c r="BQ759" s="268"/>
      <c r="BR759" s="268"/>
      <c r="BS759" s="268"/>
      <c r="BT759" s="268"/>
      <c r="BU759" s="268"/>
      <c r="BV759" s="268"/>
      <c r="BW759" s="268"/>
      <c r="BX759" s="268"/>
      <c r="BY759" s="268"/>
      <c r="BZ759" s="268"/>
      <c r="CA759" s="268"/>
      <c r="CB759" s="268"/>
      <c r="CC759" s="268"/>
      <c r="CD759" s="268"/>
      <c r="CE759" s="268"/>
    </row>
    <row r="760" spans="1:83" ht="12.65" customHeight="1" x14ac:dyDescent="0.35">
      <c r="A760" s="208" t="str">
        <f>RIGHT($C$83,3)&amp;"*"&amp;RIGHT($C$82,4)&amp;"*"&amp;AC$55&amp;"*"&amp;"A"</f>
        <v>156*2020*7180*A</v>
      </c>
      <c r="B760" s="267">
        <f>ROUND(AC59,0)</f>
        <v>2910</v>
      </c>
      <c r="C760" s="269">
        <f>ROUND(AC60,2)</f>
        <v>6</v>
      </c>
      <c r="D760" s="267">
        <f>ROUND(AC61,0)</f>
        <v>407588</v>
      </c>
      <c r="E760" s="267">
        <f>ROUND(AC62,0)</f>
        <v>114451</v>
      </c>
      <c r="F760" s="267">
        <f>ROUND(AC63,0)</f>
        <v>0</v>
      </c>
      <c r="G760" s="267">
        <f>ROUND(AC64,0)</f>
        <v>66111</v>
      </c>
      <c r="H760" s="267">
        <f>ROUND(AC65,0)</f>
        <v>0</v>
      </c>
      <c r="I760" s="267">
        <f>ROUND(AC66,0)</f>
        <v>6943</v>
      </c>
      <c r="J760" s="267">
        <f>ROUND(AC67,0)</f>
        <v>0</v>
      </c>
      <c r="K760" s="267">
        <f>ROUND(AC68,0)</f>
        <v>30993</v>
      </c>
      <c r="L760" s="267">
        <f>ROUND(AC69,0)</f>
        <v>1391</v>
      </c>
      <c r="M760" s="267">
        <f>ROUND(AC70,0)</f>
        <v>0</v>
      </c>
      <c r="N760" s="267">
        <f>ROUND(AC75,0)</f>
        <v>760763</v>
      </c>
      <c r="O760" s="267">
        <f>ROUND(AC73,0)</f>
        <v>560687</v>
      </c>
      <c r="P760" s="267">
        <f>IF(AC76&gt;0,ROUND(AC76,0),0)</f>
        <v>0</v>
      </c>
      <c r="Q760" s="267">
        <f>IF(AC77&gt;0,ROUND(AC77,0),0)</f>
        <v>0</v>
      </c>
      <c r="R760" s="267">
        <f>IF(AC78&gt;0,ROUND(AC78,0),0)</f>
        <v>451</v>
      </c>
      <c r="S760" s="267">
        <f>IF(AC79&gt;0,ROUND(AC79,0),0)</f>
        <v>0</v>
      </c>
      <c r="T760" s="269">
        <f>IF(AC80&gt;0,ROUND(AC80,2),0)</f>
        <v>0</v>
      </c>
      <c r="U760" s="267"/>
      <c r="V760" s="268"/>
      <c r="W760" s="267"/>
      <c r="X760" s="267"/>
      <c r="Y760" s="267">
        <f t="shared" si="21"/>
        <v>153344</v>
      </c>
      <c r="Z760" s="268"/>
      <c r="AA760" s="268"/>
      <c r="AB760" s="268"/>
      <c r="AC760" s="268"/>
      <c r="AD760" s="268"/>
      <c r="AE760" s="268"/>
      <c r="AF760" s="268"/>
      <c r="AG760" s="268"/>
      <c r="AH760" s="268"/>
      <c r="AI760" s="268"/>
      <c r="AJ760" s="268"/>
      <c r="AK760" s="268"/>
      <c r="AL760" s="268"/>
      <c r="AM760" s="268"/>
      <c r="AN760" s="268"/>
      <c r="AO760" s="268"/>
      <c r="AP760" s="268"/>
      <c r="AQ760" s="268"/>
      <c r="AR760" s="268"/>
      <c r="AS760" s="268"/>
      <c r="AT760" s="268"/>
      <c r="AU760" s="268"/>
      <c r="AV760" s="268"/>
      <c r="AW760" s="268"/>
      <c r="AX760" s="268"/>
      <c r="AY760" s="268"/>
      <c r="AZ760" s="268"/>
      <c r="BA760" s="268"/>
      <c r="BB760" s="268"/>
      <c r="BC760" s="268"/>
      <c r="BD760" s="268"/>
      <c r="BE760" s="268"/>
      <c r="BF760" s="268"/>
      <c r="BG760" s="268"/>
      <c r="BH760" s="268"/>
      <c r="BI760" s="268"/>
      <c r="BJ760" s="268"/>
      <c r="BK760" s="268"/>
      <c r="BL760" s="268"/>
      <c r="BM760" s="268"/>
      <c r="BN760" s="268"/>
      <c r="BO760" s="268"/>
      <c r="BP760" s="268"/>
      <c r="BQ760" s="268"/>
      <c r="BR760" s="268"/>
      <c r="BS760" s="268"/>
      <c r="BT760" s="268"/>
      <c r="BU760" s="268"/>
      <c r="BV760" s="268"/>
      <c r="BW760" s="268"/>
      <c r="BX760" s="268"/>
      <c r="BY760" s="268"/>
      <c r="BZ760" s="268"/>
      <c r="CA760" s="268"/>
      <c r="CB760" s="268"/>
      <c r="CC760" s="268"/>
      <c r="CD760" s="268"/>
      <c r="CE760" s="268"/>
    </row>
    <row r="761" spans="1:83" ht="12.65" customHeight="1" x14ac:dyDescent="0.35">
      <c r="A761" s="208" t="str">
        <f>RIGHT($C$83,3)&amp;"*"&amp;RIGHT($C$82,4)&amp;"*"&amp;AD$55&amp;"*"&amp;"A"</f>
        <v>156*2020*7190*A</v>
      </c>
      <c r="B761" s="267">
        <f>ROUND(AD59,0)</f>
        <v>0</v>
      </c>
      <c r="C761" s="269">
        <f>ROUND(AD60,2)</f>
        <v>0</v>
      </c>
      <c r="D761" s="267">
        <f>ROUND(AD61,0)</f>
        <v>0</v>
      </c>
      <c r="E761" s="267">
        <f>ROUND(AD62,0)</f>
        <v>0</v>
      </c>
      <c r="F761" s="267">
        <f>ROUND(AD63,0)</f>
        <v>0</v>
      </c>
      <c r="G761" s="267">
        <f>ROUND(AD64,0)</f>
        <v>0</v>
      </c>
      <c r="H761" s="267">
        <f>ROUND(AD65,0)</f>
        <v>0</v>
      </c>
      <c r="I761" s="267">
        <f>ROUND(AD66,0)</f>
        <v>0</v>
      </c>
      <c r="J761" s="267">
        <f>ROUND(AD67,0)</f>
        <v>0</v>
      </c>
      <c r="K761" s="267">
        <f>ROUND(AD68,0)</f>
        <v>0</v>
      </c>
      <c r="L761" s="267">
        <f>ROUND(AD69,0)</f>
        <v>0</v>
      </c>
      <c r="M761" s="267">
        <f>ROUND(AD70,0)</f>
        <v>0</v>
      </c>
      <c r="N761" s="267">
        <f>ROUND(AD75,0)</f>
        <v>0</v>
      </c>
      <c r="O761" s="267">
        <f>ROUND(AD73,0)</f>
        <v>0</v>
      </c>
      <c r="P761" s="267">
        <f>IF(AD76&gt;0,ROUND(AD76,0),0)</f>
        <v>0</v>
      </c>
      <c r="Q761" s="267">
        <f>IF(AD77&gt;0,ROUND(AD77,0),0)</f>
        <v>0</v>
      </c>
      <c r="R761" s="267">
        <f>IF(AD78&gt;0,ROUND(AD78,0),0)</f>
        <v>0</v>
      </c>
      <c r="S761" s="267">
        <f>IF(AD79&gt;0,ROUND(AD79,0),0)</f>
        <v>0</v>
      </c>
      <c r="T761" s="269">
        <f>IF(AD80&gt;0,ROUND(AD80,2),0)</f>
        <v>0</v>
      </c>
      <c r="U761" s="267"/>
      <c r="V761" s="268"/>
      <c r="W761" s="267"/>
      <c r="X761" s="267"/>
      <c r="Y761" s="267">
        <f t="shared" si="21"/>
        <v>0</v>
      </c>
      <c r="Z761" s="268"/>
      <c r="AA761" s="268"/>
      <c r="AB761" s="268"/>
      <c r="AC761" s="268"/>
      <c r="AD761" s="268"/>
      <c r="AE761" s="268"/>
      <c r="AF761" s="268"/>
      <c r="AG761" s="268"/>
      <c r="AH761" s="268"/>
      <c r="AI761" s="268"/>
      <c r="AJ761" s="268"/>
      <c r="AK761" s="268"/>
      <c r="AL761" s="268"/>
      <c r="AM761" s="268"/>
      <c r="AN761" s="268"/>
      <c r="AO761" s="268"/>
      <c r="AP761" s="268"/>
      <c r="AQ761" s="268"/>
      <c r="AR761" s="268"/>
      <c r="AS761" s="268"/>
      <c r="AT761" s="268"/>
      <c r="AU761" s="268"/>
      <c r="AV761" s="268"/>
      <c r="AW761" s="268"/>
      <c r="AX761" s="268"/>
      <c r="AY761" s="268"/>
      <c r="AZ761" s="268"/>
      <c r="BA761" s="268"/>
      <c r="BB761" s="268"/>
      <c r="BC761" s="268"/>
      <c r="BD761" s="268"/>
      <c r="BE761" s="268"/>
      <c r="BF761" s="268"/>
      <c r="BG761" s="268"/>
      <c r="BH761" s="268"/>
      <c r="BI761" s="268"/>
      <c r="BJ761" s="268"/>
      <c r="BK761" s="268"/>
      <c r="BL761" s="268"/>
      <c r="BM761" s="268"/>
      <c r="BN761" s="268"/>
      <c r="BO761" s="268"/>
      <c r="BP761" s="268"/>
      <c r="BQ761" s="268"/>
      <c r="BR761" s="268"/>
      <c r="BS761" s="268"/>
      <c r="BT761" s="268"/>
      <c r="BU761" s="268"/>
      <c r="BV761" s="268"/>
      <c r="BW761" s="268"/>
      <c r="BX761" s="268"/>
      <c r="BY761" s="268"/>
      <c r="BZ761" s="268"/>
      <c r="CA761" s="268"/>
      <c r="CB761" s="268"/>
      <c r="CC761" s="268"/>
      <c r="CD761" s="268"/>
      <c r="CE761" s="268"/>
    </row>
    <row r="762" spans="1:83" ht="12.65" customHeight="1" x14ac:dyDescent="0.35">
      <c r="A762" s="208" t="str">
        <f>RIGHT($C$83,3)&amp;"*"&amp;RIGHT($C$82,4)&amp;"*"&amp;AE$55&amp;"*"&amp;"A"</f>
        <v>156*2020*7200*A</v>
      </c>
      <c r="B762" s="267">
        <f>ROUND(AE59,0)</f>
        <v>21648</v>
      </c>
      <c r="C762" s="269">
        <f>ROUND(AE60,2)</f>
        <v>17</v>
      </c>
      <c r="D762" s="267">
        <f>ROUND(AE61,0)</f>
        <v>1254745</v>
      </c>
      <c r="E762" s="267">
        <f>ROUND(AE62,0)</f>
        <v>352334</v>
      </c>
      <c r="F762" s="267">
        <f>ROUND(AE63,0)</f>
        <v>4000</v>
      </c>
      <c r="G762" s="267">
        <f>ROUND(AE64,0)</f>
        <v>40052</v>
      </c>
      <c r="H762" s="267">
        <f>ROUND(AE65,0)</f>
        <v>2132</v>
      </c>
      <c r="I762" s="267">
        <f>ROUND(AE66,0)</f>
        <v>227295</v>
      </c>
      <c r="J762" s="267">
        <f>ROUND(AE67,0)</f>
        <v>291832</v>
      </c>
      <c r="K762" s="267">
        <f>ROUND(AE68,0)</f>
        <v>90</v>
      </c>
      <c r="L762" s="267">
        <f>ROUND(AE69,0)</f>
        <v>60590</v>
      </c>
      <c r="M762" s="267">
        <f>ROUND(AE70,0)</f>
        <v>0</v>
      </c>
      <c r="N762" s="267">
        <f>ROUND(AE75,0)</f>
        <v>3865764</v>
      </c>
      <c r="O762" s="267">
        <f>ROUND(AE73,0)</f>
        <v>355424</v>
      </c>
      <c r="P762" s="267">
        <f>IF(AE76&gt;0,ROUND(AE76,0),0)</f>
        <v>8939</v>
      </c>
      <c r="Q762" s="267">
        <f>IF(AE77&gt;0,ROUND(AE77,0),0)</f>
        <v>0</v>
      </c>
      <c r="R762" s="267">
        <f>IF(AE78&gt;0,ROUND(AE78,0),0)</f>
        <v>286</v>
      </c>
      <c r="S762" s="267">
        <f>IF(AE79&gt;0,ROUND(AE79,0),0)</f>
        <v>13659</v>
      </c>
      <c r="T762" s="269">
        <f>IF(AE80&gt;0,ROUND(AE80,2),0)</f>
        <v>2.71</v>
      </c>
      <c r="U762" s="267"/>
      <c r="V762" s="268"/>
      <c r="W762" s="267"/>
      <c r="X762" s="267"/>
      <c r="Y762" s="267">
        <f t="shared" si="21"/>
        <v>669422</v>
      </c>
      <c r="Z762" s="268"/>
      <c r="AA762" s="268"/>
      <c r="AB762" s="268"/>
      <c r="AC762" s="268"/>
      <c r="AD762" s="268"/>
      <c r="AE762" s="268"/>
      <c r="AF762" s="268"/>
      <c r="AG762" s="268"/>
      <c r="AH762" s="268"/>
      <c r="AI762" s="268"/>
      <c r="AJ762" s="268"/>
      <c r="AK762" s="268"/>
      <c r="AL762" s="268"/>
      <c r="AM762" s="268"/>
      <c r="AN762" s="268"/>
      <c r="AO762" s="268"/>
      <c r="AP762" s="268"/>
      <c r="AQ762" s="268"/>
      <c r="AR762" s="268"/>
      <c r="AS762" s="268"/>
      <c r="AT762" s="268"/>
      <c r="AU762" s="268"/>
      <c r="AV762" s="268"/>
      <c r="AW762" s="268"/>
      <c r="AX762" s="268"/>
      <c r="AY762" s="268"/>
      <c r="AZ762" s="268"/>
      <c r="BA762" s="268"/>
      <c r="BB762" s="268"/>
      <c r="BC762" s="268"/>
      <c r="BD762" s="268"/>
      <c r="BE762" s="268"/>
      <c r="BF762" s="268"/>
      <c r="BG762" s="268"/>
      <c r="BH762" s="268"/>
      <c r="BI762" s="268"/>
      <c r="BJ762" s="268"/>
      <c r="BK762" s="268"/>
      <c r="BL762" s="268"/>
      <c r="BM762" s="268"/>
      <c r="BN762" s="268"/>
      <c r="BO762" s="268"/>
      <c r="BP762" s="268"/>
      <c r="BQ762" s="268"/>
      <c r="BR762" s="268"/>
      <c r="BS762" s="268"/>
      <c r="BT762" s="268"/>
      <c r="BU762" s="268"/>
      <c r="BV762" s="268"/>
      <c r="BW762" s="268"/>
      <c r="BX762" s="268"/>
      <c r="BY762" s="268"/>
      <c r="BZ762" s="268"/>
      <c r="CA762" s="268"/>
      <c r="CB762" s="268"/>
      <c r="CC762" s="268"/>
      <c r="CD762" s="268"/>
      <c r="CE762" s="268"/>
    </row>
    <row r="763" spans="1:83" ht="12.65" customHeight="1" x14ac:dyDescent="0.35">
      <c r="A763" s="208" t="str">
        <f>RIGHT($C$83,3)&amp;"*"&amp;RIGHT($C$82,4)&amp;"*"&amp;AF$55&amp;"*"&amp;"A"</f>
        <v>156*2020*7220*A</v>
      </c>
      <c r="B763" s="267">
        <f>ROUND(AF59,0)</f>
        <v>0</v>
      </c>
      <c r="C763" s="269">
        <f>ROUND(AF60,2)</f>
        <v>0</v>
      </c>
      <c r="D763" s="267">
        <f>ROUND(AF61,0)</f>
        <v>0</v>
      </c>
      <c r="E763" s="267">
        <f>ROUND(AF62,0)</f>
        <v>0</v>
      </c>
      <c r="F763" s="267">
        <f>ROUND(AF63,0)</f>
        <v>0</v>
      </c>
      <c r="G763" s="267">
        <f>ROUND(AF64,0)</f>
        <v>0</v>
      </c>
      <c r="H763" s="267">
        <f>ROUND(AF65,0)</f>
        <v>0</v>
      </c>
      <c r="I763" s="267">
        <f>ROUND(AF66,0)</f>
        <v>0</v>
      </c>
      <c r="J763" s="267">
        <f>ROUND(AF67,0)</f>
        <v>0</v>
      </c>
      <c r="K763" s="267">
        <f>ROUND(AF68,0)</f>
        <v>0</v>
      </c>
      <c r="L763" s="267">
        <f>ROUND(AF69,0)</f>
        <v>0</v>
      </c>
      <c r="M763" s="267">
        <f>ROUND(AF70,0)</f>
        <v>0</v>
      </c>
      <c r="N763" s="267">
        <f>ROUND(AF75,0)</f>
        <v>0</v>
      </c>
      <c r="O763" s="267">
        <f>ROUND(AF73,0)</f>
        <v>0</v>
      </c>
      <c r="P763" s="267">
        <f>IF(AF76&gt;0,ROUND(AF76,0),0)</f>
        <v>0</v>
      </c>
      <c r="Q763" s="267">
        <f>IF(AF77&gt;0,ROUND(AF77,0),0)</f>
        <v>0</v>
      </c>
      <c r="R763" s="267">
        <f>IF(AF78&gt;0,ROUND(AF78,0),0)</f>
        <v>0</v>
      </c>
      <c r="S763" s="267">
        <f>IF(AF79&gt;0,ROUND(AF79,0),0)</f>
        <v>0</v>
      </c>
      <c r="T763" s="269">
        <f>IF(AF80&gt;0,ROUND(AF80,2),0)</f>
        <v>0</v>
      </c>
      <c r="U763" s="267"/>
      <c r="V763" s="268"/>
      <c r="W763" s="267"/>
      <c r="X763" s="267"/>
      <c r="Y763" s="267">
        <f t="shared" si="21"/>
        <v>0</v>
      </c>
      <c r="Z763" s="268"/>
      <c r="AA763" s="268"/>
      <c r="AB763" s="268"/>
      <c r="AC763" s="268"/>
      <c r="AD763" s="268"/>
      <c r="AE763" s="268"/>
      <c r="AF763" s="268"/>
      <c r="AG763" s="268"/>
      <c r="AH763" s="268"/>
      <c r="AI763" s="268"/>
      <c r="AJ763" s="268"/>
      <c r="AK763" s="268"/>
      <c r="AL763" s="268"/>
      <c r="AM763" s="268"/>
      <c r="AN763" s="268"/>
      <c r="AO763" s="268"/>
      <c r="AP763" s="268"/>
      <c r="AQ763" s="268"/>
      <c r="AR763" s="268"/>
      <c r="AS763" s="268"/>
      <c r="AT763" s="268"/>
      <c r="AU763" s="268"/>
      <c r="AV763" s="268"/>
      <c r="AW763" s="268"/>
      <c r="AX763" s="268"/>
      <c r="AY763" s="268"/>
      <c r="AZ763" s="268"/>
      <c r="BA763" s="268"/>
      <c r="BB763" s="268"/>
      <c r="BC763" s="268"/>
      <c r="BD763" s="268"/>
      <c r="BE763" s="268"/>
      <c r="BF763" s="268"/>
      <c r="BG763" s="268"/>
      <c r="BH763" s="268"/>
      <c r="BI763" s="268"/>
      <c r="BJ763" s="268"/>
      <c r="BK763" s="268"/>
      <c r="BL763" s="268"/>
      <c r="BM763" s="268"/>
      <c r="BN763" s="268"/>
      <c r="BO763" s="268"/>
      <c r="BP763" s="268"/>
      <c r="BQ763" s="268"/>
      <c r="BR763" s="268"/>
      <c r="BS763" s="268"/>
      <c r="BT763" s="268"/>
      <c r="BU763" s="268"/>
      <c r="BV763" s="268"/>
      <c r="BW763" s="268"/>
      <c r="BX763" s="268"/>
      <c r="BY763" s="268"/>
      <c r="BZ763" s="268"/>
      <c r="CA763" s="268"/>
      <c r="CB763" s="268"/>
      <c r="CC763" s="268"/>
      <c r="CD763" s="268"/>
      <c r="CE763" s="268"/>
    </row>
    <row r="764" spans="1:83" ht="12.65" customHeight="1" x14ac:dyDescent="0.35">
      <c r="A764" s="208" t="str">
        <f>RIGHT($C$83,3)&amp;"*"&amp;RIGHT($C$82,4)&amp;"*"&amp;AG$55&amp;"*"&amp;"A"</f>
        <v>156*2020*7230*A</v>
      </c>
      <c r="B764" s="267">
        <f>ROUND(AG59,0)</f>
        <v>36900</v>
      </c>
      <c r="C764" s="269">
        <f>ROUND(AG60,2)</f>
        <v>23</v>
      </c>
      <c r="D764" s="267">
        <f>ROUND(AG61,0)</f>
        <v>2339521</v>
      </c>
      <c r="E764" s="267">
        <f>ROUND(AG62,0)</f>
        <v>656940</v>
      </c>
      <c r="F764" s="267">
        <f>ROUND(AG63,0)</f>
        <v>3340466</v>
      </c>
      <c r="G764" s="267">
        <f>ROUND(AG64,0)</f>
        <v>382725</v>
      </c>
      <c r="H764" s="267">
        <f>ROUND(AG65,0)</f>
        <v>551</v>
      </c>
      <c r="I764" s="267">
        <f>ROUND(AG66,0)</f>
        <v>613641</v>
      </c>
      <c r="J764" s="267">
        <f>ROUND(AG67,0)</f>
        <v>169723</v>
      </c>
      <c r="K764" s="267">
        <f>ROUND(AG68,0)</f>
        <v>3670</v>
      </c>
      <c r="L764" s="267">
        <f>ROUND(AG69,0)</f>
        <v>95432</v>
      </c>
      <c r="M764" s="267">
        <f>ROUND(AG70,0)</f>
        <v>0</v>
      </c>
      <c r="N764" s="267">
        <f>ROUND(AG75,0)</f>
        <v>40301272</v>
      </c>
      <c r="O764" s="267">
        <f>ROUND(AG73,0)</f>
        <v>4112343</v>
      </c>
      <c r="P764" s="267">
        <f>IF(AG76&gt;0,ROUND(AG76,0),0)</f>
        <v>5199</v>
      </c>
      <c r="Q764" s="267">
        <f>IF(AG77&gt;0,ROUND(AG77,0),0)</f>
        <v>1949</v>
      </c>
      <c r="R764" s="267">
        <f>IF(AG78&gt;0,ROUND(AG78,0),0)</f>
        <v>3311</v>
      </c>
      <c r="S764" s="267">
        <f>IF(AG79&gt;0,ROUND(AG79,0),0)</f>
        <v>87148</v>
      </c>
      <c r="T764" s="269">
        <f>IF(AG80&gt;0,ROUND(AG80,2),0)</f>
        <v>21.94</v>
      </c>
      <c r="U764" s="267"/>
      <c r="V764" s="268"/>
      <c r="W764" s="267"/>
      <c r="X764" s="267"/>
      <c r="Y764" s="267">
        <f t="shared" si="21"/>
        <v>3685094</v>
      </c>
      <c r="Z764" s="268"/>
      <c r="AA764" s="268"/>
      <c r="AB764" s="268"/>
      <c r="AC764" s="268"/>
      <c r="AD764" s="268"/>
      <c r="AE764" s="268"/>
      <c r="AF764" s="268"/>
      <c r="AG764" s="268"/>
      <c r="AH764" s="268"/>
      <c r="AI764" s="268"/>
      <c r="AJ764" s="268"/>
      <c r="AK764" s="268"/>
      <c r="AL764" s="268"/>
      <c r="AM764" s="268"/>
      <c r="AN764" s="268"/>
      <c r="AO764" s="268"/>
      <c r="AP764" s="268"/>
      <c r="AQ764" s="268"/>
      <c r="AR764" s="268"/>
      <c r="AS764" s="268"/>
      <c r="AT764" s="268"/>
      <c r="AU764" s="268"/>
      <c r="AV764" s="268"/>
      <c r="AW764" s="268"/>
      <c r="AX764" s="268"/>
      <c r="AY764" s="268"/>
      <c r="AZ764" s="268"/>
      <c r="BA764" s="268"/>
      <c r="BB764" s="268"/>
      <c r="BC764" s="268"/>
      <c r="BD764" s="268"/>
      <c r="BE764" s="268"/>
      <c r="BF764" s="268"/>
      <c r="BG764" s="268"/>
      <c r="BH764" s="268"/>
      <c r="BI764" s="268"/>
      <c r="BJ764" s="268"/>
      <c r="BK764" s="268"/>
      <c r="BL764" s="268"/>
      <c r="BM764" s="268"/>
      <c r="BN764" s="268"/>
      <c r="BO764" s="268"/>
      <c r="BP764" s="268"/>
      <c r="BQ764" s="268"/>
      <c r="BR764" s="268"/>
      <c r="BS764" s="268"/>
      <c r="BT764" s="268"/>
      <c r="BU764" s="268"/>
      <c r="BV764" s="268"/>
      <c r="BW764" s="268"/>
      <c r="BX764" s="268"/>
      <c r="BY764" s="268"/>
      <c r="BZ764" s="268"/>
      <c r="CA764" s="268"/>
      <c r="CB764" s="268"/>
      <c r="CC764" s="268"/>
      <c r="CD764" s="268"/>
      <c r="CE764" s="268"/>
    </row>
    <row r="765" spans="1:83" ht="12.65" customHeight="1" x14ac:dyDescent="0.35">
      <c r="A765" s="208" t="str">
        <f>RIGHT($C$83,3)&amp;"*"&amp;RIGHT($C$82,4)&amp;"*"&amp;AH$55&amp;"*"&amp;"A"</f>
        <v>156*2020*7240*A</v>
      </c>
      <c r="B765" s="267">
        <f>ROUND(AH59,0)</f>
        <v>7173</v>
      </c>
      <c r="C765" s="269">
        <f>ROUND(AH60,2)</f>
        <v>44</v>
      </c>
      <c r="D765" s="267">
        <f>ROUND(AH61,0)</f>
        <v>4902787</v>
      </c>
      <c r="E765" s="267">
        <f>ROUND(AH62,0)</f>
        <v>1376708</v>
      </c>
      <c r="F765" s="267">
        <f>ROUND(AH63,0)</f>
        <v>101900</v>
      </c>
      <c r="G765" s="267">
        <f>ROUND(AH64,0)</f>
        <v>212885</v>
      </c>
      <c r="H765" s="267">
        <f>ROUND(AH65,0)</f>
        <v>171815</v>
      </c>
      <c r="I765" s="267">
        <f>ROUND(AH66,0)</f>
        <v>1532284</v>
      </c>
      <c r="J765" s="267">
        <f>ROUND(AH67,0)</f>
        <v>385807</v>
      </c>
      <c r="K765" s="267">
        <f>ROUND(AH68,0)</f>
        <v>5888</v>
      </c>
      <c r="L765" s="267">
        <f>ROUND(AH69,0)</f>
        <v>11836</v>
      </c>
      <c r="M765" s="267">
        <f>ROUND(AH70,0)</f>
        <v>0</v>
      </c>
      <c r="N765" s="267">
        <f>ROUND(AH75,0)</f>
        <v>7774516</v>
      </c>
      <c r="O765" s="267">
        <f>ROUND(AH73,0)</f>
        <v>0</v>
      </c>
      <c r="P765" s="267">
        <f>IF(AH76&gt;0,ROUND(AH76,0),0)</f>
        <v>11817</v>
      </c>
      <c r="Q765" s="267">
        <f>IF(AH77&gt;0,ROUND(AH77,0),0)</f>
        <v>994</v>
      </c>
      <c r="R765" s="267">
        <f>IF(AH78&gt;0,ROUND(AH78,0),0)</f>
        <v>0</v>
      </c>
      <c r="S765" s="267">
        <f>IF(AH79&gt;0,ROUND(AH79,0),0)</f>
        <v>0</v>
      </c>
      <c r="T765" s="269">
        <f>IF(AH80&gt;0,ROUND(AH80,2),0)</f>
        <v>0.01</v>
      </c>
      <c r="U765" s="267"/>
      <c r="V765" s="268"/>
      <c r="W765" s="267"/>
      <c r="X765" s="267"/>
      <c r="Y765" s="267">
        <f t="shared" si="21"/>
        <v>1525715</v>
      </c>
      <c r="Z765" s="268"/>
      <c r="AA765" s="268"/>
      <c r="AB765" s="268"/>
      <c r="AC765" s="268"/>
      <c r="AD765" s="268"/>
      <c r="AE765" s="268"/>
      <c r="AF765" s="268"/>
      <c r="AG765" s="268"/>
      <c r="AH765" s="268"/>
      <c r="AI765" s="268"/>
      <c r="AJ765" s="268"/>
      <c r="AK765" s="268"/>
      <c r="AL765" s="268"/>
      <c r="AM765" s="268"/>
      <c r="AN765" s="268"/>
      <c r="AO765" s="268"/>
      <c r="AP765" s="268"/>
      <c r="AQ765" s="268"/>
      <c r="AR765" s="268"/>
      <c r="AS765" s="268"/>
      <c r="AT765" s="268"/>
      <c r="AU765" s="268"/>
      <c r="AV765" s="268"/>
      <c r="AW765" s="268"/>
      <c r="AX765" s="268"/>
      <c r="AY765" s="268"/>
      <c r="AZ765" s="268"/>
      <c r="BA765" s="268"/>
      <c r="BB765" s="268"/>
      <c r="BC765" s="268"/>
      <c r="BD765" s="268"/>
      <c r="BE765" s="268"/>
      <c r="BF765" s="268"/>
      <c r="BG765" s="268"/>
      <c r="BH765" s="268"/>
      <c r="BI765" s="268"/>
      <c r="BJ765" s="268"/>
      <c r="BK765" s="268"/>
      <c r="BL765" s="268"/>
      <c r="BM765" s="268"/>
      <c r="BN765" s="268"/>
      <c r="BO765" s="268"/>
      <c r="BP765" s="268"/>
      <c r="BQ765" s="268"/>
      <c r="BR765" s="268"/>
      <c r="BS765" s="268"/>
      <c r="BT765" s="268"/>
      <c r="BU765" s="268"/>
      <c r="BV765" s="268"/>
      <c r="BW765" s="268"/>
      <c r="BX765" s="268"/>
      <c r="BY765" s="268"/>
      <c r="BZ765" s="268"/>
      <c r="CA765" s="268"/>
      <c r="CB765" s="268"/>
      <c r="CC765" s="268"/>
      <c r="CD765" s="268"/>
      <c r="CE765" s="268"/>
    </row>
    <row r="766" spans="1:83" ht="12.65" customHeight="1" x14ac:dyDescent="0.35">
      <c r="A766" s="208" t="str">
        <f>RIGHT($C$83,3)&amp;"*"&amp;RIGHT($C$82,4)&amp;"*"&amp;AI$55&amp;"*"&amp;"A"</f>
        <v>156*2020*7250*A</v>
      </c>
      <c r="B766" s="267">
        <f>ROUND(AI59,0)</f>
        <v>6525</v>
      </c>
      <c r="C766" s="269">
        <f>ROUND(AI60,2)</f>
        <v>20</v>
      </c>
      <c r="D766" s="267">
        <f>ROUND(AI61,0)</f>
        <v>1338048</v>
      </c>
      <c r="E766" s="267">
        <f>ROUND(AI62,0)</f>
        <v>375725</v>
      </c>
      <c r="F766" s="267">
        <f>ROUND(AI63,0)</f>
        <v>547560</v>
      </c>
      <c r="G766" s="267">
        <f>ROUND(AI64,0)</f>
        <v>237369</v>
      </c>
      <c r="H766" s="267">
        <f>ROUND(AI65,0)</f>
        <v>551</v>
      </c>
      <c r="I766" s="267">
        <f>ROUND(AI66,0)</f>
        <v>68204</v>
      </c>
      <c r="J766" s="267">
        <f>ROUND(AI67,0)</f>
        <v>179779</v>
      </c>
      <c r="K766" s="267">
        <f>ROUND(AI68,0)</f>
        <v>0</v>
      </c>
      <c r="L766" s="267">
        <f>ROUND(AI69,0)</f>
        <v>16766</v>
      </c>
      <c r="M766" s="267">
        <f>ROUND(AI70,0)</f>
        <v>0</v>
      </c>
      <c r="N766" s="267">
        <f>ROUND(AI75,0)</f>
        <v>5678399</v>
      </c>
      <c r="O766" s="267">
        <f>ROUND(AI73,0)</f>
        <v>5475</v>
      </c>
      <c r="P766" s="267">
        <f>IF(AI76&gt;0,ROUND(AI76,0),0)</f>
        <v>5507</v>
      </c>
      <c r="Q766" s="267">
        <f>IF(AI77&gt;0,ROUND(AI77,0),0)</f>
        <v>4137</v>
      </c>
      <c r="R766" s="267">
        <f>IF(AI78&gt;0,ROUND(AI78,0),0)</f>
        <v>4</v>
      </c>
      <c r="S766" s="267">
        <f>IF(AI79&gt;0,ROUND(AI79,0),0)</f>
        <v>15056</v>
      </c>
      <c r="T766" s="269">
        <f>IF(AI80&gt;0,ROUND(AI80,2),0)</f>
        <v>9.1999999999999993</v>
      </c>
      <c r="U766" s="267"/>
      <c r="V766" s="268"/>
      <c r="W766" s="267"/>
      <c r="X766" s="267"/>
      <c r="Y766" s="267">
        <f t="shared" si="21"/>
        <v>828741</v>
      </c>
      <c r="Z766" s="268"/>
      <c r="AA766" s="268"/>
      <c r="AB766" s="268"/>
      <c r="AC766" s="268"/>
      <c r="AD766" s="268"/>
      <c r="AE766" s="268"/>
      <c r="AF766" s="268"/>
      <c r="AG766" s="268"/>
      <c r="AH766" s="268"/>
      <c r="AI766" s="268"/>
      <c r="AJ766" s="268"/>
      <c r="AK766" s="268"/>
      <c r="AL766" s="268"/>
      <c r="AM766" s="268"/>
      <c r="AN766" s="268"/>
      <c r="AO766" s="268"/>
      <c r="AP766" s="268"/>
      <c r="AQ766" s="268"/>
      <c r="AR766" s="268"/>
      <c r="AS766" s="268"/>
      <c r="AT766" s="268"/>
      <c r="AU766" s="268"/>
      <c r="AV766" s="268"/>
      <c r="AW766" s="268"/>
      <c r="AX766" s="268"/>
      <c r="AY766" s="268"/>
      <c r="AZ766" s="268"/>
      <c r="BA766" s="268"/>
      <c r="BB766" s="268"/>
      <c r="BC766" s="268"/>
      <c r="BD766" s="268"/>
      <c r="BE766" s="268"/>
      <c r="BF766" s="268"/>
      <c r="BG766" s="268"/>
      <c r="BH766" s="268"/>
      <c r="BI766" s="268"/>
      <c r="BJ766" s="268"/>
      <c r="BK766" s="268"/>
      <c r="BL766" s="268"/>
      <c r="BM766" s="268"/>
      <c r="BN766" s="268"/>
      <c r="BO766" s="268"/>
      <c r="BP766" s="268"/>
      <c r="BQ766" s="268"/>
      <c r="BR766" s="268"/>
      <c r="BS766" s="268"/>
      <c r="BT766" s="268"/>
      <c r="BU766" s="268"/>
      <c r="BV766" s="268"/>
      <c r="BW766" s="268"/>
      <c r="BX766" s="268"/>
      <c r="BY766" s="268"/>
      <c r="BZ766" s="268"/>
      <c r="CA766" s="268"/>
      <c r="CB766" s="268"/>
      <c r="CC766" s="268"/>
      <c r="CD766" s="268"/>
      <c r="CE766" s="268"/>
    </row>
    <row r="767" spans="1:83" ht="12.65" customHeight="1" x14ac:dyDescent="0.35">
      <c r="A767" s="208" t="str">
        <f>RIGHT($C$83,3)&amp;"*"&amp;RIGHT($C$82,4)&amp;"*"&amp;AJ$55&amp;"*"&amp;"A"</f>
        <v>156*2020*7260*A</v>
      </c>
      <c r="B767" s="267">
        <f>ROUND(AJ59,0)</f>
        <v>5342</v>
      </c>
      <c r="C767" s="269">
        <f>ROUND(AJ60,2)</f>
        <v>87</v>
      </c>
      <c r="D767" s="267">
        <f>ROUND(AJ61,0)</f>
        <v>9619919</v>
      </c>
      <c r="E767" s="267">
        <f>ROUND(AJ62,0)</f>
        <v>2701284</v>
      </c>
      <c r="F767" s="267">
        <f>ROUND(AJ63,0)</f>
        <v>2563950</v>
      </c>
      <c r="G767" s="267">
        <f>ROUND(AJ64,0)</f>
        <v>647476</v>
      </c>
      <c r="H767" s="267">
        <f>ROUND(AJ65,0)</f>
        <v>184237</v>
      </c>
      <c r="I767" s="267">
        <f>ROUND(AJ66,0)</f>
        <v>489365</v>
      </c>
      <c r="J767" s="267">
        <f>ROUND(AJ67,0)</f>
        <v>1027708</v>
      </c>
      <c r="K767" s="267">
        <f>ROUND(AJ68,0)</f>
        <v>644893</v>
      </c>
      <c r="L767" s="267">
        <f>ROUND(AJ69,0)</f>
        <v>171708</v>
      </c>
      <c r="M767" s="267">
        <f>ROUND(AJ70,0)</f>
        <v>0</v>
      </c>
      <c r="N767" s="267">
        <f>ROUND(AJ75,0)</f>
        <v>14015920</v>
      </c>
      <c r="O767" s="267">
        <f>ROUND(AJ73,0)</f>
        <v>0</v>
      </c>
      <c r="P767" s="267">
        <f>IF(AJ76&gt;0,ROUND(AJ76,0),0)</f>
        <v>31478</v>
      </c>
      <c r="Q767" s="267">
        <f>IF(AJ77&gt;0,ROUND(AJ77,0),0)</f>
        <v>0</v>
      </c>
      <c r="R767" s="267">
        <f>IF(AJ78&gt;0,ROUND(AJ78,0),0)</f>
        <v>0</v>
      </c>
      <c r="S767" s="267">
        <f>IF(AJ79&gt;0,ROUND(AJ79,0),0)</f>
        <v>36516</v>
      </c>
      <c r="T767" s="269">
        <f>IF(AJ80&gt;0,ROUND(AJ80,2),0)</f>
        <v>18.190000000000001</v>
      </c>
      <c r="U767" s="267"/>
      <c r="V767" s="268"/>
      <c r="W767" s="267"/>
      <c r="X767" s="267"/>
      <c r="Y767" s="267">
        <f t="shared" si="21"/>
        <v>3261681</v>
      </c>
      <c r="Z767" s="268"/>
      <c r="AA767" s="268"/>
      <c r="AB767" s="268"/>
      <c r="AC767" s="268"/>
      <c r="AD767" s="268"/>
      <c r="AE767" s="268"/>
      <c r="AF767" s="268"/>
      <c r="AG767" s="268"/>
      <c r="AH767" s="268"/>
      <c r="AI767" s="268"/>
      <c r="AJ767" s="268"/>
      <c r="AK767" s="268"/>
      <c r="AL767" s="268"/>
      <c r="AM767" s="268"/>
      <c r="AN767" s="268"/>
      <c r="AO767" s="268"/>
      <c r="AP767" s="268"/>
      <c r="AQ767" s="268"/>
      <c r="AR767" s="268"/>
      <c r="AS767" s="268"/>
      <c r="AT767" s="268"/>
      <c r="AU767" s="268"/>
      <c r="AV767" s="268"/>
      <c r="AW767" s="268"/>
      <c r="AX767" s="268"/>
      <c r="AY767" s="268"/>
      <c r="AZ767" s="268"/>
      <c r="BA767" s="268"/>
      <c r="BB767" s="268"/>
      <c r="BC767" s="268"/>
      <c r="BD767" s="268"/>
      <c r="BE767" s="268"/>
      <c r="BF767" s="268"/>
      <c r="BG767" s="268"/>
      <c r="BH767" s="268"/>
      <c r="BI767" s="268"/>
      <c r="BJ767" s="268"/>
      <c r="BK767" s="268"/>
      <c r="BL767" s="268"/>
      <c r="BM767" s="268"/>
      <c r="BN767" s="268"/>
      <c r="BO767" s="268"/>
      <c r="BP767" s="268"/>
      <c r="BQ767" s="268"/>
      <c r="BR767" s="268"/>
      <c r="BS767" s="268"/>
      <c r="BT767" s="268"/>
      <c r="BU767" s="268"/>
      <c r="BV767" s="268"/>
      <c r="BW767" s="268"/>
      <c r="BX767" s="268"/>
      <c r="BY767" s="268"/>
      <c r="BZ767" s="268"/>
      <c r="CA767" s="268"/>
      <c r="CB767" s="268"/>
      <c r="CC767" s="268"/>
      <c r="CD767" s="268"/>
      <c r="CE767" s="268"/>
    </row>
    <row r="768" spans="1:83" ht="12.65" customHeight="1" x14ac:dyDescent="0.35">
      <c r="A768" s="208" t="str">
        <f>RIGHT($C$83,3)&amp;"*"&amp;RIGHT($C$82,4)&amp;"*"&amp;AK$55&amp;"*"&amp;"A"</f>
        <v>156*2020*7310*A</v>
      </c>
      <c r="B768" s="267">
        <f>ROUND(AK59,0)</f>
        <v>6060</v>
      </c>
      <c r="C768" s="269">
        <f>ROUND(AK60,2)</f>
        <v>0</v>
      </c>
      <c r="D768" s="267">
        <f>ROUND(AK61,0)</f>
        <v>183493</v>
      </c>
      <c r="E768" s="267">
        <f>ROUND(AK62,0)</f>
        <v>51525</v>
      </c>
      <c r="F768" s="267">
        <f>ROUND(AK63,0)</f>
        <v>0</v>
      </c>
      <c r="G768" s="267">
        <f>ROUND(AK64,0)</f>
        <v>4783</v>
      </c>
      <c r="H768" s="267">
        <f>ROUND(AK65,0)</f>
        <v>0</v>
      </c>
      <c r="I768" s="267">
        <f>ROUND(AK66,0)</f>
        <v>4787</v>
      </c>
      <c r="J768" s="267">
        <f>ROUND(AK67,0)</f>
        <v>0</v>
      </c>
      <c r="K768" s="267">
        <f>ROUND(AK68,0)</f>
        <v>0</v>
      </c>
      <c r="L768" s="267">
        <f>ROUND(AK69,0)</f>
        <v>364</v>
      </c>
      <c r="M768" s="267">
        <f>ROUND(AK70,0)</f>
        <v>0</v>
      </c>
      <c r="N768" s="267">
        <f>ROUND(AK75,0)</f>
        <v>976681</v>
      </c>
      <c r="O768" s="267">
        <f>ROUND(AK73,0)</f>
        <v>151803</v>
      </c>
      <c r="P768" s="267">
        <f>IF(AK76&gt;0,ROUND(AK76,0),0)</f>
        <v>0</v>
      </c>
      <c r="Q768" s="267">
        <f>IF(AK77&gt;0,ROUND(AK77,0),0)</f>
        <v>0</v>
      </c>
      <c r="R768" s="267">
        <f>IF(AK78&gt;0,ROUND(AK78,0),0)</f>
        <v>122</v>
      </c>
      <c r="S768" s="267">
        <f>IF(AK79&gt;0,ROUND(AK79,0),0)</f>
        <v>0</v>
      </c>
      <c r="T768" s="269">
        <f>IF(AK80&gt;0,ROUND(AK80,2),0)</f>
        <v>0</v>
      </c>
      <c r="U768" s="267"/>
      <c r="V768" s="268"/>
      <c r="W768" s="267"/>
      <c r="X768" s="267"/>
      <c r="Y768" s="267">
        <f t="shared" si="21"/>
        <v>85399</v>
      </c>
      <c r="Z768" s="268"/>
      <c r="AA768" s="268"/>
      <c r="AB768" s="268"/>
      <c r="AC768" s="268"/>
      <c r="AD768" s="268"/>
      <c r="AE768" s="268"/>
      <c r="AF768" s="268"/>
      <c r="AG768" s="268"/>
      <c r="AH768" s="268"/>
      <c r="AI768" s="268"/>
      <c r="AJ768" s="268"/>
      <c r="AK768" s="268"/>
      <c r="AL768" s="268"/>
      <c r="AM768" s="268"/>
      <c r="AN768" s="268"/>
      <c r="AO768" s="268"/>
      <c r="AP768" s="268"/>
      <c r="AQ768" s="268"/>
      <c r="AR768" s="268"/>
      <c r="AS768" s="268"/>
      <c r="AT768" s="268"/>
      <c r="AU768" s="268"/>
      <c r="AV768" s="268"/>
      <c r="AW768" s="268"/>
      <c r="AX768" s="268"/>
      <c r="AY768" s="268"/>
      <c r="AZ768" s="268"/>
      <c r="BA768" s="268"/>
      <c r="BB768" s="268"/>
      <c r="BC768" s="268"/>
      <c r="BD768" s="268"/>
      <c r="BE768" s="268"/>
      <c r="BF768" s="268"/>
      <c r="BG768" s="268"/>
      <c r="BH768" s="268"/>
      <c r="BI768" s="268"/>
      <c r="BJ768" s="268"/>
      <c r="BK768" s="268"/>
      <c r="BL768" s="268"/>
      <c r="BM768" s="268"/>
      <c r="BN768" s="268"/>
      <c r="BO768" s="268"/>
      <c r="BP768" s="268"/>
      <c r="BQ768" s="268"/>
      <c r="BR768" s="268"/>
      <c r="BS768" s="268"/>
      <c r="BT768" s="268"/>
      <c r="BU768" s="268"/>
      <c r="BV768" s="268"/>
      <c r="BW768" s="268"/>
      <c r="BX768" s="268"/>
      <c r="BY768" s="268"/>
      <c r="BZ768" s="268"/>
      <c r="CA768" s="268"/>
      <c r="CB768" s="268"/>
      <c r="CC768" s="268"/>
      <c r="CD768" s="268"/>
      <c r="CE768" s="268"/>
    </row>
    <row r="769" spans="1:83" ht="12.65" customHeight="1" x14ac:dyDescent="0.35">
      <c r="A769" s="208" t="str">
        <f>RIGHT($C$83,3)&amp;"*"&amp;RIGHT($C$82,4)&amp;"*"&amp;AL$55&amp;"*"&amp;"A"</f>
        <v>156*2020*7320*A</v>
      </c>
      <c r="B769" s="267">
        <f>ROUND(AL59,0)</f>
        <v>371</v>
      </c>
      <c r="C769" s="269">
        <f>ROUND(AL60,2)</f>
        <v>0</v>
      </c>
      <c r="D769" s="267">
        <f>ROUND(AL61,0)</f>
        <v>67317</v>
      </c>
      <c r="E769" s="267">
        <f>ROUND(AL62,0)</f>
        <v>18903</v>
      </c>
      <c r="F769" s="267">
        <f>ROUND(AL63,0)</f>
        <v>0</v>
      </c>
      <c r="G769" s="267">
        <f>ROUND(AL64,0)</f>
        <v>53</v>
      </c>
      <c r="H769" s="267">
        <f>ROUND(AL65,0)</f>
        <v>0</v>
      </c>
      <c r="I769" s="267">
        <f>ROUND(AL66,0)</f>
        <v>60950</v>
      </c>
      <c r="J769" s="267">
        <f>ROUND(AL67,0)</f>
        <v>0</v>
      </c>
      <c r="K769" s="267">
        <f>ROUND(AL68,0)</f>
        <v>0</v>
      </c>
      <c r="L769" s="267">
        <f>ROUND(AL69,0)</f>
        <v>244</v>
      </c>
      <c r="M769" s="267">
        <f>ROUND(AL70,0)</f>
        <v>0</v>
      </c>
      <c r="N769" s="267">
        <f>ROUND(AL75,0)</f>
        <v>403578</v>
      </c>
      <c r="O769" s="267">
        <f>ROUND(AL73,0)</f>
        <v>39559</v>
      </c>
      <c r="P769" s="267">
        <f>IF(AL76&gt;0,ROUND(AL76,0),0)</f>
        <v>0</v>
      </c>
      <c r="Q769" s="267">
        <f>IF(AL77&gt;0,ROUND(AL77,0),0)</f>
        <v>0</v>
      </c>
      <c r="R769" s="267">
        <f>IF(AL78&gt;0,ROUND(AL78,0),0)</f>
        <v>32</v>
      </c>
      <c r="S769" s="267">
        <f>IF(AL79&gt;0,ROUND(AL79,0),0)</f>
        <v>0</v>
      </c>
      <c r="T769" s="269">
        <f>IF(AL80&gt;0,ROUND(AL80,2),0)</f>
        <v>0</v>
      </c>
      <c r="U769" s="267"/>
      <c r="V769" s="268"/>
      <c r="W769" s="267"/>
      <c r="X769" s="267"/>
      <c r="Y769" s="267">
        <f t="shared" si="21"/>
        <v>37421</v>
      </c>
      <c r="Z769" s="268"/>
      <c r="AA769" s="268"/>
      <c r="AB769" s="268"/>
      <c r="AC769" s="268"/>
      <c r="AD769" s="268"/>
      <c r="AE769" s="268"/>
      <c r="AF769" s="268"/>
      <c r="AG769" s="268"/>
      <c r="AH769" s="268"/>
      <c r="AI769" s="268"/>
      <c r="AJ769" s="268"/>
      <c r="AK769" s="268"/>
      <c r="AL769" s="268"/>
      <c r="AM769" s="268"/>
      <c r="AN769" s="268"/>
      <c r="AO769" s="268"/>
      <c r="AP769" s="268"/>
      <c r="AQ769" s="268"/>
      <c r="AR769" s="268"/>
      <c r="AS769" s="268"/>
      <c r="AT769" s="268"/>
      <c r="AU769" s="268"/>
      <c r="AV769" s="268"/>
      <c r="AW769" s="268"/>
      <c r="AX769" s="268"/>
      <c r="AY769" s="268"/>
      <c r="AZ769" s="268"/>
      <c r="BA769" s="268"/>
      <c r="BB769" s="268"/>
      <c r="BC769" s="268"/>
      <c r="BD769" s="268"/>
      <c r="BE769" s="268"/>
      <c r="BF769" s="268"/>
      <c r="BG769" s="268"/>
      <c r="BH769" s="268"/>
      <c r="BI769" s="268"/>
      <c r="BJ769" s="268"/>
      <c r="BK769" s="268"/>
      <c r="BL769" s="268"/>
      <c r="BM769" s="268"/>
      <c r="BN769" s="268"/>
      <c r="BO769" s="268"/>
      <c r="BP769" s="268"/>
      <c r="BQ769" s="268"/>
      <c r="BR769" s="268"/>
      <c r="BS769" s="268"/>
      <c r="BT769" s="268"/>
      <c r="BU769" s="268"/>
      <c r="BV769" s="268"/>
      <c r="BW769" s="268"/>
      <c r="BX769" s="268"/>
      <c r="BY769" s="268"/>
      <c r="BZ769" s="268"/>
      <c r="CA769" s="268"/>
      <c r="CB769" s="268"/>
      <c r="CC769" s="268"/>
      <c r="CD769" s="268"/>
      <c r="CE769" s="268"/>
    </row>
    <row r="770" spans="1:83" ht="12.65" customHeight="1" x14ac:dyDescent="0.35">
      <c r="A770" s="208" t="str">
        <f>RIGHT($C$83,3)&amp;"*"&amp;RIGHT($C$82,4)&amp;"*"&amp;AM$55&amp;"*"&amp;"A"</f>
        <v>156*2020*7330*A</v>
      </c>
      <c r="B770" s="267">
        <f>ROUND(AM59,0)</f>
        <v>0</v>
      </c>
      <c r="C770" s="269">
        <f>ROUND(AM60,2)</f>
        <v>0</v>
      </c>
      <c r="D770" s="267">
        <f>ROUND(AM61,0)</f>
        <v>0</v>
      </c>
      <c r="E770" s="267">
        <f>ROUND(AM62,0)</f>
        <v>0</v>
      </c>
      <c r="F770" s="267">
        <f>ROUND(AM63,0)</f>
        <v>0</v>
      </c>
      <c r="G770" s="267">
        <f>ROUND(AM64,0)</f>
        <v>0</v>
      </c>
      <c r="H770" s="267">
        <f>ROUND(AM65,0)</f>
        <v>0</v>
      </c>
      <c r="I770" s="267">
        <f>ROUND(AM66,0)</f>
        <v>0</v>
      </c>
      <c r="J770" s="267">
        <f>ROUND(AM67,0)</f>
        <v>0</v>
      </c>
      <c r="K770" s="267">
        <f>ROUND(AM68,0)</f>
        <v>0</v>
      </c>
      <c r="L770" s="267">
        <f>ROUND(AM69,0)</f>
        <v>0</v>
      </c>
      <c r="M770" s="267">
        <f>ROUND(AM70,0)</f>
        <v>0</v>
      </c>
      <c r="N770" s="267">
        <f>ROUND(AM75,0)</f>
        <v>0</v>
      </c>
      <c r="O770" s="267">
        <f>ROUND(AM73,0)</f>
        <v>0</v>
      </c>
      <c r="P770" s="267">
        <f>IF(AM76&gt;0,ROUND(AM76,0),0)</f>
        <v>0</v>
      </c>
      <c r="Q770" s="267">
        <f>IF(AM77&gt;0,ROUND(AM77,0),0)</f>
        <v>0</v>
      </c>
      <c r="R770" s="267">
        <f>IF(AM78&gt;0,ROUND(AM78,0),0)</f>
        <v>0</v>
      </c>
      <c r="S770" s="267">
        <f>IF(AM79&gt;0,ROUND(AM79,0),0)</f>
        <v>0</v>
      </c>
      <c r="T770" s="269">
        <f>IF(AM80&gt;0,ROUND(AM80,2),0)</f>
        <v>0</v>
      </c>
      <c r="U770" s="267"/>
      <c r="V770" s="268"/>
      <c r="W770" s="267"/>
      <c r="X770" s="267"/>
      <c r="Y770" s="267">
        <f t="shared" si="21"/>
        <v>0</v>
      </c>
      <c r="Z770" s="268"/>
      <c r="AA770" s="268"/>
      <c r="AB770" s="268"/>
      <c r="AC770" s="268"/>
      <c r="AD770" s="268"/>
      <c r="AE770" s="268"/>
      <c r="AF770" s="268"/>
      <c r="AG770" s="268"/>
      <c r="AH770" s="268"/>
      <c r="AI770" s="268"/>
      <c r="AJ770" s="268"/>
      <c r="AK770" s="268"/>
      <c r="AL770" s="268"/>
      <c r="AM770" s="268"/>
      <c r="AN770" s="268"/>
      <c r="AO770" s="268"/>
      <c r="AP770" s="268"/>
      <c r="AQ770" s="268"/>
      <c r="AR770" s="268"/>
      <c r="AS770" s="268"/>
      <c r="AT770" s="268"/>
      <c r="AU770" s="268"/>
      <c r="AV770" s="268"/>
      <c r="AW770" s="268"/>
      <c r="AX770" s="268"/>
      <c r="AY770" s="268"/>
      <c r="AZ770" s="268"/>
      <c r="BA770" s="268"/>
      <c r="BB770" s="268"/>
      <c r="BC770" s="268"/>
      <c r="BD770" s="268"/>
      <c r="BE770" s="268"/>
      <c r="BF770" s="268"/>
      <c r="BG770" s="268"/>
      <c r="BH770" s="268"/>
      <c r="BI770" s="268"/>
      <c r="BJ770" s="268"/>
      <c r="BK770" s="268"/>
      <c r="BL770" s="268"/>
      <c r="BM770" s="268"/>
      <c r="BN770" s="268"/>
      <c r="BO770" s="268"/>
      <c r="BP770" s="268"/>
      <c r="BQ770" s="268"/>
      <c r="BR770" s="268"/>
      <c r="BS770" s="268"/>
      <c r="BT770" s="268"/>
      <c r="BU770" s="268"/>
      <c r="BV770" s="268"/>
      <c r="BW770" s="268"/>
      <c r="BX770" s="268"/>
      <c r="BY770" s="268"/>
      <c r="BZ770" s="268"/>
      <c r="CA770" s="268"/>
      <c r="CB770" s="268"/>
      <c r="CC770" s="268"/>
      <c r="CD770" s="268"/>
      <c r="CE770" s="268"/>
    </row>
    <row r="771" spans="1:83" ht="12.65" customHeight="1" x14ac:dyDescent="0.35">
      <c r="A771" s="208" t="str">
        <f>RIGHT($C$83,3)&amp;"*"&amp;RIGHT($C$82,4)&amp;"*"&amp;AN$55&amp;"*"&amp;"A"</f>
        <v>156*2020*7340*A</v>
      </c>
      <c r="B771" s="267">
        <f>ROUND(AN59,0)</f>
        <v>0</v>
      </c>
      <c r="C771" s="269">
        <f>ROUND(AN60,2)</f>
        <v>0</v>
      </c>
      <c r="D771" s="267">
        <f>ROUND(AN61,0)</f>
        <v>0</v>
      </c>
      <c r="E771" s="267">
        <f>ROUND(AN62,0)</f>
        <v>0</v>
      </c>
      <c r="F771" s="267">
        <f>ROUND(AN63,0)</f>
        <v>0</v>
      </c>
      <c r="G771" s="267">
        <f>ROUND(AN64,0)</f>
        <v>0</v>
      </c>
      <c r="H771" s="267">
        <f>ROUND(AN65,0)</f>
        <v>0</v>
      </c>
      <c r="I771" s="267">
        <f>ROUND(AN66,0)</f>
        <v>0</v>
      </c>
      <c r="J771" s="267">
        <f>ROUND(AN67,0)</f>
        <v>0</v>
      </c>
      <c r="K771" s="267">
        <f>ROUND(AN68,0)</f>
        <v>0</v>
      </c>
      <c r="L771" s="267">
        <f>ROUND(AN69,0)</f>
        <v>0</v>
      </c>
      <c r="M771" s="267">
        <f>ROUND(AN70,0)</f>
        <v>0</v>
      </c>
      <c r="N771" s="267">
        <f>ROUND(AN75,0)</f>
        <v>0</v>
      </c>
      <c r="O771" s="267">
        <f>ROUND(AN73,0)</f>
        <v>0</v>
      </c>
      <c r="P771" s="267">
        <f>IF(AN76&gt;0,ROUND(AN76,0),0)</f>
        <v>0</v>
      </c>
      <c r="Q771" s="267">
        <f>IF(AN77&gt;0,ROUND(AN77,0),0)</f>
        <v>0</v>
      </c>
      <c r="R771" s="267">
        <f>IF(AN78&gt;0,ROUND(AN78,0),0)</f>
        <v>0</v>
      </c>
      <c r="S771" s="267">
        <f>IF(AN79&gt;0,ROUND(AN79,0),0)</f>
        <v>0</v>
      </c>
      <c r="T771" s="269">
        <f>IF(AN80&gt;0,ROUND(AN80,2),0)</f>
        <v>0</v>
      </c>
      <c r="U771" s="267"/>
      <c r="V771" s="268"/>
      <c r="W771" s="267"/>
      <c r="X771" s="267"/>
      <c r="Y771" s="267">
        <f t="shared" si="21"/>
        <v>0</v>
      </c>
      <c r="Z771" s="268"/>
      <c r="AA771" s="268"/>
      <c r="AB771" s="268"/>
      <c r="AC771" s="268"/>
      <c r="AD771" s="268"/>
      <c r="AE771" s="268"/>
      <c r="AF771" s="268"/>
      <c r="AG771" s="268"/>
      <c r="AH771" s="268"/>
      <c r="AI771" s="268"/>
      <c r="AJ771" s="268"/>
      <c r="AK771" s="268"/>
      <c r="AL771" s="268"/>
      <c r="AM771" s="268"/>
      <c r="AN771" s="268"/>
      <c r="AO771" s="268"/>
      <c r="AP771" s="268"/>
      <c r="AQ771" s="268"/>
      <c r="AR771" s="268"/>
      <c r="AS771" s="268"/>
      <c r="AT771" s="268"/>
      <c r="AU771" s="268"/>
      <c r="AV771" s="268"/>
      <c r="AW771" s="268"/>
      <c r="AX771" s="268"/>
      <c r="AY771" s="268"/>
      <c r="AZ771" s="268"/>
      <c r="BA771" s="268"/>
      <c r="BB771" s="268"/>
      <c r="BC771" s="268"/>
      <c r="BD771" s="268"/>
      <c r="BE771" s="268"/>
      <c r="BF771" s="268"/>
      <c r="BG771" s="268"/>
      <c r="BH771" s="268"/>
      <c r="BI771" s="268"/>
      <c r="BJ771" s="268"/>
      <c r="BK771" s="268"/>
      <c r="BL771" s="268"/>
      <c r="BM771" s="268"/>
      <c r="BN771" s="268"/>
      <c r="BO771" s="268"/>
      <c r="BP771" s="268"/>
      <c r="BQ771" s="268"/>
      <c r="BR771" s="268"/>
      <c r="BS771" s="268"/>
      <c r="BT771" s="268"/>
      <c r="BU771" s="268"/>
      <c r="BV771" s="268"/>
      <c r="BW771" s="268"/>
      <c r="BX771" s="268"/>
      <c r="BY771" s="268"/>
      <c r="BZ771" s="268"/>
      <c r="CA771" s="268"/>
      <c r="CB771" s="268"/>
      <c r="CC771" s="268"/>
      <c r="CD771" s="268"/>
      <c r="CE771" s="268"/>
    </row>
    <row r="772" spans="1:83" ht="12.65" customHeight="1" x14ac:dyDescent="0.35">
      <c r="A772" s="208" t="str">
        <f>RIGHT($C$83,3)&amp;"*"&amp;RIGHT($C$82,4)&amp;"*"&amp;AO$55&amp;"*"&amp;"A"</f>
        <v>156*2020*7350*A</v>
      </c>
      <c r="B772" s="267">
        <f>ROUND(AO59,0)</f>
        <v>0</v>
      </c>
      <c r="C772" s="269">
        <f>ROUND(AO60,2)</f>
        <v>0</v>
      </c>
      <c r="D772" s="267">
        <f>ROUND(AO61,0)</f>
        <v>0</v>
      </c>
      <c r="E772" s="267">
        <f>ROUND(AO62,0)</f>
        <v>0</v>
      </c>
      <c r="F772" s="267">
        <f>ROUND(AO63,0)</f>
        <v>0</v>
      </c>
      <c r="G772" s="267">
        <f>ROUND(AO64,0)</f>
        <v>0</v>
      </c>
      <c r="H772" s="267">
        <f>ROUND(AO65,0)</f>
        <v>0</v>
      </c>
      <c r="I772" s="267">
        <f>ROUND(AO66,0)</f>
        <v>0</v>
      </c>
      <c r="J772" s="267">
        <f>ROUND(AO67,0)</f>
        <v>0</v>
      </c>
      <c r="K772" s="267">
        <f>ROUND(AO68,0)</f>
        <v>0</v>
      </c>
      <c r="L772" s="267">
        <f>ROUND(AO69,0)</f>
        <v>0</v>
      </c>
      <c r="M772" s="267">
        <f>ROUND(AO70,0)</f>
        <v>0</v>
      </c>
      <c r="N772" s="267">
        <f>ROUND(AO75,0)</f>
        <v>0</v>
      </c>
      <c r="O772" s="267">
        <f>ROUND(AO73,0)</f>
        <v>0</v>
      </c>
      <c r="P772" s="267">
        <f>IF(AO76&gt;0,ROUND(AO76,0),0)</f>
        <v>0</v>
      </c>
      <c r="Q772" s="267">
        <f>IF(AO77&gt;0,ROUND(AO77,0),0)</f>
        <v>0</v>
      </c>
      <c r="R772" s="267">
        <f>IF(AO78&gt;0,ROUND(AO78,0),0)</f>
        <v>0</v>
      </c>
      <c r="S772" s="267">
        <f>IF(AO79&gt;0,ROUND(AO79,0),0)</f>
        <v>0</v>
      </c>
      <c r="T772" s="269">
        <f>IF(AO80&gt;0,ROUND(AO80,2),0)</f>
        <v>0</v>
      </c>
      <c r="U772" s="267"/>
      <c r="V772" s="268"/>
      <c r="W772" s="267"/>
      <c r="X772" s="267"/>
      <c r="Y772" s="267">
        <f t="shared" si="21"/>
        <v>0</v>
      </c>
      <c r="Z772" s="268"/>
      <c r="AA772" s="268"/>
      <c r="AB772" s="268"/>
      <c r="AC772" s="268"/>
      <c r="AD772" s="268"/>
      <c r="AE772" s="268"/>
      <c r="AF772" s="268"/>
      <c r="AG772" s="268"/>
      <c r="AH772" s="268"/>
      <c r="AI772" s="268"/>
      <c r="AJ772" s="268"/>
      <c r="AK772" s="268"/>
      <c r="AL772" s="268"/>
      <c r="AM772" s="268"/>
      <c r="AN772" s="268"/>
      <c r="AO772" s="268"/>
      <c r="AP772" s="268"/>
      <c r="AQ772" s="268"/>
      <c r="AR772" s="268"/>
      <c r="AS772" s="268"/>
      <c r="AT772" s="268"/>
      <c r="AU772" s="268"/>
      <c r="AV772" s="268"/>
      <c r="AW772" s="268"/>
      <c r="AX772" s="268"/>
      <c r="AY772" s="268"/>
      <c r="AZ772" s="268"/>
      <c r="BA772" s="268"/>
      <c r="BB772" s="268"/>
      <c r="BC772" s="268"/>
      <c r="BD772" s="268"/>
      <c r="BE772" s="268"/>
      <c r="BF772" s="268"/>
      <c r="BG772" s="268"/>
      <c r="BH772" s="268"/>
      <c r="BI772" s="268"/>
      <c r="BJ772" s="268"/>
      <c r="BK772" s="268"/>
      <c r="BL772" s="268"/>
      <c r="BM772" s="268"/>
      <c r="BN772" s="268"/>
      <c r="BO772" s="268"/>
      <c r="BP772" s="268"/>
      <c r="BQ772" s="268"/>
      <c r="BR772" s="268"/>
      <c r="BS772" s="268"/>
      <c r="BT772" s="268"/>
      <c r="BU772" s="268"/>
      <c r="BV772" s="268"/>
      <c r="BW772" s="268"/>
      <c r="BX772" s="268"/>
      <c r="BY772" s="268"/>
      <c r="BZ772" s="268"/>
      <c r="CA772" s="268"/>
      <c r="CB772" s="268"/>
      <c r="CC772" s="268"/>
      <c r="CD772" s="268"/>
      <c r="CE772" s="268"/>
    </row>
    <row r="773" spans="1:83" ht="12.65" customHeight="1" x14ac:dyDescent="0.35">
      <c r="A773" s="208" t="str">
        <f>RIGHT($C$83,3)&amp;"*"&amp;RIGHT($C$82,4)&amp;"*"&amp;AP$55&amp;"*"&amp;"A"</f>
        <v>156*2020*7380*A</v>
      </c>
      <c r="B773" s="267">
        <f>ROUND(AP59,0)</f>
        <v>0</v>
      </c>
      <c r="C773" s="269">
        <f>ROUND(AP60,2)</f>
        <v>0</v>
      </c>
      <c r="D773" s="267">
        <f>ROUND(AP61,0)</f>
        <v>0</v>
      </c>
      <c r="E773" s="267">
        <f>ROUND(AP62,0)</f>
        <v>0</v>
      </c>
      <c r="F773" s="267">
        <f>ROUND(AP63,0)</f>
        <v>0</v>
      </c>
      <c r="G773" s="267">
        <f>ROUND(AP64,0)</f>
        <v>0</v>
      </c>
      <c r="H773" s="267">
        <f>ROUND(AP65,0)</f>
        <v>0</v>
      </c>
      <c r="I773" s="267">
        <f>ROUND(AP66,0)</f>
        <v>0</v>
      </c>
      <c r="J773" s="267">
        <f>ROUND(AP67,0)</f>
        <v>0</v>
      </c>
      <c r="K773" s="267">
        <f>ROUND(AP68,0)</f>
        <v>0</v>
      </c>
      <c r="L773" s="267">
        <f>ROUND(AP69,0)</f>
        <v>0</v>
      </c>
      <c r="M773" s="267">
        <f>ROUND(AP70,0)</f>
        <v>0</v>
      </c>
      <c r="N773" s="267">
        <f>ROUND(AP75,0)</f>
        <v>0</v>
      </c>
      <c r="O773" s="267">
        <f>ROUND(AP73,0)</f>
        <v>0</v>
      </c>
      <c r="P773" s="267">
        <f>IF(AP76&gt;0,ROUND(AP76,0),0)</f>
        <v>0</v>
      </c>
      <c r="Q773" s="267">
        <f>IF(AP77&gt;0,ROUND(AP77,0),0)</f>
        <v>0</v>
      </c>
      <c r="R773" s="267">
        <f>IF(AP78&gt;0,ROUND(AP78,0),0)</f>
        <v>0</v>
      </c>
      <c r="S773" s="267">
        <f>IF(AP79&gt;0,ROUND(AP79,0),0)</f>
        <v>0</v>
      </c>
      <c r="T773" s="269">
        <f>IF(AP80&gt;0,ROUND(AP80,2),0)</f>
        <v>0</v>
      </c>
      <c r="U773" s="267"/>
      <c r="V773" s="268"/>
      <c r="W773" s="267"/>
      <c r="X773" s="267"/>
      <c r="Y773" s="267">
        <f t="shared" si="21"/>
        <v>0</v>
      </c>
      <c r="Z773" s="268"/>
      <c r="AA773" s="268"/>
      <c r="AB773" s="268"/>
      <c r="AC773" s="268"/>
      <c r="AD773" s="268"/>
      <c r="AE773" s="268"/>
      <c r="AF773" s="268"/>
      <c r="AG773" s="268"/>
      <c r="AH773" s="268"/>
      <c r="AI773" s="268"/>
      <c r="AJ773" s="268"/>
      <c r="AK773" s="268"/>
      <c r="AL773" s="268"/>
      <c r="AM773" s="268"/>
      <c r="AN773" s="268"/>
      <c r="AO773" s="268"/>
      <c r="AP773" s="268"/>
      <c r="AQ773" s="268"/>
      <c r="AR773" s="268"/>
      <c r="AS773" s="268"/>
      <c r="AT773" s="268"/>
      <c r="AU773" s="268"/>
      <c r="AV773" s="268"/>
      <c r="AW773" s="268"/>
      <c r="AX773" s="268"/>
      <c r="AY773" s="268"/>
      <c r="AZ773" s="268"/>
      <c r="BA773" s="268"/>
      <c r="BB773" s="268"/>
      <c r="BC773" s="268"/>
      <c r="BD773" s="268"/>
      <c r="BE773" s="268"/>
      <c r="BF773" s="268"/>
      <c r="BG773" s="268"/>
      <c r="BH773" s="268"/>
      <c r="BI773" s="268"/>
      <c r="BJ773" s="268"/>
      <c r="BK773" s="268"/>
      <c r="BL773" s="268"/>
      <c r="BM773" s="268"/>
      <c r="BN773" s="268"/>
      <c r="BO773" s="268"/>
      <c r="BP773" s="268"/>
      <c r="BQ773" s="268"/>
      <c r="BR773" s="268"/>
      <c r="BS773" s="268"/>
      <c r="BT773" s="268"/>
      <c r="BU773" s="268"/>
      <c r="BV773" s="268"/>
      <c r="BW773" s="268"/>
      <c r="BX773" s="268"/>
      <c r="BY773" s="268"/>
      <c r="BZ773" s="268"/>
      <c r="CA773" s="268"/>
      <c r="CB773" s="268"/>
      <c r="CC773" s="268"/>
      <c r="CD773" s="268"/>
      <c r="CE773" s="268"/>
    </row>
    <row r="774" spans="1:83" ht="12.65" customHeight="1" x14ac:dyDescent="0.35">
      <c r="A774" s="208" t="str">
        <f>RIGHT($C$83,3)&amp;"*"&amp;RIGHT($C$82,4)&amp;"*"&amp;AQ$55&amp;"*"&amp;"A"</f>
        <v>156*2020*7390*A</v>
      </c>
      <c r="B774" s="267">
        <f>ROUND(AQ59,0)</f>
        <v>0</v>
      </c>
      <c r="C774" s="269">
        <f>ROUND(AQ60,2)</f>
        <v>0</v>
      </c>
      <c r="D774" s="267">
        <f>ROUND(AQ61,0)</f>
        <v>0</v>
      </c>
      <c r="E774" s="267">
        <f>ROUND(AQ62,0)</f>
        <v>0</v>
      </c>
      <c r="F774" s="267">
        <f>ROUND(AQ63,0)</f>
        <v>0</v>
      </c>
      <c r="G774" s="267">
        <f>ROUND(AQ64,0)</f>
        <v>0</v>
      </c>
      <c r="H774" s="267">
        <f>ROUND(AQ65,0)</f>
        <v>0</v>
      </c>
      <c r="I774" s="267">
        <f>ROUND(AQ66,0)</f>
        <v>0</v>
      </c>
      <c r="J774" s="267">
        <f>ROUND(AQ67,0)</f>
        <v>0</v>
      </c>
      <c r="K774" s="267">
        <f>ROUND(AQ68,0)</f>
        <v>0</v>
      </c>
      <c r="L774" s="267">
        <f>ROUND(AQ69,0)</f>
        <v>0</v>
      </c>
      <c r="M774" s="267">
        <f>ROUND(AQ70,0)</f>
        <v>0</v>
      </c>
      <c r="N774" s="267">
        <f>ROUND(AQ75,0)</f>
        <v>0</v>
      </c>
      <c r="O774" s="267">
        <f>ROUND(AQ73,0)</f>
        <v>0</v>
      </c>
      <c r="P774" s="267">
        <f>IF(AQ76&gt;0,ROUND(AQ76,0),0)</f>
        <v>0</v>
      </c>
      <c r="Q774" s="267">
        <f>IF(AQ77&gt;0,ROUND(AQ77,0),0)</f>
        <v>0</v>
      </c>
      <c r="R774" s="267">
        <f>IF(AQ78&gt;0,ROUND(AQ78,0),0)</f>
        <v>0</v>
      </c>
      <c r="S774" s="267">
        <f>IF(AQ79&gt;0,ROUND(AQ79,0),0)</f>
        <v>0</v>
      </c>
      <c r="T774" s="269">
        <f>IF(AQ80&gt;0,ROUND(AQ80,2),0)</f>
        <v>0</v>
      </c>
      <c r="U774" s="267"/>
      <c r="V774" s="268"/>
      <c r="W774" s="267"/>
      <c r="X774" s="267"/>
      <c r="Y774" s="267">
        <f t="shared" si="21"/>
        <v>0</v>
      </c>
      <c r="Z774" s="268"/>
      <c r="AA774" s="268"/>
      <c r="AB774" s="268"/>
      <c r="AC774" s="268"/>
      <c r="AD774" s="268"/>
      <c r="AE774" s="268"/>
      <c r="AF774" s="268"/>
      <c r="AG774" s="268"/>
      <c r="AH774" s="268"/>
      <c r="AI774" s="268"/>
      <c r="AJ774" s="268"/>
      <c r="AK774" s="268"/>
      <c r="AL774" s="268"/>
      <c r="AM774" s="268"/>
      <c r="AN774" s="268"/>
      <c r="AO774" s="268"/>
      <c r="AP774" s="268"/>
      <c r="AQ774" s="268"/>
      <c r="AR774" s="268"/>
      <c r="AS774" s="268"/>
      <c r="AT774" s="268"/>
      <c r="AU774" s="268"/>
      <c r="AV774" s="268"/>
      <c r="AW774" s="268"/>
      <c r="AX774" s="268"/>
      <c r="AY774" s="268"/>
      <c r="AZ774" s="268"/>
      <c r="BA774" s="268"/>
      <c r="BB774" s="268"/>
      <c r="BC774" s="268"/>
      <c r="BD774" s="268"/>
      <c r="BE774" s="268"/>
      <c r="BF774" s="268"/>
      <c r="BG774" s="268"/>
      <c r="BH774" s="268"/>
      <c r="BI774" s="268"/>
      <c r="BJ774" s="268"/>
      <c r="BK774" s="268"/>
      <c r="BL774" s="268"/>
      <c r="BM774" s="268"/>
      <c r="BN774" s="268"/>
      <c r="BO774" s="268"/>
      <c r="BP774" s="268"/>
      <c r="BQ774" s="268"/>
      <c r="BR774" s="268"/>
      <c r="BS774" s="268"/>
      <c r="BT774" s="268"/>
      <c r="BU774" s="268"/>
      <c r="BV774" s="268"/>
      <c r="BW774" s="268"/>
      <c r="BX774" s="268"/>
      <c r="BY774" s="268"/>
      <c r="BZ774" s="268"/>
      <c r="CA774" s="268"/>
      <c r="CB774" s="268"/>
      <c r="CC774" s="268"/>
      <c r="CD774" s="268"/>
      <c r="CE774" s="268"/>
    </row>
    <row r="775" spans="1:83" ht="12.65" customHeight="1" x14ac:dyDescent="0.35">
      <c r="A775" s="208" t="str">
        <f>RIGHT($C$83,3)&amp;"*"&amp;RIGHT($C$82,4)&amp;"*"&amp;AR$55&amp;"*"&amp;"A"</f>
        <v>156*2020*7400*A</v>
      </c>
      <c r="B775" s="267">
        <f>ROUND(AR59,0)</f>
        <v>16</v>
      </c>
      <c r="C775" s="269">
        <f>ROUND(AR60,2)</f>
        <v>27</v>
      </c>
      <c r="D775" s="267">
        <f>ROUND(AR61,0)</f>
        <v>3433676</v>
      </c>
      <c r="E775" s="267">
        <f>ROUND(AR62,0)</f>
        <v>964180</v>
      </c>
      <c r="F775" s="267">
        <f>ROUND(AR63,0)</f>
        <v>0</v>
      </c>
      <c r="G775" s="267">
        <f>ROUND(AR64,0)</f>
        <v>357499</v>
      </c>
      <c r="H775" s="267">
        <f>ROUND(AR65,0)</f>
        <v>53391</v>
      </c>
      <c r="I775" s="267">
        <f>ROUND(AR66,0)</f>
        <v>288838</v>
      </c>
      <c r="J775" s="267">
        <f>ROUND(AR67,0)</f>
        <v>109209</v>
      </c>
      <c r="K775" s="267">
        <f>ROUND(AR68,0)</f>
        <v>153132</v>
      </c>
      <c r="L775" s="267">
        <f>ROUND(AR69,0)</f>
        <v>128260</v>
      </c>
      <c r="M775" s="267">
        <f>ROUND(AR70,0)</f>
        <v>0</v>
      </c>
      <c r="N775" s="267">
        <f>ROUND(AR75,0)</f>
        <v>5114313</v>
      </c>
      <c r="O775" s="267">
        <f>ROUND(AR73,0)</f>
        <v>32653</v>
      </c>
      <c r="P775" s="267">
        <f>IF(AR76&gt;0,ROUND(AR76,0),0)</f>
        <v>3345</v>
      </c>
      <c r="Q775" s="267">
        <f>IF(AR77&gt;0,ROUND(AR77,0),0)</f>
        <v>0</v>
      </c>
      <c r="R775" s="267">
        <f>IF(AR78&gt;0,ROUND(AR78,0),0)</f>
        <v>26</v>
      </c>
      <c r="S775" s="267">
        <f>IF(AR79&gt;0,ROUND(AR79,0),0)</f>
        <v>0</v>
      </c>
      <c r="T775" s="269">
        <f>IF(AR80&gt;0,ROUND(AR80,2),0)</f>
        <v>27.22</v>
      </c>
      <c r="U775" s="267"/>
      <c r="V775" s="268"/>
      <c r="W775" s="267"/>
      <c r="X775" s="267"/>
      <c r="Y775" s="267">
        <f t="shared" si="21"/>
        <v>1115796</v>
      </c>
      <c r="Z775" s="268"/>
      <c r="AA775" s="268"/>
      <c r="AB775" s="268"/>
      <c r="AC775" s="268"/>
      <c r="AD775" s="268"/>
      <c r="AE775" s="268"/>
      <c r="AF775" s="268"/>
      <c r="AG775" s="268"/>
      <c r="AH775" s="268"/>
      <c r="AI775" s="268"/>
      <c r="AJ775" s="268"/>
      <c r="AK775" s="268"/>
      <c r="AL775" s="268"/>
      <c r="AM775" s="268"/>
      <c r="AN775" s="268"/>
      <c r="AO775" s="268"/>
      <c r="AP775" s="268"/>
      <c r="AQ775" s="268"/>
      <c r="AR775" s="268"/>
      <c r="AS775" s="268"/>
      <c r="AT775" s="268"/>
      <c r="AU775" s="268"/>
      <c r="AV775" s="268"/>
      <c r="AW775" s="268"/>
      <c r="AX775" s="268"/>
      <c r="AY775" s="268"/>
      <c r="AZ775" s="268"/>
      <c r="BA775" s="268"/>
      <c r="BB775" s="268"/>
      <c r="BC775" s="268"/>
      <c r="BD775" s="268"/>
      <c r="BE775" s="268"/>
      <c r="BF775" s="268"/>
      <c r="BG775" s="268"/>
      <c r="BH775" s="268"/>
      <c r="BI775" s="268"/>
      <c r="BJ775" s="268"/>
      <c r="BK775" s="268"/>
      <c r="BL775" s="268"/>
      <c r="BM775" s="268"/>
      <c r="BN775" s="268"/>
      <c r="BO775" s="268"/>
      <c r="BP775" s="268"/>
      <c r="BQ775" s="268"/>
      <c r="BR775" s="268"/>
      <c r="BS775" s="268"/>
      <c r="BT775" s="268"/>
      <c r="BU775" s="268"/>
      <c r="BV775" s="268"/>
      <c r="BW775" s="268"/>
      <c r="BX775" s="268"/>
      <c r="BY775" s="268"/>
      <c r="BZ775" s="268"/>
      <c r="CA775" s="268"/>
      <c r="CB775" s="268"/>
      <c r="CC775" s="268"/>
      <c r="CD775" s="268"/>
      <c r="CE775" s="268"/>
    </row>
    <row r="776" spans="1:83" ht="12.65" customHeight="1" x14ac:dyDescent="0.35">
      <c r="A776" s="208" t="str">
        <f>RIGHT($C$83,3)&amp;"*"&amp;RIGHT($C$82,4)&amp;"*"&amp;AS$55&amp;"*"&amp;"A"</f>
        <v>156*2020*7410*A</v>
      </c>
      <c r="B776" s="267">
        <f>ROUND(AS59,0)</f>
        <v>0</v>
      </c>
      <c r="C776" s="269">
        <f>ROUND(AS60,2)</f>
        <v>0</v>
      </c>
      <c r="D776" s="267">
        <f>ROUND(AS61,0)</f>
        <v>0</v>
      </c>
      <c r="E776" s="267">
        <f>ROUND(AS62,0)</f>
        <v>0</v>
      </c>
      <c r="F776" s="267">
        <f>ROUND(AS63,0)</f>
        <v>0</v>
      </c>
      <c r="G776" s="267">
        <f>ROUND(AS64,0)</f>
        <v>0</v>
      </c>
      <c r="H776" s="267">
        <f>ROUND(AS65,0)</f>
        <v>0</v>
      </c>
      <c r="I776" s="267">
        <f>ROUND(AS66,0)</f>
        <v>0</v>
      </c>
      <c r="J776" s="267">
        <f>ROUND(AS67,0)</f>
        <v>0</v>
      </c>
      <c r="K776" s="267">
        <f>ROUND(AS68,0)</f>
        <v>0</v>
      </c>
      <c r="L776" s="267">
        <f>ROUND(AS69,0)</f>
        <v>0</v>
      </c>
      <c r="M776" s="267">
        <f>ROUND(AS70,0)</f>
        <v>0</v>
      </c>
      <c r="N776" s="267">
        <f>ROUND(AS75,0)</f>
        <v>0</v>
      </c>
      <c r="O776" s="267">
        <f>ROUND(AS73,0)</f>
        <v>0</v>
      </c>
      <c r="P776" s="267">
        <f>IF(AS76&gt;0,ROUND(AS76,0),0)</f>
        <v>0</v>
      </c>
      <c r="Q776" s="267">
        <f>IF(AS77&gt;0,ROUND(AS77,0),0)</f>
        <v>0</v>
      </c>
      <c r="R776" s="267">
        <f>IF(AS78&gt;0,ROUND(AS78,0),0)</f>
        <v>0</v>
      </c>
      <c r="S776" s="267">
        <f>IF(AS79&gt;0,ROUND(AS79,0),0)</f>
        <v>0</v>
      </c>
      <c r="T776" s="269">
        <f>IF(AS80&gt;0,ROUND(AS80,2),0)</f>
        <v>0</v>
      </c>
      <c r="U776" s="267"/>
      <c r="V776" s="268"/>
      <c r="W776" s="267"/>
      <c r="X776" s="267"/>
      <c r="Y776" s="267">
        <f t="shared" si="21"/>
        <v>0</v>
      </c>
      <c r="Z776" s="268"/>
      <c r="AA776" s="268"/>
      <c r="AB776" s="268"/>
      <c r="AC776" s="268"/>
      <c r="AD776" s="268"/>
      <c r="AE776" s="268"/>
      <c r="AF776" s="268"/>
      <c r="AG776" s="268"/>
      <c r="AH776" s="268"/>
      <c r="AI776" s="268"/>
      <c r="AJ776" s="268"/>
      <c r="AK776" s="268"/>
      <c r="AL776" s="268"/>
      <c r="AM776" s="268"/>
      <c r="AN776" s="268"/>
      <c r="AO776" s="268"/>
      <c r="AP776" s="268"/>
      <c r="AQ776" s="268"/>
      <c r="AR776" s="268"/>
      <c r="AS776" s="268"/>
      <c r="AT776" s="268"/>
      <c r="AU776" s="268"/>
      <c r="AV776" s="268"/>
      <c r="AW776" s="268"/>
      <c r="AX776" s="268"/>
      <c r="AY776" s="268"/>
      <c r="AZ776" s="268"/>
      <c r="BA776" s="268"/>
      <c r="BB776" s="268"/>
      <c r="BC776" s="268"/>
      <c r="BD776" s="268"/>
      <c r="BE776" s="268"/>
      <c r="BF776" s="268"/>
      <c r="BG776" s="268"/>
      <c r="BH776" s="268"/>
      <c r="BI776" s="268"/>
      <c r="BJ776" s="268"/>
      <c r="BK776" s="268"/>
      <c r="BL776" s="268"/>
      <c r="BM776" s="268"/>
      <c r="BN776" s="268"/>
      <c r="BO776" s="268"/>
      <c r="BP776" s="268"/>
      <c r="BQ776" s="268"/>
      <c r="BR776" s="268"/>
      <c r="BS776" s="268"/>
      <c r="BT776" s="268"/>
      <c r="BU776" s="268"/>
      <c r="BV776" s="268"/>
      <c r="BW776" s="268"/>
      <c r="BX776" s="268"/>
      <c r="BY776" s="268"/>
      <c r="BZ776" s="268"/>
      <c r="CA776" s="268"/>
      <c r="CB776" s="268"/>
      <c r="CC776" s="268"/>
      <c r="CD776" s="268"/>
      <c r="CE776" s="268"/>
    </row>
    <row r="777" spans="1:83" ht="12.65" customHeight="1" x14ac:dyDescent="0.35">
      <c r="A777" s="208" t="str">
        <f>RIGHT($C$83,3)&amp;"*"&amp;RIGHT($C$82,4)&amp;"*"&amp;AT$55&amp;"*"&amp;"A"</f>
        <v>156*2020*7420*A</v>
      </c>
      <c r="B777" s="267">
        <f>ROUND(AT59,0)</f>
        <v>0</v>
      </c>
      <c r="C777" s="269">
        <f>ROUND(AT60,2)</f>
        <v>0</v>
      </c>
      <c r="D777" s="267">
        <f>ROUND(AT61,0)</f>
        <v>0</v>
      </c>
      <c r="E777" s="267">
        <f>ROUND(AT62,0)</f>
        <v>0</v>
      </c>
      <c r="F777" s="267">
        <f>ROUND(AT63,0)</f>
        <v>0</v>
      </c>
      <c r="G777" s="267">
        <f>ROUND(AT64,0)</f>
        <v>0</v>
      </c>
      <c r="H777" s="267">
        <f>ROUND(AT65,0)</f>
        <v>0</v>
      </c>
      <c r="I777" s="267">
        <f>ROUND(AT66,0)</f>
        <v>0</v>
      </c>
      <c r="J777" s="267">
        <f>ROUND(AT67,0)</f>
        <v>0</v>
      </c>
      <c r="K777" s="267">
        <f>ROUND(AT68,0)</f>
        <v>0</v>
      </c>
      <c r="L777" s="267">
        <f>ROUND(AT69,0)</f>
        <v>0</v>
      </c>
      <c r="M777" s="267">
        <f>ROUND(AT70,0)</f>
        <v>0</v>
      </c>
      <c r="N777" s="267">
        <f>ROUND(AT75,0)</f>
        <v>0</v>
      </c>
      <c r="O777" s="267">
        <f>ROUND(AT73,0)</f>
        <v>0</v>
      </c>
      <c r="P777" s="267">
        <f>IF(AT76&gt;0,ROUND(AT76,0),0)</f>
        <v>0</v>
      </c>
      <c r="Q777" s="267">
        <f>IF(AT77&gt;0,ROUND(AT77,0),0)</f>
        <v>0</v>
      </c>
      <c r="R777" s="267">
        <f>IF(AT78&gt;0,ROUND(AT78,0),0)</f>
        <v>0</v>
      </c>
      <c r="S777" s="267">
        <f>IF(AT79&gt;0,ROUND(AT79,0),0)</f>
        <v>0</v>
      </c>
      <c r="T777" s="269">
        <f>IF(AT80&gt;0,ROUND(AT80,2),0)</f>
        <v>0</v>
      </c>
      <c r="U777" s="267"/>
      <c r="V777" s="268"/>
      <c r="W777" s="267"/>
      <c r="X777" s="267"/>
      <c r="Y777" s="267">
        <f t="shared" si="21"/>
        <v>0</v>
      </c>
      <c r="Z777" s="268"/>
      <c r="AA777" s="268"/>
      <c r="AB777" s="268"/>
      <c r="AC777" s="268"/>
      <c r="AD777" s="268"/>
      <c r="AE777" s="268"/>
      <c r="AF777" s="268"/>
      <c r="AG777" s="268"/>
      <c r="AH777" s="268"/>
      <c r="AI777" s="268"/>
      <c r="AJ777" s="268"/>
      <c r="AK777" s="268"/>
      <c r="AL777" s="268"/>
      <c r="AM777" s="268"/>
      <c r="AN777" s="268"/>
      <c r="AO777" s="268"/>
      <c r="AP777" s="268"/>
      <c r="AQ777" s="268"/>
      <c r="AR777" s="268"/>
      <c r="AS777" s="268"/>
      <c r="AT777" s="268"/>
      <c r="AU777" s="268"/>
      <c r="AV777" s="268"/>
      <c r="AW777" s="268"/>
      <c r="AX777" s="268"/>
      <c r="AY777" s="268"/>
      <c r="AZ777" s="268"/>
      <c r="BA777" s="268"/>
      <c r="BB777" s="268"/>
      <c r="BC777" s="268"/>
      <c r="BD777" s="268"/>
      <c r="BE777" s="268"/>
      <c r="BF777" s="268"/>
      <c r="BG777" s="268"/>
      <c r="BH777" s="268"/>
      <c r="BI777" s="268"/>
      <c r="BJ777" s="268"/>
      <c r="BK777" s="268"/>
      <c r="BL777" s="268"/>
      <c r="BM777" s="268"/>
      <c r="BN777" s="268"/>
      <c r="BO777" s="268"/>
      <c r="BP777" s="268"/>
      <c r="BQ777" s="268"/>
      <c r="BR777" s="268"/>
      <c r="BS777" s="268"/>
      <c r="BT777" s="268"/>
      <c r="BU777" s="268"/>
      <c r="BV777" s="268"/>
      <c r="BW777" s="268"/>
      <c r="BX777" s="268"/>
      <c r="BY777" s="268"/>
      <c r="BZ777" s="268"/>
      <c r="CA777" s="268"/>
      <c r="CB777" s="268"/>
      <c r="CC777" s="268"/>
      <c r="CD777" s="268"/>
      <c r="CE777" s="268"/>
    </row>
    <row r="778" spans="1:83" ht="12.65" customHeight="1" x14ac:dyDescent="0.35">
      <c r="A778" s="208" t="str">
        <f>RIGHT($C$83,3)&amp;"*"&amp;RIGHT($C$82,4)&amp;"*"&amp;AU$55&amp;"*"&amp;"A"</f>
        <v>156*2020*7430*A</v>
      </c>
      <c r="B778" s="267">
        <f>ROUND(AU59,0)</f>
        <v>0</v>
      </c>
      <c r="C778" s="269">
        <f>ROUND(AU60,2)</f>
        <v>0</v>
      </c>
      <c r="D778" s="267">
        <f>ROUND(AU61,0)</f>
        <v>0</v>
      </c>
      <c r="E778" s="267">
        <f>ROUND(AU62,0)</f>
        <v>0</v>
      </c>
      <c r="F778" s="267">
        <f>ROUND(AU63,0)</f>
        <v>0</v>
      </c>
      <c r="G778" s="267">
        <f>ROUND(AU64,0)</f>
        <v>0</v>
      </c>
      <c r="H778" s="267">
        <f>ROUND(AU65,0)</f>
        <v>0</v>
      </c>
      <c r="I778" s="267">
        <f>ROUND(AU66,0)</f>
        <v>0</v>
      </c>
      <c r="J778" s="267">
        <f>ROUND(AU67,0)</f>
        <v>0</v>
      </c>
      <c r="K778" s="267">
        <f>ROUND(AU68,0)</f>
        <v>0</v>
      </c>
      <c r="L778" s="267">
        <f>ROUND(AU69,0)</f>
        <v>0</v>
      </c>
      <c r="M778" s="267">
        <f>ROUND(AU70,0)</f>
        <v>0</v>
      </c>
      <c r="N778" s="267">
        <f>ROUND(AU75,0)</f>
        <v>0</v>
      </c>
      <c r="O778" s="267">
        <f>ROUND(AU73,0)</f>
        <v>0</v>
      </c>
      <c r="P778" s="267">
        <f>IF(AU76&gt;0,ROUND(AU76,0),0)</f>
        <v>0</v>
      </c>
      <c r="Q778" s="267">
        <f>IF(AU77&gt;0,ROUND(AU77,0),0)</f>
        <v>0</v>
      </c>
      <c r="R778" s="267">
        <f>IF(AU78&gt;0,ROUND(AU78,0),0)</f>
        <v>0</v>
      </c>
      <c r="S778" s="267">
        <f>IF(AU79&gt;0,ROUND(AU79,0),0)</f>
        <v>0</v>
      </c>
      <c r="T778" s="269">
        <f>IF(AU80&gt;0,ROUND(AU80,2),0)</f>
        <v>0</v>
      </c>
      <c r="U778" s="267"/>
      <c r="V778" s="268"/>
      <c r="W778" s="267"/>
      <c r="X778" s="267"/>
      <c r="Y778" s="267">
        <f t="shared" si="21"/>
        <v>0</v>
      </c>
      <c r="Z778" s="268"/>
      <c r="AA778" s="268"/>
      <c r="AB778" s="268"/>
      <c r="AC778" s="268"/>
      <c r="AD778" s="268"/>
      <c r="AE778" s="268"/>
      <c r="AF778" s="268"/>
      <c r="AG778" s="268"/>
      <c r="AH778" s="268"/>
      <c r="AI778" s="268"/>
      <c r="AJ778" s="268"/>
      <c r="AK778" s="268"/>
      <c r="AL778" s="268"/>
      <c r="AM778" s="268"/>
      <c r="AN778" s="268"/>
      <c r="AO778" s="268"/>
      <c r="AP778" s="268"/>
      <c r="AQ778" s="268"/>
      <c r="AR778" s="268"/>
      <c r="AS778" s="268"/>
      <c r="AT778" s="268"/>
      <c r="AU778" s="268"/>
      <c r="AV778" s="268"/>
      <c r="AW778" s="268"/>
      <c r="AX778" s="268"/>
      <c r="AY778" s="268"/>
      <c r="AZ778" s="268"/>
      <c r="BA778" s="268"/>
      <c r="BB778" s="268"/>
      <c r="BC778" s="268"/>
      <c r="BD778" s="268"/>
      <c r="BE778" s="268"/>
      <c r="BF778" s="268"/>
      <c r="BG778" s="268"/>
      <c r="BH778" s="268"/>
      <c r="BI778" s="268"/>
      <c r="BJ778" s="268"/>
      <c r="BK778" s="268"/>
      <c r="BL778" s="268"/>
      <c r="BM778" s="268"/>
      <c r="BN778" s="268"/>
      <c r="BO778" s="268"/>
      <c r="BP778" s="268"/>
      <c r="BQ778" s="268"/>
      <c r="BR778" s="268"/>
      <c r="BS778" s="268"/>
      <c r="BT778" s="268"/>
      <c r="BU778" s="268"/>
      <c r="BV778" s="268"/>
      <c r="BW778" s="268"/>
      <c r="BX778" s="268"/>
      <c r="BY778" s="268"/>
      <c r="BZ778" s="268"/>
      <c r="CA778" s="268"/>
      <c r="CB778" s="268"/>
      <c r="CC778" s="268"/>
      <c r="CD778" s="268"/>
      <c r="CE778" s="268"/>
    </row>
    <row r="779" spans="1:83" ht="12.65" customHeight="1" x14ac:dyDescent="0.35">
      <c r="A779" s="208" t="str">
        <f>RIGHT($C$83,3)&amp;"*"&amp;RIGHT($C$82,4)&amp;"*"&amp;AV$55&amp;"*"&amp;"A"</f>
        <v>156*2020*7490*A</v>
      </c>
      <c r="B779" s="267"/>
      <c r="C779" s="269">
        <f>ROUND(AV60,2)</f>
        <v>0</v>
      </c>
      <c r="D779" s="267">
        <f>ROUND(AV61,0)</f>
        <v>0</v>
      </c>
      <c r="E779" s="267">
        <f>ROUND(AV62,0)</f>
        <v>0</v>
      </c>
      <c r="F779" s="267">
        <f>ROUND(AV63,0)</f>
        <v>0</v>
      </c>
      <c r="G779" s="267">
        <f>ROUND(AV64,0)</f>
        <v>0</v>
      </c>
      <c r="H779" s="267">
        <f>ROUND(AV65,0)</f>
        <v>0</v>
      </c>
      <c r="I779" s="267">
        <f>ROUND(AV66,0)</f>
        <v>0</v>
      </c>
      <c r="J779" s="267">
        <f>ROUND(AV67,0)</f>
        <v>0</v>
      </c>
      <c r="K779" s="267">
        <f>ROUND(AV68,0)</f>
        <v>0</v>
      </c>
      <c r="L779" s="267">
        <f>ROUND(AV69,0)</f>
        <v>0</v>
      </c>
      <c r="M779" s="267">
        <f>ROUND(AV70,0)</f>
        <v>0</v>
      </c>
      <c r="N779" s="267">
        <f>ROUND(AV75,0)</f>
        <v>0</v>
      </c>
      <c r="O779" s="267">
        <f>ROUND(AV73,0)</f>
        <v>0</v>
      </c>
      <c r="P779" s="267">
        <f>IF(AV76&gt;0,ROUND(AV76,0),0)</f>
        <v>0</v>
      </c>
      <c r="Q779" s="267">
        <f>IF(AV77&gt;0,ROUND(AV77,0),0)</f>
        <v>0</v>
      </c>
      <c r="R779" s="267">
        <f>IF(AV78&gt;0,ROUND(AV78,0),0)</f>
        <v>0</v>
      </c>
      <c r="S779" s="267">
        <f>IF(AV79&gt;0,ROUND(AV79,0),0)</f>
        <v>0</v>
      </c>
      <c r="T779" s="269">
        <f>IF(AV80&gt;0,ROUND(AV80,2),0)</f>
        <v>2.67</v>
      </c>
      <c r="U779" s="267"/>
      <c r="V779" s="268"/>
      <c r="W779" s="267"/>
      <c r="X779" s="267"/>
      <c r="Y779" s="267">
        <f t="shared" si="21"/>
        <v>19089</v>
      </c>
      <c r="Z779" s="268"/>
      <c r="AA779" s="268"/>
      <c r="AB779" s="268"/>
      <c r="AC779" s="268"/>
      <c r="AD779" s="268"/>
      <c r="AE779" s="268"/>
      <c r="AF779" s="268"/>
      <c r="AG779" s="268"/>
      <c r="AH779" s="268"/>
      <c r="AI779" s="268"/>
      <c r="AJ779" s="268"/>
      <c r="AK779" s="268"/>
      <c r="AL779" s="268"/>
      <c r="AM779" s="268"/>
      <c r="AN779" s="268"/>
      <c r="AO779" s="268"/>
      <c r="AP779" s="268"/>
      <c r="AQ779" s="268"/>
      <c r="AR779" s="268"/>
      <c r="AS779" s="268"/>
      <c r="AT779" s="268"/>
      <c r="AU779" s="268"/>
      <c r="AV779" s="268"/>
      <c r="AW779" s="268"/>
      <c r="AX779" s="268"/>
      <c r="AY779" s="268"/>
      <c r="AZ779" s="268"/>
      <c r="BA779" s="268"/>
      <c r="BB779" s="268"/>
      <c r="BC779" s="268"/>
      <c r="BD779" s="268"/>
      <c r="BE779" s="268"/>
      <c r="BF779" s="268"/>
      <c r="BG779" s="268"/>
      <c r="BH779" s="268"/>
      <c r="BI779" s="268"/>
      <c r="BJ779" s="268"/>
      <c r="BK779" s="268"/>
      <c r="BL779" s="268"/>
      <c r="BM779" s="268"/>
      <c r="BN779" s="268"/>
      <c r="BO779" s="268"/>
      <c r="BP779" s="268"/>
      <c r="BQ779" s="268"/>
      <c r="BR779" s="268"/>
      <c r="BS779" s="268"/>
      <c r="BT779" s="268"/>
      <c r="BU779" s="268"/>
      <c r="BV779" s="268"/>
      <c r="BW779" s="268"/>
      <c r="BX779" s="268"/>
      <c r="BY779" s="268"/>
      <c r="BZ779" s="268"/>
      <c r="CA779" s="268"/>
      <c r="CB779" s="268"/>
      <c r="CC779" s="268"/>
      <c r="CD779" s="268"/>
      <c r="CE779" s="268"/>
    </row>
    <row r="780" spans="1:83" ht="12.65" customHeight="1" x14ac:dyDescent="0.35">
      <c r="A780" s="208" t="str">
        <f>RIGHT($C$83,3)&amp;"*"&amp;RIGHT($C$82,4)&amp;"*"&amp;AW$55&amp;"*"&amp;"A"</f>
        <v>156*2020*8200*A</v>
      </c>
      <c r="B780" s="267"/>
      <c r="C780" s="269">
        <f>ROUND(AW60,2)</f>
        <v>0</v>
      </c>
      <c r="D780" s="267">
        <f>ROUND(AW61,0)</f>
        <v>0</v>
      </c>
      <c r="E780" s="267">
        <f>ROUND(AW62,0)</f>
        <v>0</v>
      </c>
      <c r="F780" s="267">
        <f>ROUND(AW63,0)</f>
        <v>0</v>
      </c>
      <c r="G780" s="267">
        <f>ROUND(AW64,0)</f>
        <v>0</v>
      </c>
      <c r="H780" s="267">
        <f>ROUND(AW65,0)</f>
        <v>0</v>
      </c>
      <c r="I780" s="267">
        <f>ROUND(AW66,0)</f>
        <v>0</v>
      </c>
      <c r="J780" s="267">
        <f>ROUND(AW67,0)</f>
        <v>0</v>
      </c>
      <c r="K780" s="267">
        <f>ROUND(AW68,0)</f>
        <v>0</v>
      </c>
      <c r="L780" s="267">
        <f>ROUND(AW69,0)</f>
        <v>0</v>
      </c>
      <c r="M780" s="267">
        <f>ROUND(AW70,0)</f>
        <v>0</v>
      </c>
      <c r="N780" s="267"/>
      <c r="O780" s="267"/>
      <c r="P780" s="267">
        <f>IF(AW76&gt;0,ROUND(AW76,0),0)</f>
        <v>0</v>
      </c>
      <c r="Q780" s="267">
        <f>IF(AW77&gt;0,ROUND(AW77,0),0)</f>
        <v>0</v>
      </c>
      <c r="R780" s="267">
        <f>IF(AW78&gt;0,ROUND(AW78,0),0)</f>
        <v>0</v>
      </c>
      <c r="S780" s="267">
        <f>IF(AW79&gt;0,ROUND(AW79,0),0)</f>
        <v>0</v>
      </c>
      <c r="T780" s="269">
        <f>IF(AW80&gt;0,ROUND(AW80,2),0)</f>
        <v>0</v>
      </c>
      <c r="U780" s="267"/>
      <c r="V780" s="268"/>
      <c r="W780" s="267"/>
      <c r="X780" s="267"/>
      <c r="Y780" s="267"/>
      <c r="Z780" s="268"/>
      <c r="AA780" s="268"/>
      <c r="AB780" s="268"/>
      <c r="AC780" s="268"/>
      <c r="AD780" s="268"/>
      <c r="AE780" s="268"/>
      <c r="AF780" s="268"/>
      <c r="AG780" s="268"/>
      <c r="AH780" s="268"/>
      <c r="AI780" s="268"/>
      <c r="AJ780" s="268"/>
      <c r="AK780" s="268"/>
      <c r="AL780" s="268"/>
      <c r="AM780" s="268"/>
      <c r="AN780" s="268"/>
      <c r="AO780" s="268"/>
      <c r="AP780" s="268"/>
      <c r="AQ780" s="268"/>
      <c r="AR780" s="268"/>
      <c r="AS780" s="268"/>
      <c r="AT780" s="268"/>
      <c r="AU780" s="268"/>
      <c r="AV780" s="268"/>
      <c r="AW780" s="268"/>
      <c r="AX780" s="268"/>
      <c r="AY780" s="268"/>
      <c r="AZ780" s="268"/>
      <c r="BA780" s="268"/>
      <c r="BB780" s="268"/>
      <c r="BC780" s="268"/>
      <c r="BD780" s="268"/>
      <c r="BE780" s="268"/>
      <c r="BF780" s="268"/>
      <c r="BG780" s="268"/>
      <c r="BH780" s="268"/>
      <c r="BI780" s="268"/>
      <c r="BJ780" s="268"/>
      <c r="BK780" s="268"/>
      <c r="BL780" s="268"/>
      <c r="BM780" s="268"/>
      <c r="BN780" s="268"/>
      <c r="BO780" s="268"/>
      <c r="BP780" s="268"/>
      <c r="BQ780" s="268"/>
      <c r="BR780" s="268"/>
      <c r="BS780" s="268"/>
      <c r="BT780" s="268"/>
      <c r="BU780" s="268"/>
      <c r="BV780" s="268"/>
      <c r="BW780" s="268"/>
      <c r="BX780" s="268"/>
      <c r="BY780" s="268"/>
      <c r="BZ780" s="268"/>
      <c r="CA780" s="268"/>
      <c r="CB780" s="268"/>
      <c r="CC780" s="268"/>
      <c r="CD780" s="268"/>
      <c r="CE780" s="268"/>
    </row>
    <row r="781" spans="1:83" ht="12.65" customHeight="1" x14ac:dyDescent="0.35">
      <c r="A781" s="208" t="str">
        <f>RIGHT($C$83,3)&amp;"*"&amp;RIGHT($C$82,4)&amp;"*"&amp;AX$55&amp;"*"&amp;"A"</f>
        <v>156*2020*8310*A</v>
      </c>
      <c r="B781" s="267"/>
      <c r="C781" s="269">
        <f>ROUND(AX60,2)</f>
        <v>0.4</v>
      </c>
      <c r="D781" s="267">
        <f>ROUND(AX61,0)</f>
        <v>31031</v>
      </c>
      <c r="E781" s="267">
        <f>ROUND(AX62,0)</f>
        <v>8714</v>
      </c>
      <c r="F781" s="267">
        <f>ROUND(AX63,0)</f>
        <v>0</v>
      </c>
      <c r="G781" s="267">
        <f>ROUND(AX64,0)</f>
        <v>2121</v>
      </c>
      <c r="H781" s="267">
        <f>ROUND(AX65,0)</f>
        <v>0</v>
      </c>
      <c r="I781" s="267">
        <f>ROUND(AX66,0)</f>
        <v>62120</v>
      </c>
      <c r="J781" s="267">
        <f>ROUND(AX67,0)</f>
        <v>0</v>
      </c>
      <c r="K781" s="267">
        <f>ROUND(AX68,0)</f>
        <v>113030</v>
      </c>
      <c r="L781" s="267">
        <f>ROUND(AX69,0)</f>
        <v>0</v>
      </c>
      <c r="M781" s="267">
        <f>ROUND(AX70,0)</f>
        <v>0</v>
      </c>
      <c r="N781" s="267"/>
      <c r="O781" s="267"/>
      <c r="P781" s="267">
        <f>IF(AX76&gt;0,ROUND(AX76,0),0)</f>
        <v>0</v>
      </c>
      <c r="Q781" s="267">
        <f>IF(AX77&gt;0,ROUND(AX77,0),0)</f>
        <v>0</v>
      </c>
      <c r="R781" s="267">
        <f>IF(AX78&gt;0,ROUND(AX78,0),0)</f>
        <v>0</v>
      </c>
      <c r="S781" s="267">
        <f>IF(AX79&gt;0,ROUND(AX79,0),0)</f>
        <v>0</v>
      </c>
      <c r="T781" s="269">
        <f>IF(AX80&gt;0,ROUND(AX80,2),0)</f>
        <v>0</v>
      </c>
      <c r="U781" s="267"/>
      <c r="V781" s="268"/>
      <c r="W781" s="267"/>
      <c r="X781" s="267"/>
      <c r="Y781" s="267"/>
      <c r="Z781" s="268"/>
      <c r="AA781" s="268"/>
      <c r="AB781" s="268"/>
      <c r="AC781" s="268"/>
      <c r="AD781" s="268"/>
      <c r="AE781" s="268"/>
      <c r="AF781" s="268"/>
      <c r="AG781" s="268"/>
      <c r="AH781" s="268"/>
      <c r="AI781" s="268"/>
      <c r="AJ781" s="268"/>
      <c r="AK781" s="268"/>
      <c r="AL781" s="268"/>
      <c r="AM781" s="268"/>
      <c r="AN781" s="268"/>
      <c r="AO781" s="268"/>
      <c r="AP781" s="268"/>
      <c r="AQ781" s="268"/>
      <c r="AR781" s="268"/>
      <c r="AS781" s="268"/>
      <c r="AT781" s="268"/>
      <c r="AU781" s="268"/>
      <c r="AV781" s="268"/>
      <c r="AW781" s="268"/>
      <c r="AX781" s="268"/>
      <c r="AY781" s="268"/>
      <c r="AZ781" s="268"/>
      <c r="BA781" s="268"/>
      <c r="BB781" s="268"/>
      <c r="BC781" s="268"/>
      <c r="BD781" s="268"/>
      <c r="BE781" s="268"/>
      <c r="BF781" s="268"/>
      <c r="BG781" s="268"/>
      <c r="BH781" s="268"/>
      <c r="BI781" s="268"/>
      <c r="BJ781" s="268"/>
      <c r="BK781" s="268"/>
      <c r="BL781" s="268"/>
      <c r="BM781" s="268"/>
      <c r="BN781" s="268"/>
      <c r="BO781" s="268"/>
      <c r="BP781" s="268"/>
      <c r="BQ781" s="268"/>
      <c r="BR781" s="268"/>
      <c r="BS781" s="268"/>
      <c r="BT781" s="268"/>
      <c r="BU781" s="268"/>
      <c r="BV781" s="268"/>
      <c r="BW781" s="268"/>
      <c r="BX781" s="268"/>
      <c r="BY781" s="268"/>
      <c r="BZ781" s="268"/>
      <c r="CA781" s="268"/>
      <c r="CB781" s="268"/>
      <c r="CC781" s="268"/>
      <c r="CD781" s="268"/>
      <c r="CE781" s="268"/>
    </row>
    <row r="782" spans="1:83" ht="12.65" customHeight="1" x14ac:dyDescent="0.35">
      <c r="A782" s="208" t="str">
        <f>RIGHT($C$83,3)&amp;"*"&amp;RIGHT($C$82,4)&amp;"*"&amp;AY$55&amp;"*"&amp;"A"</f>
        <v>156*2020*8320*A</v>
      </c>
      <c r="B782" s="267">
        <f>ROUND(AY59,0)</f>
        <v>0</v>
      </c>
      <c r="C782" s="269">
        <f>ROUND(AY60,2)</f>
        <v>0</v>
      </c>
      <c r="D782" s="267">
        <f>ROUND(AY61,0)</f>
        <v>380</v>
      </c>
      <c r="E782" s="267">
        <f>ROUND(AY62,0)</f>
        <v>107</v>
      </c>
      <c r="F782" s="267">
        <f>ROUND(AY63,0)</f>
        <v>0</v>
      </c>
      <c r="G782" s="267">
        <f>ROUND(AY64,0)</f>
        <v>380</v>
      </c>
      <c r="H782" s="267">
        <f>ROUND(AY65,0)</f>
        <v>0</v>
      </c>
      <c r="I782" s="267">
        <f>ROUND(AY66,0)</f>
        <v>10602</v>
      </c>
      <c r="J782" s="267">
        <f>ROUND(AY67,0)</f>
        <v>0</v>
      </c>
      <c r="K782" s="267">
        <f>ROUND(AY68,0)</f>
        <v>0</v>
      </c>
      <c r="L782" s="267">
        <f>ROUND(AY69,0)</f>
        <v>81</v>
      </c>
      <c r="M782" s="267">
        <f>ROUND(AY70,0)</f>
        <v>0</v>
      </c>
      <c r="N782" s="267"/>
      <c r="O782" s="267"/>
      <c r="P782" s="267">
        <f>IF(AY76&gt;0,ROUND(AY76,0),0)</f>
        <v>0</v>
      </c>
      <c r="Q782" s="267">
        <f>IF(AY77&gt;0,ROUND(AY77,0),0)</f>
        <v>0</v>
      </c>
      <c r="R782" s="267">
        <f>IF(AY78&gt;0,ROUND(AY78,0),0)</f>
        <v>0</v>
      </c>
      <c r="S782" s="267">
        <f>IF(AY79&gt;0,ROUND(AY79,0),0)</f>
        <v>0</v>
      </c>
      <c r="T782" s="269">
        <f>IF(AY80&gt;0,ROUND(AY80,2),0)</f>
        <v>0</v>
      </c>
      <c r="U782" s="267"/>
      <c r="V782" s="268"/>
      <c r="W782" s="267"/>
      <c r="X782" s="267"/>
      <c r="Y782" s="267"/>
      <c r="Z782" s="268"/>
      <c r="AA782" s="268"/>
      <c r="AB782" s="268"/>
      <c r="AC782" s="268"/>
      <c r="AD782" s="268"/>
      <c r="AE782" s="268"/>
      <c r="AF782" s="268"/>
      <c r="AG782" s="268"/>
      <c r="AH782" s="268"/>
      <c r="AI782" s="268"/>
      <c r="AJ782" s="268"/>
      <c r="AK782" s="268"/>
      <c r="AL782" s="268"/>
      <c r="AM782" s="268"/>
      <c r="AN782" s="268"/>
      <c r="AO782" s="268"/>
      <c r="AP782" s="268"/>
      <c r="AQ782" s="268"/>
      <c r="AR782" s="268"/>
      <c r="AS782" s="268"/>
      <c r="AT782" s="268"/>
      <c r="AU782" s="268"/>
      <c r="AV782" s="268"/>
      <c r="AW782" s="268"/>
      <c r="AX782" s="268"/>
      <c r="AY782" s="268"/>
      <c r="AZ782" s="268"/>
      <c r="BA782" s="268"/>
      <c r="BB782" s="268"/>
      <c r="BC782" s="268"/>
      <c r="BD782" s="268"/>
      <c r="BE782" s="268"/>
      <c r="BF782" s="268"/>
      <c r="BG782" s="268"/>
      <c r="BH782" s="268"/>
      <c r="BI782" s="268"/>
      <c r="BJ782" s="268"/>
      <c r="BK782" s="268"/>
      <c r="BL782" s="268"/>
      <c r="BM782" s="268"/>
      <c r="BN782" s="268"/>
      <c r="BO782" s="268"/>
      <c r="BP782" s="268"/>
      <c r="BQ782" s="268"/>
      <c r="BR782" s="268"/>
      <c r="BS782" s="268"/>
      <c r="BT782" s="268"/>
      <c r="BU782" s="268"/>
      <c r="BV782" s="268"/>
      <c r="BW782" s="268"/>
      <c r="BX782" s="268"/>
      <c r="BY782" s="268"/>
      <c r="BZ782" s="268"/>
      <c r="CA782" s="268"/>
      <c r="CB782" s="268"/>
      <c r="CC782" s="268"/>
      <c r="CD782" s="268"/>
      <c r="CE782" s="268"/>
    </row>
    <row r="783" spans="1:83" ht="12.65" customHeight="1" x14ac:dyDescent="0.35">
      <c r="A783" s="208" t="str">
        <f>RIGHT($C$83,3)&amp;"*"&amp;RIGHT($C$82,4)&amp;"*"&amp;AZ$55&amp;"*"&amp;"A"</f>
        <v>156*2020*8330*A</v>
      </c>
      <c r="B783" s="267">
        <f>ROUND(AZ59,0)</f>
        <v>0</v>
      </c>
      <c r="C783" s="269">
        <f>ROUND(AZ60,2)</f>
        <v>9</v>
      </c>
      <c r="D783" s="267">
        <f>ROUND(AZ61,0)</f>
        <v>514419</v>
      </c>
      <c r="E783" s="267">
        <f>ROUND(AZ62,0)</f>
        <v>144449</v>
      </c>
      <c r="F783" s="267">
        <f>ROUND(AZ63,0)</f>
        <v>0</v>
      </c>
      <c r="G783" s="267">
        <f>ROUND(AZ64,0)</f>
        <v>365072</v>
      </c>
      <c r="H783" s="267">
        <f>ROUND(AZ65,0)</f>
        <v>0</v>
      </c>
      <c r="I783" s="267">
        <f>ROUND(AZ66,0)</f>
        <v>279557</v>
      </c>
      <c r="J783" s="267">
        <f>ROUND(AZ67,0)</f>
        <v>154199</v>
      </c>
      <c r="K783" s="267">
        <f>ROUND(AZ68,0)</f>
        <v>49</v>
      </c>
      <c r="L783" s="267">
        <f>ROUND(AZ69,0)</f>
        <v>560</v>
      </c>
      <c r="M783" s="267">
        <f>ROUND(AZ70,0)</f>
        <v>0</v>
      </c>
      <c r="N783" s="267"/>
      <c r="O783" s="267"/>
      <c r="P783" s="267">
        <f>IF(AZ76&gt;0,ROUND(AZ76,0),0)</f>
        <v>4723</v>
      </c>
      <c r="Q783" s="267">
        <f>IF(AZ77&gt;0,ROUND(AZ77,0),0)</f>
        <v>65171</v>
      </c>
      <c r="R783" s="267">
        <f>IF(AZ78&gt;0,ROUND(AZ78,0),0)</f>
        <v>0</v>
      </c>
      <c r="S783" s="267">
        <f>IF(AZ79&gt;0,ROUND(AZ79,0),0)</f>
        <v>0</v>
      </c>
      <c r="T783" s="269">
        <f>IF(AZ80&gt;0,ROUND(AZ80,2),0)</f>
        <v>0</v>
      </c>
      <c r="U783" s="267"/>
      <c r="V783" s="268"/>
      <c r="W783" s="267"/>
      <c r="X783" s="267"/>
      <c r="Y783" s="267"/>
      <c r="Z783" s="268"/>
      <c r="AA783" s="268"/>
      <c r="AB783" s="268"/>
      <c r="AC783" s="268"/>
      <c r="AD783" s="268"/>
      <c r="AE783" s="268"/>
      <c r="AF783" s="268"/>
      <c r="AG783" s="268"/>
      <c r="AH783" s="268"/>
      <c r="AI783" s="268"/>
      <c r="AJ783" s="268"/>
      <c r="AK783" s="268"/>
      <c r="AL783" s="268"/>
      <c r="AM783" s="268"/>
      <c r="AN783" s="268"/>
      <c r="AO783" s="268"/>
      <c r="AP783" s="268"/>
      <c r="AQ783" s="268"/>
      <c r="AR783" s="268"/>
      <c r="AS783" s="268"/>
      <c r="AT783" s="268"/>
      <c r="AU783" s="268"/>
      <c r="AV783" s="268"/>
      <c r="AW783" s="268"/>
      <c r="AX783" s="268"/>
      <c r="AY783" s="268"/>
      <c r="AZ783" s="268"/>
      <c r="BA783" s="268"/>
      <c r="BB783" s="268"/>
      <c r="BC783" s="268"/>
      <c r="BD783" s="268"/>
      <c r="BE783" s="268"/>
      <c r="BF783" s="268"/>
      <c r="BG783" s="268"/>
      <c r="BH783" s="268"/>
      <c r="BI783" s="268"/>
      <c r="BJ783" s="268"/>
      <c r="BK783" s="268"/>
      <c r="BL783" s="268"/>
      <c r="BM783" s="268"/>
      <c r="BN783" s="268"/>
      <c r="BO783" s="268"/>
      <c r="BP783" s="268"/>
      <c r="BQ783" s="268"/>
      <c r="BR783" s="268"/>
      <c r="BS783" s="268"/>
      <c r="BT783" s="268"/>
      <c r="BU783" s="268"/>
      <c r="BV783" s="268"/>
      <c r="BW783" s="268"/>
      <c r="BX783" s="268"/>
      <c r="BY783" s="268"/>
      <c r="BZ783" s="268"/>
      <c r="CA783" s="268"/>
      <c r="CB783" s="268"/>
      <c r="CC783" s="268"/>
      <c r="CD783" s="268"/>
      <c r="CE783" s="268"/>
    </row>
    <row r="784" spans="1:83" ht="12.65" customHeight="1" x14ac:dyDescent="0.35">
      <c r="A784" s="208" t="str">
        <f>RIGHT($C$83,3)&amp;"*"&amp;RIGHT($C$82,4)&amp;"*"&amp;BA$55&amp;"*"&amp;"A"</f>
        <v>156*2020*8350*A</v>
      </c>
      <c r="B784" s="267">
        <f>ROUND(BA59,0)</f>
        <v>0</v>
      </c>
      <c r="C784" s="269">
        <f>ROUND(BA60,2)</f>
        <v>0</v>
      </c>
      <c r="D784" s="267">
        <f>ROUND(BA61,0)</f>
        <v>0</v>
      </c>
      <c r="E784" s="267">
        <f>ROUND(BA62,0)</f>
        <v>0</v>
      </c>
      <c r="F784" s="267">
        <f>ROUND(BA63,0)</f>
        <v>0</v>
      </c>
      <c r="G784" s="267">
        <f>ROUND(BA64,0)</f>
        <v>832</v>
      </c>
      <c r="H784" s="267">
        <f>ROUND(BA65,0)</f>
        <v>0</v>
      </c>
      <c r="I784" s="267">
        <f>ROUND(BA66,0)</f>
        <v>223036</v>
      </c>
      <c r="J784" s="267">
        <f>ROUND(BA67,0)</f>
        <v>7379</v>
      </c>
      <c r="K784" s="267">
        <f>ROUND(BA68,0)</f>
        <v>0</v>
      </c>
      <c r="L784" s="267">
        <f>ROUND(BA69,0)</f>
        <v>42</v>
      </c>
      <c r="M784" s="267">
        <f>ROUND(BA70,0)</f>
        <v>0</v>
      </c>
      <c r="N784" s="267"/>
      <c r="O784" s="267"/>
      <c r="P784" s="267">
        <f>IF(BA76&gt;0,ROUND(BA76,0),0)</f>
        <v>226</v>
      </c>
      <c r="Q784" s="267">
        <f>IF(BA77&gt;0,ROUND(BA77,0),0)</f>
        <v>0</v>
      </c>
      <c r="R784" s="267">
        <f>IF(BA78&gt;0,ROUND(BA78,0),0)</f>
        <v>0</v>
      </c>
      <c r="S784" s="267">
        <f>IF(BA79&gt;0,ROUND(BA79,0),0)</f>
        <v>0</v>
      </c>
      <c r="T784" s="269">
        <f>IF(BA80&gt;0,ROUND(BA80,2),0)</f>
        <v>0</v>
      </c>
      <c r="U784" s="267"/>
      <c r="V784" s="268"/>
      <c r="W784" s="267"/>
      <c r="X784" s="267"/>
      <c r="Y784" s="267"/>
      <c r="Z784" s="268"/>
      <c r="AA784" s="268"/>
      <c r="AB784" s="268"/>
      <c r="AC784" s="268"/>
      <c r="AD784" s="268"/>
      <c r="AE784" s="268"/>
      <c r="AF784" s="268"/>
      <c r="AG784" s="268"/>
      <c r="AH784" s="268"/>
      <c r="AI784" s="268"/>
      <c r="AJ784" s="268"/>
      <c r="AK784" s="268"/>
      <c r="AL784" s="268"/>
      <c r="AM784" s="268"/>
      <c r="AN784" s="268"/>
      <c r="AO784" s="268"/>
      <c r="AP784" s="268"/>
      <c r="AQ784" s="268"/>
      <c r="AR784" s="268"/>
      <c r="AS784" s="268"/>
      <c r="AT784" s="268"/>
      <c r="AU784" s="268"/>
      <c r="AV784" s="268"/>
      <c r="AW784" s="268"/>
      <c r="AX784" s="268"/>
      <c r="AY784" s="268"/>
      <c r="AZ784" s="268"/>
      <c r="BA784" s="268"/>
      <c r="BB784" s="268"/>
      <c r="BC784" s="268"/>
      <c r="BD784" s="268"/>
      <c r="BE784" s="268"/>
      <c r="BF784" s="268"/>
      <c r="BG784" s="268"/>
      <c r="BH784" s="268"/>
      <c r="BI784" s="268"/>
      <c r="BJ784" s="268"/>
      <c r="BK784" s="268"/>
      <c r="BL784" s="268"/>
      <c r="BM784" s="268"/>
      <c r="BN784" s="268"/>
      <c r="BO784" s="268"/>
      <c r="BP784" s="268"/>
      <c r="BQ784" s="268"/>
      <c r="BR784" s="268"/>
      <c r="BS784" s="268"/>
      <c r="BT784" s="268"/>
      <c r="BU784" s="268"/>
      <c r="BV784" s="268"/>
      <c r="BW784" s="268"/>
      <c r="BX784" s="268"/>
      <c r="BY784" s="268"/>
      <c r="BZ784" s="268"/>
      <c r="CA784" s="268"/>
      <c r="CB784" s="268"/>
      <c r="CC784" s="268"/>
      <c r="CD784" s="268"/>
      <c r="CE784" s="268"/>
    </row>
    <row r="785" spans="1:83" ht="12.65" customHeight="1" x14ac:dyDescent="0.35">
      <c r="A785" s="208" t="str">
        <f>RIGHT($C$83,3)&amp;"*"&amp;RIGHT($C$82,4)&amp;"*"&amp;BB$55&amp;"*"&amp;"A"</f>
        <v>156*2020*8360*A</v>
      </c>
      <c r="B785" s="267"/>
      <c r="C785" s="269">
        <f>ROUND(BB60,2)</f>
        <v>0</v>
      </c>
      <c r="D785" s="267">
        <f>ROUND(BB61,0)</f>
        <v>0</v>
      </c>
      <c r="E785" s="267">
        <f>ROUND(BB62,0)</f>
        <v>0</v>
      </c>
      <c r="F785" s="267">
        <f>ROUND(BB63,0)</f>
        <v>0</v>
      </c>
      <c r="G785" s="267">
        <f>ROUND(BB64,0)</f>
        <v>0</v>
      </c>
      <c r="H785" s="267">
        <f>ROUND(BB65,0)</f>
        <v>0</v>
      </c>
      <c r="I785" s="267">
        <f>ROUND(BB66,0)</f>
        <v>0</v>
      </c>
      <c r="J785" s="267">
        <f>ROUND(BB67,0)</f>
        <v>0</v>
      </c>
      <c r="K785" s="267">
        <f>ROUND(BB68,0)</f>
        <v>0</v>
      </c>
      <c r="L785" s="267">
        <f>ROUND(BB69,0)</f>
        <v>0</v>
      </c>
      <c r="M785" s="267">
        <f>ROUND(BB70,0)</f>
        <v>0</v>
      </c>
      <c r="N785" s="267"/>
      <c r="O785" s="267"/>
      <c r="P785" s="267">
        <f>IF(BB76&gt;0,ROUND(BB76,0),0)</f>
        <v>0</v>
      </c>
      <c r="Q785" s="267">
        <f>IF(BB77&gt;0,ROUND(BB77,0),0)</f>
        <v>0</v>
      </c>
      <c r="R785" s="267">
        <f>IF(BB78&gt;0,ROUND(BB78,0),0)</f>
        <v>0</v>
      </c>
      <c r="S785" s="267">
        <f>IF(BB79&gt;0,ROUND(BB79,0),0)</f>
        <v>0</v>
      </c>
      <c r="T785" s="269">
        <f>IF(BB80&gt;0,ROUND(BB80,2),0)</f>
        <v>0</v>
      </c>
      <c r="U785" s="267"/>
      <c r="V785" s="268"/>
      <c r="W785" s="267"/>
      <c r="X785" s="267"/>
      <c r="Y785" s="267"/>
      <c r="Z785" s="268"/>
      <c r="AA785" s="268"/>
      <c r="AB785" s="268"/>
      <c r="AC785" s="268"/>
      <c r="AD785" s="268"/>
      <c r="AE785" s="268"/>
      <c r="AF785" s="268"/>
      <c r="AG785" s="268"/>
      <c r="AH785" s="268"/>
      <c r="AI785" s="268"/>
      <c r="AJ785" s="268"/>
      <c r="AK785" s="268"/>
      <c r="AL785" s="268"/>
      <c r="AM785" s="268"/>
      <c r="AN785" s="268"/>
      <c r="AO785" s="268"/>
      <c r="AP785" s="268"/>
      <c r="AQ785" s="268"/>
      <c r="AR785" s="268"/>
      <c r="AS785" s="268"/>
      <c r="AT785" s="268"/>
      <c r="AU785" s="268"/>
      <c r="AV785" s="268"/>
      <c r="AW785" s="268"/>
      <c r="AX785" s="268"/>
      <c r="AY785" s="268"/>
      <c r="AZ785" s="268"/>
      <c r="BA785" s="268"/>
      <c r="BB785" s="268"/>
      <c r="BC785" s="268"/>
      <c r="BD785" s="268"/>
      <c r="BE785" s="268"/>
      <c r="BF785" s="268"/>
      <c r="BG785" s="268"/>
      <c r="BH785" s="268"/>
      <c r="BI785" s="268"/>
      <c r="BJ785" s="268"/>
      <c r="BK785" s="268"/>
      <c r="BL785" s="268"/>
      <c r="BM785" s="268"/>
      <c r="BN785" s="268"/>
      <c r="BO785" s="268"/>
      <c r="BP785" s="268"/>
      <c r="BQ785" s="268"/>
      <c r="BR785" s="268"/>
      <c r="BS785" s="268"/>
      <c r="BT785" s="268"/>
      <c r="BU785" s="268"/>
      <c r="BV785" s="268"/>
      <c r="BW785" s="268"/>
      <c r="BX785" s="268"/>
      <c r="BY785" s="268"/>
      <c r="BZ785" s="268"/>
      <c r="CA785" s="268"/>
      <c r="CB785" s="268"/>
      <c r="CC785" s="268"/>
      <c r="CD785" s="268"/>
      <c r="CE785" s="268"/>
    </row>
    <row r="786" spans="1:83" ht="12.65" customHeight="1" x14ac:dyDescent="0.35">
      <c r="A786" s="208" t="str">
        <f>RIGHT($C$83,3)&amp;"*"&amp;RIGHT($C$82,4)&amp;"*"&amp;BC$55&amp;"*"&amp;"A"</f>
        <v>156*2020*8370*A</v>
      </c>
      <c r="B786" s="267"/>
      <c r="C786" s="269">
        <f>ROUND(BC60,2)</f>
        <v>1</v>
      </c>
      <c r="D786" s="267">
        <f>ROUND(BC61,0)</f>
        <v>63753</v>
      </c>
      <c r="E786" s="267">
        <f>ROUND(BC62,0)</f>
        <v>17902</v>
      </c>
      <c r="F786" s="267">
        <f>ROUND(BC63,0)</f>
        <v>0</v>
      </c>
      <c r="G786" s="267">
        <f>ROUND(BC64,0)</f>
        <v>444</v>
      </c>
      <c r="H786" s="267">
        <f>ROUND(BC65,0)</f>
        <v>5801</v>
      </c>
      <c r="I786" s="267">
        <f>ROUND(BC66,0)</f>
        <v>770</v>
      </c>
      <c r="J786" s="267">
        <f>ROUND(BC67,0)</f>
        <v>0</v>
      </c>
      <c r="K786" s="267">
        <f>ROUND(BC68,0)</f>
        <v>0</v>
      </c>
      <c r="L786" s="267">
        <f>ROUND(BC69,0)</f>
        <v>0</v>
      </c>
      <c r="M786" s="267">
        <f>ROUND(BC70,0)</f>
        <v>0</v>
      </c>
      <c r="N786" s="267"/>
      <c r="O786" s="267"/>
      <c r="P786" s="267">
        <f>IF(BC76&gt;0,ROUND(BC76,0),0)</f>
        <v>0</v>
      </c>
      <c r="Q786" s="267">
        <f>IF(BC77&gt;0,ROUND(BC77,0),0)</f>
        <v>0</v>
      </c>
      <c r="R786" s="267">
        <f>IF(BC78&gt;0,ROUND(BC78,0),0)</f>
        <v>0</v>
      </c>
      <c r="S786" s="267">
        <f>IF(BC79&gt;0,ROUND(BC79,0),0)</f>
        <v>0</v>
      </c>
      <c r="T786" s="269">
        <f>IF(BC80&gt;0,ROUND(BC80,2),0)</f>
        <v>0</v>
      </c>
      <c r="U786" s="267"/>
      <c r="V786" s="268"/>
      <c r="W786" s="267"/>
      <c r="X786" s="267"/>
      <c r="Y786" s="267"/>
      <c r="Z786" s="268"/>
      <c r="AA786" s="268"/>
      <c r="AB786" s="268"/>
      <c r="AC786" s="268"/>
      <c r="AD786" s="268"/>
      <c r="AE786" s="268"/>
      <c r="AF786" s="268"/>
      <c r="AG786" s="268"/>
      <c r="AH786" s="268"/>
      <c r="AI786" s="268"/>
      <c r="AJ786" s="268"/>
      <c r="AK786" s="268"/>
      <c r="AL786" s="268"/>
      <c r="AM786" s="268"/>
      <c r="AN786" s="268"/>
      <c r="AO786" s="268"/>
      <c r="AP786" s="268"/>
      <c r="AQ786" s="268"/>
      <c r="AR786" s="268"/>
      <c r="AS786" s="268"/>
      <c r="AT786" s="268"/>
      <c r="AU786" s="268"/>
      <c r="AV786" s="268"/>
      <c r="AW786" s="268"/>
      <c r="AX786" s="268"/>
      <c r="AY786" s="268"/>
      <c r="AZ786" s="268"/>
      <c r="BA786" s="268"/>
      <c r="BB786" s="268"/>
      <c r="BC786" s="268"/>
      <c r="BD786" s="268"/>
      <c r="BE786" s="268"/>
      <c r="BF786" s="268"/>
      <c r="BG786" s="268"/>
      <c r="BH786" s="268"/>
      <c r="BI786" s="268"/>
      <c r="BJ786" s="268"/>
      <c r="BK786" s="268"/>
      <c r="BL786" s="268"/>
      <c r="BM786" s="268"/>
      <c r="BN786" s="268"/>
      <c r="BO786" s="268"/>
      <c r="BP786" s="268"/>
      <c r="BQ786" s="268"/>
      <c r="BR786" s="268"/>
      <c r="BS786" s="268"/>
      <c r="BT786" s="268"/>
      <c r="BU786" s="268"/>
      <c r="BV786" s="268"/>
      <c r="BW786" s="268"/>
      <c r="BX786" s="268"/>
      <c r="BY786" s="268"/>
      <c r="BZ786" s="268"/>
      <c r="CA786" s="268"/>
      <c r="CB786" s="268"/>
      <c r="CC786" s="268"/>
      <c r="CD786" s="268"/>
      <c r="CE786" s="268"/>
    </row>
    <row r="787" spans="1:83" ht="12.65" customHeight="1" x14ac:dyDescent="0.35">
      <c r="A787" s="208" t="str">
        <f>RIGHT($C$83,3)&amp;"*"&amp;RIGHT($C$82,4)&amp;"*"&amp;BD$55&amp;"*"&amp;"A"</f>
        <v>156*2020*8420*A</v>
      </c>
      <c r="B787" s="267"/>
      <c r="C787" s="269">
        <f>ROUND(BD60,2)</f>
        <v>5</v>
      </c>
      <c r="D787" s="267">
        <f>ROUND(BD61,0)</f>
        <v>264103</v>
      </c>
      <c r="E787" s="267">
        <f>ROUND(BD62,0)</f>
        <v>74160</v>
      </c>
      <c r="F787" s="267">
        <f>ROUND(BD63,0)</f>
        <v>0</v>
      </c>
      <c r="G787" s="267">
        <f>ROUND(BD64,0)</f>
        <v>-18687</v>
      </c>
      <c r="H787" s="267">
        <f>ROUND(BD65,0)</f>
        <v>0</v>
      </c>
      <c r="I787" s="267">
        <f>ROUND(BD66,0)</f>
        <v>30087</v>
      </c>
      <c r="J787" s="267">
        <f>ROUND(BD67,0)</f>
        <v>29749</v>
      </c>
      <c r="K787" s="267">
        <f>ROUND(BD68,0)</f>
        <v>0</v>
      </c>
      <c r="L787" s="267">
        <f>ROUND(BD69,0)</f>
        <v>39627</v>
      </c>
      <c r="M787" s="267">
        <f>ROUND(BD70,0)</f>
        <v>0</v>
      </c>
      <c r="N787" s="267"/>
      <c r="O787" s="267"/>
      <c r="P787" s="267">
        <f>IF(BD76&gt;0,ROUND(BD76,0),0)</f>
        <v>911</v>
      </c>
      <c r="Q787" s="267">
        <f>IF(BD77&gt;0,ROUND(BD77,0),0)</f>
        <v>0</v>
      </c>
      <c r="R787" s="267">
        <f>IF(BD78&gt;0,ROUND(BD78,0),0)</f>
        <v>0</v>
      </c>
      <c r="S787" s="267">
        <f>IF(BD79&gt;0,ROUND(BD79,0),0)</f>
        <v>0</v>
      </c>
      <c r="T787" s="269">
        <f>IF(BD80&gt;0,ROUND(BD80,2),0)</f>
        <v>0</v>
      </c>
      <c r="U787" s="267"/>
      <c r="V787" s="268"/>
      <c r="W787" s="267"/>
      <c r="X787" s="267"/>
      <c r="Y787" s="267"/>
      <c r="Z787" s="268"/>
      <c r="AA787" s="268"/>
      <c r="AB787" s="268"/>
      <c r="AC787" s="268"/>
      <c r="AD787" s="268"/>
      <c r="AE787" s="268"/>
      <c r="AF787" s="268"/>
      <c r="AG787" s="268"/>
      <c r="AH787" s="268"/>
      <c r="AI787" s="268"/>
      <c r="AJ787" s="268"/>
      <c r="AK787" s="268"/>
      <c r="AL787" s="268"/>
      <c r="AM787" s="268"/>
      <c r="AN787" s="268"/>
      <c r="AO787" s="268"/>
      <c r="AP787" s="268"/>
      <c r="AQ787" s="268"/>
      <c r="AR787" s="268"/>
      <c r="AS787" s="268"/>
      <c r="AT787" s="268"/>
      <c r="AU787" s="268"/>
      <c r="AV787" s="268"/>
      <c r="AW787" s="268"/>
      <c r="AX787" s="268"/>
      <c r="AY787" s="268"/>
      <c r="AZ787" s="268"/>
      <c r="BA787" s="268"/>
      <c r="BB787" s="268"/>
      <c r="BC787" s="268"/>
      <c r="BD787" s="268"/>
      <c r="BE787" s="268"/>
      <c r="BF787" s="268"/>
      <c r="BG787" s="268"/>
      <c r="BH787" s="268"/>
      <c r="BI787" s="268"/>
      <c r="BJ787" s="268"/>
      <c r="BK787" s="268"/>
      <c r="BL787" s="268"/>
      <c r="BM787" s="268"/>
      <c r="BN787" s="268"/>
      <c r="BO787" s="268"/>
      <c r="BP787" s="268"/>
      <c r="BQ787" s="268"/>
      <c r="BR787" s="268"/>
      <c r="BS787" s="268"/>
      <c r="BT787" s="268"/>
      <c r="BU787" s="268"/>
      <c r="BV787" s="268"/>
      <c r="BW787" s="268"/>
      <c r="BX787" s="268"/>
      <c r="BY787" s="268"/>
      <c r="BZ787" s="268"/>
      <c r="CA787" s="268"/>
      <c r="CB787" s="268"/>
      <c r="CC787" s="268"/>
      <c r="CD787" s="268"/>
      <c r="CE787" s="268"/>
    </row>
    <row r="788" spans="1:83" ht="12.65" customHeight="1" x14ac:dyDescent="0.35">
      <c r="A788" s="208" t="str">
        <f>RIGHT($C$83,3)&amp;"*"&amp;RIGHT($C$82,4)&amp;"*"&amp;BE$55&amp;"*"&amp;"A"</f>
        <v>156*2020*8430*A</v>
      </c>
      <c r="B788" s="267">
        <f>ROUND(BE59,0)</f>
        <v>182926</v>
      </c>
      <c r="C788" s="269">
        <f>ROUND(BE60,2)</f>
        <v>7</v>
      </c>
      <c r="D788" s="267">
        <f>ROUND(BE61,0)</f>
        <v>487437</v>
      </c>
      <c r="E788" s="267">
        <f>ROUND(BE62,0)</f>
        <v>136873</v>
      </c>
      <c r="F788" s="267">
        <f>ROUND(BE63,0)</f>
        <v>0</v>
      </c>
      <c r="G788" s="267">
        <f>ROUND(BE64,0)</f>
        <v>54830</v>
      </c>
      <c r="H788" s="267">
        <f>ROUND(BE65,0)</f>
        <v>697235</v>
      </c>
      <c r="I788" s="267">
        <f>ROUND(BE66,0)</f>
        <v>756640</v>
      </c>
      <c r="J788" s="267">
        <f>ROUND(BE67,0)</f>
        <v>96999</v>
      </c>
      <c r="K788" s="267">
        <f>ROUND(BE68,0)</f>
        <v>18973</v>
      </c>
      <c r="L788" s="267">
        <f>ROUND(BE69,0)</f>
        <v>7712</v>
      </c>
      <c r="M788" s="267">
        <f>ROUND(BE70,0)</f>
        <v>0</v>
      </c>
      <c r="N788" s="267"/>
      <c r="O788" s="267"/>
      <c r="P788" s="267">
        <f>IF(BE76&gt;0,ROUND(BE76,0),0)</f>
        <v>2971</v>
      </c>
      <c r="Q788" s="267">
        <f>IF(BE77&gt;0,ROUND(BE77,0),0)</f>
        <v>0</v>
      </c>
      <c r="R788" s="267">
        <f>IF(BE78&gt;0,ROUND(BE78,0),0)</f>
        <v>0</v>
      </c>
      <c r="S788" s="267">
        <f>IF(BE79&gt;0,ROUND(BE79,0),0)</f>
        <v>0</v>
      </c>
      <c r="T788" s="269">
        <f>IF(BE80&gt;0,ROUND(BE80,2),0)</f>
        <v>0</v>
      </c>
      <c r="U788" s="267"/>
      <c r="V788" s="268"/>
      <c r="W788" s="267"/>
      <c r="X788" s="267"/>
      <c r="Y788" s="267"/>
      <c r="Z788" s="268"/>
      <c r="AA788" s="268"/>
      <c r="AB788" s="268"/>
      <c r="AC788" s="268"/>
      <c r="AD788" s="268"/>
      <c r="AE788" s="268"/>
      <c r="AF788" s="268"/>
      <c r="AG788" s="268"/>
      <c r="AH788" s="268"/>
      <c r="AI788" s="268"/>
      <c r="AJ788" s="268"/>
      <c r="AK788" s="268"/>
      <c r="AL788" s="268"/>
      <c r="AM788" s="268"/>
      <c r="AN788" s="268"/>
      <c r="AO788" s="268"/>
      <c r="AP788" s="268"/>
      <c r="AQ788" s="268"/>
      <c r="AR788" s="268"/>
      <c r="AS788" s="268"/>
      <c r="AT788" s="268"/>
      <c r="AU788" s="268"/>
      <c r="AV788" s="268"/>
      <c r="AW788" s="268"/>
      <c r="AX788" s="268"/>
      <c r="AY788" s="268"/>
      <c r="AZ788" s="268"/>
      <c r="BA788" s="268"/>
      <c r="BB788" s="268"/>
      <c r="BC788" s="268"/>
      <c r="BD788" s="268"/>
      <c r="BE788" s="268"/>
      <c r="BF788" s="268"/>
      <c r="BG788" s="268"/>
      <c r="BH788" s="268"/>
      <c r="BI788" s="268"/>
      <c r="BJ788" s="268"/>
      <c r="BK788" s="268"/>
      <c r="BL788" s="268"/>
      <c r="BM788" s="268"/>
      <c r="BN788" s="268"/>
      <c r="BO788" s="268"/>
      <c r="BP788" s="268"/>
      <c r="BQ788" s="268"/>
      <c r="BR788" s="268"/>
      <c r="BS788" s="268"/>
      <c r="BT788" s="268"/>
      <c r="BU788" s="268"/>
      <c r="BV788" s="268"/>
      <c r="BW788" s="268"/>
      <c r="BX788" s="268"/>
      <c r="BY788" s="268"/>
      <c r="BZ788" s="268"/>
      <c r="CA788" s="268"/>
      <c r="CB788" s="268"/>
      <c r="CC788" s="268"/>
      <c r="CD788" s="268"/>
      <c r="CE788" s="268"/>
    </row>
    <row r="789" spans="1:83" ht="12.65" customHeight="1" x14ac:dyDescent="0.35">
      <c r="A789" s="208" t="str">
        <f>RIGHT($C$83,3)&amp;"*"&amp;RIGHT($C$82,4)&amp;"*"&amp;BF$55&amp;"*"&amp;"A"</f>
        <v>156*2020*8460*A</v>
      </c>
      <c r="B789" s="267"/>
      <c r="C789" s="269">
        <f>ROUND(BF60,2)</f>
        <v>20</v>
      </c>
      <c r="D789" s="267">
        <f>ROUND(BF61,0)</f>
        <v>904540</v>
      </c>
      <c r="E789" s="267">
        <f>ROUND(BF62,0)</f>
        <v>253996</v>
      </c>
      <c r="F789" s="267">
        <f>ROUND(BF63,0)</f>
        <v>0</v>
      </c>
      <c r="G789" s="267">
        <f>ROUND(BF64,0)</f>
        <v>91877</v>
      </c>
      <c r="H789" s="267">
        <f>ROUND(BF65,0)</f>
        <v>5389</v>
      </c>
      <c r="I789" s="267">
        <f>ROUND(BF66,0)</f>
        <v>1663</v>
      </c>
      <c r="J789" s="267">
        <f>ROUND(BF67,0)</f>
        <v>36057</v>
      </c>
      <c r="K789" s="267">
        <f>ROUND(BF68,0)</f>
        <v>731</v>
      </c>
      <c r="L789" s="267">
        <f>ROUND(BF69,0)</f>
        <v>2574</v>
      </c>
      <c r="M789" s="267">
        <f>ROUND(BF70,0)</f>
        <v>0</v>
      </c>
      <c r="N789" s="267"/>
      <c r="O789" s="267"/>
      <c r="P789" s="267">
        <f>IF(BF76&gt;0,ROUND(BF76,0),0)</f>
        <v>1104</v>
      </c>
      <c r="Q789" s="267">
        <f>IF(BF77&gt;0,ROUND(BF77,0),0)</f>
        <v>0</v>
      </c>
      <c r="R789" s="267">
        <f>IF(BF78&gt;0,ROUND(BF78,0),0)</f>
        <v>0</v>
      </c>
      <c r="S789" s="267">
        <f>IF(BF79&gt;0,ROUND(BF79,0),0)</f>
        <v>0</v>
      </c>
      <c r="T789" s="269">
        <f>IF(BF80&gt;0,ROUND(BF80,2),0)</f>
        <v>0</v>
      </c>
      <c r="U789" s="267"/>
      <c r="V789" s="268"/>
      <c r="W789" s="267"/>
      <c r="X789" s="267"/>
      <c r="Y789" s="267"/>
      <c r="Z789" s="268"/>
      <c r="AA789" s="268"/>
      <c r="AB789" s="268"/>
      <c r="AC789" s="268"/>
      <c r="AD789" s="268"/>
      <c r="AE789" s="268"/>
      <c r="AF789" s="268"/>
      <c r="AG789" s="268"/>
      <c r="AH789" s="268"/>
      <c r="AI789" s="268"/>
      <c r="AJ789" s="268"/>
      <c r="AK789" s="268"/>
      <c r="AL789" s="268"/>
      <c r="AM789" s="268"/>
      <c r="AN789" s="268"/>
      <c r="AO789" s="268"/>
      <c r="AP789" s="268"/>
      <c r="AQ789" s="268"/>
      <c r="AR789" s="268"/>
      <c r="AS789" s="268"/>
      <c r="AT789" s="268"/>
      <c r="AU789" s="268"/>
      <c r="AV789" s="268"/>
      <c r="AW789" s="268"/>
      <c r="AX789" s="268"/>
      <c r="AY789" s="268"/>
      <c r="AZ789" s="268"/>
      <c r="BA789" s="268"/>
      <c r="BB789" s="268"/>
      <c r="BC789" s="268"/>
      <c r="BD789" s="268"/>
      <c r="BE789" s="268"/>
      <c r="BF789" s="268"/>
      <c r="BG789" s="268"/>
      <c r="BH789" s="268"/>
      <c r="BI789" s="268"/>
      <c r="BJ789" s="268"/>
      <c r="BK789" s="268"/>
      <c r="BL789" s="268"/>
      <c r="BM789" s="268"/>
      <c r="BN789" s="268"/>
      <c r="BO789" s="268"/>
      <c r="BP789" s="268"/>
      <c r="BQ789" s="268"/>
      <c r="BR789" s="268"/>
      <c r="BS789" s="268"/>
      <c r="BT789" s="268"/>
      <c r="BU789" s="268"/>
      <c r="BV789" s="268"/>
      <c r="BW789" s="268"/>
      <c r="BX789" s="268"/>
      <c r="BY789" s="268"/>
      <c r="BZ789" s="268"/>
      <c r="CA789" s="268"/>
      <c r="CB789" s="268"/>
      <c r="CC789" s="268"/>
      <c r="CD789" s="268"/>
      <c r="CE789" s="268"/>
    </row>
    <row r="790" spans="1:83" ht="12.65" customHeight="1" x14ac:dyDescent="0.35">
      <c r="A790" s="208" t="str">
        <f>RIGHT($C$83,3)&amp;"*"&amp;RIGHT($C$82,4)&amp;"*"&amp;BG$55&amp;"*"&amp;"A"</f>
        <v>156*2020*8470*A</v>
      </c>
      <c r="B790" s="267"/>
      <c r="C790" s="269">
        <f>ROUND(BG60,2)</f>
        <v>0.5</v>
      </c>
      <c r="D790" s="267">
        <f>ROUND(BG61,0)</f>
        <v>113475</v>
      </c>
      <c r="E790" s="267">
        <f>ROUND(BG62,0)</f>
        <v>31864</v>
      </c>
      <c r="F790" s="267">
        <f>ROUND(BG63,0)</f>
        <v>0</v>
      </c>
      <c r="G790" s="267">
        <f>ROUND(BG64,0)</f>
        <v>38758</v>
      </c>
      <c r="H790" s="267">
        <f>ROUND(BG65,0)</f>
        <v>134308</v>
      </c>
      <c r="I790" s="267">
        <f>ROUND(BG66,0)</f>
        <v>5426</v>
      </c>
      <c r="J790" s="267">
        <f>ROUND(BG67,0)</f>
        <v>0</v>
      </c>
      <c r="K790" s="267">
        <f>ROUND(BG68,0)</f>
        <v>0</v>
      </c>
      <c r="L790" s="267">
        <f>ROUND(BG69,0)</f>
        <v>0</v>
      </c>
      <c r="M790" s="267">
        <f>ROUND(BG70,0)</f>
        <v>0</v>
      </c>
      <c r="N790" s="267"/>
      <c r="O790" s="267"/>
      <c r="P790" s="267">
        <f>IF(BG76&gt;0,ROUND(BG76,0),0)</f>
        <v>0</v>
      </c>
      <c r="Q790" s="267">
        <f>IF(BG77&gt;0,ROUND(BG77,0),0)</f>
        <v>0</v>
      </c>
      <c r="R790" s="267">
        <f>IF(BG78&gt;0,ROUND(BG78,0),0)</f>
        <v>0</v>
      </c>
      <c r="S790" s="267">
        <f>IF(BG79&gt;0,ROUND(BG79,0),0)</f>
        <v>0</v>
      </c>
      <c r="T790" s="269">
        <f>IF(BG80&gt;0,ROUND(BG80,2),0)</f>
        <v>0</v>
      </c>
      <c r="U790" s="267"/>
      <c r="V790" s="268"/>
      <c r="W790" s="267"/>
      <c r="X790" s="267"/>
      <c r="Y790" s="267"/>
      <c r="Z790" s="268"/>
      <c r="AA790" s="268"/>
      <c r="AB790" s="268"/>
      <c r="AC790" s="268"/>
      <c r="AD790" s="268"/>
      <c r="AE790" s="268"/>
      <c r="AF790" s="268"/>
      <c r="AG790" s="268"/>
      <c r="AH790" s="268"/>
      <c r="AI790" s="268"/>
      <c r="AJ790" s="268"/>
      <c r="AK790" s="268"/>
      <c r="AL790" s="268"/>
      <c r="AM790" s="268"/>
      <c r="AN790" s="268"/>
      <c r="AO790" s="268"/>
      <c r="AP790" s="268"/>
      <c r="AQ790" s="268"/>
      <c r="AR790" s="268"/>
      <c r="AS790" s="268"/>
      <c r="AT790" s="268"/>
      <c r="AU790" s="268"/>
      <c r="AV790" s="268"/>
      <c r="AW790" s="268"/>
      <c r="AX790" s="268"/>
      <c r="AY790" s="268"/>
      <c r="AZ790" s="268"/>
      <c r="BA790" s="268"/>
      <c r="BB790" s="268"/>
      <c r="BC790" s="268"/>
      <c r="BD790" s="268"/>
      <c r="BE790" s="268"/>
      <c r="BF790" s="268"/>
      <c r="BG790" s="268"/>
      <c r="BH790" s="268"/>
      <c r="BI790" s="268"/>
      <c r="BJ790" s="268"/>
      <c r="BK790" s="268"/>
      <c r="BL790" s="268"/>
      <c r="BM790" s="268"/>
      <c r="BN790" s="268"/>
      <c r="BO790" s="268"/>
      <c r="BP790" s="268"/>
      <c r="BQ790" s="268"/>
      <c r="BR790" s="268"/>
      <c r="BS790" s="268"/>
      <c r="BT790" s="268"/>
      <c r="BU790" s="268"/>
      <c r="BV790" s="268"/>
      <c r="BW790" s="268"/>
      <c r="BX790" s="268"/>
      <c r="BY790" s="268"/>
      <c r="BZ790" s="268"/>
      <c r="CA790" s="268"/>
      <c r="CB790" s="268"/>
      <c r="CC790" s="268"/>
      <c r="CD790" s="268"/>
      <c r="CE790" s="268"/>
    </row>
    <row r="791" spans="1:83" ht="12.65" customHeight="1" x14ac:dyDescent="0.35">
      <c r="A791" s="208" t="str">
        <f>RIGHT($C$83,3)&amp;"*"&amp;RIGHT($C$82,4)&amp;"*"&amp;BH$55&amp;"*"&amp;"A"</f>
        <v>156*2020*8480*A</v>
      </c>
      <c r="B791" s="267"/>
      <c r="C791" s="269">
        <f>ROUND(BH60,2)</f>
        <v>9</v>
      </c>
      <c r="D791" s="267">
        <f>ROUND(BH61,0)</f>
        <v>356014</v>
      </c>
      <c r="E791" s="267">
        <f>ROUND(BH62,0)</f>
        <v>99969</v>
      </c>
      <c r="F791" s="267">
        <f>ROUND(BH63,0)</f>
        <v>19646</v>
      </c>
      <c r="G791" s="267">
        <f>ROUND(BH64,0)</f>
        <v>333630</v>
      </c>
      <c r="H791" s="267">
        <f>ROUND(BH65,0)</f>
        <v>201150</v>
      </c>
      <c r="I791" s="267">
        <f>ROUND(BH66,0)</f>
        <v>3345404</v>
      </c>
      <c r="J791" s="267">
        <f>ROUND(BH67,0)</f>
        <v>81621</v>
      </c>
      <c r="K791" s="267">
        <f>ROUND(BH68,0)</f>
        <v>13361</v>
      </c>
      <c r="L791" s="267">
        <f>ROUND(BH69,0)</f>
        <v>367280</v>
      </c>
      <c r="M791" s="267">
        <f>ROUND(BH70,0)</f>
        <v>0</v>
      </c>
      <c r="N791" s="267"/>
      <c r="O791" s="267"/>
      <c r="P791" s="267">
        <f>IF(BH76&gt;0,ROUND(BH76,0),0)</f>
        <v>2500</v>
      </c>
      <c r="Q791" s="267">
        <f>IF(BH77&gt;0,ROUND(BH77,0),0)</f>
        <v>0</v>
      </c>
      <c r="R791" s="267">
        <f>IF(BH78&gt;0,ROUND(BH78,0),0)</f>
        <v>0</v>
      </c>
      <c r="S791" s="267">
        <f>IF(BH79&gt;0,ROUND(BH79,0),0)</f>
        <v>0</v>
      </c>
      <c r="T791" s="269">
        <f>IF(BH80&gt;0,ROUND(BH80,2),0)</f>
        <v>0</v>
      </c>
      <c r="U791" s="267"/>
      <c r="V791" s="268"/>
      <c r="W791" s="267"/>
      <c r="X791" s="267"/>
      <c r="Y791" s="267"/>
      <c r="Z791" s="268"/>
      <c r="AA791" s="268"/>
      <c r="AB791" s="268"/>
      <c r="AC791" s="268"/>
      <c r="AD791" s="268"/>
      <c r="AE791" s="268"/>
      <c r="AF791" s="268"/>
      <c r="AG791" s="268"/>
      <c r="AH791" s="268"/>
      <c r="AI791" s="268"/>
      <c r="AJ791" s="268"/>
      <c r="AK791" s="268"/>
      <c r="AL791" s="268"/>
      <c r="AM791" s="268"/>
      <c r="AN791" s="268"/>
      <c r="AO791" s="268"/>
      <c r="AP791" s="268"/>
      <c r="AQ791" s="268"/>
      <c r="AR791" s="268"/>
      <c r="AS791" s="268"/>
      <c r="AT791" s="268"/>
      <c r="AU791" s="268"/>
      <c r="AV791" s="268"/>
      <c r="AW791" s="268"/>
      <c r="AX791" s="268"/>
      <c r="AY791" s="268"/>
      <c r="AZ791" s="268"/>
      <c r="BA791" s="268"/>
      <c r="BB791" s="268"/>
      <c r="BC791" s="268"/>
      <c r="BD791" s="268"/>
      <c r="BE791" s="268"/>
      <c r="BF791" s="268"/>
      <c r="BG791" s="268"/>
      <c r="BH791" s="268"/>
      <c r="BI791" s="268"/>
      <c r="BJ791" s="268"/>
      <c r="BK791" s="268"/>
      <c r="BL791" s="268"/>
      <c r="BM791" s="268"/>
      <c r="BN791" s="268"/>
      <c r="BO791" s="268"/>
      <c r="BP791" s="268"/>
      <c r="BQ791" s="268"/>
      <c r="BR791" s="268"/>
      <c r="BS791" s="268"/>
      <c r="BT791" s="268"/>
      <c r="BU791" s="268"/>
      <c r="BV791" s="268"/>
      <c r="BW791" s="268"/>
      <c r="BX791" s="268"/>
      <c r="BY791" s="268"/>
      <c r="BZ791" s="268"/>
      <c r="CA791" s="268"/>
      <c r="CB791" s="268"/>
      <c r="CC791" s="268"/>
      <c r="CD791" s="268"/>
      <c r="CE791" s="268"/>
    </row>
    <row r="792" spans="1:83" ht="12.65" customHeight="1" x14ac:dyDescent="0.35">
      <c r="A792" s="208" t="str">
        <f>RIGHT($C$83,3)&amp;"*"&amp;RIGHT($C$82,4)&amp;"*"&amp;BI$55&amp;"*"&amp;"A"</f>
        <v>156*2020*8490*A</v>
      </c>
      <c r="B792" s="267"/>
      <c r="C792" s="269">
        <f>ROUND(BI60,2)</f>
        <v>0</v>
      </c>
      <c r="D792" s="267">
        <f>ROUND(BI61,0)</f>
        <v>0</v>
      </c>
      <c r="E792" s="267">
        <f>ROUND(BI62,0)</f>
        <v>0</v>
      </c>
      <c r="F792" s="267">
        <f>ROUND(BI63,0)</f>
        <v>0</v>
      </c>
      <c r="G792" s="267">
        <f>ROUND(BI64,0)</f>
        <v>0</v>
      </c>
      <c r="H792" s="267">
        <f>ROUND(BI65,0)</f>
        <v>0</v>
      </c>
      <c r="I792" s="267">
        <f>ROUND(BI66,0)</f>
        <v>0</v>
      </c>
      <c r="J792" s="267">
        <f>ROUND(BI67,0)</f>
        <v>0</v>
      </c>
      <c r="K792" s="267">
        <f>ROUND(BI68,0)</f>
        <v>0</v>
      </c>
      <c r="L792" s="267">
        <f>ROUND(BI69,0)</f>
        <v>0</v>
      </c>
      <c r="M792" s="267">
        <f>ROUND(BI70,0)</f>
        <v>0</v>
      </c>
      <c r="N792" s="267"/>
      <c r="O792" s="267"/>
      <c r="P792" s="267">
        <f>IF(BI76&gt;0,ROUND(BI76,0),0)</f>
        <v>0</v>
      </c>
      <c r="Q792" s="267">
        <f>IF(BI77&gt;0,ROUND(BI77,0),0)</f>
        <v>0</v>
      </c>
      <c r="R792" s="267">
        <f>IF(BI78&gt;0,ROUND(BI78,0),0)</f>
        <v>0</v>
      </c>
      <c r="S792" s="267">
        <f>IF(BI79&gt;0,ROUND(BI79,0),0)</f>
        <v>0</v>
      </c>
      <c r="T792" s="269">
        <f>IF(BI80&gt;0,ROUND(BI80,2),0)</f>
        <v>0</v>
      </c>
      <c r="U792" s="267"/>
      <c r="V792" s="268"/>
      <c r="W792" s="267"/>
      <c r="X792" s="267"/>
      <c r="Y792" s="267"/>
      <c r="Z792" s="268"/>
      <c r="AA792" s="268"/>
      <c r="AB792" s="268"/>
      <c r="AC792" s="268"/>
      <c r="AD792" s="268"/>
      <c r="AE792" s="268"/>
      <c r="AF792" s="268"/>
      <c r="AG792" s="268"/>
      <c r="AH792" s="268"/>
      <c r="AI792" s="268"/>
      <c r="AJ792" s="268"/>
      <c r="AK792" s="268"/>
      <c r="AL792" s="268"/>
      <c r="AM792" s="268"/>
      <c r="AN792" s="268"/>
      <c r="AO792" s="268"/>
      <c r="AP792" s="268"/>
      <c r="AQ792" s="268"/>
      <c r="AR792" s="268"/>
      <c r="AS792" s="268"/>
      <c r="AT792" s="268"/>
      <c r="AU792" s="268"/>
      <c r="AV792" s="268"/>
      <c r="AW792" s="268"/>
      <c r="AX792" s="268"/>
      <c r="AY792" s="268"/>
      <c r="AZ792" s="268"/>
      <c r="BA792" s="268"/>
      <c r="BB792" s="268"/>
      <c r="BC792" s="268"/>
      <c r="BD792" s="268"/>
      <c r="BE792" s="268"/>
      <c r="BF792" s="268"/>
      <c r="BG792" s="268"/>
      <c r="BH792" s="268"/>
      <c r="BI792" s="268"/>
      <c r="BJ792" s="268"/>
      <c r="BK792" s="268"/>
      <c r="BL792" s="268"/>
      <c r="BM792" s="268"/>
      <c r="BN792" s="268"/>
      <c r="BO792" s="268"/>
      <c r="BP792" s="268"/>
      <c r="BQ792" s="268"/>
      <c r="BR792" s="268"/>
      <c r="BS792" s="268"/>
      <c r="BT792" s="268"/>
      <c r="BU792" s="268"/>
      <c r="BV792" s="268"/>
      <c r="BW792" s="268"/>
      <c r="BX792" s="268"/>
      <c r="BY792" s="268"/>
      <c r="BZ792" s="268"/>
      <c r="CA792" s="268"/>
      <c r="CB792" s="268"/>
      <c r="CC792" s="268"/>
      <c r="CD792" s="268"/>
      <c r="CE792" s="268"/>
    </row>
    <row r="793" spans="1:83" ht="12.65" customHeight="1" x14ac:dyDescent="0.35">
      <c r="A793" s="208" t="str">
        <f>RIGHT($C$83,3)&amp;"*"&amp;RIGHT($C$82,4)&amp;"*"&amp;BJ$55&amp;"*"&amp;"A"</f>
        <v>156*2020*8510*A</v>
      </c>
      <c r="B793" s="267"/>
      <c r="C793" s="269">
        <f>ROUND(BJ60,2)</f>
        <v>8</v>
      </c>
      <c r="D793" s="267">
        <f>ROUND(BJ61,0)</f>
        <v>426797</v>
      </c>
      <c r="E793" s="267">
        <f>ROUND(BJ62,0)</f>
        <v>119845</v>
      </c>
      <c r="F793" s="267">
        <f>ROUND(BJ63,0)</f>
        <v>92036</v>
      </c>
      <c r="G793" s="267">
        <f>ROUND(BJ64,0)</f>
        <v>3448</v>
      </c>
      <c r="H793" s="267">
        <f>ROUND(BJ65,0)</f>
        <v>0</v>
      </c>
      <c r="I793" s="267">
        <f>ROUND(BJ66,0)</f>
        <v>90873</v>
      </c>
      <c r="J793" s="267">
        <f>ROUND(BJ67,0)</f>
        <v>185966</v>
      </c>
      <c r="K793" s="267">
        <f>ROUND(BJ68,0)</f>
        <v>10871</v>
      </c>
      <c r="L793" s="267">
        <f>ROUND(BJ69,0)</f>
        <v>95470</v>
      </c>
      <c r="M793" s="267">
        <f>ROUND(BJ70,0)</f>
        <v>0</v>
      </c>
      <c r="N793" s="267"/>
      <c r="O793" s="267"/>
      <c r="P793" s="267">
        <f>IF(BJ76&gt;0,ROUND(BJ76,0),0)</f>
        <v>5696</v>
      </c>
      <c r="Q793" s="267">
        <f>IF(BJ77&gt;0,ROUND(BJ77,0),0)</f>
        <v>0</v>
      </c>
      <c r="R793" s="267">
        <f>IF(BJ78&gt;0,ROUND(BJ78,0),0)</f>
        <v>0</v>
      </c>
      <c r="S793" s="267">
        <f>IF(BJ79&gt;0,ROUND(BJ79,0),0)</f>
        <v>0</v>
      </c>
      <c r="T793" s="269">
        <f>IF(BJ80&gt;0,ROUND(BJ80,2),0)</f>
        <v>0</v>
      </c>
      <c r="U793" s="267"/>
      <c r="V793" s="268"/>
      <c r="W793" s="267"/>
      <c r="X793" s="267"/>
      <c r="Y793" s="267"/>
      <c r="Z793" s="268"/>
      <c r="AA793" s="268"/>
      <c r="AB793" s="268"/>
      <c r="AC793" s="268"/>
      <c r="AD793" s="268"/>
      <c r="AE793" s="268"/>
      <c r="AF793" s="268"/>
      <c r="AG793" s="268"/>
      <c r="AH793" s="268"/>
      <c r="AI793" s="268"/>
      <c r="AJ793" s="268"/>
      <c r="AK793" s="268"/>
      <c r="AL793" s="268"/>
      <c r="AM793" s="268"/>
      <c r="AN793" s="268"/>
      <c r="AO793" s="268"/>
      <c r="AP793" s="268"/>
      <c r="AQ793" s="268"/>
      <c r="AR793" s="268"/>
      <c r="AS793" s="268"/>
      <c r="AT793" s="268"/>
      <c r="AU793" s="268"/>
      <c r="AV793" s="268"/>
      <c r="AW793" s="268"/>
      <c r="AX793" s="268"/>
      <c r="AY793" s="268"/>
      <c r="AZ793" s="268"/>
      <c r="BA793" s="268"/>
      <c r="BB793" s="268"/>
      <c r="BC793" s="268"/>
      <c r="BD793" s="268"/>
      <c r="BE793" s="268"/>
      <c r="BF793" s="268"/>
      <c r="BG793" s="268"/>
      <c r="BH793" s="268"/>
      <c r="BI793" s="268"/>
      <c r="BJ793" s="268"/>
      <c r="BK793" s="268"/>
      <c r="BL793" s="268"/>
      <c r="BM793" s="268"/>
      <c r="BN793" s="268"/>
      <c r="BO793" s="268"/>
      <c r="BP793" s="268"/>
      <c r="BQ793" s="268"/>
      <c r="BR793" s="268"/>
      <c r="BS793" s="268"/>
      <c r="BT793" s="268"/>
      <c r="BU793" s="268"/>
      <c r="BV793" s="268"/>
      <c r="BW793" s="268"/>
      <c r="BX793" s="268"/>
      <c r="BY793" s="268"/>
      <c r="BZ793" s="268"/>
      <c r="CA793" s="268"/>
      <c r="CB793" s="268"/>
      <c r="CC793" s="268"/>
      <c r="CD793" s="268"/>
      <c r="CE793" s="268"/>
    </row>
    <row r="794" spans="1:83" ht="12.65" customHeight="1" x14ac:dyDescent="0.35">
      <c r="A794" s="208" t="str">
        <f>RIGHT($C$83,3)&amp;"*"&amp;RIGHT($C$82,4)&amp;"*"&amp;BK$55&amp;"*"&amp;"A"</f>
        <v>156*2020*8530*A</v>
      </c>
      <c r="B794" s="267"/>
      <c r="C794" s="269">
        <f>ROUND(BK60,2)</f>
        <v>22</v>
      </c>
      <c r="D794" s="267">
        <f>ROUND(BK61,0)</f>
        <v>1316716</v>
      </c>
      <c r="E794" s="267">
        <f>ROUND(BK62,0)</f>
        <v>369735</v>
      </c>
      <c r="F794" s="267">
        <f>ROUND(BK63,0)</f>
        <v>910</v>
      </c>
      <c r="G794" s="267">
        <f>ROUND(BK64,0)</f>
        <v>6389</v>
      </c>
      <c r="H794" s="267">
        <f>ROUND(BK65,0)</f>
        <v>7771</v>
      </c>
      <c r="I794" s="267">
        <f>ROUND(BK66,0)</f>
        <v>677010</v>
      </c>
      <c r="J794" s="267">
        <f>ROUND(BK67,0)</f>
        <v>70912</v>
      </c>
      <c r="K794" s="267">
        <f>ROUND(BK68,0)</f>
        <v>62482</v>
      </c>
      <c r="L794" s="267">
        <f>ROUND(BK69,0)</f>
        <v>49298</v>
      </c>
      <c r="M794" s="267">
        <f>ROUND(BK70,0)</f>
        <v>0</v>
      </c>
      <c r="N794" s="267"/>
      <c r="O794" s="267"/>
      <c r="P794" s="267">
        <f>IF(BK76&gt;0,ROUND(BK76,0),0)</f>
        <v>2172</v>
      </c>
      <c r="Q794" s="267">
        <f>IF(BK77&gt;0,ROUND(BK77,0),0)</f>
        <v>0</v>
      </c>
      <c r="R794" s="267">
        <f>IF(BK78&gt;0,ROUND(BK78,0),0)</f>
        <v>0</v>
      </c>
      <c r="S794" s="267">
        <f>IF(BK79&gt;0,ROUND(BK79,0),0)</f>
        <v>0</v>
      </c>
      <c r="T794" s="269">
        <f>IF(BK80&gt;0,ROUND(BK80,2),0)</f>
        <v>0</v>
      </c>
      <c r="U794" s="267"/>
      <c r="V794" s="268"/>
      <c r="W794" s="267"/>
      <c r="X794" s="267"/>
      <c r="Y794" s="267"/>
      <c r="Z794" s="268"/>
      <c r="AA794" s="268"/>
      <c r="AB794" s="268"/>
      <c r="AC794" s="268"/>
      <c r="AD794" s="268"/>
      <c r="AE794" s="268"/>
      <c r="AF794" s="268"/>
      <c r="AG794" s="268"/>
      <c r="AH794" s="268"/>
      <c r="AI794" s="268"/>
      <c r="AJ794" s="268"/>
      <c r="AK794" s="268"/>
      <c r="AL794" s="268"/>
      <c r="AM794" s="268"/>
      <c r="AN794" s="268"/>
      <c r="AO794" s="268"/>
      <c r="AP794" s="268"/>
      <c r="AQ794" s="268"/>
      <c r="AR794" s="268"/>
      <c r="AS794" s="268"/>
      <c r="AT794" s="268"/>
      <c r="AU794" s="268"/>
      <c r="AV794" s="268"/>
      <c r="AW794" s="268"/>
      <c r="AX794" s="268"/>
      <c r="AY794" s="268"/>
      <c r="AZ794" s="268"/>
      <c r="BA794" s="268"/>
      <c r="BB794" s="268"/>
      <c r="BC794" s="268"/>
      <c r="BD794" s="268"/>
      <c r="BE794" s="268"/>
      <c r="BF794" s="268"/>
      <c r="BG794" s="268"/>
      <c r="BH794" s="268"/>
      <c r="BI794" s="268"/>
      <c r="BJ794" s="268"/>
      <c r="BK794" s="268"/>
      <c r="BL794" s="268"/>
      <c r="BM794" s="268"/>
      <c r="BN794" s="268"/>
      <c r="BO794" s="268"/>
      <c r="BP794" s="268"/>
      <c r="BQ794" s="268"/>
      <c r="BR794" s="268"/>
      <c r="BS794" s="268"/>
      <c r="BT794" s="268"/>
      <c r="BU794" s="268"/>
      <c r="BV794" s="268"/>
      <c r="BW794" s="268"/>
      <c r="BX794" s="268"/>
      <c r="BY794" s="268"/>
      <c r="BZ794" s="268"/>
      <c r="CA794" s="268"/>
      <c r="CB794" s="268"/>
      <c r="CC794" s="268"/>
      <c r="CD794" s="268"/>
      <c r="CE794" s="268"/>
    </row>
    <row r="795" spans="1:83" ht="12.65" customHeight="1" x14ac:dyDescent="0.35">
      <c r="A795" s="208" t="str">
        <f>RIGHT($C$83,3)&amp;"*"&amp;RIGHT($C$82,4)&amp;"*"&amp;BL$55&amp;"*"&amp;"A"</f>
        <v>156*2020*8560*A</v>
      </c>
      <c r="B795" s="267"/>
      <c r="C795" s="269">
        <f>ROUND(BL60,2)</f>
        <v>14</v>
      </c>
      <c r="D795" s="267">
        <f>ROUND(BL61,0)</f>
        <v>921005</v>
      </c>
      <c r="E795" s="267">
        <f>ROUND(BL62,0)</f>
        <v>258619</v>
      </c>
      <c r="F795" s="267">
        <f>ROUND(BL63,0)</f>
        <v>0</v>
      </c>
      <c r="G795" s="267">
        <f>ROUND(BL64,0)</f>
        <v>15294</v>
      </c>
      <c r="H795" s="267">
        <f>ROUND(BL65,0)</f>
        <v>811</v>
      </c>
      <c r="I795" s="267">
        <f>ROUND(BL66,0)</f>
        <v>345</v>
      </c>
      <c r="J795" s="267">
        <f>ROUND(BL67,0)</f>
        <v>39227</v>
      </c>
      <c r="K795" s="267">
        <f>ROUND(BL68,0)</f>
        <v>0</v>
      </c>
      <c r="L795" s="267">
        <f>ROUND(BL69,0)</f>
        <v>1259</v>
      </c>
      <c r="M795" s="267">
        <f>ROUND(BL70,0)</f>
        <v>0</v>
      </c>
      <c r="N795" s="267"/>
      <c r="O795" s="267"/>
      <c r="P795" s="267">
        <f>IF(BL76&gt;0,ROUND(BL76,0),0)</f>
        <v>1202</v>
      </c>
      <c r="Q795" s="267">
        <f>IF(BL77&gt;0,ROUND(BL77,0),0)</f>
        <v>0</v>
      </c>
      <c r="R795" s="267">
        <f>IF(BL78&gt;0,ROUND(BL78,0),0)</f>
        <v>0</v>
      </c>
      <c r="S795" s="267">
        <f>IF(BL79&gt;0,ROUND(BL79,0),0)</f>
        <v>0</v>
      </c>
      <c r="T795" s="269">
        <f>IF(BL80&gt;0,ROUND(BL80,2),0)</f>
        <v>0</v>
      </c>
      <c r="U795" s="267"/>
      <c r="V795" s="268"/>
      <c r="W795" s="267"/>
      <c r="X795" s="267"/>
      <c r="Y795" s="267"/>
      <c r="Z795" s="268"/>
      <c r="AA795" s="268"/>
      <c r="AB795" s="268"/>
      <c r="AC795" s="268"/>
      <c r="AD795" s="268"/>
      <c r="AE795" s="268"/>
      <c r="AF795" s="268"/>
      <c r="AG795" s="268"/>
      <c r="AH795" s="268"/>
      <c r="AI795" s="268"/>
      <c r="AJ795" s="268"/>
      <c r="AK795" s="268"/>
      <c r="AL795" s="268"/>
      <c r="AM795" s="268"/>
      <c r="AN795" s="268"/>
      <c r="AO795" s="268"/>
      <c r="AP795" s="268"/>
      <c r="AQ795" s="268"/>
      <c r="AR795" s="268"/>
      <c r="AS795" s="268"/>
      <c r="AT795" s="268"/>
      <c r="AU795" s="268"/>
      <c r="AV795" s="268"/>
      <c r="AW795" s="268"/>
      <c r="AX795" s="268"/>
      <c r="AY795" s="268"/>
      <c r="AZ795" s="268"/>
      <c r="BA795" s="268"/>
      <c r="BB795" s="268"/>
      <c r="BC795" s="268"/>
      <c r="BD795" s="268"/>
      <c r="BE795" s="268"/>
      <c r="BF795" s="268"/>
      <c r="BG795" s="268"/>
      <c r="BH795" s="268"/>
      <c r="BI795" s="268"/>
      <c r="BJ795" s="268"/>
      <c r="BK795" s="268"/>
      <c r="BL795" s="268"/>
      <c r="BM795" s="268"/>
      <c r="BN795" s="268"/>
      <c r="BO795" s="268"/>
      <c r="BP795" s="268"/>
      <c r="BQ795" s="268"/>
      <c r="BR795" s="268"/>
      <c r="BS795" s="268"/>
      <c r="BT795" s="268"/>
      <c r="BU795" s="268"/>
      <c r="BV795" s="268"/>
      <c r="BW795" s="268"/>
      <c r="BX795" s="268"/>
      <c r="BY795" s="268"/>
      <c r="BZ795" s="268"/>
      <c r="CA795" s="268"/>
      <c r="CB795" s="268"/>
      <c r="CC795" s="268"/>
      <c r="CD795" s="268"/>
      <c r="CE795" s="268"/>
    </row>
    <row r="796" spans="1:83" ht="12.65" customHeight="1" x14ac:dyDescent="0.35">
      <c r="A796" s="208" t="str">
        <f>RIGHT($C$83,3)&amp;"*"&amp;RIGHT($C$82,4)&amp;"*"&amp;BM$55&amp;"*"&amp;"A"</f>
        <v>156*2020*8590*A</v>
      </c>
      <c r="B796" s="267"/>
      <c r="C796" s="269">
        <f>ROUND(BM60,2)</f>
        <v>0</v>
      </c>
      <c r="D796" s="267">
        <f>ROUND(BM61,0)</f>
        <v>0</v>
      </c>
      <c r="E796" s="267">
        <f>ROUND(BM62,0)</f>
        <v>0</v>
      </c>
      <c r="F796" s="267">
        <f>ROUND(BM63,0)</f>
        <v>0</v>
      </c>
      <c r="G796" s="267">
        <f>ROUND(BM64,0)</f>
        <v>0</v>
      </c>
      <c r="H796" s="267">
        <f>ROUND(BM65,0)</f>
        <v>0</v>
      </c>
      <c r="I796" s="267">
        <f>ROUND(BM66,0)</f>
        <v>0</v>
      </c>
      <c r="J796" s="267">
        <f>ROUND(BM67,0)</f>
        <v>0</v>
      </c>
      <c r="K796" s="267">
        <f>ROUND(BM68,0)</f>
        <v>0</v>
      </c>
      <c r="L796" s="267">
        <f>ROUND(BM69,0)</f>
        <v>0</v>
      </c>
      <c r="M796" s="267">
        <f>ROUND(BM70,0)</f>
        <v>0</v>
      </c>
      <c r="N796" s="267"/>
      <c r="O796" s="267"/>
      <c r="P796" s="267">
        <f>IF(BM76&gt;0,ROUND(BM76,0),0)</f>
        <v>0</v>
      </c>
      <c r="Q796" s="267">
        <f>IF(BM77&gt;0,ROUND(BM77,0),0)</f>
        <v>0</v>
      </c>
      <c r="R796" s="267">
        <f>IF(BM78&gt;0,ROUND(BM78,0),0)</f>
        <v>0</v>
      </c>
      <c r="S796" s="267">
        <f>IF(BM79&gt;0,ROUND(BM79,0),0)</f>
        <v>0</v>
      </c>
      <c r="T796" s="269">
        <f>IF(BM80&gt;0,ROUND(BM80,2),0)</f>
        <v>0</v>
      </c>
      <c r="U796" s="267"/>
      <c r="V796" s="268"/>
      <c r="W796" s="267"/>
      <c r="X796" s="267"/>
      <c r="Y796" s="267"/>
      <c r="Z796" s="268"/>
      <c r="AA796" s="268"/>
      <c r="AB796" s="268"/>
      <c r="AC796" s="268"/>
      <c r="AD796" s="268"/>
      <c r="AE796" s="268"/>
      <c r="AF796" s="268"/>
      <c r="AG796" s="268"/>
      <c r="AH796" s="268"/>
      <c r="AI796" s="268"/>
      <c r="AJ796" s="268"/>
      <c r="AK796" s="268"/>
      <c r="AL796" s="268"/>
      <c r="AM796" s="268"/>
      <c r="AN796" s="268"/>
      <c r="AO796" s="268"/>
      <c r="AP796" s="268"/>
      <c r="AQ796" s="268"/>
      <c r="AR796" s="268"/>
      <c r="AS796" s="268"/>
      <c r="AT796" s="268"/>
      <c r="AU796" s="268"/>
      <c r="AV796" s="268"/>
      <c r="AW796" s="268"/>
      <c r="AX796" s="268"/>
      <c r="AY796" s="268"/>
      <c r="AZ796" s="268"/>
      <c r="BA796" s="268"/>
      <c r="BB796" s="268"/>
      <c r="BC796" s="268"/>
      <c r="BD796" s="268"/>
      <c r="BE796" s="268"/>
      <c r="BF796" s="268"/>
      <c r="BG796" s="268"/>
      <c r="BH796" s="268"/>
      <c r="BI796" s="268"/>
      <c r="BJ796" s="268"/>
      <c r="BK796" s="268"/>
      <c r="BL796" s="268"/>
      <c r="BM796" s="268"/>
      <c r="BN796" s="268"/>
      <c r="BO796" s="268"/>
      <c r="BP796" s="268"/>
      <c r="BQ796" s="268"/>
      <c r="BR796" s="268"/>
      <c r="BS796" s="268"/>
      <c r="BT796" s="268"/>
      <c r="BU796" s="268"/>
      <c r="BV796" s="268"/>
      <c r="BW796" s="268"/>
      <c r="BX796" s="268"/>
      <c r="BY796" s="268"/>
      <c r="BZ796" s="268"/>
      <c r="CA796" s="268"/>
      <c r="CB796" s="268"/>
      <c r="CC796" s="268"/>
      <c r="CD796" s="268"/>
      <c r="CE796" s="268"/>
    </row>
    <row r="797" spans="1:83" ht="12.65" customHeight="1" x14ac:dyDescent="0.35">
      <c r="A797" s="208" t="str">
        <f>RIGHT($C$83,3)&amp;"*"&amp;RIGHT($C$82,4)&amp;"*"&amp;BN$55&amp;"*"&amp;"A"</f>
        <v>156*2020*8610*A</v>
      </c>
      <c r="B797" s="267"/>
      <c r="C797" s="269">
        <f>ROUND(BN60,2)</f>
        <v>14</v>
      </c>
      <c r="D797" s="267">
        <f>ROUND(BN61,0)</f>
        <v>1711456</v>
      </c>
      <c r="E797" s="267">
        <f>ROUND(BN62,0)</f>
        <v>480579</v>
      </c>
      <c r="F797" s="267">
        <f>ROUND(BN63,0)</f>
        <v>238217</v>
      </c>
      <c r="G797" s="267">
        <f>ROUND(BN64,0)</f>
        <v>19159</v>
      </c>
      <c r="H797" s="267">
        <f>ROUND(BN65,0)</f>
        <v>2200</v>
      </c>
      <c r="I797" s="267">
        <f>ROUND(BN66,0)</f>
        <v>-4564</v>
      </c>
      <c r="J797" s="267">
        <f>ROUND(BN67,0)</f>
        <v>291600</v>
      </c>
      <c r="K797" s="267">
        <f>ROUND(BN68,0)</f>
        <v>0</v>
      </c>
      <c r="L797" s="267">
        <f>ROUND(BN69,0)</f>
        <v>251649</v>
      </c>
      <c r="M797" s="267">
        <f>ROUND(BN70,0)</f>
        <v>0</v>
      </c>
      <c r="N797" s="267"/>
      <c r="O797" s="267"/>
      <c r="P797" s="267">
        <f>IF(BN76&gt;0,ROUND(BN76,0),0)</f>
        <v>8932</v>
      </c>
      <c r="Q797" s="267">
        <f>IF(BN77&gt;0,ROUND(BN77,0),0)</f>
        <v>0</v>
      </c>
      <c r="R797" s="267">
        <f>IF(BN78&gt;0,ROUND(BN78,0),0)</f>
        <v>0</v>
      </c>
      <c r="S797" s="267">
        <f>IF(BN79&gt;0,ROUND(BN79,0),0)</f>
        <v>0</v>
      </c>
      <c r="T797" s="269">
        <f>IF(BN80&gt;0,ROUND(BN80,2),0)</f>
        <v>0</v>
      </c>
      <c r="U797" s="267"/>
      <c r="V797" s="268"/>
      <c r="W797" s="267"/>
      <c r="X797" s="267"/>
      <c r="Y797" s="267"/>
      <c r="Z797" s="268"/>
      <c r="AA797" s="268"/>
      <c r="AB797" s="268"/>
      <c r="AC797" s="268"/>
      <c r="AD797" s="268"/>
      <c r="AE797" s="268"/>
      <c r="AF797" s="268"/>
      <c r="AG797" s="268"/>
      <c r="AH797" s="268"/>
      <c r="AI797" s="268"/>
      <c r="AJ797" s="268"/>
      <c r="AK797" s="268"/>
      <c r="AL797" s="268"/>
      <c r="AM797" s="268"/>
      <c r="AN797" s="268"/>
      <c r="AO797" s="268"/>
      <c r="AP797" s="268"/>
      <c r="AQ797" s="268"/>
      <c r="AR797" s="268"/>
      <c r="AS797" s="268"/>
      <c r="AT797" s="268"/>
      <c r="AU797" s="268"/>
      <c r="AV797" s="268"/>
      <c r="AW797" s="268"/>
      <c r="AX797" s="268"/>
      <c r="AY797" s="268"/>
      <c r="AZ797" s="268"/>
      <c r="BA797" s="268"/>
      <c r="BB797" s="268"/>
      <c r="BC797" s="268"/>
      <c r="BD797" s="268"/>
      <c r="BE797" s="268"/>
      <c r="BF797" s="268"/>
      <c r="BG797" s="268"/>
      <c r="BH797" s="268"/>
      <c r="BI797" s="268"/>
      <c r="BJ797" s="268"/>
      <c r="BK797" s="268"/>
      <c r="BL797" s="268"/>
      <c r="BM797" s="268"/>
      <c r="BN797" s="268"/>
      <c r="BO797" s="268"/>
      <c r="BP797" s="268"/>
      <c r="BQ797" s="268"/>
      <c r="BR797" s="268"/>
      <c r="BS797" s="268"/>
      <c r="BT797" s="268"/>
      <c r="BU797" s="268"/>
      <c r="BV797" s="268"/>
      <c r="BW797" s="268"/>
      <c r="BX797" s="268"/>
      <c r="BY797" s="268"/>
      <c r="BZ797" s="268"/>
      <c r="CA797" s="268"/>
      <c r="CB797" s="268"/>
      <c r="CC797" s="268"/>
      <c r="CD797" s="268"/>
      <c r="CE797" s="268"/>
    </row>
    <row r="798" spans="1:83" ht="12.65" customHeight="1" x14ac:dyDescent="0.35">
      <c r="A798" s="208" t="str">
        <f>RIGHT($C$83,3)&amp;"*"&amp;RIGHT($C$82,4)&amp;"*"&amp;BO$55&amp;"*"&amp;"A"</f>
        <v>156*2020*8620*A</v>
      </c>
      <c r="B798" s="267"/>
      <c r="C798" s="269">
        <f>ROUND(BO60,2)</f>
        <v>1</v>
      </c>
      <c r="D798" s="267">
        <f>ROUND(BO61,0)</f>
        <v>71553</v>
      </c>
      <c r="E798" s="267">
        <f>ROUND(BO62,0)</f>
        <v>20092</v>
      </c>
      <c r="F798" s="267">
        <f>ROUND(BO63,0)</f>
        <v>0</v>
      </c>
      <c r="G798" s="267">
        <f>ROUND(BO64,0)</f>
        <v>4640</v>
      </c>
      <c r="H798" s="267">
        <f>ROUND(BO65,0)</f>
        <v>608</v>
      </c>
      <c r="I798" s="267">
        <f>ROUND(BO66,0)</f>
        <v>12635</v>
      </c>
      <c r="J798" s="267">
        <f>ROUND(BO67,0)</f>
        <v>6742</v>
      </c>
      <c r="K798" s="267">
        <f>ROUND(BO68,0)</f>
        <v>0</v>
      </c>
      <c r="L798" s="267">
        <f>ROUND(BO69,0)</f>
        <v>8066</v>
      </c>
      <c r="M798" s="267">
        <f>ROUND(BO70,0)</f>
        <v>0</v>
      </c>
      <c r="N798" s="267"/>
      <c r="O798" s="267"/>
      <c r="P798" s="267">
        <f>IF(BO76&gt;0,ROUND(BO76,0),0)</f>
        <v>207</v>
      </c>
      <c r="Q798" s="267">
        <f>IF(BO77&gt;0,ROUND(BO77,0),0)</f>
        <v>0</v>
      </c>
      <c r="R798" s="267">
        <f>IF(BO78&gt;0,ROUND(BO78,0),0)</f>
        <v>0</v>
      </c>
      <c r="S798" s="267">
        <f>IF(BO79&gt;0,ROUND(BO79,0),0)</f>
        <v>0</v>
      </c>
      <c r="T798" s="269">
        <f>IF(BO80&gt;0,ROUND(BO80,2),0)</f>
        <v>0</v>
      </c>
      <c r="U798" s="267"/>
      <c r="V798" s="268"/>
      <c r="W798" s="267"/>
      <c r="X798" s="267"/>
      <c r="Y798" s="267"/>
      <c r="Z798" s="268"/>
      <c r="AA798" s="268"/>
      <c r="AB798" s="268"/>
      <c r="AC798" s="268"/>
      <c r="AD798" s="268"/>
      <c r="AE798" s="268"/>
      <c r="AF798" s="268"/>
      <c r="AG798" s="268"/>
      <c r="AH798" s="268"/>
      <c r="AI798" s="268"/>
      <c r="AJ798" s="268"/>
      <c r="AK798" s="268"/>
      <c r="AL798" s="268"/>
      <c r="AM798" s="268"/>
      <c r="AN798" s="268"/>
      <c r="AO798" s="268"/>
      <c r="AP798" s="268"/>
      <c r="AQ798" s="268"/>
      <c r="AR798" s="268"/>
      <c r="AS798" s="268"/>
      <c r="AT798" s="268"/>
      <c r="AU798" s="268"/>
      <c r="AV798" s="268"/>
      <c r="AW798" s="268"/>
      <c r="AX798" s="268"/>
      <c r="AY798" s="268"/>
      <c r="AZ798" s="268"/>
      <c r="BA798" s="268"/>
      <c r="BB798" s="268"/>
      <c r="BC798" s="268"/>
      <c r="BD798" s="268"/>
      <c r="BE798" s="268"/>
      <c r="BF798" s="268"/>
      <c r="BG798" s="268"/>
      <c r="BH798" s="268"/>
      <c r="BI798" s="268"/>
      <c r="BJ798" s="268"/>
      <c r="BK798" s="268"/>
      <c r="BL798" s="268"/>
      <c r="BM798" s="268"/>
      <c r="BN798" s="268"/>
      <c r="BO798" s="268"/>
      <c r="BP798" s="268"/>
      <c r="BQ798" s="268"/>
      <c r="BR798" s="268"/>
      <c r="BS798" s="268"/>
      <c r="BT798" s="268"/>
      <c r="BU798" s="268"/>
      <c r="BV798" s="268"/>
      <c r="BW798" s="268"/>
      <c r="BX798" s="268"/>
      <c r="BY798" s="268"/>
      <c r="BZ798" s="268"/>
      <c r="CA798" s="268"/>
      <c r="CB798" s="268"/>
      <c r="CC798" s="268"/>
      <c r="CD798" s="268"/>
      <c r="CE798" s="268"/>
    </row>
    <row r="799" spans="1:83" ht="12.65" customHeight="1" x14ac:dyDescent="0.35">
      <c r="A799" s="208" t="str">
        <f>RIGHT($C$83,3)&amp;"*"&amp;RIGHT($C$82,4)&amp;"*"&amp;BP$55&amp;"*"&amp;"A"</f>
        <v>156*2020*8630*A</v>
      </c>
      <c r="B799" s="267"/>
      <c r="C799" s="269">
        <f>ROUND(BP60,2)</f>
        <v>0.5</v>
      </c>
      <c r="D799" s="267">
        <f>ROUND(BP61,0)</f>
        <v>75154</v>
      </c>
      <c r="E799" s="267">
        <f>ROUND(BP62,0)</f>
        <v>21103</v>
      </c>
      <c r="F799" s="267">
        <f>ROUND(BP63,0)</f>
        <v>0</v>
      </c>
      <c r="G799" s="267">
        <f>ROUND(BP64,0)</f>
        <v>4925</v>
      </c>
      <c r="H799" s="267">
        <f>ROUND(BP65,0)</f>
        <v>873</v>
      </c>
      <c r="I799" s="267">
        <f>ROUND(BP66,0)</f>
        <v>3050</v>
      </c>
      <c r="J799" s="267">
        <f>ROUND(BP67,0)</f>
        <v>20663</v>
      </c>
      <c r="K799" s="267">
        <f>ROUND(BP68,0)</f>
        <v>3066</v>
      </c>
      <c r="L799" s="267">
        <f>ROUND(BP69,0)</f>
        <v>287557</v>
      </c>
      <c r="M799" s="267">
        <f>ROUND(BP70,0)</f>
        <v>0</v>
      </c>
      <c r="N799" s="267"/>
      <c r="O799" s="267"/>
      <c r="P799" s="267">
        <f>IF(BP76&gt;0,ROUND(BP76,0),0)</f>
        <v>633</v>
      </c>
      <c r="Q799" s="267">
        <f>IF(BP77&gt;0,ROUND(BP77,0),0)</f>
        <v>0</v>
      </c>
      <c r="R799" s="267">
        <f>IF(BP78&gt;0,ROUND(BP78,0),0)</f>
        <v>0</v>
      </c>
      <c r="S799" s="267">
        <f>IF(BP79&gt;0,ROUND(BP79,0),0)</f>
        <v>0</v>
      </c>
      <c r="T799" s="269">
        <f>IF(BP80&gt;0,ROUND(BP80,2),0)</f>
        <v>0</v>
      </c>
      <c r="U799" s="267"/>
      <c r="V799" s="268"/>
      <c r="W799" s="267"/>
      <c r="X799" s="267"/>
      <c r="Y799" s="267"/>
      <c r="Z799" s="268"/>
      <c r="AA799" s="268"/>
      <c r="AB799" s="268"/>
      <c r="AC799" s="268"/>
      <c r="AD799" s="268"/>
      <c r="AE799" s="268"/>
      <c r="AF799" s="268"/>
      <c r="AG799" s="268"/>
      <c r="AH799" s="268"/>
      <c r="AI799" s="268"/>
      <c r="AJ799" s="268"/>
      <c r="AK799" s="268"/>
      <c r="AL799" s="268"/>
      <c r="AM799" s="268"/>
      <c r="AN799" s="268"/>
      <c r="AO799" s="268"/>
      <c r="AP799" s="268"/>
      <c r="AQ799" s="268"/>
      <c r="AR799" s="268"/>
      <c r="AS799" s="268"/>
      <c r="AT799" s="268"/>
      <c r="AU799" s="268"/>
      <c r="AV799" s="268"/>
      <c r="AW799" s="268"/>
      <c r="AX799" s="268"/>
      <c r="AY799" s="268"/>
      <c r="AZ799" s="268"/>
      <c r="BA799" s="268"/>
      <c r="BB799" s="268"/>
      <c r="BC799" s="268"/>
      <c r="BD799" s="268"/>
      <c r="BE799" s="268"/>
      <c r="BF799" s="268"/>
      <c r="BG799" s="268"/>
      <c r="BH799" s="268"/>
      <c r="BI799" s="268"/>
      <c r="BJ799" s="268"/>
      <c r="BK799" s="268"/>
      <c r="BL799" s="268"/>
      <c r="BM799" s="268"/>
      <c r="BN799" s="268"/>
      <c r="BO799" s="268"/>
      <c r="BP799" s="268"/>
      <c r="BQ799" s="268"/>
      <c r="BR799" s="268"/>
      <c r="BS799" s="268"/>
      <c r="BT799" s="268"/>
      <c r="BU799" s="268"/>
      <c r="BV799" s="268"/>
      <c r="BW799" s="268"/>
      <c r="BX799" s="268"/>
      <c r="BY799" s="268"/>
      <c r="BZ799" s="268"/>
      <c r="CA799" s="268"/>
      <c r="CB799" s="268"/>
      <c r="CC799" s="268"/>
      <c r="CD799" s="268"/>
      <c r="CE799" s="268"/>
    </row>
    <row r="800" spans="1:83" ht="12.65" customHeight="1" x14ac:dyDescent="0.35">
      <c r="A800" s="208" t="str">
        <f>RIGHT($C$83,3)&amp;"*"&amp;RIGHT($C$82,4)&amp;"*"&amp;BQ$55&amp;"*"&amp;"A"</f>
        <v>156*2020*8640*A</v>
      </c>
      <c r="B800" s="267"/>
      <c r="C800" s="269">
        <f>ROUND(BQ60,2)</f>
        <v>0</v>
      </c>
      <c r="D800" s="267">
        <f>ROUND(BQ61,0)</f>
        <v>229029</v>
      </c>
      <c r="E800" s="267">
        <f>ROUND(BQ62,0)</f>
        <v>64312</v>
      </c>
      <c r="F800" s="267">
        <f>ROUND(BQ63,0)</f>
        <v>0</v>
      </c>
      <c r="G800" s="267">
        <f>ROUND(BQ64,0)</f>
        <v>566</v>
      </c>
      <c r="H800" s="267">
        <f>ROUND(BQ65,0)</f>
        <v>1102</v>
      </c>
      <c r="I800" s="267">
        <f>ROUND(BQ66,0)</f>
        <v>0</v>
      </c>
      <c r="J800" s="267">
        <f>ROUND(BQ67,0)</f>
        <v>0</v>
      </c>
      <c r="K800" s="267">
        <f>ROUND(BQ68,0)</f>
        <v>0</v>
      </c>
      <c r="L800" s="267">
        <f>ROUND(BQ69,0)</f>
        <v>284</v>
      </c>
      <c r="M800" s="267">
        <f>ROUND(BQ70,0)</f>
        <v>0</v>
      </c>
      <c r="N800" s="267"/>
      <c r="O800" s="267"/>
      <c r="P800" s="267">
        <f>IF(BQ76&gt;0,ROUND(BQ76,0),0)</f>
        <v>0</v>
      </c>
      <c r="Q800" s="267">
        <f>IF(BQ77&gt;0,ROUND(BQ77,0),0)</f>
        <v>0</v>
      </c>
      <c r="R800" s="267">
        <f>IF(BQ78&gt;0,ROUND(BQ78,0),0)</f>
        <v>0</v>
      </c>
      <c r="S800" s="267">
        <f>IF(BQ79&gt;0,ROUND(BQ79,0),0)</f>
        <v>0</v>
      </c>
      <c r="T800" s="269">
        <f>IF(BQ80&gt;0,ROUND(BQ80,2),0)</f>
        <v>0</v>
      </c>
      <c r="U800" s="267"/>
      <c r="V800" s="268"/>
      <c r="W800" s="267"/>
      <c r="X800" s="267"/>
      <c r="Y800" s="267"/>
      <c r="Z800" s="268"/>
      <c r="AA800" s="268"/>
      <c r="AB800" s="268"/>
      <c r="AC800" s="268"/>
      <c r="AD800" s="268"/>
      <c r="AE800" s="268"/>
      <c r="AF800" s="268"/>
      <c r="AG800" s="268"/>
      <c r="AH800" s="268"/>
      <c r="AI800" s="268"/>
      <c r="AJ800" s="268"/>
      <c r="AK800" s="268"/>
      <c r="AL800" s="268"/>
      <c r="AM800" s="268"/>
      <c r="AN800" s="268"/>
      <c r="AO800" s="268"/>
      <c r="AP800" s="268"/>
      <c r="AQ800" s="268"/>
      <c r="AR800" s="268"/>
      <c r="AS800" s="268"/>
      <c r="AT800" s="268"/>
      <c r="AU800" s="268"/>
      <c r="AV800" s="268"/>
      <c r="AW800" s="268"/>
      <c r="AX800" s="268"/>
      <c r="AY800" s="268"/>
      <c r="AZ800" s="268"/>
      <c r="BA800" s="268"/>
      <c r="BB800" s="268"/>
      <c r="BC800" s="268"/>
      <c r="BD800" s="268"/>
      <c r="BE800" s="268"/>
      <c r="BF800" s="268"/>
      <c r="BG800" s="268"/>
      <c r="BH800" s="268"/>
      <c r="BI800" s="268"/>
      <c r="BJ800" s="268"/>
      <c r="BK800" s="268"/>
      <c r="BL800" s="268"/>
      <c r="BM800" s="268"/>
      <c r="BN800" s="268"/>
      <c r="BO800" s="268"/>
      <c r="BP800" s="268"/>
      <c r="BQ800" s="268"/>
      <c r="BR800" s="268"/>
      <c r="BS800" s="268"/>
      <c r="BT800" s="268"/>
      <c r="BU800" s="268"/>
      <c r="BV800" s="268"/>
      <c r="BW800" s="268"/>
      <c r="BX800" s="268"/>
      <c r="BY800" s="268"/>
      <c r="BZ800" s="268"/>
      <c r="CA800" s="268"/>
      <c r="CB800" s="268"/>
      <c r="CC800" s="268"/>
      <c r="CD800" s="268"/>
      <c r="CE800" s="268"/>
    </row>
    <row r="801" spans="1:83" ht="12.65" customHeight="1" x14ac:dyDescent="0.35">
      <c r="A801" s="208" t="str">
        <f>RIGHT($C$83,3)&amp;"*"&amp;RIGHT($C$82,4)&amp;"*"&amp;BR$55&amp;"*"&amp;"A"</f>
        <v>156*2020*8650*A</v>
      </c>
      <c r="B801" s="267"/>
      <c r="C801" s="269">
        <f>ROUND(BR60,2)</f>
        <v>6</v>
      </c>
      <c r="D801" s="267">
        <f>ROUND(BR61,0)</f>
        <v>411254</v>
      </c>
      <c r="E801" s="267">
        <f>ROUND(BR62,0)</f>
        <v>115481</v>
      </c>
      <c r="F801" s="267">
        <f>ROUND(BR63,0)</f>
        <v>163141</v>
      </c>
      <c r="G801" s="267">
        <f>ROUND(BR64,0)</f>
        <v>9972</v>
      </c>
      <c r="H801" s="267">
        <f>ROUND(BR65,0)</f>
        <v>551</v>
      </c>
      <c r="I801" s="267">
        <f>ROUND(BR66,0)</f>
        <v>153872</v>
      </c>
      <c r="J801" s="267">
        <f>ROUND(BR67,0)</f>
        <v>37209</v>
      </c>
      <c r="K801" s="267">
        <f>ROUND(BR68,0)</f>
        <v>8625</v>
      </c>
      <c r="L801" s="267">
        <f>ROUND(BR69,0)</f>
        <v>170079</v>
      </c>
      <c r="M801" s="267">
        <f>ROUND(BR70,0)</f>
        <v>0</v>
      </c>
      <c r="N801" s="267"/>
      <c r="O801" s="267"/>
      <c r="P801" s="267">
        <f>IF(BR76&gt;0,ROUND(BR76,0),0)</f>
        <v>1140</v>
      </c>
      <c r="Q801" s="267">
        <f>IF(BR77&gt;0,ROUND(BR77,0),0)</f>
        <v>0</v>
      </c>
      <c r="R801" s="267">
        <f>IF(BR78&gt;0,ROUND(BR78,0),0)</f>
        <v>0</v>
      </c>
      <c r="S801" s="267">
        <f>IF(BR79&gt;0,ROUND(BR79,0),0)</f>
        <v>0</v>
      </c>
      <c r="T801" s="269">
        <f>IF(BR80&gt;0,ROUND(BR80,2),0)</f>
        <v>0</v>
      </c>
      <c r="U801" s="267"/>
      <c r="V801" s="268"/>
      <c r="W801" s="267"/>
      <c r="X801" s="267"/>
      <c r="Y801" s="267"/>
      <c r="Z801" s="268"/>
      <c r="AA801" s="268"/>
      <c r="AB801" s="268"/>
      <c r="AC801" s="268"/>
      <c r="AD801" s="268"/>
      <c r="AE801" s="268"/>
      <c r="AF801" s="268"/>
      <c r="AG801" s="268"/>
      <c r="AH801" s="268"/>
      <c r="AI801" s="268"/>
      <c r="AJ801" s="268"/>
      <c r="AK801" s="268"/>
      <c r="AL801" s="268"/>
      <c r="AM801" s="268"/>
      <c r="AN801" s="268"/>
      <c r="AO801" s="268"/>
      <c r="AP801" s="268"/>
      <c r="AQ801" s="268"/>
      <c r="AR801" s="268"/>
      <c r="AS801" s="268"/>
      <c r="AT801" s="268"/>
      <c r="AU801" s="268"/>
      <c r="AV801" s="268"/>
      <c r="AW801" s="268"/>
      <c r="AX801" s="268"/>
      <c r="AY801" s="268"/>
      <c r="AZ801" s="268"/>
      <c r="BA801" s="268"/>
      <c r="BB801" s="268"/>
      <c r="BC801" s="268"/>
      <c r="BD801" s="268"/>
      <c r="BE801" s="268"/>
      <c r="BF801" s="268"/>
      <c r="BG801" s="268"/>
      <c r="BH801" s="268"/>
      <c r="BI801" s="268"/>
      <c r="BJ801" s="268"/>
      <c r="BK801" s="268"/>
      <c r="BL801" s="268"/>
      <c r="BM801" s="268"/>
      <c r="BN801" s="268"/>
      <c r="BO801" s="268"/>
      <c r="BP801" s="268"/>
      <c r="BQ801" s="268"/>
      <c r="BR801" s="268"/>
      <c r="BS801" s="268"/>
      <c r="BT801" s="268"/>
      <c r="BU801" s="268"/>
      <c r="BV801" s="268"/>
      <c r="BW801" s="268"/>
      <c r="BX801" s="268"/>
      <c r="BY801" s="268"/>
      <c r="BZ801" s="268"/>
      <c r="CA801" s="268"/>
      <c r="CB801" s="268"/>
      <c r="CC801" s="268"/>
      <c r="CD801" s="268"/>
      <c r="CE801" s="268"/>
    </row>
    <row r="802" spans="1:83" ht="12.65" customHeight="1" x14ac:dyDescent="0.35">
      <c r="A802" s="208" t="str">
        <f>RIGHT($C$83,3)&amp;"*"&amp;RIGHT($C$82,4)&amp;"*"&amp;BS$55&amp;"*"&amp;"A"</f>
        <v>156*2020*8660*A</v>
      </c>
      <c r="B802" s="267"/>
      <c r="C802" s="269">
        <f>ROUND(BS60,2)</f>
        <v>3</v>
      </c>
      <c r="D802" s="267">
        <f>ROUND(BS61,0)</f>
        <v>0</v>
      </c>
      <c r="E802" s="267">
        <f>ROUND(BS62,0)</f>
        <v>0</v>
      </c>
      <c r="F802" s="267">
        <f>ROUND(BS63,0)</f>
        <v>0</v>
      </c>
      <c r="G802" s="267">
        <f>ROUND(BS64,0)</f>
        <v>2286</v>
      </c>
      <c r="H802" s="267">
        <f>ROUND(BS65,0)</f>
        <v>0</v>
      </c>
      <c r="I802" s="267">
        <f>ROUND(BS66,0)</f>
        <v>0</v>
      </c>
      <c r="J802" s="267">
        <f>ROUND(BS67,0)</f>
        <v>34376</v>
      </c>
      <c r="K802" s="267">
        <f>ROUND(BS68,0)</f>
        <v>0</v>
      </c>
      <c r="L802" s="267">
        <f>ROUND(BS69,0)</f>
        <v>0</v>
      </c>
      <c r="M802" s="267">
        <f>ROUND(BS70,0)</f>
        <v>0</v>
      </c>
      <c r="N802" s="267"/>
      <c r="O802" s="267"/>
      <c r="P802" s="267">
        <f>IF(BS76&gt;0,ROUND(BS76,0),0)</f>
        <v>1053</v>
      </c>
      <c r="Q802" s="267">
        <f>IF(BS77&gt;0,ROUND(BS77,0),0)</f>
        <v>0</v>
      </c>
      <c r="R802" s="267">
        <f>IF(BS78&gt;0,ROUND(BS78,0),0)</f>
        <v>0</v>
      </c>
      <c r="S802" s="267">
        <f>IF(BS79&gt;0,ROUND(BS79,0),0)</f>
        <v>0</v>
      </c>
      <c r="T802" s="269">
        <f>IF(BS80&gt;0,ROUND(BS80,2),0)</f>
        <v>0</v>
      </c>
      <c r="U802" s="267"/>
      <c r="V802" s="268"/>
      <c r="W802" s="267"/>
      <c r="X802" s="267"/>
      <c r="Y802" s="267"/>
      <c r="Z802" s="268"/>
      <c r="AA802" s="268"/>
      <c r="AB802" s="268"/>
      <c r="AC802" s="268"/>
      <c r="AD802" s="268"/>
      <c r="AE802" s="268"/>
      <c r="AF802" s="268"/>
      <c r="AG802" s="268"/>
      <c r="AH802" s="268"/>
      <c r="AI802" s="268"/>
      <c r="AJ802" s="268"/>
      <c r="AK802" s="268"/>
      <c r="AL802" s="268"/>
      <c r="AM802" s="268"/>
      <c r="AN802" s="268"/>
      <c r="AO802" s="268"/>
      <c r="AP802" s="268"/>
      <c r="AQ802" s="268"/>
      <c r="AR802" s="268"/>
      <c r="AS802" s="268"/>
      <c r="AT802" s="268"/>
      <c r="AU802" s="268"/>
      <c r="AV802" s="268"/>
      <c r="AW802" s="268"/>
      <c r="AX802" s="268"/>
      <c r="AY802" s="268"/>
      <c r="AZ802" s="268"/>
      <c r="BA802" s="268"/>
      <c r="BB802" s="268"/>
      <c r="BC802" s="268"/>
      <c r="BD802" s="268"/>
      <c r="BE802" s="268"/>
      <c r="BF802" s="268"/>
      <c r="BG802" s="268"/>
      <c r="BH802" s="268"/>
      <c r="BI802" s="268"/>
      <c r="BJ802" s="268"/>
      <c r="BK802" s="268"/>
      <c r="BL802" s="268"/>
      <c r="BM802" s="268"/>
      <c r="BN802" s="268"/>
      <c r="BO802" s="268"/>
      <c r="BP802" s="268"/>
      <c r="BQ802" s="268"/>
      <c r="BR802" s="268"/>
      <c r="BS802" s="268"/>
      <c r="BT802" s="268"/>
      <c r="BU802" s="268"/>
      <c r="BV802" s="268"/>
      <c r="BW802" s="268"/>
      <c r="BX802" s="268"/>
      <c r="BY802" s="268"/>
      <c r="BZ802" s="268"/>
      <c r="CA802" s="268"/>
      <c r="CB802" s="268"/>
      <c r="CC802" s="268"/>
      <c r="CD802" s="268"/>
      <c r="CE802" s="268"/>
    </row>
    <row r="803" spans="1:83" ht="12.65" customHeight="1" x14ac:dyDescent="0.35">
      <c r="A803" s="208" t="str">
        <f>RIGHT($C$83,3)&amp;"*"&amp;RIGHT($C$82,4)&amp;"*"&amp;BT$55&amp;"*"&amp;"A"</f>
        <v>156*2020*8670*A</v>
      </c>
      <c r="B803" s="267"/>
      <c r="C803" s="269">
        <f>ROUND(BT60,2)</f>
        <v>0</v>
      </c>
      <c r="D803" s="267">
        <f>ROUND(BT61,0)</f>
        <v>0</v>
      </c>
      <c r="E803" s="267">
        <f>ROUND(BT62,0)</f>
        <v>0</v>
      </c>
      <c r="F803" s="267">
        <f>ROUND(BT63,0)</f>
        <v>0</v>
      </c>
      <c r="G803" s="267">
        <f>ROUND(BT64,0)</f>
        <v>0</v>
      </c>
      <c r="H803" s="267">
        <f>ROUND(BT65,0)</f>
        <v>0</v>
      </c>
      <c r="I803" s="267">
        <f>ROUND(BT66,0)</f>
        <v>0</v>
      </c>
      <c r="J803" s="267">
        <f>ROUND(BT67,0)</f>
        <v>0</v>
      </c>
      <c r="K803" s="267">
        <f>ROUND(BT68,0)</f>
        <v>0</v>
      </c>
      <c r="L803" s="267">
        <f>ROUND(BT69,0)</f>
        <v>0</v>
      </c>
      <c r="M803" s="267">
        <f>ROUND(BT70,0)</f>
        <v>0</v>
      </c>
      <c r="N803" s="267"/>
      <c r="O803" s="267"/>
      <c r="P803" s="267">
        <f>IF(BT76&gt;0,ROUND(BT76,0),0)</f>
        <v>0</v>
      </c>
      <c r="Q803" s="267">
        <f>IF(BT77&gt;0,ROUND(BT77,0),0)</f>
        <v>0</v>
      </c>
      <c r="R803" s="267">
        <f>IF(BT78&gt;0,ROUND(BT78,0),0)</f>
        <v>0</v>
      </c>
      <c r="S803" s="267">
        <f>IF(BT79&gt;0,ROUND(BT79,0),0)</f>
        <v>0</v>
      </c>
      <c r="T803" s="269">
        <f>IF(BT80&gt;0,ROUND(BT80,2),0)</f>
        <v>0</v>
      </c>
      <c r="U803" s="267"/>
      <c r="V803" s="268"/>
      <c r="W803" s="267"/>
      <c r="X803" s="267"/>
      <c r="Y803" s="267"/>
      <c r="Z803" s="268"/>
      <c r="AA803" s="268"/>
      <c r="AB803" s="268"/>
      <c r="AC803" s="268"/>
      <c r="AD803" s="268"/>
      <c r="AE803" s="268"/>
      <c r="AF803" s="268"/>
      <c r="AG803" s="268"/>
      <c r="AH803" s="268"/>
      <c r="AI803" s="268"/>
      <c r="AJ803" s="268"/>
      <c r="AK803" s="268"/>
      <c r="AL803" s="268"/>
      <c r="AM803" s="268"/>
      <c r="AN803" s="268"/>
      <c r="AO803" s="268"/>
      <c r="AP803" s="268"/>
      <c r="AQ803" s="268"/>
      <c r="AR803" s="268"/>
      <c r="AS803" s="268"/>
      <c r="AT803" s="268"/>
      <c r="AU803" s="268"/>
      <c r="AV803" s="268"/>
      <c r="AW803" s="268"/>
      <c r="AX803" s="268"/>
      <c r="AY803" s="268"/>
      <c r="AZ803" s="268"/>
      <c r="BA803" s="268"/>
      <c r="BB803" s="268"/>
      <c r="BC803" s="268"/>
      <c r="BD803" s="268"/>
      <c r="BE803" s="268"/>
      <c r="BF803" s="268"/>
      <c r="BG803" s="268"/>
      <c r="BH803" s="268"/>
      <c r="BI803" s="268"/>
      <c r="BJ803" s="268"/>
      <c r="BK803" s="268"/>
      <c r="BL803" s="268"/>
      <c r="BM803" s="268"/>
      <c r="BN803" s="268"/>
      <c r="BO803" s="268"/>
      <c r="BP803" s="268"/>
      <c r="BQ803" s="268"/>
      <c r="BR803" s="268"/>
      <c r="BS803" s="268"/>
      <c r="BT803" s="268"/>
      <c r="BU803" s="268"/>
      <c r="BV803" s="268"/>
      <c r="BW803" s="268"/>
      <c r="BX803" s="268"/>
      <c r="BY803" s="268"/>
      <c r="BZ803" s="268"/>
      <c r="CA803" s="268"/>
      <c r="CB803" s="268"/>
      <c r="CC803" s="268"/>
      <c r="CD803" s="268"/>
      <c r="CE803" s="268"/>
    </row>
    <row r="804" spans="1:83" ht="12.65" customHeight="1" x14ac:dyDescent="0.35">
      <c r="A804" s="208" t="str">
        <f>RIGHT($C$83,3)&amp;"*"&amp;RIGHT($C$82,4)&amp;"*"&amp;BU$55&amp;"*"&amp;"A"</f>
        <v>156*2020*8680*A</v>
      </c>
      <c r="B804" s="267"/>
      <c r="C804" s="269">
        <f>ROUND(BU60,2)</f>
        <v>0</v>
      </c>
      <c r="D804" s="267">
        <f>ROUND(BU61,0)</f>
        <v>0</v>
      </c>
      <c r="E804" s="267">
        <f>ROUND(BU62,0)</f>
        <v>0</v>
      </c>
      <c r="F804" s="267">
        <f>ROUND(BU63,0)</f>
        <v>0</v>
      </c>
      <c r="G804" s="267">
        <f>ROUND(BU64,0)</f>
        <v>0</v>
      </c>
      <c r="H804" s="267">
        <f>ROUND(BU65,0)</f>
        <v>0</v>
      </c>
      <c r="I804" s="267">
        <f>ROUND(BU66,0)</f>
        <v>0</v>
      </c>
      <c r="J804" s="267">
        <f>ROUND(BU67,0)</f>
        <v>0</v>
      </c>
      <c r="K804" s="267">
        <f>ROUND(BU68,0)</f>
        <v>0</v>
      </c>
      <c r="L804" s="267">
        <f>ROUND(BU69,0)</f>
        <v>24159</v>
      </c>
      <c r="M804" s="267">
        <f>ROUND(BU70,0)</f>
        <v>0</v>
      </c>
      <c r="N804" s="267"/>
      <c r="O804" s="267"/>
      <c r="P804" s="267">
        <f>IF(BU76&gt;0,ROUND(BU76,0),0)</f>
        <v>0</v>
      </c>
      <c r="Q804" s="267">
        <f>IF(BU77&gt;0,ROUND(BU77,0),0)</f>
        <v>0</v>
      </c>
      <c r="R804" s="267">
        <f>IF(BU78&gt;0,ROUND(BU78,0),0)</f>
        <v>0</v>
      </c>
      <c r="S804" s="267">
        <f>IF(BU79&gt;0,ROUND(BU79,0),0)</f>
        <v>0</v>
      </c>
      <c r="T804" s="269">
        <f>IF(BU80&gt;0,ROUND(BU80,2),0)</f>
        <v>0</v>
      </c>
      <c r="U804" s="267"/>
      <c r="V804" s="268"/>
      <c r="W804" s="267"/>
      <c r="X804" s="267"/>
      <c r="Y804" s="267"/>
      <c r="Z804" s="268"/>
      <c r="AA804" s="268"/>
      <c r="AB804" s="268"/>
      <c r="AC804" s="268"/>
      <c r="AD804" s="268"/>
      <c r="AE804" s="268"/>
      <c r="AF804" s="268"/>
      <c r="AG804" s="268"/>
      <c r="AH804" s="268"/>
      <c r="AI804" s="268"/>
      <c r="AJ804" s="268"/>
      <c r="AK804" s="268"/>
      <c r="AL804" s="268"/>
      <c r="AM804" s="268"/>
      <c r="AN804" s="268"/>
      <c r="AO804" s="268"/>
      <c r="AP804" s="268"/>
      <c r="AQ804" s="268"/>
      <c r="AR804" s="268"/>
      <c r="AS804" s="268"/>
      <c r="AT804" s="268"/>
      <c r="AU804" s="268"/>
      <c r="AV804" s="268"/>
      <c r="AW804" s="268"/>
      <c r="AX804" s="268"/>
      <c r="AY804" s="268"/>
      <c r="AZ804" s="268"/>
      <c r="BA804" s="268"/>
      <c r="BB804" s="268"/>
      <c r="BC804" s="268"/>
      <c r="BD804" s="268"/>
      <c r="BE804" s="268"/>
      <c r="BF804" s="268"/>
      <c r="BG804" s="268"/>
      <c r="BH804" s="268"/>
      <c r="BI804" s="268"/>
      <c r="BJ804" s="268"/>
      <c r="BK804" s="268"/>
      <c r="BL804" s="268"/>
      <c r="BM804" s="268"/>
      <c r="BN804" s="268"/>
      <c r="BO804" s="268"/>
      <c r="BP804" s="268"/>
      <c r="BQ804" s="268"/>
      <c r="BR804" s="268"/>
      <c r="BS804" s="268"/>
      <c r="BT804" s="268"/>
      <c r="BU804" s="268"/>
      <c r="BV804" s="268"/>
      <c r="BW804" s="268"/>
      <c r="BX804" s="268"/>
      <c r="BY804" s="268"/>
      <c r="BZ804" s="268"/>
      <c r="CA804" s="268"/>
      <c r="CB804" s="268"/>
      <c r="CC804" s="268"/>
      <c r="CD804" s="268"/>
      <c r="CE804" s="268"/>
    </row>
    <row r="805" spans="1:83" ht="12.65" customHeight="1" x14ac:dyDescent="0.35">
      <c r="A805" s="208" t="str">
        <f>RIGHT($C$83,3)&amp;"*"&amp;RIGHT($C$82,4)&amp;"*"&amp;BV$55&amp;"*"&amp;"A"</f>
        <v>156*2020*8690*A</v>
      </c>
      <c r="B805" s="267"/>
      <c r="C805" s="269">
        <f>ROUND(BV60,2)</f>
        <v>27</v>
      </c>
      <c r="D805" s="267">
        <f>ROUND(BV61,0)</f>
        <v>1233423</v>
      </c>
      <c r="E805" s="267">
        <f>ROUND(BV62,0)</f>
        <v>346347</v>
      </c>
      <c r="F805" s="267">
        <f>ROUND(BV63,0)</f>
        <v>94076</v>
      </c>
      <c r="G805" s="267">
        <f>ROUND(BV64,0)</f>
        <v>7725</v>
      </c>
      <c r="H805" s="267">
        <f>ROUND(BV65,0)</f>
        <v>3168</v>
      </c>
      <c r="I805" s="267">
        <f>ROUND(BV66,0)</f>
        <v>46589</v>
      </c>
      <c r="J805" s="267">
        <f>ROUND(BV67,0)</f>
        <v>92183</v>
      </c>
      <c r="K805" s="267">
        <f>ROUND(BV68,0)</f>
        <v>1300</v>
      </c>
      <c r="L805" s="267">
        <f>ROUND(BV69,0)</f>
        <v>63825</v>
      </c>
      <c r="M805" s="267">
        <f>ROUND(BV70,0)</f>
        <v>0</v>
      </c>
      <c r="N805" s="267"/>
      <c r="O805" s="267"/>
      <c r="P805" s="267">
        <f>IF(BV76&gt;0,ROUND(BV76,0),0)</f>
        <v>2824</v>
      </c>
      <c r="Q805" s="267">
        <f>IF(BV77&gt;0,ROUND(BV77,0),0)</f>
        <v>0</v>
      </c>
      <c r="R805" s="267">
        <f>IF(BV78&gt;0,ROUND(BV78,0),0)</f>
        <v>0</v>
      </c>
      <c r="S805" s="267">
        <f>IF(BV79&gt;0,ROUND(BV79,0),0)</f>
        <v>0</v>
      </c>
      <c r="T805" s="269">
        <f>IF(BV80&gt;0,ROUND(BV80,2),0)</f>
        <v>0</v>
      </c>
      <c r="U805" s="267"/>
      <c r="V805" s="268"/>
      <c r="W805" s="267"/>
      <c r="X805" s="267"/>
      <c r="Y805" s="267"/>
      <c r="Z805" s="268"/>
      <c r="AA805" s="268"/>
      <c r="AB805" s="268"/>
      <c r="AC805" s="268"/>
      <c r="AD805" s="268"/>
      <c r="AE805" s="268"/>
      <c r="AF805" s="268"/>
      <c r="AG805" s="268"/>
      <c r="AH805" s="268"/>
      <c r="AI805" s="268"/>
      <c r="AJ805" s="268"/>
      <c r="AK805" s="268"/>
      <c r="AL805" s="268"/>
      <c r="AM805" s="268"/>
      <c r="AN805" s="268"/>
      <c r="AO805" s="268"/>
      <c r="AP805" s="268"/>
      <c r="AQ805" s="268"/>
      <c r="AR805" s="268"/>
      <c r="AS805" s="268"/>
      <c r="AT805" s="268"/>
      <c r="AU805" s="268"/>
      <c r="AV805" s="268"/>
      <c r="AW805" s="268"/>
      <c r="AX805" s="268"/>
      <c r="AY805" s="268"/>
      <c r="AZ805" s="268"/>
      <c r="BA805" s="268"/>
      <c r="BB805" s="268"/>
      <c r="BC805" s="268"/>
      <c r="BD805" s="268"/>
      <c r="BE805" s="268"/>
      <c r="BF805" s="268"/>
      <c r="BG805" s="268"/>
      <c r="BH805" s="268"/>
      <c r="BI805" s="268"/>
      <c r="BJ805" s="268"/>
      <c r="BK805" s="268"/>
      <c r="BL805" s="268"/>
      <c r="BM805" s="268"/>
      <c r="BN805" s="268"/>
      <c r="BO805" s="268"/>
      <c r="BP805" s="268"/>
      <c r="BQ805" s="268"/>
      <c r="BR805" s="268"/>
      <c r="BS805" s="268"/>
      <c r="BT805" s="268"/>
      <c r="BU805" s="268"/>
      <c r="BV805" s="268"/>
      <c r="BW805" s="268"/>
      <c r="BX805" s="268"/>
      <c r="BY805" s="268"/>
      <c r="BZ805" s="268"/>
      <c r="CA805" s="268"/>
      <c r="CB805" s="268"/>
      <c r="CC805" s="268"/>
      <c r="CD805" s="268"/>
      <c r="CE805" s="268"/>
    </row>
    <row r="806" spans="1:83" ht="12.65" customHeight="1" x14ac:dyDescent="0.35">
      <c r="A806" s="208" t="str">
        <f>RIGHT($C$83,3)&amp;"*"&amp;RIGHT($C$82,4)&amp;"*"&amp;BW$55&amp;"*"&amp;"A"</f>
        <v>156*2020*8700*A</v>
      </c>
      <c r="B806" s="267"/>
      <c r="C806" s="269">
        <f>ROUND(BW60,2)</f>
        <v>0</v>
      </c>
      <c r="D806" s="267">
        <f>ROUND(BW61,0)</f>
        <v>0</v>
      </c>
      <c r="E806" s="267">
        <f>ROUND(BW62,0)</f>
        <v>0</v>
      </c>
      <c r="F806" s="267">
        <f>ROUND(BW63,0)</f>
        <v>394864</v>
      </c>
      <c r="G806" s="267">
        <f>ROUND(BW64,0)</f>
        <v>2744</v>
      </c>
      <c r="H806" s="267">
        <f>ROUND(BW65,0)</f>
        <v>647</v>
      </c>
      <c r="I806" s="267">
        <f>ROUND(BW66,0)</f>
        <v>41521</v>
      </c>
      <c r="J806" s="267">
        <f>ROUND(BW67,0)</f>
        <v>6585</v>
      </c>
      <c r="K806" s="267">
        <f>ROUND(BW68,0)</f>
        <v>0</v>
      </c>
      <c r="L806" s="267">
        <f>ROUND(BW69,0)</f>
        <v>78483</v>
      </c>
      <c r="M806" s="267">
        <f>ROUND(BW70,0)</f>
        <v>0</v>
      </c>
      <c r="N806" s="267"/>
      <c r="O806" s="267"/>
      <c r="P806" s="267">
        <f>IF(BW76&gt;0,ROUND(BW76,0),0)</f>
        <v>202</v>
      </c>
      <c r="Q806" s="267">
        <f>IF(BW77&gt;0,ROUND(BW77,0),0)</f>
        <v>0</v>
      </c>
      <c r="R806" s="267">
        <f>IF(BW78&gt;0,ROUND(BW78,0),0)</f>
        <v>0</v>
      </c>
      <c r="S806" s="267">
        <f>IF(BW79&gt;0,ROUND(BW79,0),0)</f>
        <v>0</v>
      </c>
      <c r="T806" s="269">
        <f>IF(BW80&gt;0,ROUND(BW80,2),0)</f>
        <v>0</v>
      </c>
      <c r="U806" s="267"/>
      <c r="V806" s="268"/>
      <c r="W806" s="267"/>
      <c r="X806" s="267"/>
      <c r="Y806" s="267"/>
      <c r="Z806" s="268"/>
      <c r="AA806" s="268"/>
      <c r="AB806" s="268"/>
      <c r="AC806" s="268"/>
      <c r="AD806" s="268"/>
      <c r="AE806" s="268"/>
      <c r="AF806" s="268"/>
      <c r="AG806" s="268"/>
      <c r="AH806" s="268"/>
      <c r="AI806" s="268"/>
      <c r="AJ806" s="268"/>
      <c r="AK806" s="268"/>
      <c r="AL806" s="268"/>
      <c r="AM806" s="268"/>
      <c r="AN806" s="268"/>
      <c r="AO806" s="268"/>
      <c r="AP806" s="268"/>
      <c r="AQ806" s="268"/>
      <c r="AR806" s="268"/>
      <c r="AS806" s="268"/>
      <c r="AT806" s="268"/>
      <c r="AU806" s="268"/>
      <c r="AV806" s="268"/>
      <c r="AW806" s="268"/>
      <c r="AX806" s="268"/>
      <c r="AY806" s="268"/>
      <c r="AZ806" s="268"/>
      <c r="BA806" s="268"/>
      <c r="BB806" s="268"/>
      <c r="BC806" s="268"/>
      <c r="BD806" s="268"/>
      <c r="BE806" s="268"/>
      <c r="BF806" s="268"/>
      <c r="BG806" s="268"/>
      <c r="BH806" s="268"/>
      <c r="BI806" s="268"/>
      <c r="BJ806" s="268"/>
      <c r="BK806" s="268"/>
      <c r="BL806" s="268"/>
      <c r="BM806" s="268"/>
      <c r="BN806" s="268"/>
      <c r="BO806" s="268"/>
      <c r="BP806" s="268"/>
      <c r="BQ806" s="268"/>
      <c r="BR806" s="268"/>
      <c r="BS806" s="268"/>
      <c r="BT806" s="268"/>
      <c r="BU806" s="268"/>
      <c r="BV806" s="268"/>
      <c r="BW806" s="268"/>
      <c r="BX806" s="268"/>
      <c r="BY806" s="268"/>
      <c r="BZ806" s="268"/>
      <c r="CA806" s="268"/>
      <c r="CB806" s="268"/>
      <c r="CC806" s="268"/>
      <c r="CD806" s="268"/>
      <c r="CE806" s="268"/>
    </row>
    <row r="807" spans="1:83" ht="12.65" customHeight="1" x14ac:dyDescent="0.35">
      <c r="A807" s="208" t="str">
        <f>RIGHT($C$83,3)&amp;"*"&amp;RIGHT($C$82,4)&amp;"*"&amp;BX$55&amp;"*"&amp;"A"</f>
        <v>156*2020*8710*A</v>
      </c>
      <c r="B807" s="267"/>
      <c r="C807" s="269">
        <f>ROUND(BX60,2)</f>
        <v>18</v>
      </c>
      <c r="D807" s="267">
        <f>ROUND(BX61,0)</f>
        <v>1442758</v>
      </c>
      <c r="E807" s="267">
        <f>ROUND(BX62,0)</f>
        <v>405128</v>
      </c>
      <c r="F807" s="267">
        <f>ROUND(BX63,0)</f>
        <v>22384</v>
      </c>
      <c r="G807" s="267">
        <f>ROUND(BX64,0)</f>
        <v>8654</v>
      </c>
      <c r="H807" s="267">
        <f>ROUND(BX65,0)</f>
        <v>1306</v>
      </c>
      <c r="I807" s="267">
        <f>ROUND(BX66,0)</f>
        <v>197050</v>
      </c>
      <c r="J807" s="267">
        <f>ROUND(BX67,0)</f>
        <v>79107</v>
      </c>
      <c r="K807" s="267">
        <f>ROUND(BX68,0)</f>
        <v>0</v>
      </c>
      <c r="L807" s="267">
        <f>ROUND(BX69,0)</f>
        <v>60095</v>
      </c>
      <c r="M807" s="267">
        <f>ROUND(BX70,0)</f>
        <v>0</v>
      </c>
      <c r="N807" s="267"/>
      <c r="O807" s="267"/>
      <c r="P807" s="267">
        <f>IF(BX76&gt;0,ROUND(BX76,0),0)</f>
        <v>2423</v>
      </c>
      <c r="Q807" s="267">
        <f>IF(BX77&gt;0,ROUND(BX77,0),0)</f>
        <v>0</v>
      </c>
      <c r="R807" s="267">
        <f>IF(BX78&gt;0,ROUND(BX78,0),0)</f>
        <v>0</v>
      </c>
      <c r="S807" s="267">
        <f>IF(BX79&gt;0,ROUND(BX79,0),0)</f>
        <v>0</v>
      </c>
      <c r="T807" s="269">
        <f>IF(BX80&gt;0,ROUND(BX80,2),0)</f>
        <v>0</v>
      </c>
      <c r="U807" s="267"/>
      <c r="V807" s="268"/>
      <c r="W807" s="267"/>
      <c r="X807" s="267"/>
      <c r="Y807" s="267"/>
      <c r="Z807" s="268"/>
      <c r="AA807" s="268"/>
      <c r="AB807" s="268"/>
      <c r="AC807" s="268"/>
      <c r="AD807" s="268"/>
      <c r="AE807" s="268"/>
      <c r="AF807" s="268"/>
      <c r="AG807" s="268"/>
      <c r="AH807" s="268"/>
      <c r="AI807" s="268"/>
      <c r="AJ807" s="268"/>
      <c r="AK807" s="268"/>
      <c r="AL807" s="268"/>
      <c r="AM807" s="268"/>
      <c r="AN807" s="268"/>
      <c r="AO807" s="268"/>
      <c r="AP807" s="268"/>
      <c r="AQ807" s="268"/>
      <c r="AR807" s="268"/>
      <c r="AS807" s="268"/>
      <c r="AT807" s="268"/>
      <c r="AU807" s="268"/>
      <c r="AV807" s="268"/>
      <c r="AW807" s="268"/>
      <c r="AX807" s="268"/>
      <c r="AY807" s="268"/>
      <c r="AZ807" s="268"/>
      <c r="BA807" s="268"/>
      <c r="BB807" s="268"/>
      <c r="BC807" s="268"/>
      <c r="BD807" s="268"/>
      <c r="BE807" s="268"/>
      <c r="BF807" s="268"/>
      <c r="BG807" s="268"/>
      <c r="BH807" s="268"/>
      <c r="BI807" s="268"/>
      <c r="BJ807" s="268"/>
      <c r="BK807" s="268"/>
      <c r="BL807" s="268"/>
      <c r="BM807" s="268"/>
      <c r="BN807" s="268"/>
      <c r="BO807" s="268"/>
      <c r="BP807" s="268"/>
      <c r="BQ807" s="268"/>
      <c r="BR807" s="268"/>
      <c r="BS807" s="268"/>
      <c r="BT807" s="268"/>
      <c r="BU807" s="268"/>
      <c r="BV807" s="268"/>
      <c r="BW807" s="268"/>
      <c r="BX807" s="268"/>
      <c r="BY807" s="268"/>
      <c r="BZ807" s="268"/>
      <c r="CA807" s="268"/>
      <c r="CB807" s="268"/>
      <c r="CC807" s="268"/>
      <c r="CD807" s="268"/>
      <c r="CE807" s="268"/>
    </row>
    <row r="808" spans="1:83" ht="12.65" customHeight="1" x14ac:dyDescent="0.35">
      <c r="A808" s="208" t="str">
        <f>RIGHT($C$83,3)&amp;"*"&amp;RIGHT($C$82,4)&amp;"*"&amp;BY$55&amp;"*"&amp;"A"</f>
        <v>156*2020*8720*A</v>
      </c>
      <c r="B808" s="267"/>
      <c r="C808" s="269">
        <f>ROUND(BY60,2)</f>
        <v>7</v>
      </c>
      <c r="D808" s="267">
        <f>ROUND(BY61,0)</f>
        <v>879196</v>
      </c>
      <c r="E808" s="267">
        <f>ROUND(BY62,0)</f>
        <v>246879</v>
      </c>
      <c r="F808" s="267">
        <f>ROUND(BY63,0)</f>
        <v>0</v>
      </c>
      <c r="G808" s="267">
        <f>ROUND(BY64,0)</f>
        <v>25</v>
      </c>
      <c r="H808" s="267">
        <f>ROUND(BY65,0)</f>
        <v>551</v>
      </c>
      <c r="I808" s="267">
        <f>ROUND(BY66,0)</f>
        <v>5385</v>
      </c>
      <c r="J808" s="267">
        <f>ROUND(BY67,0)</f>
        <v>15439</v>
      </c>
      <c r="K808" s="267">
        <f>ROUND(BY68,0)</f>
        <v>0</v>
      </c>
      <c r="L808" s="267">
        <f>ROUND(BY69,0)</f>
        <v>958</v>
      </c>
      <c r="M808" s="267">
        <f>ROUND(BY70,0)</f>
        <v>0</v>
      </c>
      <c r="N808" s="267"/>
      <c r="O808" s="267"/>
      <c r="P808" s="267">
        <f>IF(BY76&gt;0,ROUND(BY76,0),0)</f>
        <v>473</v>
      </c>
      <c r="Q808" s="267">
        <f>IF(BY77&gt;0,ROUND(BY77,0),0)</f>
        <v>0</v>
      </c>
      <c r="R808" s="267">
        <f>IF(BY78&gt;0,ROUND(BY78,0),0)</f>
        <v>0</v>
      </c>
      <c r="S808" s="267">
        <f>IF(BY79&gt;0,ROUND(BY79,0),0)</f>
        <v>0</v>
      </c>
      <c r="T808" s="269">
        <f>IF(BY80&gt;0,ROUND(BY80,2),0)</f>
        <v>0</v>
      </c>
      <c r="U808" s="267"/>
      <c r="V808" s="268"/>
      <c r="W808" s="267"/>
      <c r="X808" s="267"/>
      <c r="Y808" s="267"/>
      <c r="Z808" s="268"/>
      <c r="AA808" s="268"/>
      <c r="AB808" s="268"/>
      <c r="AC808" s="268"/>
      <c r="AD808" s="268"/>
      <c r="AE808" s="268"/>
      <c r="AF808" s="268"/>
      <c r="AG808" s="268"/>
      <c r="AH808" s="268"/>
      <c r="AI808" s="268"/>
      <c r="AJ808" s="268"/>
      <c r="AK808" s="268"/>
      <c r="AL808" s="268"/>
      <c r="AM808" s="268"/>
      <c r="AN808" s="268"/>
      <c r="AO808" s="268"/>
      <c r="AP808" s="268"/>
      <c r="AQ808" s="268"/>
      <c r="AR808" s="268"/>
      <c r="AS808" s="268"/>
      <c r="AT808" s="268"/>
      <c r="AU808" s="268"/>
      <c r="AV808" s="268"/>
      <c r="AW808" s="268"/>
      <c r="AX808" s="268"/>
      <c r="AY808" s="268"/>
      <c r="AZ808" s="268"/>
      <c r="BA808" s="268"/>
      <c r="BB808" s="268"/>
      <c r="BC808" s="268"/>
      <c r="BD808" s="268"/>
      <c r="BE808" s="268"/>
      <c r="BF808" s="268"/>
      <c r="BG808" s="268"/>
      <c r="BH808" s="268"/>
      <c r="BI808" s="268"/>
      <c r="BJ808" s="268"/>
      <c r="BK808" s="268"/>
      <c r="BL808" s="268"/>
      <c r="BM808" s="268"/>
      <c r="BN808" s="268"/>
      <c r="BO808" s="268"/>
      <c r="BP808" s="268"/>
      <c r="BQ808" s="268"/>
      <c r="BR808" s="268"/>
      <c r="BS808" s="268"/>
      <c r="BT808" s="268"/>
      <c r="BU808" s="268"/>
      <c r="BV808" s="268"/>
      <c r="BW808" s="268"/>
      <c r="BX808" s="268"/>
      <c r="BY808" s="268"/>
      <c r="BZ808" s="268"/>
      <c r="CA808" s="268"/>
      <c r="CB808" s="268"/>
      <c r="CC808" s="268"/>
      <c r="CD808" s="268"/>
      <c r="CE808" s="268"/>
    </row>
    <row r="809" spans="1:83" ht="12.65" customHeight="1" x14ac:dyDescent="0.35">
      <c r="A809" s="208" t="str">
        <f>RIGHT($C$83,3)&amp;"*"&amp;RIGHT($C$82,4)&amp;"*"&amp;BZ$55&amp;"*"&amp;"A"</f>
        <v>156*2020*8730*A</v>
      </c>
      <c r="B809" s="267"/>
      <c r="C809" s="269">
        <f>ROUND(BZ60,2)</f>
        <v>0</v>
      </c>
      <c r="D809" s="267">
        <f>ROUND(BZ61,0)</f>
        <v>0</v>
      </c>
      <c r="E809" s="267">
        <f>ROUND(BZ62,0)</f>
        <v>0</v>
      </c>
      <c r="F809" s="267">
        <f>ROUND(BZ63,0)</f>
        <v>0</v>
      </c>
      <c r="G809" s="267">
        <f>ROUND(BZ64,0)</f>
        <v>0</v>
      </c>
      <c r="H809" s="267">
        <f>ROUND(BZ65,0)</f>
        <v>0</v>
      </c>
      <c r="I809" s="267">
        <f>ROUND(BZ66,0)</f>
        <v>0</v>
      </c>
      <c r="J809" s="267">
        <f>ROUND(BZ67,0)</f>
        <v>0</v>
      </c>
      <c r="K809" s="267">
        <f>ROUND(BZ68,0)</f>
        <v>0</v>
      </c>
      <c r="L809" s="267">
        <f>ROUND(BZ69,0)</f>
        <v>0</v>
      </c>
      <c r="M809" s="267">
        <f>ROUND(BZ70,0)</f>
        <v>0</v>
      </c>
      <c r="N809" s="267"/>
      <c r="O809" s="267"/>
      <c r="P809" s="267">
        <f>IF(BZ76&gt;0,ROUND(BZ76,0),0)</f>
        <v>0</v>
      </c>
      <c r="Q809" s="267">
        <f>IF(BZ77&gt;0,ROUND(BZ77,0),0)</f>
        <v>0</v>
      </c>
      <c r="R809" s="267">
        <f>IF(BZ78&gt;0,ROUND(BZ78,0),0)</f>
        <v>0</v>
      </c>
      <c r="S809" s="267">
        <f>IF(BZ79&gt;0,ROUND(BZ79,0),0)</f>
        <v>0</v>
      </c>
      <c r="T809" s="269">
        <f>IF(BZ80&gt;0,ROUND(BZ80,2),0)</f>
        <v>0</v>
      </c>
      <c r="U809" s="267"/>
      <c r="V809" s="268"/>
      <c r="W809" s="267"/>
      <c r="X809" s="267"/>
      <c r="Y809" s="267"/>
      <c r="Z809" s="268"/>
      <c r="AA809" s="268"/>
      <c r="AB809" s="268"/>
      <c r="AC809" s="268"/>
      <c r="AD809" s="268"/>
      <c r="AE809" s="268"/>
      <c r="AF809" s="268"/>
      <c r="AG809" s="268"/>
      <c r="AH809" s="268"/>
      <c r="AI809" s="268"/>
      <c r="AJ809" s="268"/>
      <c r="AK809" s="268"/>
      <c r="AL809" s="268"/>
      <c r="AM809" s="268"/>
      <c r="AN809" s="268"/>
      <c r="AO809" s="268"/>
      <c r="AP809" s="268"/>
      <c r="AQ809" s="268"/>
      <c r="AR809" s="268"/>
      <c r="AS809" s="268"/>
      <c r="AT809" s="268"/>
      <c r="AU809" s="268"/>
      <c r="AV809" s="268"/>
      <c r="AW809" s="268"/>
      <c r="AX809" s="268"/>
      <c r="AY809" s="268"/>
      <c r="AZ809" s="268"/>
      <c r="BA809" s="268"/>
      <c r="BB809" s="268"/>
      <c r="BC809" s="268"/>
      <c r="BD809" s="268"/>
      <c r="BE809" s="268"/>
      <c r="BF809" s="268"/>
      <c r="BG809" s="268"/>
      <c r="BH809" s="268"/>
      <c r="BI809" s="268"/>
      <c r="BJ809" s="268"/>
      <c r="BK809" s="268"/>
      <c r="BL809" s="268"/>
      <c r="BM809" s="268"/>
      <c r="BN809" s="268"/>
      <c r="BO809" s="268"/>
      <c r="BP809" s="268"/>
      <c r="BQ809" s="268"/>
      <c r="BR809" s="268"/>
      <c r="BS809" s="268"/>
      <c r="BT809" s="268"/>
      <c r="BU809" s="268"/>
      <c r="BV809" s="268"/>
      <c r="BW809" s="268"/>
      <c r="BX809" s="268"/>
      <c r="BY809" s="268"/>
      <c r="BZ809" s="268"/>
      <c r="CA809" s="268"/>
      <c r="CB809" s="268"/>
      <c r="CC809" s="268"/>
      <c r="CD809" s="268"/>
      <c r="CE809" s="268"/>
    </row>
    <row r="810" spans="1:83" ht="12.65" customHeight="1" x14ac:dyDescent="0.35">
      <c r="A810" s="208" t="str">
        <f>RIGHT($C$83,3)&amp;"*"&amp;RIGHT($C$82,4)&amp;"*"&amp;CA$55&amp;"*"&amp;"A"</f>
        <v>156*2020*8740*A</v>
      </c>
      <c r="B810" s="267"/>
      <c r="C810" s="269">
        <f>ROUND(CA60,2)</f>
        <v>2</v>
      </c>
      <c r="D810" s="267">
        <f>ROUND(CA61,0)</f>
        <v>90849</v>
      </c>
      <c r="E810" s="267">
        <f>ROUND(CA62,0)</f>
        <v>25511</v>
      </c>
      <c r="F810" s="267">
        <f>ROUND(CA63,0)</f>
        <v>0</v>
      </c>
      <c r="G810" s="267">
        <f>ROUND(CA64,0)</f>
        <v>4334</v>
      </c>
      <c r="H810" s="267">
        <f>ROUND(CA65,0)</f>
        <v>0</v>
      </c>
      <c r="I810" s="267">
        <f>ROUND(CA66,0)</f>
        <v>1126</v>
      </c>
      <c r="J810" s="267">
        <f>ROUND(CA67,0)</f>
        <v>0</v>
      </c>
      <c r="K810" s="267">
        <f>ROUND(CA68,0)</f>
        <v>0</v>
      </c>
      <c r="L810" s="267">
        <f>ROUND(CA69,0)</f>
        <v>22305</v>
      </c>
      <c r="M810" s="267">
        <f>ROUND(CA70,0)</f>
        <v>0</v>
      </c>
      <c r="N810" s="267"/>
      <c r="O810" s="267"/>
      <c r="P810" s="267">
        <f>IF(CA76&gt;0,ROUND(CA76,0),0)</f>
        <v>0</v>
      </c>
      <c r="Q810" s="267">
        <f>IF(CA77&gt;0,ROUND(CA77,0),0)</f>
        <v>0</v>
      </c>
      <c r="R810" s="267">
        <f>IF(CA78&gt;0,ROUND(CA78,0),0)</f>
        <v>0</v>
      </c>
      <c r="S810" s="267">
        <f>IF(CA79&gt;0,ROUND(CA79,0),0)</f>
        <v>0</v>
      </c>
      <c r="T810" s="269">
        <f>IF(CA80&gt;0,ROUND(CA80,2),0)</f>
        <v>0</v>
      </c>
      <c r="U810" s="267"/>
      <c r="V810" s="268"/>
      <c r="W810" s="267"/>
      <c r="X810" s="267"/>
      <c r="Y810" s="267"/>
      <c r="Z810" s="268"/>
      <c r="AA810" s="268"/>
      <c r="AB810" s="268"/>
      <c r="AC810" s="268"/>
      <c r="AD810" s="268"/>
      <c r="AE810" s="268"/>
      <c r="AF810" s="268"/>
      <c r="AG810" s="268"/>
      <c r="AH810" s="268"/>
      <c r="AI810" s="268"/>
      <c r="AJ810" s="268"/>
      <c r="AK810" s="268"/>
      <c r="AL810" s="268"/>
      <c r="AM810" s="268"/>
      <c r="AN810" s="268"/>
      <c r="AO810" s="268"/>
      <c r="AP810" s="268"/>
      <c r="AQ810" s="268"/>
      <c r="AR810" s="268"/>
      <c r="AS810" s="268"/>
      <c r="AT810" s="268"/>
      <c r="AU810" s="268"/>
      <c r="AV810" s="268"/>
      <c r="AW810" s="268"/>
      <c r="AX810" s="268"/>
      <c r="AY810" s="268"/>
      <c r="AZ810" s="268"/>
      <c r="BA810" s="268"/>
      <c r="BB810" s="268"/>
      <c r="BC810" s="268"/>
      <c r="BD810" s="268"/>
      <c r="BE810" s="268"/>
      <c r="BF810" s="268"/>
      <c r="BG810" s="268"/>
      <c r="BH810" s="268"/>
      <c r="BI810" s="268"/>
      <c r="BJ810" s="268"/>
      <c r="BK810" s="268"/>
      <c r="BL810" s="268"/>
      <c r="BM810" s="268"/>
      <c r="BN810" s="268"/>
      <c r="BO810" s="268"/>
      <c r="BP810" s="268"/>
      <c r="BQ810" s="268"/>
      <c r="BR810" s="268"/>
      <c r="BS810" s="268"/>
      <c r="BT810" s="268"/>
      <c r="BU810" s="268"/>
      <c r="BV810" s="268"/>
      <c r="BW810" s="268"/>
      <c r="BX810" s="268"/>
      <c r="BY810" s="268"/>
      <c r="BZ810" s="268"/>
      <c r="CA810" s="268"/>
      <c r="CB810" s="268"/>
      <c r="CC810" s="268"/>
      <c r="CD810" s="268"/>
      <c r="CE810" s="268"/>
    </row>
    <row r="811" spans="1:83" ht="12.65" customHeight="1" x14ac:dyDescent="0.35">
      <c r="A811" s="208" t="str">
        <f>RIGHT($C$83,3)&amp;"*"&amp;RIGHT($C$82,4)&amp;"*"&amp;CB$55&amp;"*"&amp;"A"</f>
        <v>156*2020*8770*A</v>
      </c>
      <c r="B811" s="267"/>
      <c r="C811" s="269">
        <f>ROUND(CB60,2)</f>
        <v>0</v>
      </c>
      <c r="D811" s="267">
        <f>ROUND(CB61,0)</f>
        <v>0</v>
      </c>
      <c r="E811" s="267">
        <f>ROUND(CB62,0)</f>
        <v>0</v>
      </c>
      <c r="F811" s="267">
        <f>ROUND(CB63,0)</f>
        <v>0</v>
      </c>
      <c r="G811" s="267">
        <f>ROUND(CB64,0)</f>
        <v>0</v>
      </c>
      <c r="H811" s="267">
        <f>ROUND(CB65,0)</f>
        <v>0</v>
      </c>
      <c r="I811" s="267">
        <f>ROUND(CB66,0)</f>
        <v>371</v>
      </c>
      <c r="J811" s="267">
        <f>ROUND(CB67,0)</f>
        <v>123761</v>
      </c>
      <c r="K811" s="267">
        <f>ROUND(CB68,0)</f>
        <v>0</v>
      </c>
      <c r="L811" s="267">
        <f>ROUND(CB69,0)</f>
        <v>0</v>
      </c>
      <c r="M811" s="267">
        <f>ROUND(CB70,0)</f>
        <v>0</v>
      </c>
      <c r="N811" s="267"/>
      <c r="O811" s="267"/>
      <c r="P811" s="267">
        <f>IF(CB76&gt;0,ROUND(CB76,0),0)</f>
        <v>3791</v>
      </c>
      <c r="Q811" s="267">
        <f>IF(CB77&gt;0,ROUND(CB77,0),0)</f>
        <v>0</v>
      </c>
      <c r="R811" s="267">
        <f>IF(CB78&gt;0,ROUND(CB78,0),0)</f>
        <v>0</v>
      </c>
      <c r="S811" s="267">
        <f>IF(CB79&gt;0,ROUND(CB79,0),0)</f>
        <v>0</v>
      </c>
      <c r="T811" s="269">
        <f>IF(CB80&gt;0,ROUND(CB80,2),0)</f>
        <v>0</v>
      </c>
      <c r="U811" s="267"/>
      <c r="V811" s="268"/>
      <c r="W811" s="267"/>
      <c r="X811" s="267"/>
      <c r="Y811" s="267"/>
      <c r="Z811" s="268"/>
      <c r="AA811" s="268"/>
      <c r="AB811" s="268"/>
      <c r="AC811" s="268"/>
      <c r="AD811" s="268"/>
      <c r="AE811" s="268"/>
      <c r="AF811" s="268"/>
      <c r="AG811" s="268"/>
      <c r="AH811" s="268"/>
      <c r="AI811" s="268"/>
      <c r="AJ811" s="268"/>
      <c r="AK811" s="268"/>
      <c r="AL811" s="268"/>
      <c r="AM811" s="268"/>
      <c r="AN811" s="268"/>
      <c r="AO811" s="268"/>
      <c r="AP811" s="268"/>
      <c r="AQ811" s="268"/>
      <c r="AR811" s="268"/>
      <c r="AS811" s="268"/>
      <c r="AT811" s="268"/>
      <c r="AU811" s="268"/>
      <c r="AV811" s="268"/>
      <c r="AW811" s="268"/>
      <c r="AX811" s="268"/>
      <c r="AY811" s="268"/>
      <c r="AZ811" s="268"/>
      <c r="BA811" s="268"/>
      <c r="BB811" s="268"/>
      <c r="BC811" s="268"/>
      <c r="BD811" s="268"/>
      <c r="BE811" s="268"/>
      <c r="BF811" s="268"/>
      <c r="BG811" s="268"/>
      <c r="BH811" s="268"/>
      <c r="BI811" s="268"/>
      <c r="BJ811" s="268"/>
      <c r="BK811" s="268"/>
      <c r="BL811" s="268"/>
      <c r="BM811" s="268"/>
      <c r="BN811" s="268"/>
      <c r="BO811" s="268"/>
      <c r="BP811" s="268"/>
      <c r="BQ811" s="268"/>
      <c r="BR811" s="268"/>
      <c r="BS811" s="268"/>
      <c r="BT811" s="268"/>
      <c r="BU811" s="268"/>
      <c r="BV811" s="268"/>
      <c r="BW811" s="268"/>
      <c r="BX811" s="268"/>
      <c r="BY811" s="268"/>
      <c r="BZ811" s="268"/>
      <c r="CA811" s="268"/>
      <c r="CB811" s="268"/>
      <c r="CC811" s="268"/>
      <c r="CD811" s="268"/>
      <c r="CE811" s="268"/>
    </row>
    <row r="812" spans="1:83" ht="12.65" customHeight="1" x14ac:dyDescent="0.35">
      <c r="A812" s="208" t="str">
        <f>RIGHT($C$83,3)&amp;"*"&amp;RIGHT($C$82,4)&amp;"*"&amp;CC$55&amp;"*"&amp;"A"</f>
        <v>156*2020*8790*A</v>
      </c>
      <c r="B812" s="267"/>
      <c r="C812" s="269">
        <f>ROUND(CC60,2)</f>
        <v>3</v>
      </c>
      <c r="D812" s="267">
        <f>ROUND(CC61,0)</f>
        <v>45757</v>
      </c>
      <c r="E812" s="267">
        <f>ROUND(CC62,0)</f>
        <v>12849</v>
      </c>
      <c r="F812" s="267">
        <f>ROUND(CC63,0)</f>
        <v>15000</v>
      </c>
      <c r="G812" s="267">
        <f>ROUND(CC64,0)</f>
        <v>330436</v>
      </c>
      <c r="H812" s="267">
        <f>ROUND(CC65,0)</f>
        <v>20745</v>
      </c>
      <c r="I812" s="267">
        <f>ROUND(CC66,0)</f>
        <v>1352293</v>
      </c>
      <c r="J812" s="267">
        <f>ROUND(CC67,0)</f>
        <v>16569</v>
      </c>
      <c r="K812" s="267">
        <f>ROUND(CC68,0)</f>
        <v>6049</v>
      </c>
      <c r="L812" s="267">
        <f>ROUND(CC69,0)</f>
        <v>196858</v>
      </c>
      <c r="M812" s="267">
        <f>ROUND(CC70,0)</f>
        <v>0</v>
      </c>
      <c r="N812" s="267"/>
      <c r="O812" s="267"/>
      <c r="P812" s="267">
        <f>IF(CC76&gt;0,ROUND(CC76,0),0)</f>
        <v>508</v>
      </c>
      <c r="Q812" s="267">
        <f>IF(CC77&gt;0,ROUND(CC77,0),0)</f>
        <v>0</v>
      </c>
      <c r="R812" s="267">
        <f>IF(CC78&gt;0,ROUND(CC78,0),0)</f>
        <v>0</v>
      </c>
      <c r="S812" s="267">
        <f>IF(CC79&gt;0,ROUND(CC79,0),0)</f>
        <v>0</v>
      </c>
      <c r="T812" s="269">
        <f>IF(CC80&gt;0,ROUND(CC80,2),0)</f>
        <v>0</v>
      </c>
      <c r="U812" s="267"/>
      <c r="V812" s="268"/>
      <c r="W812" s="267"/>
      <c r="X812" s="267"/>
      <c r="Y812" s="267"/>
      <c r="Z812" s="268"/>
      <c r="AA812" s="268"/>
      <c r="AB812" s="268"/>
      <c r="AC812" s="268"/>
      <c r="AD812" s="268"/>
      <c r="AE812" s="268"/>
      <c r="AF812" s="268"/>
      <c r="AG812" s="268"/>
      <c r="AH812" s="268"/>
      <c r="AI812" s="268"/>
      <c r="AJ812" s="268"/>
      <c r="AK812" s="268"/>
      <c r="AL812" s="268"/>
      <c r="AM812" s="268"/>
      <c r="AN812" s="268"/>
      <c r="AO812" s="268"/>
      <c r="AP812" s="268"/>
      <c r="AQ812" s="268"/>
      <c r="AR812" s="268"/>
      <c r="AS812" s="268"/>
      <c r="AT812" s="268"/>
      <c r="AU812" s="268"/>
      <c r="AV812" s="268"/>
      <c r="AW812" s="268"/>
      <c r="AX812" s="268"/>
      <c r="AY812" s="268"/>
      <c r="AZ812" s="268"/>
      <c r="BA812" s="268"/>
      <c r="BB812" s="268"/>
      <c r="BC812" s="268"/>
      <c r="BD812" s="268"/>
      <c r="BE812" s="268"/>
      <c r="BF812" s="268"/>
      <c r="BG812" s="268"/>
      <c r="BH812" s="268"/>
      <c r="BI812" s="268"/>
      <c r="BJ812" s="268"/>
      <c r="BK812" s="268"/>
      <c r="BL812" s="268"/>
      <c r="BM812" s="268"/>
      <c r="BN812" s="268"/>
      <c r="BO812" s="268"/>
      <c r="BP812" s="268"/>
      <c r="BQ812" s="268"/>
      <c r="BR812" s="268"/>
      <c r="BS812" s="268"/>
      <c r="BT812" s="268"/>
      <c r="BU812" s="268"/>
      <c r="BV812" s="268"/>
      <c r="BW812" s="268"/>
      <c r="BX812" s="268"/>
      <c r="BY812" s="268"/>
      <c r="BZ812" s="268"/>
      <c r="CA812" s="268"/>
      <c r="CB812" s="268"/>
      <c r="CC812" s="268"/>
      <c r="CD812" s="268"/>
      <c r="CE812" s="268"/>
    </row>
    <row r="813" spans="1:83" ht="12.65" customHeight="1" x14ac:dyDescent="0.35">
      <c r="A813" s="208" t="str">
        <f>RIGHT($C$83,3)&amp;"*"&amp;RIGHT($C$82,4)&amp;"*"&amp;"9000"&amp;"*"&amp;"A"</f>
        <v>156*2020*9000*A</v>
      </c>
      <c r="B813" s="267"/>
      <c r="C813" s="270"/>
      <c r="D813" s="267"/>
      <c r="E813" s="267"/>
      <c r="F813" s="267"/>
      <c r="G813" s="267"/>
      <c r="H813" s="267"/>
      <c r="I813" s="267"/>
      <c r="J813" s="267"/>
      <c r="K813" s="267"/>
      <c r="L813" s="267"/>
      <c r="M813" s="267"/>
      <c r="N813" s="267"/>
      <c r="O813" s="267"/>
      <c r="P813" s="267"/>
      <c r="Q813" s="267"/>
      <c r="R813" s="267"/>
      <c r="S813" s="267"/>
      <c r="T813" s="270"/>
      <c r="U813" s="267">
        <f>ROUND(CD69,0)</f>
        <v>94507</v>
      </c>
      <c r="V813" s="268">
        <f>ROUND(CD70,0)</f>
        <v>0</v>
      </c>
      <c r="W813" s="267">
        <f>ROUND(CE72,0)</f>
        <v>132993</v>
      </c>
      <c r="X813" s="267">
        <f>ROUND(C131,0)</f>
        <v>0</v>
      </c>
      <c r="Y813" s="267"/>
      <c r="Z813" s="268"/>
      <c r="AA813" s="268"/>
      <c r="AB813" s="268"/>
      <c r="AC813" s="268"/>
      <c r="AD813" s="268"/>
      <c r="AE813" s="268"/>
      <c r="AF813" s="268"/>
      <c r="AG813" s="268"/>
      <c r="AH813" s="268"/>
      <c r="AI813" s="268"/>
      <c r="AJ813" s="268"/>
      <c r="AK813" s="268"/>
      <c r="AL813" s="268"/>
      <c r="AM813" s="268"/>
      <c r="AN813" s="268"/>
      <c r="AO813" s="268"/>
      <c r="AP813" s="268"/>
      <c r="AQ813" s="268"/>
      <c r="AR813" s="268"/>
      <c r="AS813" s="268"/>
      <c r="AT813" s="268"/>
      <c r="AU813" s="268"/>
      <c r="AV813" s="268"/>
      <c r="AW813" s="268"/>
      <c r="AX813" s="268"/>
      <c r="AY813" s="268"/>
      <c r="AZ813" s="268"/>
      <c r="BA813" s="268"/>
      <c r="BB813" s="268"/>
      <c r="BC813" s="268"/>
      <c r="BD813" s="268"/>
      <c r="BE813" s="268"/>
      <c r="BF813" s="268"/>
      <c r="BG813" s="268"/>
      <c r="BH813" s="268"/>
      <c r="BI813" s="268"/>
      <c r="BJ813" s="268"/>
      <c r="BK813" s="268"/>
      <c r="BL813" s="268"/>
      <c r="BM813" s="268"/>
      <c r="BN813" s="268"/>
      <c r="BO813" s="268"/>
      <c r="BP813" s="268"/>
      <c r="BQ813" s="268"/>
      <c r="BR813" s="268"/>
      <c r="BS813" s="268"/>
      <c r="BT813" s="268"/>
      <c r="BU813" s="268"/>
      <c r="BV813" s="268"/>
      <c r="BW813" s="268"/>
      <c r="BX813" s="268"/>
      <c r="BY813" s="268"/>
      <c r="BZ813" s="268"/>
      <c r="CA813" s="268"/>
      <c r="CB813" s="268"/>
      <c r="CC813" s="268"/>
      <c r="CD813" s="268"/>
      <c r="CE813" s="268"/>
    </row>
    <row r="814" spans="1:83" ht="12.65" customHeight="1" x14ac:dyDescent="0.35">
      <c r="B814" s="268"/>
      <c r="C814" s="268"/>
      <c r="D814" s="268"/>
      <c r="E814" s="268"/>
      <c r="F814" s="268"/>
      <c r="G814" s="268"/>
      <c r="H814" s="268"/>
      <c r="I814" s="268"/>
      <c r="J814" s="268"/>
      <c r="K814" s="268"/>
      <c r="L814" s="268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  <c r="AA814" s="268"/>
      <c r="AB814" s="268"/>
      <c r="AC814" s="268"/>
      <c r="AD814" s="268"/>
      <c r="AE814" s="268"/>
      <c r="AF814" s="268"/>
      <c r="AG814" s="268"/>
      <c r="AH814" s="268"/>
      <c r="AI814" s="268"/>
      <c r="AJ814" s="268"/>
      <c r="AK814" s="268"/>
      <c r="AL814" s="268"/>
      <c r="AM814" s="268"/>
      <c r="AN814" s="268"/>
      <c r="AO814" s="268"/>
      <c r="AP814" s="268"/>
      <c r="AQ814" s="268"/>
      <c r="AR814" s="268"/>
      <c r="AS814" s="268"/>
      <c r="AT814" s="268"/>
      <c r="AU814" s="268"/>
      <c r="AV814" s="268"/>
      <c r="AW814" s="268"/>
      <c r="AX814" s="268"/>
      <c r="AY814" s="268"/>
      <c r="AZ814" s="268"/>
      <c r="BA814" s="268"/>
      <c r="BB814" s="268"/>
      <c r="BC814" s="268"/>
      <c r="BD814" s="268"/>
      <c r="BE814" s="268"/>
      <c r="BF814" s="268"/>
      <c r="BG814" s="268"/>
      <c r="BH814" s="268"/>
      <c r="BI814" s="268"/>
      <c r="BJ814" s="268"/>
      <c r="BK814" s="268"/>
      <c r="BL814" s="268"/>
      <c r="BM814" s="268"/>
      <c r="BN814" s="268"/>
      <c r="BO814" s="268"/>
      <c r="BP814" s="268"/>
      <c r="BQ814" s="268"/>
      <c r="BR814" s="268"/>
      <c r="BS814" s="268"/>
      <c r="BT814" s="268"/>
      <c r="BU814" s="268"/>
      <c r="BV814" s="268"/>
      <c r="BW814" s="268"/>
      <c r="BX814" s="268"/>
      <c r="BY814" s="268"/>
      <c r="BZ814" s="268"/>
      <c r="CA814" s="268"/>
      <c r="CB814" s="268"/>
      <c r="CC814" s="268"/>
      <c r="CD814" s="268"/>
      <c r="CE814" s="268"/>
    </row>
    <row r="815" spans="1:83" ht="12.65" customHeight="1" x14ac:dyDescent="0.35">
      <c r="B815" s="271" t="s">
        <v>1004</v>
      </c>
      <c r="C815" s="272">
        <f t="shared" ref="C815:K815" si="22">SUM(C734:C813)</f>
        <v>547.4</v>
      </c>
      <c r="D815" s="268">
        <f t="shared" si="22"/>
        <v>48442966</v>
      </c>
      <c r="E815" s="268">
        <f t="shared" si="22"/>
        <v>13602840</v>
      </c>
      <c r="F815" s="268">
        <f t="shared" si="22"/>
        <v>12662270</v>
      </c>
      <c r="G815" s="268">
        <f t="shared" si="22"/>
        <v>17171585</v>
      </c>
      <c r="H815" s="268">
        <f t="shared" si="22"/>
        <v>1510611</v>
      </c>
      <c r="I815" s="268">
        <f t="shared" si="22"/>
        <v>15292552</v>
      </c>
      <c r="J815" s="268">
        <f t="shared" si="22"/>
        <v>5972269</v>
      </c>
      <c r="K815" s="268">
        <f t="shared" si="22"/>
        <v>1334083</v>
      </c>
      <c r="L815" s="268">
        <f>SUM(L734:L813)+SUM(U734:U813)</f>
        <v>2431805</v>
      </c>
      <c r="M815" s="268">
        <f>SUM(M734:M813)+SUM(V734:V813)</f>
        <v>0</v>
      </c>
      <c r="N815" s="268">
        <f t="shared" ref="N815:Y815" si="23">SUM(N734:N813)</f>
        <v>238148133</v>
      </c>
      <c r="O815" s="268">
        <f t="shared" si="23"/>
        <v>35112984</v>
      </c>
      <c r="P815" s="268">
        <f t="shared" si="23"/>
        <v>182933</v>
      </c>
      <c r="Q815" s="268">
        <f t="shared" si="23"/>
        <v>94967</v>
      </c>
      <c r="R815" s="268">
        <f t="shared" si="23"/>
        <v>28270</v>
      </c>
      <c r="S815" s="268">
        <f t="shared" si="23"/>
        <v>393363</v>
      </c>
      <c r="T815" s="272">
        <f t="shared" si="23"/>
        <v>201.70999999999995</v>
      </c>
      <c r="U815" s="268">
        <f t="shared" si="23"/>
        <v>94507</v>
      </c>
      <c r="V815" s="268">
        <f t="shared" si="23"/>
        <v>0</v>
      </c>
      <c r="W815" s="268">
        <f t="shared" si="23"/>
        <v>132993</v>
      </c>
      <c r="X815" s="268">
        <f t="shared" si="23"/>
        <v>0</v>
      </c>
      <c r="Y815" s="268">
        <f t="shared" si="23"/>
        <v>29039431</v>
      </c>
      <c r="Z815" s="268"/>
      <c r="AA815" s="268"/>
      <c r="AB815" s="268"/>
      <c r="AC815" s="268"/>
      <c r="AD815" s="268"/>
      <c r="AE815" s="268"/>
      <c r="AF815" s="268"/>
      <c r="AG815" s="268"/>
      <c r="AH815" s="268"/>
      <c r="AI815" s="268"/>
      <c r="AJ815" s="268"/>
      <c r="AK815" s="268"/>
      <c r="AL815" s="268"/>
      <c r="AM815" s="268"/>
      <c r="AN815" s="268"/>
      <c r="AO815" s="268"/>
      <c r="AP815" s="268"/>
      <c r="AQ815" s="268"/>
      <c r="AR815" s="268"/>
      <c r="AS815" s="268"/>
      <c r="AT815" s="268"/>
      <c r="AU815" s="268"/>
      <c r="AV815" s="268"/>
      <c r="AW815" s="268"/>
      <c r="AX815" s="268"/>
      <c r="AY815" s="268"/>
      <c r="AZ815" s="268"/>
      <c r="BA815" s="268"/>
      <c r="BB815" s="268"/>
      <c r="BC815" s="268"/>
      <c r="BD815" s="268"/>
      <c r="BE815" s="268"/>
      <c r="BF815" s="268"/>
      <c r="BG815" s="268"/>
      <c r="BH815" s="268"/>
      <c r="BI815" s="268"/>
      <c r="BJ815" s="268"/>
      <c r="BK815" s="268"/>
      <c r="BL815" s="268"/>
      <c r="BM815" s="268"/>
      <c r="BN815" s="268"/>
      <c r="BO815" s="268"/>
      <c r="BP815" s="268"/>
      <c r="BQ815" s="268"/>
      <c r="BR815" s="268"/>
      <c r="BS815" s="268"/>
      <c r="BT815" s="268"/>
      <c r="BU815" s="268"/>
      <c r="BV815" s="268"/>
      <c r="BW815" s="268"/>
      <c r="BX815" s="268"/>
      <c r="BY815" s="268"/>
      <c r="BZ815" s="268"/>
      <c r="CA815" s="268"/>
      <c r="CB815" s="268"/>
      <c r="CC815" s="268"/>
      <c r="CD815" s="268"/>
      <c r="CE815" s="268"/>
    </row>
    <row r="816" spans="1:83" ht="12.65" customHeight="1" x14ac:dyDescent="0.35">
      <c r="B816" s="268" t="s">
        <v>1005</v>
      </c>
      <c r="C816" s="272">
        <f>CE60</f>
        <v>547.4</v>
      </c>
      <c r="D816" s="268">
        <f>CE61</f>
        <v>48442966.330000013</v>
      </c>
      <c r="E816" s="268">
        <f>CE62</f>
        <v>13602840</v>
      </c>
      <c r="F816" s="268">
        <f>CE63</f>
        <v>12662268.779999999</v>
      </c>
      <c r="G816" s="268">
        <f>CE64</f>
        <v>17171584.539999995</v>
      </c>
      <c r="H816" s="271">
        <f>CE65</f>
        <v>1510611.04</v>
      </c>
      <c r="I816" s="271">
        <f>CE66</f>
        <v>15292554.520000001</v>
      </c>
      <c r="J816" s="271">
        <f>CE67</f>
        <v>5972269</v>
      </c>
      <c r="K816" s="271">
        <f>CE68</f>
        <v>1334084.53</v>
      </c>
      <c r="L816" s="271">
        <f>CE69</f>
        <v>2431802.7799999998</v>
      </c>
      <c r="M816" s="271">
        <f>CE70</f>
        <v>0</v>
      </c>
      <c r="N816" s="268">
        <f>CE75</f>
        <v>238148133.01999998</v>
      </c>
      <c r="O816" s="268">
        <f>CE73</f>
        <v>35112984.019999996</v>
      </c>
      <c r="P816" s="268">
        <f>CE76</f>
        <v>182926.43</v>
      </c>
      <c r="Q816" s="268">
        <f>CE77</f>
        <v>94966.5</v>
      </c>
      <c r="R816" s="268">
        <f>CE78</f>
        <v>28272.033333333344</v>
      </c>
      <c r="S816" s="268">
        <f>CE79</f>
        <v>393363</v>
      </c>
      <c r="T816" s="272">
        <f>CE80</f>
        <v>201.70999999999995</v>
      </c>
      <c r="U816" s="268" t="s">
        <v>1006</v>
      </c>
      <c r="V816" s="268" t="s">
        <v>1006</v>
      </c>
      <c r="W816" s="268" t="s">
        <v>1006</v>
      </c>
      <c r="X816" s="268" t="s">
        <v>1006</v>
      </c>
      <c r="Y816" s="268">
        <f>M716</f>
        <v>29039428.669999998</v>
      </c>
      <c r="Z816" s="268"/>
      <c r="AA816" s="268"/>
      <c r="AB816" s="268"/>
      <c r="AC816" s="268"/>
      <c r="AD816" s="268"/>
      <c r="AE816" s="268"/>
      <c r="AF816" s="268"/>
      <c r="AG816" s="268"/>
      <c r="AH816" s="268"/>
      <c r="AI816" s="268"/>
      <c r="AJ816" s="268"/>
      <c r="AK816" s="268"/>
      <c r="AL816" s="268"/>
      <c r="AM816" s="268"/>
      <c r="AN816" s="268"/>
      <c r="AO816" s="268"/>
      <c r="AP816" s="268"/>
      <c r="AQ816" s="268"/>
      <c r="AR816" s="268"/>
      <c r="AS816" s="268"/>
      <c r="AT816" s="268"/>
      <c r="AU816" s="268"/>
      <c r="AV816" s="268"/>
      <c r="AW816" s="268"/>
      <c r="AX816" s="268"/>
      <c r="AY816" s="268"/>
      <c r="AZ816" s="268"/>
      <c r="BA816" s="268"/>
      <c r="BB816" s="268"/>
      <c r="BC816" s="268"/>
      <c r="BD816" s="268"/>
      <c r="BE816" s="268"/>
      <c r="BF816" s="268"/>
      <c r="BG816" s="268"/>
      <c r="BH816" s="268"/>
      <c r="BI816" s="268"/>
      <c r="BJ816" s="268"/>
      <c r="BK816" s="268"/>
      <c r="BL816" s="268"/>
      <c r="BM816" s="268"/>
      <c r="BN816" s="268"/>
      <c r="BO816" s="268"/>
      <c r="BP816" s="268"/>
      <c r="BQ816" s="268"/>
      <c r="BR816" s="268"/>
      <c r="BS816" s="268"/>
      <c r="BT816" s="268"/>
      <c r="BU816" s="268"/>
      <c r="BV816" s="268"/>
      <c r="BW816" s="268"/>
      <c r="BX816" s="268"/>
      <c r="BY816" s="268"/>
      <c r="BZ816" s="268"/>
      <c r="CA816" s="268"/>
      <c r="CB816" s="268"/>
      <c r="CC816" s="268"/>
      <c r="CD816" s="268"/>
      <c r="CE816" s="268"/>
    </row>
    <row r="817" spans="2:15" ht="12.65" customHeight="1" x14ac:dyDescent="0.35">
      <c r="B817" s="180" t="s">
        <v>471</v>
      </c>
      <c r="C817" s="198" t="s">
        <v>1007</v>
      </c>
      <c r="D817" s="180">
        <f>C378</f>
        <v>49027418.259999998</v>
      </c>
      <c r="E817" s="180">
        <f>C379</f>
        <v>13602838.92</v>
      </c>
      <c r="F817" s="180">
        <f>C380</f>
        <v>12666093.779999999</v>
      </c>
      <c r="G817" s="232">
        <f>C381</f>
        <v>17189147.719999999</v>
      </c>
      <c r="H817" s="232">
        <f>C382</f>
        <v>1549737.58</v>
      </c>
      <c r="I817" s="232">
        <f>C383</f>
        <v>15303142.109999999</v>
      </c>
      <c r="J817" s="232">
        <f>C384</f>
        <v>5972266.0199999996</v>
      </c>
      <c r="K817" s="232">
        <f>C385</f>
        <v>1334084.53</v>
      </c>
      <c r="L817" s="232">
        <f>C386+C387+C388+C389</f>
        <v>2385763.5499999998</v>
      </c>
      <c r="M817" s="232">
        <f>C370</f>
        <v>8930672.25</v>
      </c>
      <c r="N817" s="180">
        <f>D361</f>
        <v>238403782.33000001</v>
      </c>
      <c r="O817" s="180">
        <f>C359</f>
        <v>35112984.020000003</v>
      </c>
    </row>
  </sheetData>
  <sheetProtection algorithmName="SHA-512" hashValue="1/Pwdw3arMCtB2dV7XlfQ2M7KaM/VRBbQoSIEgWGqXWZ820plSwBEO4GCe1pwy4LzIB0a+u+2kpjw+fn8647Vw==" saltValue="azpCJbiMP5pVLdF/RTFpU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85" transitionEvaluation="1" transitionEntry="1">
    <pageSetUpPr autoPageBreaks="0" fitToPage="1"/>
  </sheetPr>
  <dimension ref="A1:CF817"/>
  <sheetViews>
    <sheetView showGridLines="0" topLeftCell="A25" zoomScale="90" zoomScaleNormal="90" workbookViewId="0">
      <pane xSplit="1" ySplit="21" topLeftCell="B85" activePane="bottomRight" state="frozen"/>
      <selection activeCell="A25" sqref="A25"/>
      <selection pane="topRight" activeCell="B25" sqref="B25"/>
      <selection pane="bottomLeft" activeCell="A46" sqref="A46"/>
      <selection pane="bottomRight" activeCell="A80" sqref="A80:XFD8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25" t="s">
        <v>1232</v>
      </c>
      <c r="B1" s="226"/>
      <c r="C1" s="226"/>
      <c r="D1" s="226"/>
      <c r="E1" s="226"/>
      <c r="F1" s="226"/>
    </row>
    <row r="2" spans="1:6" ht="12.75" customHeight="1" x14ac:dyDescent="0.35">
      <c r="A2" s="226" t="s">
        <v>1233</v>
      </c>
      <c r="B2" s="226"/>
      <c r="C2" s="227"/>
      <c r="D2" s="226"/>
      <c r="E2" s="226"/>
      <c r="F2" s="226"/>
    </row>
    <row r="3" spans="1:6" ht="12.75" customHeight="1" x14ac:dyDescent="0.35">
      <c r="A3" s="198"/>
      <c r="C3" s="228"/>
    </row>
    <row r="4" spans="1:6" ht="12.75" customHeight="1" x14ac:dyDescent="0.35">
      <c r="C4" s="228"/>
    </row>
    <row r="5" spans="1:6" ht="12.75" customHeight="1" x14ac:dyDescent="0.35">
      <c r="A5" s="198" t="s">
        <v>1258</v>
      </c>
      <c r="C5" s="228"/>
    </row>
    <row r="6" spans="1:6" ht="12.75" customHeight="1" x14ac:dyDescent="0.35">
      <c r="A6" s="198" t="s">
        <v>0</v>
      </c>
      <c r="C6" s="228"/>
    </row>
    <row r="7" spans="1:6" ht="12.75" customHeight="1" x14ac:dyDescent="0.35">
      <c r="A7" s="198" t="s">
        <v>1</v>
      </c>
      <c r="C7" s="228"/>
    </row>
    <row r="8" spans="1:6" ht="12.75" customHeight="1" x14ac:dyDescent="0.35">
      <c r="C8" s="228"/>
    </row>
    <row r="9" spans="1:6" ht="12.75" customHeight="1" x14ac:dyDescent="0.35">
      <c r="C9" s="228"/>
    </row>
    <row r="10" spans="1:6" ht="12.75" customHeight="1" x14ac:dyDescent="0.35">
      <c r="A10" s="197" t="s">
        <v>1228</v>
      </c>
      <c r="C10" s="228"/>
    </row>
    <row r="11" spans="1:6" ht="12.75" customHeight="1" x14ac:dyDescent="0.35">
      <c r="A11" s="197" t="s">
        <v>1231</v>
      </c>
      <c r="C11" s="228"/>
    </row>
    <row r="12" spans="1:6" ht="12.75" customHeight="1" x14ac:dyDescent="0.35">
      <c r="C12" s="228"/>
    </row>
    <row r="13" spans="1:6" ht="12.75" customHeight="1" x14ac:dyDescent="0.35">
      <c r="C13" s="228"/>
    </row>
    <row r="14" spans="1:6" ht="12.75" customHeight="1" x14ac:dyDescent="0.35">
      <c r="A14" s="198" t="s">
        <v>2</v>
      </c>
      <c r="C14" s="228"/>
    </row>
    <row r="15" spans="1:6" ht="12.75" customHeight="1" x14ac:dyDescent="0.35">
      <c r="A15" s="198"/>
      <c r="C15" s="228"/>
    </row>
    <row r="16" spans="1:6" ht="12.75" customHeight="1" x14ac:dyDescent="0.35">
      <c r="A16" s="180" t="s">
        <v>1260</v>
      </c>
      <c r="C16" s="228"/>
      <c r="F16" s="273" t="s">
        <v>1259</v>
      </c>
    </row>
    <row r="17" spans="1:6" ht="12.75" customHeight="1" x14ac:dyDescent="0.35">
      <c r="A17" s="180" t="s">
        <v>1230</v>
      </c>
      <c r="C17" s="273" t="s">
        <v>1259</v>
      </c>
    </row>
    <row r="18" spans="1:6" ht="12.75" customHeight="1" x14ac:dyDescent="0.35">
      <c r="A18" s="222"/>
      <c r="C18" s="228"/>
    </row>
    <row r="19" spans="1:6" ht="12.75" customHeight="1" x14ac:dyDescent="0.35">
      <c r="C19" s="228"/>
    </row>
    <row r="20" spans="1:6" ht="12.75" customHeight="1" x14ac:dyDescent="0.35">
      <c r="A20" s="264" t="s">
        <v>1234</v>
      </c>
      <c r="B20" s="264"/>
      <c r="C20" s="274"/>
      <c r="D20" s="264"/>
      <c r="E20" s="264"/>
      <c r="F20" s="264"/>
    </row>
    <row r="21" spans="1:6" ht="22.5" customHeight="1" x14ac:dyDescent="0.35">
      <c r="A21" s="198"/>
      <c r="C21" s="228"/>
    </row>
    <row r="22" spans="1:6" ht="12.65" customHeight="1" x14ac:dyDescent="0.35">
      <c r="A22" s="229" t="s">
        <v>1254</v>
      </c>
      <c r="B22" s="230"/>
      <c r="C22" s="231"/>
      <c r="D22" s="229"/>
      <c r="E22" s="229"/>
    </row>
    <row r="23" spans="1:6" ht="12.65" customHeight="1" x14ac:dyDescent="0.35">
      <c r="B23" s="198"/>
      <c r="C23" s="228"/>
    </row>
    <row r="24" spans="1:6" ht="12.65" customHeight="1" x14ac:dyDescent="0.35">
      <c r="A24" s="232" t="s">
        <v>3</v>
      </c>
      <c r="C24" s="228"/>
    </row>
    <row r="25" spans="1:6" ht="12.65" customHeight="1" x14ac:dyDescent="0.35">
      <c r="A25" s="197" t="s">
        <v>1235</v>
      </c>
      <c r="C25" s="228"/>
    </row>
    <row r="26" spans="1:6" ht="12.65" customHeight="1" x14ac:dyDescent="0.35">
      <c r="A26" s="198" t="s">
        <v>4</v>
      </c>
      <c r="C26" s="228"/>
    </row>
    <row r="27" spans="1:6" ht="12.65" customHeight="1" x14ac:dyDescent="0.35">
      <c r="A27" s="197" t="s">
        <v>1236</v>
      </c>
      <c r="C27" s="228"/>
    </row>
    <row r="28" spans="1:6" ht="12.65" customHeight="1" x14ac:dyDescent="0.35">
      <c r="A28" s="198" t="s">
        <v>5</v>
      </c>
      <c r="C28" s="228"/>
    </row>
    <row r="29" spans="1:6" ht="12.65" customHeight="1" x14ac:dyDescent="0.35">
      <c r="A29" s="197"/>
      <c r="C29" s="228"/>
    </row>
    <row r="30" spans="1:6" ht="12.65" customHeight="1" x14ac:dyDescent="0.35">
      <c r="A30" s="180" t="s">
        <v>6</v>
      </c>
      <c r="C30" s="228"/>
    </row>
    <row r="31" spans="1:6" ht="12.65" customHeight="1" x14ac:dyDescent="0.35">
      <c r="A31" s="198" t="s">
        <v>7</v>
      </c>
      <c r="C31" s="228"/>
    </row>
    <row r="32" spans="1:6" ht="12.65" customHeight="1" x14ac:dyDescent="0.35">
      <c r="A32" s="198" t="s">
        <v>8</v>
      </c>
      <c r="C32" s="228"/>
    </row>
    <row r="33" spans="1:83" ht="12.65" customHeight="1" x14ac:dyDescent="0.35">
      <c r="A33" s="197" t="s">
        <v>1237</v>
      </c>
      <c r="C33" s="228"/>
    </row>
    <row r="34" spans="1:83" ht="12.65" customHeight="1" x14ac:dyDescent="0.35">
      <c r="A34" s="198" t="s">
        <v>9</v>
      </c>
      <c r="C34" s="228"/>
    </row>
    <row r="35" spans="1:83" ht="12.65" customHeight="1" x14ac:dyDescent="0.35">
      <c r="A35" s="198"/>
      <c r="C35" s="228"/>
    </row>
    <row r="36" spans="1:83" ht="12.65" customHeight="1" x14ac:dyDescent="0.35">
      <c r="A36" s="197" t="s">
        <v>1238</v>
      </c>
      <c r="C36" s="228"/>
    </row>
    <row r="37" spans="1:83" ht="12.65" customHeight="1" x14ac:dyDescent="0.35">
      <c r="A37" s="198" t="s">
        <v>1229</v>
      </c>
      <c r="C37" s="228"/>
    </row>
    <row r="38" spans="1:83" ht="12" customHeight="1" x14ac:dyDescent="0.35">
      <c r="A38" s="197"/>
      <c r="C38" s="228"/>
    </row>
    <row r="39" spans="1:83" ht="12.65" customHeight="1" x14ac:dyDescent="0.35">
      <c r="A39" s="198"/>
      <c r="C39" s="228"/>
    </row>
    <row r="40" spans="1:83" ht="12" customHeight="1" x14ac:dyDescent="0.35">
      <c r="A40" s="198"/>
      <c r="C40" s="228"/>
    </row>
    <row r="41" spans="1:83" ht="12" customHeight="1" x14ac:dyDescent="0.35">
      <c r="A41" s="198"/>
      <c r="C41" s="233"/>
      <c r="D41" s="234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</row>
    <row r="42" spans="1:83" ht="12" customHeight="1" x14ac:dyDescent="0.35">
      <c r="A42" s="198"/>
      <c r="C42" s="233"/>
      <c r="D42" s="234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5"/>
    </row>
    <row r="43" spans="1:83" ht="12" customHeight="1" x14ac:dyDescent="0.35">
      <c r="A43" s="198"/>
      <c r="C43" s="228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3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276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3"/>
      <c r="CB47" s="413"/>
      <c r="CC47" s="413"/>
      <c r="CD47" s="194"/>
      <c r="CE47" s="194">
        <f>SUM(C47:CC47)</f>
        <v>0</v>
      </c>
    </row>
    <row r="48" spans="1:83" ht="12.65" customHeight="1" x14ac:dyDescent="0.35">
      <c r="A48" s="175" t="s">
        <v>205</v>
      </c>
      <c r="B48" s="276">
        <v>10436636.890000001</v>
      </c>
      <c r="C48" s="237">
        <f>ROUND(((B48/CE61)*C61),0)</f>
        <v>278576</v>
      </c>
      <c r="D48" s="237">
        <f>ROUND(((B48/CE61)*D61),0)</f>
        <v>0</v>
      </c>
      <c r="E48" s="194">
        <f>ROUND(((B48/CE61)*E61),0)</f>
        <v>617618</v>
      </c>
      <c r="F48" s="194">
        <f>ROUND(((B48/CE61)*F61),0)</f>
        <v>0</v>
      </c>
      <c r="G48" s="194">
        <f>ROUND(((B48/CE61)*G61),0)</f>
        <v>0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18328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0</v>
      </c>
      <c r="O48" s="194">
        <f>ROUND(((B48/CE61)*O61),0)</f>
        <v>348356</v>
      </c>
      <c r="P48" s="194">
        <f>ROUND(((B48/CE61)*P61),0)</f>
        <v>297884</v>
      </c>
      <c r="Q48" s="194">
        <f>ROUND(((B48/CE61)*Q61),0)</f>
        <v>236509</v>
      </c>
      <c r="R48" s="194">
        <f>ROUND(((B48/CE61)*R61),0)</f>
        <v>0</v>
      </c>
      <c r="S48" s="194">
        <f>ROUND(((B48/CE61)*S61),0)</f>
        <v>22921</v>
      </c>
      <c r="T48" s="194">
        <f>ROUND(((B48/CE61)*T61),0)</f>
        <v>0</v>
      </c>
      <c r="U48" s="194">
        <f>ROUND(((B48/CE61)*U61),0)</f>
        <v>378738</v>
      </c>
      <c r="V48" s="194">
        <f>ROUND(((B48/CE61)*V61),0)</f>
        <v>8793</v>
      </c>
      <c r="W48" s="194">
        <f>ROUND(((B48/CE61)*W61),0)</f>
        <v>19875</v>
      </c>
      <c r="X48" s="194">
        <f>ROUND(((B48/CE61)*X61),0)</f>
        <v>120504</v>
      </c>
      <c r="Y48" s="194">
        <f>ROUND(((B48/CE61)*Y61),0)</f>
        <v>280004</v>
      </c>
      <c r="Z48" s="194">
        <f>ROUND(((B48/CE61)*Z61),0)</f>
        <v>0</v>
      </c>
      <c r="AA48" s="194">
        <f>ROUND(((B48/CE61)*AA61),0)</f>
        <v>24528</v>
      </c>
      <c r="AB48" s="194">
        <f>ROUND(((B48/CE61)*AB61),0)</f>
        <v>173640</v>
      </c>
      <c r="AC48" s="194">
        <f>ROUND(((B48/CE61)*AC61),0)</f>
        <v>88893</v>
      </c>
      <c r="AD48" s="194">
        <f>ROUND(((B48/CE61)*AD61),0)</f>
        <v>0</v>
      </c>
      <c r="AE48" s="194">
        <f>ROUND(((B48/CE61)*AE61),0)</f>
        <v>313962</v>
      </c>
      <c r="AF48" s="194">
        <f>ROUND(((B48/CE61)*AF61),0)</f>
        <v>0</v>
      </c>
      <c r="AG48" s="194">
        <f>ROUND(((B48/CE61)*AG61),0)</f>
        <v>480155</v>
      </c>
      <c r="AH48" s="194">
        <f>ROUND(((B48/CE61)*AH61),0)</f>
        <v>1067279</v>
      </c>
      <c r="AI48" s="194">
        <f>ROUND(((B48/CE61)*AI61),0)</f>
        <v>285130</v>
      </c>
      <c r="AJ48" s="194">
        <f>ROUND(((B48/CE61)*AJ61),0)</f>
        <v>2212177</v>
      </c>
      <c r="AK48" s="194">
        <f>ROUND(((B48/CE61)*AK61),0)</f>
        <v>27573</v>
      </c>
      <c r="AL48" s="194">
        <f>ROUND(((B48/CE61)*AL61),0)</f>
        <v>28781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756540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0</v>
      </c>
      <c r="AW48" s="194">
        <f>ROUND(((B48/CE61)*AW61),0)</f>
        <v>0</v>
      </c>
      <c r="AX48" s="194">
        <f>ROUND(((B48/CE61)*AX61),0)</f>
        <v>7293</v>
      </c>
      <c r="AY48" s="194">
        <f>ROUND(((B48/CE61)*AY61),0)</f>
        <v>0</v>
      </c>
      <c r="AZ48" s="194">
        <f>ROUND(((B48/CE61)*AZ61),0)</f>
        <v>120877</v>
      </c>
      <c r="BA48" s="194">
        <f>ROUND(((B48/CE61)*BA61),0)</f>
        <v>0</v>
      </c>
      <c r="BB48" s="194">
        <f>ROUND(((B48/CE61)*BB61),0)</f>
        <v>0</v>
      </c>
      <c r="BC48" s="194">
        <f>ROUND(((B48/CE61)*BC61),0)</f>
        <v>13366</v>
      </c>
      <c r="BD48" s="194">
        <f>ROUND(((B48/CE61)*BD61),0)</f>
        <v>58905</v>
      </c>
      <c r="BE48" s="194">
        <f>ROUND(((B48/CE61)*BE61),0)</f>
        <v>98938</v>
      </c>
      <c r="BF48" s="194">
        <f>ROUND(((B48/CE61)*BF61),0)</f>
        <v>190431</v>
      </c>
      <c r="BG48" s="194">
        <f>ROUND(((B48/CE61)*BG61),0)</f>
        <v>21766</v>
      </c>
      <c r="BH48" s="194">
        <f>ROUND(((B48/CE61)*BH61),0)</f>
        <v>90924</v>
      </c>
      <c r="BI48" s="194">
        <f>ROUND(((B48/CE61)*BI61),0)</f>
        <v>0</v>
      </c>
      <c r="BJ48" s="194">
        <f>ROUND(((B48/CE61)*BJ61),0)</f>
        <v>93757</v>
      </c>
      <c r="BK48" s="194">
        <f>ROUND(((B48/CE61)*BK61),0)</f>
        <v>330058</v>
      </c>
      <c r="BL48" s="194">
        <f>ROUND(((B48/CE61)*BL61),0)</f>
        <v>206722</v>
      </c>
      <c r="BM48" s="194">
        <f>ROUND(((B48/CE61)*BM61),0)</f>
        <v>0</v>
      </c>
      <c r="BN48" s="194">
        <f>ROUND(((B48/CE61)*BN61),0)</f>
        <v>328082</v>
      </c>
      <c r="BO48" s="194">
        <f>ROUND(((B48/CE61)*BO61),0)</f>
        <v>22128</v>
      </c>
      <c r="BP48" s="194">
        <f>ROUND(((B48/CE61)*BP61),0)</f>
        <v>16630</v>
      </c>
      <c r="BQ48" s="194">
        <f>ROUND(((B48/CE61)*BQ61),0)</f>
        <v>13133</v>
      </c>
      <c r="BR48" s="194">
        <f>ROUND(((B48/CE61)*BR61),0)</f>
        <v>97200</v>
      </c>
      <c r="BS48" s="194">
        <f>ROUND(((B48/CE61)*BS61),0)</f>
        <v>0</v>
      </c>
      <c r="BT48" s="194">
        <f>ROUND(((B48/CE61)*BT61),0)</f>
        <v>0</v>
      </c>
      <c r="BU48" s="194">
        <f>ROUND(((B48/CE61)*BU61),0)</f>
        <v>0</v>
      </c>
      <c r="BV48" s="194">
        <f>ROUND(((B48/CE61)*BV61),0)</f>
        <v>176943</v>
      </c>
      <c r="BW48" s="194">
        <f>ROUND(((B48/CE61)*BW61),0)</f>
        <v>0</v>
      </c>
      <c r="BX48" s="194">
        <f>ROUND(((B48/CE61)*BX61),0)</f>
        <v>278333</v>
      </c>
      <c r="BY48" s="194">
        <f>ROUND(((B48/CE61)*BY61),0)</f>
        <v>155134</v>
      </c>
      <c r="BZ48" s="194">
        <f>ROUND(((B48/CE61)*BZ61),0)</f>
        <v>0</v>
      </c>
      <c r="CA48" s="194">
        <f>ROUND(((B48/CE61)*CA61),0)</f>
        <v>29254</v>
      </c>
      <c r="CB48" s="194">
        <f>ROUND(((B48/CE61)*CB61),0)</f>
        <v>0</v>
      </c>
      <c r="CC48" s="194">
        <f>ROUND(((B48/CE61)*CC61),0)</f>
        <v>0</v>
      </c>
      <c r="CD48" s="194"/>
      <c r="CE48" s="194">
        <f>SUM(C48:CD48)</f>
        <v>10436638</v>
      </c>
    </row>
    <row r="49" spans="1:84" ht="12.65" customHeight="1" x14ac:dyDescent="0.35">
      <c r="A49" s="175" t="s">
        <v>206</v>
      </c>
      <c r="B49" s="194">
        <f>B47+B48</f>
        <v>10436636.890000001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5" customHeight="1" x14ac:dyDescent="0.35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5" customHeight="1" x14ac:dyDescent="0.35">
      <c r="A51" s="171" t="s">
        <v>207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413"/>
      <c r="AZ51" s="413"/>
      <c r="BA51" s="413"/>
      <c r="BB51" s="413"/>
      <c r="BC51" s="413"/>
      <c r="BD51" s="413"/>
      <c r="BE51" s="413"/>
      <c r="BF51" s="413"/>
      <c r="BG51" s="413"/>
      <c r="BH51" s="413"/>
      <c r="BI51" s="413"/>
      <c r="BJ51" s="413"/>
      <c r="BK51" s="413"/>
      <c r="BL51" s="413"/>
      <c r="BM51" s="413"/>
      <c r="BN51" s="413"/>
      <c r="BO51" s="413"/>
      <c r="BP51" s="413"/>
      <c r="BQ51" s="413"/>
      <c r="BR51" s="413"/>
      <c r="BS51" s="413"/>
      <c r="BT51" s="413"/>
      <c r="BU51" s="413"/>
      <c r="BV51" s="413"/>
      <c r="BW51" s="413"/>
      <c r="BX51" s="413"/>
      <c r="BY51" s="413"/>
      <c r="BZ51" s="413"/>
      <c r="CA51" s="413"/>
      <c r="CB51" s="413"/>
      <c r="CC51" s="413"/>
      <c r="CD51" s="194"/>
      <c r="CE51" s="194">
        <f>SUM(C51:CD51)</f>
        <v>0</v>
      </c>
    </row>
    <row r="52" spans="1:84" ht="12.65" customHeight="1" x14ac:dyDescent="0.35">
      <c r="A52" s="171" t="s">
        <v>208</v>
      </c>
      <c r="B52" s="413">
        <v>5784599</v>
      </c>
      <c r="C52" s="194">
        <f>ROUND((B52/(CE76+CF76)*C76),0)</f>
        <v>95206</v>
      </c>
      <c r="D52" s="194">
        <f>ROUND((B52/(CE76+CF76)*D76),0)</f>
        <v>0</v>
      </c>
      <c r="E52" s="194">
        <f>ROUND((B52/(CE76+CF76)*E76),0)</f>
        <v>1016766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8345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162458</v>
      </c>
      <c r="P52" s="194">
        <f>ROUND((B52/(CE76+CF76)*P76),0)</f>
        <v>463226</v>
      </c>
      <c r="Q52" s="194">
        <f>ROUND((B52/(CE76+CF76)*Q76),0)</f>
        <v>0</v>
      </c>
      <c r="R52" s="194">
        <f>ROUND((B52/(CE76+CF76)*R76),0)</f>
        <v>0</v>
      </c>
      <c r="S52" s="194">
        <f>ROUND((B52/(CE76+CF76)*S76),0)</f>
        <v>114325</v>
      </c>
      <c r="T52" s="194">
        <f>ROUND((B52/(CE76+CF76)*T76),0)</f>
        <v>0</v>
      </c>
      <c r="U52" s="194">
        <f>ROUND((B52/(CE76+CF76)*U76),0)</f>
        <v>108246</v>
      </c>
      <c r="V52" s="194">
        <f>ROUND((B52/(CE76+CF76)*V76),0)</f>
        <v>0</v>
      </c>
      <c r="W52" s="194">
        <f>ROUND((B52/(CE76+CF76)*W76),0)</f>
        <v>9442</v>
      </c>
      <c r="X52" s="194">
        <f>ROUND((B52/(CE76+CF76)*X76),0)</f>
        <v>27280</v>
      </c>
      <c r="Y52" s="194">
        <f>ROUND((B52/(CE76+CF76)*Y76),0)</f>
        <v>241611</v>
      </c>
      <c r="Z52" s="194">
        <f>ROUND((B52/(CE76+CF76)*Z76),0)</f>
        <v>0</v>
      </c>
      <c r="AA52" s="194">
        <f>ROUND((B52/(CE76+CF76)*AA76),0)</f>
        <v>0</v>
      </c>
      <c r="AB52" s="194">
        <f>ROUND((B52/(CE76+CF76)*AB76),0)</f>
        <v>88929</v>
      </c>
      <c r="AC52" s="194">
        <f>ROUND((B52/(CE76+CF76)*AC76),0)</f>
        <v>0</v>
      </c>
      <c r="AD52" s="194">
        <f>ROUND((B52/(CE76+CF76)*AD76),0)</f>
        <v>0</v>
      </c>
      <c r="AE52" s="194">
        <f>ROUND((B52/(CE76+CF76)*AE76),0)</f>
        <v>282662</v>
      </c>
      <c r="AF52" s="194">
        <f>ROUND((B52/(CE76+CF76)*AF76),0)</f>
        <v>0</v>
      </c>
      <c r="AG52" s="194">
        <f>ROUND((B52/(CE76+CF76)*AG76),0)</f>
        <v>164390</v>
      </c>
      <c r="AH52" s="194">
        <f>ROUND((B52/(CE76+CF76)*AH76),0)</f>
        <v>373684</v>
      </c>
      <c r="AI52" s="194">
        <f>ROUND((B52/(CE76+CF76)*AI76),0)</f>
        <v>174130</v>
      </c>
      <c r="AJ52" s="194">
        <f>ROUND((B52/(CE76+CF76)*AJ76),0)</f>
        <v>995415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105777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0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149353</v>
      </c>
      <c r="BA52" s="194">
        <f>ROUND((B52/(CE76+CF76)*BA76),0)</f>
        <v>7147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0</v>
      </c>
      <c r="BE52" s="194">
        <f>ROUND((B52/(CE76+CF76)*BE76),0)</f>
        <v>93951</v>
      </c>
      <c r="BF52" s="194">
        <f>ROUND((B52/(CE76+CF76)*BF76),0)</f>
        <v>33340</v>
      </c>
      <c r="BG52" s="194">
        <f>ROUND((B52/(CE76+CF76)*BG76),0)</f>
        <v>0</v>
      </c>
      <c r="BH52" s="194">
        <f>ROUND((B52/(CE76+CF76)*BH76),0)</f>
        <v>79056</v>
      </c>
      <c r="BI52" s="194">
        <f>ROUND((B52/(CE76+CF76)*BI76),0)</f>
        <v>0</v>
      </c>
      <c r="BJ52" s="194">
        <f>ROUND((B52/(CE76+CF76)*BJ76),0)</f>
        <v>36042</v>
      </c>
      <c r="BK52" s="194">
        <f>ROUND((B52/(CE76+CF76)*BK76),0)</f>
        <v>68684</v>
      </c>
      <c r="BL52" s="194">
        <f>ROUND((B52/(CE76+CF76)*BL76),0)</f>
        <v>37995</v>
      </c>
      <c r="BM52" s="194">
        <f>ROUND((B52/(CE76+CF76)*BM76),0)</f>
        <v>0</v>
      </c>
      <c r="BN52" s="194">
        <f>ROUND((B52/(CE76+CF76)*BN76),0)</f>
        <v>444491</v>
      </c>
      <c r="BO52" s="194">
        <f>ROUND((B52/(CE76+CF76)*BO76),0)</f>
        <v>6528</v>
      </c>
      <c r="BP52" s="194">
        <f>ROUND((B52/(CE76+CF76)*BP76),0)</f>
        <v>6543</v>
      </c>
      <c r="BQ52" s="194">
        <f>ROUND((B52/(CE76+CF76)*BQ76),0)</f>
        <v>13130</v>
      </c>
      <c r="BR52" s="194">
        <f>ROUND((B52/(CE76+CF76)*BR76),0)</f>
        <v>36040</v>
      </c>
      <c r="BS52" s="194">
        <f>ROUND((B52/(CE76+CF76)*BS76),0)</f>
        <v>33295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89286</v>
      </c>
      <c r="BW52" s="194">
        <f>ROUND((B52/(CE76+CF76)*BW76),0)</f>
        <v>6378</v>
      </c>
      <c r="BX52" s="194">
        <f>ROUND((B52/(CE76+CF76)*BX76),0)</f>
        <v>59631</v>
      </c>
      <c r="BY52" s="194">
        <f>ROUND((B52/(CE76+CF76)*BY76),0)</f>
        <v>14954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119872</v>
      </c>
      <c r="CC52" s="194">
        <f>ROUND((B52/(CE76+CF76)*CC76),0)</f>
        <v>16991</v>
      </c>
      <c r="CD52" s="194"/>
      <c r="CE52" s="194">
        <f>SUM(C52:CD52)</f>
        <v>5784599</v>
      </c>
    </row>
    <row r="53" spans="1:84" ht="12.65" customHeight="1" x14ac:dyDescent="0.35">
      <c r="A53" s="175" t="s">
        <v>206</v>
      </c>
      <c r="B53" s="194">
        <f>B51+B52</f>
        <v>5784599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35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6" t="s">
        <v>220</v>
      </c>
      <c r="S58" s="239" t="s">
        <v>221</v>
      </c>
      <c r="T58" s="23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39" t="s">
        <v>221</v>
      </c>
      <c r="AW58" s="239" t="s">
        <v>221</v>
      </c>
      <c r="AX58" s="239" t="s">
        <v>221</v>
      </c>
      <c r="AY58" s="170" t="s">
        <v>231</v>
      </c>
      <c r="AZ58" s="170" t="s">
        <v>231</v>
      </c>
      <c r="BA58" s="239" t="s">
        <v>221</v>
      </c>
      <c r="BB58" s="239" t="s">
        <v>221</v>
      </c>
      <c r="BC58" s="239" t="s">
        <v>221</v>
      </c>
      <c r="BD58" s="239" t="s">
        <v>221</v>
      </c>
      <c r="BE58" s="170" t="s">
        <v>232</v>
      </c>
      <c r="BF58" s="239" t="s">
        <v>221</v>
      </c>
      <c r="BG58" s="239" t="s">
        <v>221</v>
      </c>
      <c r="BH58" s="239" t="s">
        <v>221</v>
      </c>
      <c r="BI58" s="239" t="s">
        <v>221</v>
      </c>
      <c r="BJ58" s="239" t="s">
        <v>221</v>
      </c>
      <c r="BK58" s="239" t="s">
        <v>221</v>
      </c>
      <c r="BL58" s="239" t="s">
        <v>221</v>
      </c>
      <c r="BM58" s="239" t="s">
        <v>221</v>
      </c>
      <c r="BN58" s="239" t="s">
        <v>221</v>
      </c>
      <c r="BO58" s="239" t="s">
        <v>221</v>
      </c>
      <c r="BP58" s="239" t="s">
        <v>221</v>
      </c>
      <c r="BQ58" s="239" t="s">
        <v>221</v>
      </c>
      <c r="BR58" s="239" t="s">
        <v>221</v>
      </c>
      <c r="BS58" s="239" t="s">
        <v>221</v>
      </c>
      <c r="BT58" s="239" t="s">
        <v>221</v>
      </c>
      <c r="BU58" s="239" t="s">
        <v>221</v>
      </c>
      <c r="BV58" s="239" t="s">
        <v>221</v>
      </c>
      <c r="BW58" s="239" t="s">
        <v>221</v>
      </c>
      <c r="BX58" s="239" t="s">
        <v>221</v>
      </c>
      <c r="BY58" s="239" t="s">
        <v>221</v>
      </c>
      <c r="BZ58" s="239" t="s">
        <v>221</v>
      </c>
      <c r="CA58" s="239" t="s">
        <v>221</v>
      </c>
      <c r="CB58" s="239" t="s">
        <v>221</v>
      </c>
      <c r="CC58" s="239" t="s">
        <v>221</v>
      </c>
      <c r="CD58" s="239" t="s">
        <v>221</v>
      </c>
      <c r="CE58" s="239" t="s">
        <v>221</v>
      </c>
    </row>
    <row r="59" spans="1:84" ht="12.65" customHeight="1" x14ac:dyDescent="0.35">
      <c r="A59" s="171" t="s">
        <v>233</v>
      </c>
      <c r="B59" s="175"/>
      <c r="C59" s="413">
        <v>616</v>
      </c>
      <c r="D59" s="413">
        <v>0</v>
      </c>
      <c r="E59" s="413">
        <v>2924</v>
      </c>
      <c r="F59" s="413">
        <v>0</v>
      </c>
      <c r="G59" s="413">
        <v>0</v>
      </c>
      <c r="H59" s="413">
        <v>0</v>
      </c>
      <c r="I59" s="413">
        <v>0</v>
      </c>
      <c r="J59" s="413">
        <v>501</v>
      </c>
      <c r="K59" s="413">
        <v>0</v>
      </c>
      <c r="L59" s="413">
        <v>0</v>
      </c>
      <c r="M59" s="413">
        <v>0</v>
      </c>
      <c r="N59" s="413">
        <v>0</v>
      </c>
      <c r="O59" s="413">
        <v>639</v>
      </c>
      <c r="P59" s="412">
        <v>154081</v>
      </c>
      <c r="Q59" s="412">
        <v>179447</v>
      </c>
      <c r="R59" s="412">
        <v>104226</v>
      </c>
      <c r="S59" s="240"/>
      <c r="T59" s="240"/>
      <c r="U59" s="400">
        <v>199677</v>
      </c>
      <c r="V59" s="412">
        <v>5100</v>
      </c>
      <c r="W59" s="412">
        <v>3336.13</v>
      </c>
      <c r="X59" s="412">
        <v>13032475.5</v>
      </c>
      <c r="Y59" s="412">
        <v>7227.72</v>
      </c>
      <c r="Z59" s="412">
        <v>0</v>
      </c>
      <c r="AA59" s="412">
        <v>695.41</v>
      </c>
      <c r="AB59" s="240"/>
      <c r="AC59" s="412">
        <v>4594</v>
      </c>
      <c r="AD59" s="412">
        <v>0</v>
      </c>
      <c r="AE59" s="412">
        <v>30964</v>
      </c>
      <c r="AF59" s="412">
        <v>0</v>
      </c>
      <c r="AG59" s="412">
        <v>45634</v>
      </c>
      <c r="AH59" s="412">
        <v>8019</v>
      </c>
      <c r="AI59" s="412">
        <v>7142</v>
      </c>
      <c r="AJ59" s="412">
        <v>6544</v>
      </c>
      <c r="AK59" s="412">
        <v>6547</v>
      </c>
      <c r="AL59" s="412">
        <v>108</v>
      </c>
      <c r="AM59" s="412">
        <v>0</v>
      </c>
      <c r="AN59" s="412">
        <v>0</v>
      </c>
      <c r="AO59" s="412">
        <v>0</v>
      </c>
      <c r="AP59" s="412">
        <v>0</v>
      </c>
      <c r="AQ59" s="412">
        <v>0</v>
      </c>
      <c r="AR59" s="412">
        <v>0</v>
      </c>
      <c r="AS59" s="412">
        <v>0</v>
      </c>
      <c r="AT59" s="412">
        <v>0</v>
      </c>
      <c r="AU59" s="412">
        <v>0</v>
      </c>
      <c r="AV59" s="240"/>
      <c r="AW59" s="240"/>
      <c r="AX59" s="240"/>
      <c r="AY59" s="412"/>
      <c r="AZ59" s="412"/>
      <c r="BA59" s="240"/>
      <c r="BB59" s="240"/>
      <c r="BC59" s="240"/>
      <c r="BD59" s="240"/>
      <c r="BE59" s="412">
        <v>182926.35</v>
      </c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1"/>
      <c r="CE59" s="194"/>
    </row>
    <row r="60" spans="1:84" ht="12.65" customHeight="1" x14ac:dyDescent="0.35">
      <c r="A60" s="242" t="s">
        <v>234</v>
      </c>
      <c r="B60" s="175"/>
      <c r="C60" s="280">
        <v>20.41</v>
      </c>
      <c r="D60" s="293">
        <v>0</v>
      </c>
      <c r="E60" s="293">
        <v>37.85</v>
      </c>
      <c r="F60" s="282">
        <v>0</v>
      </c>
      <c r="G60" s="293">
        <v>0</v>
      </c>
      <c r="H60" s="293">
        <v>0</v>
      </c>
      <c r="I60" s="293">
        <v>0</v>
      </c>
      <c r="J60" s="282">
        <v>1.72</v>
      </c>
      <c r="K60" s="293">
        <v>0</v>
      </c>
      <c r="L60" s="293">
        <v>0</v>
      </c>
      <c r="M60" s="293">
        <v>0</v>
      </c>
      <c r="N60" s="293">
        <v>0</v>
      </c>
      <c r="O60" s="293">
        <v>20.38</v>
      </c>
      <c r="P60" s="409">
        <v>17.82</v>
      </c>
      <c r="Q60" s="409">
        <v>10.81</v>
      </c>
      <c r="R60" s="409">
        <v>0</v>
      </c>
      <c r="S60" s="409">
        <v>3.25</v>
      </c>
      <c r="T60" s="409">
        <v>0</v>
      </c>
      <c r="U60" s="409">
        <v>34.92</v>
      </c>
      <c r="V60" s="409">
        <v>0</v>
      </c>
      <c r="W60" s="409">
        <v>2.3199999999999998</v>
      </c>
      <c r="X60" s="409">
        <v>8.18</v>
      </c>
      <c r="Y60" s="409">
        <v>22.6</v>
      </c>
      <c r="Z60" s="409">
        <v>0</v>
      </c>
      <c r="AA60" s="409">
        <v>0.93</v>
      </c>
      <c r="AB60" s="409">
        <v>11.47</v>
      </c>
      <c r="AC60" s="409">
        <v>7.47</v>
      </c>
      <c r="AD60" s="409">
        <v>0</v>
      </c>
      <c r="AE60" s="409">
        <v>21.87</v>
      </c>
      <c r="AF60" s="409">
        <v>0</v>
      </c>
      <c r="AG60" s="409">
        <v>27.91</v>
      </c>
      <c r="AH60" s="409">
        <v>63.55</v>
      </c>
      <c r="AI60" s="409">
        <v>18.27</v>
      </c>
      <c r="AJ60" s="409">
        <v>124.09</v>
      </c>
      <c r="AK60" s="409">
        <v>1.69</v>
      </c>
      <c r="AL60" s="409">
        <v>1.59</v>
      </c>
      <c r="AM60" s="409">
        <v>0</v>
      </c>
      <c r="AN60" s="409">
        <v>0</v>
      </c>
      <c r="AO60" s="409">
        <v>0</v>
      </c>
      <c r="AP60" s="409">
        <v>0</v>
      </c>
      <c r="AQ60" s="409">
        <v>0</v>
      </c>
      <c r="AR60" s="409">
        <v>40.49</v>
      </c>
      <c r="AS60" s="409">
        <v>0</v>
      </c>
      <c r="AT60" s="409">
        <v>0</v>
      </c>
      <c r="AU60" s="409">
        <v>0</v>
      </c>
      <c r="AV60" s="409">
        <v>0</v>
      </c>
      <c r="AW60" s="409">
        <v>0</v>
      </c>
      <c r="AX60" s="409">
        <v>0.68</v>
      </c>
      <c r="AY60" s="409">
        <v>0</v>
      </c>
      <c r="AZ60" s="409">
        <v>11.79</v>
      </c>
      <c r="BA60" s="409">
        <v>0</v>
      </c>
      <c r="BB60" s="409">
        <v>0</v>
      </c>
      <c r="BC60" s="409">
        <v>1.91</v>
      </c>
      <c r="BD60" s="409">
        <v>4.63</v>
      </c>
      <c r="BE60" s="409">
        <v>7.27</v>
      </c>
      <c r="BF60" s="409">
        <v>23.47</v>
      </c>
      <c r="BG60" s="409">
        <v>3.07</v>
      </c>
      <c r="BH60" s="409">
        <v>7.55</v>
      </c>
      <c r="BI60" s="409">
        <v>0</v>
      </c>
      <c r="BJ60" s="409">
        <v>8.66</v>
      </c>
      <c r="BK60" s="409">
        <v>27.21</v>
      </c>
      <c r="BL60" s="409">
        <v>25.13</v>
      </c>
      <c r="BM60" s="409">
        <v>0</v>
      </c>
      <c r="BN60" s="409">
        <v>14.86</v>
      </c>
      <c r="BO60" s="409">
        <v>0.01</v>
      </c>
      <c r="BP60" s="409">
        <v>1</v>
      </c>
      <c r="BQ60" s="409">
        <v>1</v>
      </c>
      <c r="BR60" s="409">
        <v>5.6</v>
      </c>
      <c r="BS60" s="409">
        <v>0</v>
      </c>
      <c r="BT60" s="409">
        <v>0</v>
      </c>
      <c r="BU60" s="409">
        <v>0</v>
      </c>
      <c r="BV60" s="409">
        <v>18.53</v>
      </c>
      <c r="BW60" s="409">
        <v>0</v>
      </c>
      <c r="BX60" s="409">
        <v>16.98</v>
      </c>
      <c r="BY60" s="409">
        <v>7.18</v>
      </c>
      <c r="BZ60" s="409">
        <v>0</v>
      </c>
      <c r="CA60" s="409">
        <v>1.94</v>
      </c>
      <c r="CB60" s="409">
        <v>0</v>
      </c>
      <c r="CC60" s="409">
        <v>0</v>
      </c>
      <c r="CD60" s="241" t="s">
        <v>221</v>
      </c>
      <c r="CE60" s="243">
        <f t="shared" ref="CE60:CE70" si="0">SUM(C60:CD60)</f>
        <v>688.06000000000006</v>
      </c>
    </row>
    <row r="61" spans="1:84" ht="12.65" customHeight="1" x14ac:dyDescent="0.35">
      <c r="A61" s="171" t="s">
        <v>235</v>
      </c>
      <c r="B61" s="175"/>
      <c r="C61" s="413">
        <v>1347543.58</v>
      </c>
      <c r="D61" s="413">
        <v>0</v>
      </c>
      <c r="E61" s="413">
        <v>2987579.01</v>
      </c>
      <c r="F61" s="412">
        <v>0</v>
      </c>
      <c r="G61" s="413">
        <v>0</v>
      </c>
      <c r="H61" s="413">
        <v>0</v>
      </c>
      <c r="I61" s="412">
        <v>0</v>
      </c>
      <c r="J61" s="412">
        <v>88655.58</v>
      </c>
      <c r="K61" s="412">
        <v>0</v>
      </c>
      <c r="L61" s="412">
        <v>0</v>
      </c>
      <c r="M61" s="413">
        <v>0</v>
      </c>
      <c r="N61" s="413">
        <v>0</v>
      </c>
      <c r="O61" s="413">
        <v>1685086.99</v>
      </c>
      <c r="P61" s="412">
        <v>1440941.66</v>
      </c>
      <c r="Q61" s="412">
        <v>1144057.42</v>
      </c>
      <c r="R61" s="412">
        <v>0</v>
      </c>
      <c r="S61" s="412">
        <v>110873.76</v>
      </c>
      <c r="T61" s="412">
        <v>0</v>
      </c>
      <c r="U61" s="412">
        <v>1832055</v>
      </c>
      <c r="V61" s="412">
        <v>42533.4</v>
      </c>
      <c r="W61" s="412">
        <v>96142.28</v>
      </c>
      <c r="X61" s="412">
        <v>582908.44999999995</v>
      </c>
      <c r="Y61" s="412">
        <v>1354450.47</v>
      </c>
      <c r="Z61" s="412">
        <v>0</v>
      </c>
      <c r="AA61" s="412">
        <v>118646.71</v>
      </c>
      <c r="AB61" s="412">
        <v>839943.95</v>
      </c>
      <c r="AC61" s="412">
        <v>429997.21</v>
      </c>
      <c r="AD61" s="412">
        <v>0</v>
      </c>
      <c r="AE61" s="412">
        <v>1518713.88</v>
      </c>
      <c r="AF61" s="412">
        <v>0</v>
      </c>
      <c r="AG61" s="412">
        <v>2322632.2599999998</v>
      </c>
      <c r="AH61" s="412">
        <v>5162703.9000000004</v>
      </c>
      <c r="AI61" s="412">
        <v>1379248.5107008701</v>
      </c>
      <c r="AJ61" s="412">
        <v>10700872.449999999</v>
      </c>
      <c r="AK61" s="412">
        <v>133378.19</v>
      </c>
      <c r="AL61" s="412">
        <v>139219.95000000001</v>
      </c>
      <c r="AM61" s="412">
        <v>0</v>
      </c>
      <c r="AN61" s="412">
        <v>0</v>
      </c>
      <c r="AO61" s="412">
        <v>0</v>
      </c>
      <c r="AP61" s="412">
        <v>0</v>
      </c>
      <c r="AQ61" s="412">
        <v>0</v>
      </c>
      <c r="AR61" s="412">
        <v>3659577.79</v>
      </c>
      <c r="AS61" s="412">
        <v>0</v>
      </c>
      <c r="AT61" s="412">
        <v>0</v>
      </c>
      <c r="AU61" s="412">
        <v>0</v>
      </c>
      <c r="AV61" s="412">
        <v>0</v>
      </c>
      <c r="AW61" s="412">
        <v>0</v>
      </c>
      <c r="AX61" s="412">
        <v>35277.21</v>
      </c>
      <c r="AY61" s="412">
        <v>0</v>
      </c>
      <c r="AZ61" s="412">
        <v>584711.81999999995</v>
      </c>
      <c r="BA61" s="412">
        <v>0</v>
      </c>
      <c r="BB61" s="412">
        <v>0</v>
      </c>
      <c r="BC61" s="412">
        <v>64654.43</v>
      </c>
      <c r="BD61" s="412">
        <v>284939.64</v>
      </c>
      <c r="BE61" s="412">
        <v>478587.59</v>
      </c>
      <c r="BF61" s="412">
        <v>921163.89</v>
      </c>
      <c r="BG61" s="412">
        <v>105288.32000000001</v>
      </c>
      <c r="BH61" s="412">
        <v>439822.77</v>
      </c>
      <c r="BI61" s="412">
        <v>0</v>
      </c>
      <c r="BJ61" s="412">
        <v>453524.99</v>
      </c>
      <c r="BK61" s="412">
        <v>1596574.83</v>
      </c>
      <c r="BL61" s="412">
        <v>999968.69</v>
      </c>
      <c r="BM61" s="412">
        <v>0</v>
      </c>
      <c r="BN61" s="412">
        <v>1587017.25</v>
      </c>
      <c r="BO61" s="412">
        <v>107040.8</v>
      </c>
      <c r="BP61" s="412">
        <v>80443.39</v>
      </c>
      <c r="BQ61" s="412">
        <v>63527.56</v>
      </c>
      <c r="BR61" s="412">
        <v>470181.65</v>
      </c>
      <c r="BS61" s="412">
        <v>0</v>
      </c>
      <c r="BT61" s="412">
        <v>0</v>
      </c>
      <c r="BU61" s="412">
        <v>0</v>
      </c>
      <c r="BV61" s="412">
        <v>855920.49</v>
      </c>
      <c r="BW61" s="412">
        <v>0</v>
      </c>
      <c r="BX61" s="412">
        <v>1346368.57</v>
      </c>
      <c r="BY61" s="412">
        <v>750421.71</v>
      </c>
      <c r="BZ61" s="412">
        <v>0</v>
      </c>
      <c r="CA61" s="412">
        <v>141510.66</v>
      </c>
      <c r="CB61" s="412">
        <v>0</v>
      </c>
      <c r="CC61" s="412">
        <v>0</v>
      </c>
      <c r="CD61" s="241" t="s">
        <v>221</v>
      </c>
      <c r="CE61" s="194">
        <f t="shared" si="0"/>
        <v>50484708.660700873</v>
      </c>
      <c r="CF61" s="244"/>
    </row>
    <row r="62" spans="1:84" ht="12.65" customHeight="1" x14ac:dyDescent="0.35">
      <c r="A62" s="171" t="s">
        <v>3</v>
      </c>
      <c r="B62" s="175"/>
      <c r="C62" s="194">
        <f t="shared" ref="C62:BN62" si="1">ROUND(C47+C48,0)</f>
        <v>278576</v>
      </c>
      <c r="D62" s="194">
        <f t="shared" si="1"/>
        <v>0</v>
      </c>
      <c r="E62" s="194">
        <f t="shared" si="1"/>
        <v>617618</v>
      </c>
      <c r="F62" s="194">
        <f t="shared" si="1"/>
        <v>0</v>
      </c>
      <c r="G62" s="194">
        <f t="shared" si="1"/>
        <v>0</v>
      </c>
      <c r="H62" s="194">
        <f t="shared" si="1"/>
        <v>0</v>
      </c>
      <c r="I62" s="194">
        <f t="shared" si="1"/>
        <v>0</v>
      </c>
      <c r="J62" s="194">
        <f>ROUND(J47+J48,0)</f>
        <v>18328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0</v>
      </c>
      <c r="O62" s="194">
        <f t="shared" si="1"/>
        <v>348356</v>
      </c>
      <c r="P62" s="194">
        <f t="shared" si="1"/>
        <v>297884</v>
      </c>
      <c r="Q62" s="194">
        <f t="shared" si="1"/>
        <v>236509</v>
      </c>
      <c r="R62" s="194">
        <f t="shared" si="1"/>
        <v>0</v>
      </c>
      <c r="S62" s="194">
        <f t="shared" si="1"/>
        <v>22921</v>
      </c>
      <c r="T62" s="194">
        <f t="shared" si="1"/>
        <v>0</v>
      </c>
      <c r="U62" s="194">
        <f t="shared" si="1"/>
        <v>378738</v>
      </c>
      <c r="V62" s="194">
        <f t="shared" si="1"/>
        <v>8793</v>
      </c>
      <c r="W62" s="194">
        <f t="shared" si="1"/>
        <v>19875</v>
      </c>
      <c r="X62" s="194">
        <f t="shared" si="1"/>
        <v>120504</v>
      </c>
      <c r="Y62" s="194">
        <f t="shared" si="1"/>
        <v>280004</v>
      </c>
      <c r="Z62" s="194">
        <f t="shared" si="1"/>
        <v>0</v>
      </c>
      <c r="AA62" s="194">
        <f t="shared" si="1"/>
        <v>24528</v>
      </c>
      <c r="AB62" s="194">
        <f t="shared" si="1"/>
        <v>173640</v>
      </c>
      <c r="AC62" s="194">
        <f t="shared" si="1"/>
        <v>88893</v>
      </c>
      <c r="AD62" s="194">
        <f t="shared" si="1"/>
        <v>0</v>
      </c>
      <c r="AE62" s="194">
        <f t="shared" si="1"/>
        <v>313962</v>
      </c>
      <c r="AF62" s="194">
        <f t="shared" si="1"/>
        <v>0</v>
      </c>
      <c r="AG62" s="194">
        <f t="shared" si="1"/>
        <v>480155</v>
      </c>
      <c r="AH62" s="194">
        <f t="shared" si="1"/>
        <v>1067279</v>
      </c>
      <c r="AI62" s="194">
        <f t="shared" si="1"/>
        <v>285130</v>
      </c>
      <c r="AJ62" s="194">
        <f t="shared" si="1"/>
        <v>2212177</v>
      </c>
      <c r="AK62" s="194">
        <f t="shared" si="1"/>
        <v>27573</v>
      </c>
      <c r="AL62" s="194">
        <f t="shared" si="1"/>
        <v>28781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0</v>
      </c>
      <c r="AQ62" s="194">
        <f t="shared" si="1"/>
        <v>0</v>
      </c>
      <c r="AR62" s="194">
        <f t="shared" si="1"/>
        <v>756540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0</v>
      </c>
      <c r="AW62" s="194">
        <f t="shared" si="1"/>
        <v>0</v>
      </c>
      <c r="AX62" s="194">
        <f t="shared" si="1"/>
        <v>7293</v>
      </c>
      <c r="AY62" s="194">
        <f>ROUND(AY47+AY48,0)</f>
        <v>0</v>
      </c>
      <c r="AZ62" s="194">
        <f>ROUND(AZ47+AZ48,0)</f>
        <v>120877</v>
      </c>
      <c r="BA62" s="194">
        <f>ROUND(BA47+BA48,0)</f>
        <v>0</v>
      </c>
      <c r="BB62" s="194">
        <f t="shared" si="1"/>
        <v>0</v>
      </c>
      <c r="BC62" s="194">
        <f t="shared" si="1"/>
        <v>13366</v>
      </c>
      <c r="BD62" s="194">
        <f t="shared" si="1"/>
        <v>58905</v>
      </c>
      <c r="BE62" s="194">
        <f t="shared" si="1"/>
        <v>98938</v>
      </c>
      <c r="BF62" s="194">
        <f t="shared" si="1"/>
        <v>190431</v>
      </c>
      <c r="BG62" s="194">
        <f t="shared" si="1"/>
        <v>21766</v>
      </c>
      <c r="BH62" s="194">
        <f t="shared" si="1"/>
        <v>90924</v>
      </c>
      <c r="BI62" s="194">
        <f t="shared" si="1"/>
        <v>0</v>
      </c>
      <c r="BJ62" s="194">
        <f t="shared" si="1"/>
        <v>93757</v>
      </c>
      <c r="BK62" s="194">
        <f t="shared" si="1"/>
        <v>330058</v>
      </c>
      <c r="BL62" s="194">
        <f t="shared" si="1"/>
        <v>206722</v>
      </c>
      <c r="BM62" s="194">
        <f t="shared" si="1"/>
        <v>0</v>
      </c>
      <c r="BN62" s="194">
        <f t="shared" si="1"/>
        <v>328082</v>
      </c>
      <c r="BO62" s="194">
        <f t="shared" ref="BO62:CC62" si="2">ROUND(BO47+BO48,0)</f>
        <v>22128</v>
      </c>
      <c r="BP62" s="194">
        <f t="shared" si="2"/>
        <v>16630</v>
      </c>
      <c r="BQ62" s="194">
        <f t="shared" si="2"/>
        <v>13133</v>
      </c>
      <c r="BR62" s="194">
        <f t="shared" si="2"/>
        <v>97200</v>
      </c>
      <c r="BS62" s="194">
        <f t="shared" si="2"/>
        <v>0</v>
      </c>
      <c r="BT62" s="194">
        <f t="shared" si="2"/>
        <v>0</v>
      </c>
      <c r="BU62" s="194">
        <f t="shared" si="2"/>
        <v>0</v>
      </c>
      <c r="BV62" s="194">
        <f t="shared" si="2"/>
        <v>176943</v>
      </c>
      <c r="BW62" s="194">
        <f t="shared" si="2"/>
        <v>0</v>
      </c>
      <c r="BX62" s="194">
        <f t="shared" si="2"/>
        <v>278333</v>
      </c>
      <c r="BY62" s="194">
        <f t="shared" si="2"/>
        <v>155134</v>
      </c>
      <c r="BZ62" s="194">
        <f t="shared" si="2"/>
        <v>0</v>
      </c>
      <c r="CA62" s="194">
        <f t="shared" si="2"/>
        <v>29254</v>
      </c>
      <c r="CB62" s="194">
        <f t="shared" si="2"/>
        <v>0</v>
      </c>
      <c r="CC62" s="194">
        <f t="shared" si="2"/>
        <v>0</v>
      </c>
      <c r="CD62" s="241" t="s">
        <v>221</v>
      </c>
      <c r="CE62" s="194">
        <f t="shared" si="0"/>
        <v>10436638</v>
      </c>
      <c r="CF62" s="244"/>
    </row>
    <row r="63" spans="1:84" ht="12.65" customHeight="1" x14ac:dyDescent="0.35">
      <c r="A63" s="171" t="s">
        <v>236</v>
      </c>
      <c r="B63" s="175"/>
      <c r="C63" s="413">
        <v>0</v>
      </c>
      <c r="D63" s="413">
        <v>0</v>
      </c>
      <c r="E63" s="413">
        <v>2039151.98</v>
      </c>
      <c r="F63" s="412">
        <v>0</v>
      </c>
      <c r="G63" s="413">
        <v>0</v>
      </c>
      <c r="H63" s="413">
        <v>0</v>
      </c>
      <c r="I63" s="412">
        <v>0</v>
      </c>
      <c r="J63" s="412">
        <v>0</v>
      </c>
      <c r="K63" s="412">
        <v>0</v>
      </c>
      <c r="L63" s="412">
        <v>0</v>
      </c>
      <c r="M63" s="413">
        <v>0</v>
      </c>
      <c r="N63" s="413">
        <v>0</v>
      </c>
      <c r="O63" s="413">
        <v>0</v>
      </c>
      <c r="P63" s="412">
        <v>0</v>
      </c>
      <c r="Q63" s="412">
        <v>0</v>
      </c>
      <c r="R63" s="412">
        <v>1817867.64</v>
      </c>
      <c r="S63" s="412">
        <v>0</v>
      </c>
      <c r="T63" s="412">
        <v>0</v>
      </c>
      <c r="U63" s="412">
        <v>22245</v>
      </c>
      <c r="V63" s="412">
        <v>0</v>
      </c>
      <c r="W63" s="412">
        <v>0</v>
      </c>
      <c r="X63" s="412">
        <v>0</v>
      </c>
      <c r="Y63" s="412">
        <v>0</v>
      </c>
      <c r="Z63" s="412">
        <v>0</v>
      </c>
      <c r="AA63" s="412">
        <v>23137.5</v>
      </c>
      <c r="AB63" s="412">
        <v>498087.1</v>
      </c>
      <c r="AC63" s="412">
        <v>0</v>
      </c>
      <c r="AD63" s="412">
        <v>0</v>
      </c>
      <c r="AE63" s="412">
        <v>3900</v>
      </c>
      <c r="AF63" s="412">
        <v>0</v>
      </c>
      <c r="AG63" s="412">
        <v>3227423.63</v>
      </c>
      <c r="AH63" s="412">
        <v>94970</v>
      </c>
      <c r="AI63" s="412">
        <v>476240</v>
      </c>
      <c r="AJ63" s="412">
        <v>2253976.0299999998</v>
      </c>
      <c r="AK63" s="412">
        <v>0</v>
      </c>
      <c r="AL63" s="412">
        <v>0</v>
      </c>
      <c r="AM63" s="412">
        <v>0</v>
      </c>
      <c r="AN63" s="412">
        <v>0</v>
      </c>
      <c r="AO63" s="412">
        <v>0</v>
      </c>
      <c r="AP63" s="412">
        <v>0</v>
      </c>
      <c r="AQ63" s="412">
        <v>0</v>
      </c>
      <c r="AR63" s="412">
        <v>0</v>
      </c>
      <c r="AS63" s="412">
        <v>0</v>
      </c>
      <c r="AT63" s="412">
        <v>0</v>
      </c>
      <c r="AU63" s="412">
        <v>0</v>
      </c>
      <c r="AV63" s="412">
        <v>0</v>
      </c>
      <c r="AW63" s="412">
        <v>0</v>
      </c>
      <c r="AX63" s="412">
        <v>0</v>
      </c>
      <c r="AY63" s="412">
        <v>0</v>
      </c>
      <c r="AZ63" s="412">
        <v>0</v>
      </c>
      <c r="BA63" s="412">
        <v>0</v>
      </c>
      <c r="BB63" s="412">
        <v>0</v>
      </c>
      <c r="BC63" s="412">
        <v>0</v>
      </c>
      <c r="BD63" s="412">
        <v>0</v>
      </c>
      <c r="BE63" s="412">
        <v>2000</v>
      </c>
      <c r="BF63" s="412">
        <v>0</v>
      </c>
      <c r="BG63" s="412">
        <v>0</v>
      </c>
      <c r="BH63" s="412">
        <v>33217.43</v>
      </c>
      <c r="BI63" s="412"/>
      <c r="BJ63" s="412">
        <v>206196.79</v>
      </c>
      <c r="BK63" s="412">
        <v>22891.25</v>
      </c>
      <c r="BL63" s="412">
        <v>0</v>
      </c>
      <c r="BM63" s="412">
        <v>0</v>
      </c>
      <c r="BN63" s="412">
        <v>115636.23</v>
      </c>
      <c r="BO63" s="412">
        <v>0</v>
      </c>
      <c r="BP63" s="412">
        <v>0</v>
      </c>
      <c r="BQ63" s="412">
        <v>0</v>
      </c>
      <c r="BR63" s="412">
        <v>209760.27</v>
      </c>
      <c r="BS63" s="412">
        <v>0</v>
      </c>
      <c r="BT63" s="412">
        <v>0</v>
      </c>
      <c r="BU63" s="412">
        <v>0</v>
      </c>
      <c r="BV63" s="412">
        <v>256692.74</v>
      </c>
      <c r="BW63" s="412">
        <v>277413.75</v>
      </c>
      <c r="BX63" s="412">
        <v>11216</v>
      </c>
      <c r="BY63" s="412">
        <v>0</v>
      </c>
      <c r="BZ63" s="412">
        <v>0</v>
      </c>
      <c r="CA63" s="412">
        <v>2600</v>
      </c>
      <c r="CB63" s="412">
        <v>0</v>
      </c>
      <c r="CC63" s="412">
        <v>0</v>
      </c>
      <c r="CD63" s="241" t="s">
        <v>221</v>
      </c>
      <c r="CE63" s="194">
        <f t="shared" si="0"/>
        <v>11594623.339999998</v>
      </c>
      <c r="CF63" s="244"/>
    </row>
    <row r="64" spans="1:84" ht="12.65" customHeight="1" x14ac:dyDescent="0.35">
      <c r="A64" s="171" t="s">
        <v>237</v>
      </c>
      <c r="B64" s="175"/>
      <c r="C64" s="413">
        <v>74707.179999999993</v>
      </c>
      <c r="D64" s="413">
        <v>0</v>
      </c>
      <c r="E64" s="412">
        <v>238154.21</v>
      </c>
      <c r="F64" s="412">
        <v>0</v>
      </c>
      <c r="G64" s="413">
        <v>0</v>
      </c>
      <c r="H64" s="413">
        <v>0</v>
      </c>
      <c r="I64" s="412">
        <v>0</v>
      </c>
      <c r="J64" s="412">
        <v>1053.95</v>
      </c>
      <c r="K64" s="412">
        <v>0</v>
      </c>
      <c r="L64" s="412">
        <v>0</v>
      </c>
      <c r="M64" s="413">
        <v>0</v>
      </c>
      <c r="N64" s="413">
        <v>0</v>
      </c>
      <c r="O64" s="413">
        <v>86529.95</v>
      </c>
      <c r="P64" s="412">
        <v>2229144.9900000002</v>
      </c>
      <c r="Q64" s="412">
        <v>102598.23</v>
      </c>
      <c r="R64" s="412">
        <v>20561.099999999999</v>
      </c>
      <c r="S64" s="412">
        <v>5178.25</v>
      </c>
      <c r="T64" s="412">
        <v>0</v>
      </c>
      <c r="U64" s="412">
        <v>1241695.72</v>
      </c>
      <c r="V64" s="412">
        <v>0</v>
      </c>
      <c r="W64" s="412">
        <v>8361.24</v>
      </c>
      <c r="X64" s="412">
        <v>65346.02</v>
      </c>
      <c r="Y64" s="412">
        <v>71300</v>
      </c>
      <c r="Z64" s="412">
        <v>0</v>
      </c>
      <c r="AA64" s="412">
        <v>82417.2</v>
      </c>
      <c r="AB64" s="412">
        <v>8512797.0299999993</v>
      </c>
      <c r="AC64" s="412">
        <v>49084.14</v>
      </c>
      <c r="AD64" s="412">
        <v>0</v>
      </c>
      <c r="AE64" s="412">
        <v>26568.49</v>
      </c>
      <c r="AF64" s="412">
        <v>0</v>
      </c>
      <c r="AG64" s="412">
        <v>310547.15000000002</v>
      </c>
      <c r="AH64" s="412">
        <v>184486.55</v>
      </c>
      <c r="AI64" s="412">
        <v>145878.97</v>
      </c>
      <c r="AJ64" s="412">
        <v>780461.56</v>
      </c>
      <c r="AK64" s="412">
        <v>20097.32</v>
      </c>
      <c r="AL64" s="412">
        <v>1356.68</v>
      </c>
      <c r="AM64" s="412">
        <v>0</v>
      </c>
      <c r="AN64" s="412">
        <v>0</v>
      </c>
      <c r="AO64" s="412">
        <v>0</v>
      </c>
      <c r="AP64" s="412">
        <v>0</v>
      </c>
      <c r="AQ64" s="412">
        <v>0</v>
      </c>
      <c r="AR64" s="412">
        <v>340756.74</v>
      </c>
      <c r="AS64" s="412">
        <v>0</v>
      </c>
      <c r="AT64" s="412">
        <v>0</v>
      </c>
      <c r="AU64" s="412">
        <v>0</v>
      </c>
      <c r="AV64" s="412">
        <v>0</v>
      </c>
      <c r="AW64" s="412">
        <v>0</v>
      </c>
      <c r="AX64" s="412">
        <v>1689.41</v>
      </c>
      <c r="AY64" s="412">
        <v>1974.9</v>
      </c>
      <c r="AZ64" s="412">
        <v>425352.53</v>
      </c>
      <c r="BA64" s="412">
        <v>0</v>
      </c>
      <c r="BB64" s="412">
        <v>0</v>
      </c>
      <c r="BC64" s="412">
        <v>10.37</v>
      </c>
      <c r="BD64" s="412">
        <v>2569.38</v>
      </c>
      <c r="BE64" s="412">
        <v>129163.83</v>
      </c>
      <c r="BF64" s="412">
        <v>93256.69</v>
      </c>
      <c r="BG64" s="412">
        <v>45015.38</v>
      </c>
      <c r="BH64" s="412">
        <v>212027.78</v>
      </c>
      <c r="BI64" s="412">
        <v>0</v>
      </c>
      <c r="BJ64" s="412">
        <v>5644.17</v>
      </c>
      <c r="BK64" s="412">
        <v>21422.240000000002</v>
      </c>
      <c r="BL64" s="412">
        <v>15928.63</v>
      </c>
      <c r="BM64" s="412">
        <v>0</v>
      </c>
      <c r="BN64" s="412">
        <v>18270.419999999998</v>
      </c>
      <c r="BO64" s="412">
        <v>16071.81</v>
      </c>
      <c r="BP64" s="412">
        <v>227.95</v>
      </c>
      <c r="BQ64" s="412">
        <v>397.84</v>
      </c>
      <c r="BR64" s="412">
        <v>11774.02</v>
      </c>
      <c r="BS64" s="412">
        <v>7964.63</v>
      </c>
      <c r="BT64" s="412">
        <v>0</v>
      </c>
      <c r="BU64" s="412">
        <v>0</v>
      </c>
      <c r="BV64" s="412">
        <v>14369.3</v>
      </c>
      <c r="BW64" s="412">
        <v>3939.07</v>
      </c>
      <c r="BX64" s="412">
        <v>12761.16</v>
      </c>
      <c r="BY64" s="412">
        <v>440.61</v>
      </c>
      <c r="BZ64" s="412">
        <v>0</v>
      </c>
      <c r="CA64" s="412">
        <v>4015.03</v>
      </c>
      <c r="CB64" s="412">
        <v>0</v>
      </c>
      <c r="CC64" s="412">
        <v>248.9</v>
      </c>
      <c r="CD64" s="241" t="s">
        <v>221</v>
      </c>
      <c r="CE64" s="194">
        <f t="shared" si="0"/>
        <v>15643618.720000004</v>
      </c>
      <c r="CF64" s="244"/>
    </row>
    <row r="65" spans="1:84" ht="12.65" customHeight="1" x14ac:dyDescent="0.35">
      <c r="A65" s="171" t="s">
        <v>238</v>
      </c>
      <c r="B65" s="175"/>
      <c r="C65" s="413">
        <v>0</v>
      </c>
      <c r="D65" s="413">
        <v>0</v>
      </c>
      <c r="E65" s="413">
        <v>1677.71</v>
      </c>
      <c r="F65" s="413">
        <v>0</v>
      </c>
      <c r="G65" s="413">
        <v>0</v>
      </c>
      <c r="H65" s="413">
        <v>0</v>
      </c>
      <c r="I65" s="412">
        <v>0</v>
      </c>
      <c r="J65" s="413">
        <v>0</v>
      </c>
      <c r="K65" s="412">
        <v>0</v>
      </c>
      <c r="L65" s="412">
        <v>0</v>
      </c>
      <c r="M65" s="413">
        <v>0</v>
      </c>
      <c r="N65" s="413">
        <v>0</v>
      </c>
      <c r="O65" s="413">
        <v>0</v>
      </c>
      <c r="P65" s="412">
        <v>2127.39</v>
      </c>
      <c r="Q65" s="412">
        <v>564</v>
      </c>
      <c r="R65" s="412">
        <v>0</v>
      </c>
      <c r="S65" s="412">
        <v>0</v>
      </c>
      <c r="T65" s="412">
        <v>0</v>
      </c>
      <c r="U65" s="412">
        <v>3773.72</v>
      </c>
      <c r="V65" s="412">
        <v>0</v>
      </c>
      <c r="W65" s="412">
        <v>0</v>
      </c>
      <c r="X65" s="412">
        <v>0</v>
      </c>
      <c r="Y65" s="412">
        <v>1521.14</v>
      </c>
      <c r="Z65" s="412">
        <v>0</v>
      </c>
      <c r="AA65" s="412">
        <v>0</v>
      </c>
      <c r="AB65" s="412">
        <v>17590.759999999998</v>
      </c>
      <c r="AC65" s="412">
        <v>0</v>
      </c>
      <c r="AD65" s="412">
        <v>0</v>
      </c>
      <c r="AE65" s="412">
        <v>2261.16</v>
      </c>
      <c r="AF65" s="412">
        <v>0</v>
      </c>
      <c r="AG65" s="412">
        <v>692.83</v>
      </c>
      <c r="AH65" s="412">
        <v>195345.76</v>
      </c>
      <c r="AI65" s="412">
        <v>237.6</v>
      </c>
      <c r="AJ65" s="412">
        <v>136697.12</v>
      </c>
      <c r="AK65" s="412">
        <v>0</v>
      </c>
      <c r="AL65" s="412">
        <v>0</v>
      </c>
      <c r="AM65" s="412">
        <v>0</v>
      </c>
      <c r="AN65" s="412">
        <v>0</v>
      </c>
      <c r="AO65" s="412">
        <v>0</v>
      </c>
      <c r="AP65" s="412">
        <v>0</v>
      </c>
      <c r="AQ65" s="412">
        <v>0</v>
      </c>
      <c r="AR65" s="412">
        <v>55749.68</v>
      </c>
      <c r="AS65" s="412">
        <v>0</v>
      </c>
      <c r="AT65" s="412">
        <v>0</v>
      </c>
      <c r="AU65" s="412">
        <v>0</v>
      </c>
      <c r="AV65" s="412">
        <v>0</v>
      </c>
      <c r="AW65" s="412">
        <v>0</v>
      </c>
      <c r="AX65" s="412">
        <v>-8</v>
      </c>
      <c r="AY65" s="412">
        <v>91.16</v>
      </c>
      <c r="AZ65" s="412">
        <v>0</v>
      </c>
      <c r="BA65" s="412">
        <v>86.68</v>
      </c>
      <c r="BB65" s="412">
        <v>0</v>
      </c>
      <c r="BC65" s="412">
        <v>6390.55</v>
      </c>
      <c r="BD65" s="412">
        <v>853697.82</v>
      </c>
      <c r="BE65" s="412">
        <v>322.48</v>
      </c>
      <c r="BF65" s="412">
        <v>68072.259999999995</v>
      </c>
      <c r="BG65" s="412">
        <v>118078.81</v>
      </c>
      <c r="BH65" s="412">
        <v>184918.04</v>
      </c>
      <c r="BI65" s="412">
        <v>0</v>
      </c>
      <c r="BJ65" s="412">
        <v>26.21</v>
      </c>
      <c r="BK65" s="412">
        <v>9620.91</v>
      </c>
      <c r="BL65" s="412">
        <v>949.68</v>
      </c>
      <c r="BM65" s="412">
        <v>0</v>
      </c>
      <c r="BN65" s="412">
        <v>10350.799999999999</v>
      </c>
      <c r="BO65" s="412">
        <v>669.67</v>
      </c>
      <c r="BP65" s="412">
        <v>706.72</v>
      </c>
      <c r="BQ65" s="412">
        <v>360.32</v>
      </c>
      <c r="BR65" s="412">
        <v>1190.73</v>
      </c>
      <c r="BS65" s="412">
        <v>0</v>
      </c>
      <c r="BT65" s="412">
        <v>0</v>
      </c>
      <c r="BU65" s="412">
        <v>0</v>
      </c>
      <c r="BV65" s="412">
        <v>0</v>
      </c>
      <c r="BW65" s="412">
        <v>378.74</v>
      </c>
      <c r="BX65" s="412">
        <v>1490.2</v>
      </c>
      <c r="BY65" s="412">
        <v>2380.21</v>
      </c>
      <c r="BZ65" s="412">
        <v>0</v>
      </c>
      <c r="CA65" s="412">
        <v>0</v>
      </c>
      <c r="CB65" s="412">
        <v>0</v>
      </c>
      <c r="CC65" s="412">
        <v>0</v>
      </c>
      <c r="CD65" s="241" t="s">
        <v>221</v>
      </c>
      <c r="CE65" s="194">
        <f t="shared" si="0"/>
        <v>1678012.8599999996</v>
      </c>
      <c r="CF65" s="244"/>
    </row>
    <row r="66" spans="1:84" ht="12.65" customHeight="1" x14ac:dyDescent="0.4">
      <c r="A66" s="171" t="s">
        <v>239</v>
      </c>
      <c r="B66" s="175"/>
      <c r="C66" s="413">
        <v>36584.5</v>
      </c>
      <c r="D66" s="413">
        <v>0</v>
      </c>
      <c r="E66" s="413">
        <v>231431.4</v>
      </c>
      <c r="F66" s="413">
        <v>0</v>
      </c>
      <c r="G66" s="413">
        <v>0</v>
      </c>
      <c r="H66" s="413">
        <v>0</v>
      </c>
      <c r="I66" s="413">
        <v>0</v>
      </c>
      <c r="J66" s="413">
        <v>1273.1400000000001</v>
      </c>
      <c r="K66" s="412">
        <v>0</v>
      </c>
      <c r="L66" s="412">
        <v>0</v>
      </c>
      <c r="M66" s="413">
        <v>0</v>
      </c>
      <c r="N66" s="413">
        <v>0</v>
      </c>
      <c r="O66" s="412">
        <v>5281.48</v>
      </c>
      <c r="P66" s="412">
        <v>374564.79</v>
      </c>
      <c r="Q66" s="412">
        <v>141373.45000000001</v>
      </c>
      <c r="R66" s="412">
        <v>33080.44</v>
      </c>
      <c r="S66" s="413">
        <v>2269.54</v>
      </c>
      <c r="T66" s="413">
        <v>0</v>
      </c>
      <c r="U66" s="412">
        <v>928600.75</v>
      </c>
      <c r="V66" s="412">
        <v>0</v>
      </c>
      <c r="W66" s="412">
        <v>473950.83</v>
      </c>
      <c r="X66" s="412">
        <v>913296.92</v>
      </c>
      <c r="Y66" s="412">
        <v>860258.84</v>
      </c>
      <c r="Z66" s="412">
        <v>0</v>
      </c>
      <c r="AA66" s="412">
        <v>140868.54</v>
      </c>
      <c r="AB66" s="412">
        <v>44644.77</v>
      </c>
      <c r="AC66" s="412">
        <v>6195.3</v>
      </c>
      <c r="AD66" s="412">
        <v>0</v>
      </c>
      <c r="AE66" s="412">
        <v>280626.02</v>
      </c>
      <c r="AF66" s="412">
        <v>0</v>
      </c>
      <c r="AG66" s="412">
        <v>607147.46</v>
      </c>
      <c r="AH66" s="412">
        <v>1379281.08</v>
      </c>
      <c r="AI66" s="412">
        <v>57722.35</v>
      </c>
      <c r="AJ66" s="412">
        <v>395067.95</v>
      </c>
      <c r="AK66" s="412">
        <v>133680.53</v>
      </c>
      <c r="AL66" s="412">
        <v>0</v>
      </c>
      <c r="AM66" s="412">
        <v>0</v>
      </c>
      <c r="AN66" s="412">
        <v>0</v>
      </c>
      <c r="AO66" s="412">
        <v>0</v>
      </c>
      <c r="AP66" s="412">
        <v>0</v>
      </c>
      <c r="AQ66" s="412">
        <v>0</v>
      </c>
      <c r="AR66" s="412">
        <v>155626.17000000001</v>
      </c>
      <c r="AS66" s="412">
        <v>0</v>
      </c>
      <c r="AT66" s="412">
        <v>0</v>
      </c>
      <c r="AU66" s="412">
        <v>0</v>
      </c>
      <c r="AV66" s="412">
        <v>0</v>
      </c>
      <c r="AW66" s="412">
        <v>0</v>
      </c>
      <c r="AX66" s="412">
        <v>22238.62</v>
      </c>
      <c r="AY66" s="412">
        <v>14377.5</v>
      </c>
      <c r="AZ66" s="412">
        <v>287703.98</v>
      </c>
      <c r="BA66" s="412">
        <v>283808.15999999997</v>
      </c>
      <c r="BB66" s="412">
        <v>0</v>
      </c>
      <c r="BC66" s="412">
        <v>10893.02</v>
      </c>
      <c r="BD66" s="412">
        <v>690.05</v>
      </c>
      <c r="BE66" s="412">
        <v>838061.56</v>
      </c>
      <c r="BF66" s="412">
        <v>59932.05</v>
      </c>
      <c r="BG66" s="412">
        <v>1507.75</v>
      </c>
      <c r="BH66" s="412">
        <v>3613889.95</v>
      </c>
      <c r="BI66" s="412">
        <v>0</v>
      </c>
      <c r="BJ66" s="412">
        <v>164767.65</v>
      </c>
      <c r="BK66" s="412">
        <v>729619.69</v>
      </c>
      <c r="BL66" s="412">
        <v>1743.05</v>
      </c>
      <c r="BM66" s="412">
        <v>0</v>
      </c>
      <c r="BN66" s="412">
        <v>69185.820000000007</v>
      </c>
      <c r="BO66" s="412">
        <v>14306.2</v>
      </c>
      <c r="BP66" s="412">
        <v>50</v>
      </c>
      <c r="BQ66" s="412">
        <v>0</v>
      </c>
      <c r="BR66" s="412">
        <v>200773.04</v>
      </c>
      <c r="BS66" s="412">
        <v>340</v>
      </c>
      <c r="BT66" s="412">
        <v>0</v>
      </c>
      <c r="BU66" s="412">
        <v>0</v>
      </c>
      <c r="BV66" s="412">
        <v>128906.77</v>
      </c>
      <c r="BW66" s="412">
        <v>66262.19</v>
      </c>
      <c r="BX66" s="412">
        <v>245495.47</v>
      </c>
      <c r="BY66" s="412">
        <v>9492.1299999999992</v>
      </c>
      <c r="BZ66" s="412">
        <v>0</v>
      </c>
      <c r="CA66" s="434">
        <v>10450.1</v>
      </c>
      <c r="CB66" s="412">
        <v>2563.7800000000002</v>
      </c>
      <c r="CC66" s="412">
        <v>6942</v>
      </c>
      <c r="CD66" s="241" t="s">
        <v>221</v>
      </c>
      <c r="CE66" s="194">
        <f t="shared" si="0"/>
        <v>13986826.779999999</v>
      </c>
      <c r="CF66" s="244"/>
    </row>
    <row r="67" spans="1:84" ht="12.65" customHeight="1" x14ac:dyDescent="0.35">
      <c r="A67" s="171" t="s">
        <v>6</v>
      </c>
      <c r="B67" s="175"/>
      <c r="C67" s="194">
        <f>ROUND(C51+C52,0)</f>
        <v>95206</v>
      </c>
      <c r="D67" s="194">
        <f>ROUND(D51+D52,0)</f>
        <v>0</v>
      </c>
      <c r="E67" s="194">
        <f t="shared" ref="E67:BP67" si="3">ROUND(E51+E52,0)</f>
        <v>1016766</v>
      </c>
      <c r="F67" s="194">
        <f t="shared" si="3"/>
        <v>0</v>
      </c>
      <c r="G67" s="194">
        <f t="shared" si="3"/>
        <v>0</v>
      </c>
      <c r="H67" s="194">
        <f t="shared" si="3"/>
        <v>0</v>
      </c>
      <c r="I67" s="194">
        <f t="shared" si="3"/>
        <v>0</v>
      </c>
      <c r="J67" s="194">
        <f>ROUND(J51+J52,0)</f>
        <v>8345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162458</v>
      </c>
      <c r="P67" s="194">
        <f t="shared" si="3"/>
        <v>463226</v>
      </c>
      <c r="Q67" s="194">
        <f t="shared" si="3"/>
        <v>0</v>
      </c>
      <c r="R67" s="194">
        <f t="shared" si="3"/>
        <v>0</v>
      </c>
      <c r="S67" s="194">
        <f t="shared" si="3"/>
        <v>114325</v>
      </c>
      <c r="T67" s="194">
        <f t="shared" si="3"/>
        <v>0</v>
      </c>
      <c r="U67" s="194">
        <f t="shared" si="3"/>
        <v>108246</v>
      </c>
      <c r="V67" s="194">
        <f t="shared" si="3"/>
        <v>0</v>
      </c>
      <c r="W67" s="194">
        <f t="shared" si="3"/>
        <v>9442</v>
      </c>
      <c r="X67" s="194">
        <f t="shared" si="3"/>
        <v>27280</v>
      </c>
      <c r="Y67" s="194">
        <f t="shared" si="3"/>
        <v>241611</v>
      </c>
      <c r="Z67" s="194">
        <f t="shared" si="3"/>
        <v>0</v>
      </c>
      <c r="AA67" s="194">
        <f t="shared" si="3"/>
        <v>0</v>
      </c>
      <c r="AB67" s="194">
        <f t="shared" si="3"/>
        <v>88929</v>
      </c>
      <c r="AC67" s="194">
        <f t="shared" si="3"/>
        <v>0</v>
      </c>
      <c r="AD67" s="194">
        <f t="shared" si="3"/>
        <v>0</v>
      </c>
      <c r="AE67" s="194">
        <f t="shared" si="3"/>
        <v>282662</v>
      </c>
      <c r="AF67" s="194">
        <f t="shared" si="3"/>
        <v>0</v>
      </c>
      <c r="AG67" s="194">
        <f t="shared" si="3"/>
        <v>164390</v>
      </c>
      <c r="AH67" s="194">
        <f t="shared" si="3"/>
        <v>373684</v>
      </c>
      <c r="AI67" s="194">
        <f t="shared" si="3"/>
        <v>174130</v>
      </c>
      <c r="AJ67" s="194">
        <f t="shared" si="3"/>
        <v>995415</v>
      </c>
      <c r="AK67" s="194">
        <f t="shared" si="3"/>
        <v>0</v>
      </c>
      <c r="AL67" s="194">
        <f t="shared" si="3"/>
        <v>0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105777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0</v>
      </c>
      <c r="AW67" s="194">
        <f t="shared" si="3"/>
        <v>0</v>
      </c>
      <c r="AX67" s="194">
        <f t="shared" si="3"/>
        <v>0</v>
      </c>
      <c r="AY67" s="194">
        <f t="shared" si="3"/>
        <v>0</v>
      </c>
      <c r="AZ67" s="194">
        <f>ROUND(AZ51+AZ52,0)</f>
        <v>149353</v>
      </c>
      <c r="BA67" s="194">
        <f>ROUND(BA51+BA52,0)</f>
        <v>7147</v>
      </c>
      <c r="BB67" s="194">
        <f t="shared" si="3"/>
        <v>0</v>
      </c>
      <c r="BC67" s="194">
        <f t="shared" si="3"/>
        <v>0</v>
      </c>
      <c r="BD67" s="194">
        <f t="shared" si="3"/>
        <v>0</v>
      </c>
      <c r="BE67" s="194">
        <f t="shared" si="3"/>
        <v>93951</v>
      </c>
      <c r="BF67" s="194">
        <f t="shared" si="3"/>
        <v>33340</v>
      </c>
      <c r="BG67" s="194">
        <f t="shared" si="3"/>
        <v>0</v>
      </c>
      <c r="BH67" s="194">
        <f t="shared" si="3"/>
        <v>79056</v>
      </c>
      <c r="BI67" s="194">
        <f t="shared" si="3"/>
        <v>0</v>
      </c>
      <c r="BJ67" s="194">
        <f t="shared" si="3"/>
        <v>36042</v>
      </c>
      <c r="BK67" s="194">
        <f t="shared" si="3"/>
        <v>68684</v>
      </c>
      <c r="BL67" s="194">
        <f t="shared" si="3"/>
        <v>37995</v>
      </c>
      <c r="BM67" s="194">
        <f t="shared" si="3"/>
        <v>0</v>
      </c>
      <c r="BN67" s="194">
        <f t="shared" si="3"/>
        <v>444491</v>
      </c>
      <c r="BO67" s="194">
        <f t="shared" si="3"/>
        <v>6528</v>
      </c>
      <c r="BP67" s="194">
        <f t="shared" si="3"/>
        <v>6543</v>
      </c>
      <c r="BQ67" s="194">
        <f t="shared" ref="BQ67:CC67" si="4">ROUND(BQ51+BQ52,0)</f>
        <v>13130</v>
      </c>
      <c r="BR67" s="194">
        <f t="shared" si="4"/>
        <v>36040</v>
      </c>
      <c r="BS67" s="194">
        <f t="shared" si="4"/>
        <v>33295</v>
      </c>
      <c r="BT67" s="194">
        <f t="shared" si="4"/>
        <v>0</v>
      </c>
      <c r="BU67" s="194">
        <f t="shared" si="4"/>
        <v>0</v>
      </c>
      <c r="BV67" s="194">
        <f t="shared" si="4"/>
        <v>89286</v>
      </c>
      <c r="BW67" s="194">
        <f t="shared" si="4"/>
        <v>6378</v>
      </c>
      <c r="BX67" s="194">
        <f t="shared" si="4"/>
        <v>59631</v>
      </c>
      <c r="BY67" s="194">
        <f t="shared" si="4"/>
        <v>14954</v>
      </c>
      <c r="BZ67" s="194">
        <f t="shared" si="4"/>
        <v>0</v>
      </c>
      <c r="CA67" s="194">
        <f t="shared" si="4"/>
        <v>0</v>
      </c>
      <c r="CB67" s="194">
        <f t="shared" si="4"/>
        <v>119872</v>
      </c>
      <c r="CC67" s="194">
        <f t="shared" si="4"/>
        <v>16991</v>
      </c>
      <c r="CD67" s="241" t="s">
        <v>221</v>
      </c>
      <c r="CE67" s="194">
        <f t="shared" si="0"/>
        <v>5784599</v>
      </c>
      <c r="CF67" s="244"/>
    </row>
    <row r="68" spans="1:84" ht="12.65" customHeight="1" x14ac:dyDescent="0.35">
      <c r="A68" s="171" t="s">
        <v>240</v>
      </c>
      <c r="B68" s="175"/>
      <c r="C68" s="413">
        <v>783.81</v>
      </c>
      <c r="D68" s="413">
        <v>0</v>
      </c>
      <c r="E68" s="413">
        <v>974.67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2">
        <v>0</v>
      </c>
      <c r="L68" s="412">
        <v>0</v>
      </c>
      <c r="M68" s="413">
        <v>0</v>
      </c>
      <c r="N68" s="413">
        <v>0</v>
      </c>
      <c r="O68" s="413">
        <v>0</v>
      </c>
      <c r="P68" s="412">
        <v>69108.91</v>
      </c>
      <c r="Q68" s="412">
        <v>0</v>
      </c>
      <c r="R68" s="412">
        <v>1910.01</v>
      </c>
      <c r="S68" s="412">
        <v>0</v>
      </c>
      <c r="T68" s="412">
        <v>0</v>
      </c>
      <c r="U68" s="412">
        <v>56238.03</v>
      </c>
      <c r="V68" s="412">
        <v>0</v>
      </c>
      <c r="W68" s="412">
        <v>0</v>
      </c>
      <c r="X68" s="412">
        <v>0</v>
      </c>
      <c r="Y68" s="412">
        <v>22573.96</v>
      </c>
      <c r="Z68" s="412">
        <v>0</v>
      </c>
      <c r="AA68" s="412">
        <v>0</v>
      </c>
      <c r="AB68" s="412">
        <v>73808.38</v>
      </c>
      <c r="AC68" s="412">
        <v>45125.58</v>
      </c>
      <c r="AD68" s="412">
        <v>0</v>
      </c>
      <c r="AE68" s="412">
        <v>99.16</v>
      </c>
      <c r="AF68" s="412">
        <v>0</v>
      </c>
      <c r="AG68" s="412">
        <v>0</v>
      </c>
      <c r="AH68" s="412">
        <v>7570.29</v>
      </c>
      <c r="AI68" s="412">
        <v>0</v>
      </c>
      <c r="AJ68" s="412">
        <v>659440.6</v>
      </c>
      <c r="AK68" s="412">
        <v>0</v>
      </c>
      <c r="AL68" s="412">
        <v>0</v>
      </c>
      <c r="AM68" s="412">
        <v>0</v>
      </c>
      <c r="AN68" s="412">
        <v>0</v>
      </c>
      <c r="AO68" s="412">
        <v>0</v>
      </c>
      <c r="AP68" s="412">
        <v>0</v>
      </c>
      <c r="AQ68" s="412">
        <v>0</v>
      </c>
      <c r="AR68" s="412">
        <v>128213.17</v>
      </c>
      <c r="AS68" s="412">
        <v>0</v>
      </c>
      <c r="AT68" s="412">
        <v>0</v>
      </c>
      <c r="AU68" s="412">
        <v>0</v>
      </c>
      <c r="AV68" s="412">
        <v>0</v>
      </c>
      <c r="AW68" s="412">
        <v>0</v>
      </c>
      <c r="AX68" s="412">
        <v>57124.04</v>
      </c>
      <c r="AY68" s="412">
        <v>0</v>
      </c>
      <c r="AZ68" s="412">
        <v>190.05</v>
      </c>
      <c r="BA68" s="412">
        <v>0</v>
      </c>
      <c r="BB68" s="412">
        <v>0</v>
      </c>
      <c r="BC68" s="412">
        <v>0</v>
      </c>
      <c r="BD68" s="412">
        <v>345</v>
      </c>
      <c r="BE68" s="412">
        <v>16430.22</v>
      </c>
      <c r="BF68" s="412">
        <v>1219.31</v>
      </c>
      <c r="BG68" s="412">
        <v>0</v>
      </c>
      <c r="BH68" s="412">
        <v>0</v>
      </c>
      <c r="BI68" s="412">
        <v>0</v>
      </c>
      <c r="BJ68" s="412">
        <v>3419.4</v>
      </c>
      <c r="BK68" s="412">
        <v>60961.2</v>
      </c>
      <c r="BL68" s="412">
        <v>0</v>
      </c>
      <c r="BM68" s="412">
        <v>0</v>
      </c>
      <c r="BN68" s="412">
        <v>50017.27</v>
      </c>
      <c r="BO68" s="412">
        <v>0</v>
      </c>
      <c r="BP68" s="412">
        <v>0</v>
      </c>
      <c r="BQ68" s="412">
        <v>0</v>
      </c>
      <c r="BR68" s="412">
        <v>8875</v>
      </c>
      <c r="BS68" s="412">
        <v>0</v>
      </c>
      <c r="BT68" s="412">
        <v>0</v>
      </c>
      <c r="BU68" s="412">
        <v>0</v>
      </c>
      <c r="BV68" s="412">
        <v>0</v>
      </c>
      <c r="BW68" s="412">
        <v>0</v>
      </c>
      <c r="BX68" s="412">
        <v>0</v>
      </c>
      <c r="BY68" s="412">
        <v>0</v>
      </c>
      <c r="BZ68" s="412">
        <v>0</v>
      </c>
      <c r="CA68" s="412">
        <v>0</v>
      </c>
      <c r="CB68" s="412">
        <v>0</v>
      </c>
      <c r="CC68" s="412">
        <v>852</v>
      </c>
      <c r="CD68" s="241" t="s">
        <v>221</v>
      </c>
      <c r="CE68" s="194">
        <f t="shared" si="0"/>
        <v>1265280.0599999998</v>
      </c>
      <c r="CF68" s="244"/>
    </row>
    <row r="69" spans="1:84" ht="12.65" customHeight="1" x14ac:dyDescent="0.35">
      <c r="A69" s="171" t="s">
        <v>241</v>
      </c>
      <c r="B69" s="175"/>
      <c r="C69" s="413">
        <v>513.26</v>
      </c>
      <c r="D69" s="413">
        <v>0</v>
      </c>
      <c r="E69" s="412">
        <v>41510.36</v>
      </c>
      <c r="F69" s="412">
        <v>0</v>
      </c>
      <c r="G69" s="413">
        <v>0</v>
      </c>
      <c r="H69" s="413">
        <v>0</v>
      </c>
      <c r="I69" s="412">
        <v>0</v>
      </c>
      <c r="J69" s="412">
        <v>0</v>
      </c>
      <c r="K69" s="412">
        <v>0</v>
      </c>
      <c r="L69" s="412">
        <v>0</v>
      </c>
      <c r="M69" s="413">
        <v>0</v>
      </c>
      <c r="N69" s="413">
        <v>0</v>
      </c>
      <c r="O69" s="413">
        <v>3668.15</v>
      </c>
      <c r="P69" s="412">
        <v>20102.21</v>
      </c>
      <c r="Q69" s="412">
        <v>106.5</v>
      </c>
      <c r="R69" s="400">
        <v>0</v>
      </c>
      <c r="S69" s="412">
        <v>473.58</v>
      </c>
      <c r="T69" s="413">
        <v>0</v>
      </c>
      <c r="U69" s="412">
        <v>17545.27</v>
      </c>
      <c r="V69" s="412">
        <v>0</v>
      </c>
      <c r="W69" s="413">
        <v>357</v>
      </c>
      <c r="X69" s="412">
        <v>6928.43</v>
      </c>
      <c r="Y69" s="412">
        <v>2825.81</v>
      </c>
      <c r="Z69" s="412">
        <v>0</v>
      </c>
      <c r="AA69" s="412">
        <v>7138.04</v>
      </c>
      <c r="AB69" s="412">
        <v>18583.240000000002</v>
      </c>
      <c r="AC69" s="412">
        <v>599.38</v>
      </c>
      <c r="AD69" s="412">
        <v>0</v>
      </c>
      <c r="AE69" s="412">
        <v>3009.46</v>
      </c>
      <c r="AF69" s="412">
        <v>0</v>
      </c>
      <c r="AG69" s="412">
        <v>2268.15</v>
      </c>
      <c r="AH69" s="412">
        <v>16135.05</v>
      </c>
      <c r="AI69" s="412">
        <v>9549.92</v>
      </c>
      <c r="AJ69" s="412">
        <v>170690.7</v>
      </c>
      <c r="AK69" s="412">
        <v>179</v>
      </c>
      <c r="AL69" s="412">
        <v>421.42</v>
      </c>
      <c r="AM69" s="412">
        <v>0</v>
      </c>
      <c r="AN69" s="412">
        <v>0</v>
      </c>
      <c r="AO69" s="413">
        <v>0</v>
      </c>
      <c r="AP69" s="412">
        <v>0</v>
      </c>
      <c r="AQ69" s="413">
        <v>0</v>
      </c>
      <c r="AR69" s="413">
        <v>195961.95</v>
      </c>
      <c r="AS69" s="413">
        <v>0</v>
      </c>
      <c r="AT69" s="413">
        <v>0</v>
      </c>
      <c r="AU69" s="412">
        <v>0</v>
      </c>
      <c r="AV69" s="412">
        <v>0</v>
      </c>
      <c r="AW69" s="412">
        <v>0</v>
      </c>
      <c r="AX69" s="412">
        <v>0</v>
      </c>
      <c r="AY69" s="412">
        <v>0</v>
      </c>
      <c r="AZ69" s="412">
        <v>197.38</v>
      </c>
      <c r="BA69" s="412">
        <v>0</v>
      </c>
      <c r="BB69" s="412">
        <v>0</v>
      </c>
      <c r="BC69" s="412">
        <v>0</v>
      </c>
      <c r="BD69" s="412">
        <v>59359.85</v>
      </c>
      <c r="BE69" s="412">
        <v>5962.75</v>
      </c>
      <c r="BF69" s="412">
        <v>613.04</v>
      </c>
      <c r="BG69" s="412">
        <v>0</v>
      </c>
      <c r="BH69" s="400">
        <v>298667.21999999997</v>
      </c>
      <c r="BI69" s="412">
        <v>0</v>
      </c>
      <c r="BJ69" s="412">
        <v>50389.78</v>
      </c>
      <c r="BK69" s="412">
        <v>35293.040000000001</v>
      </c>
      <c r="BL69" s="412">
        <v>2944.1</v>
      </c>
      <c r="BM69" s="412">
        <v>0</v>
      </c>
      <c r="BN69" s="412">
        <v>208206.36</v>
      </c>
      <c r="BO69" s="412">
        <v>3442.26</v>
      </c>
      <c r="BP69" s="412">
        <v>77395.64</v>
      </c>
      <c r="BQ69" s="412">
        <v>198.84</v>
      </c>
      <c r="BR69" s="412">
        <v>143299.18</v>
      </c>
      <c r="BS69" s="412">
        <v>0</v>
      </c>
      <c r="BT69" s="412">
        <v>0</v>
      </c>
      <c r="BU69" s="412">
        <v>22878.36</v>
      </c>
      <c r="BV69" s="412">
        <v>49321.36</v>
      </c>
      <c r="BW69" s="412">
        <v>12424.45</v>
      </c>
      <c r="BX69" s="412">
        <v>50419.92</v>
      </c>
      <c r="BY69" s="412">
        <v>4025.32</v>
      </c>
      <c r="BZ69" s="412">
        <v>0</v>
      </c>
      <c r="CA69" s="412">
        <v>23003.85</v>
      </c>
      <c r="CB69" s="412">
        <v>66.94</v>
      </c>
      <c r="CC69" s="412">
        <v>202341.85</v>
      </c>
      <c r="CD69" s="414">
        <v>591.96</v>
      </c>
      <c r="CE69" s="194">
        <f t="shared" si="0"/>
        <v>1769610.33</v>
      </c>
      <c r="CF69" s="244"/>
    </row>
    <row r="70" spans="1:84" ht="12.65" customHeight="1" x14ac:dyDescent="0.35">
      <c r="A70" s="171" t="s">
        <v>242</v>
      </c>
      <c r="B70" s="175"/>
      <c r="C70" s="413">
        <v>0</v>
      </c>
      <c r="D70" s="413">
        <v>0</v>
      </c>
      <c r="E70" s="413">
        <v>0</v>
      </c>
      <c r="F70" s="412">
        <v>0</v>
      </c>
      <c r="G70" s="413">
        <v>0</v>
      </c>
      <c r="H70" s="413">
        <v>0</v>
      </c>
      <c r="I70" s="413">
        <v>0</v>
      </c>
      <c r="J70" s="412">
        <v>0</v>
      </c>
      <c r="K70" s="412">
        <v>0</v>
      </c>
      <c r="L70" s="412">
        <v>0</v>
      </c>
      <c r="M70" s="413">
        <v>0</v>
      </c>
      <c r="N70" s="413">
        <v>0</v>
      </c>
      <c r="O70" s="413">
        <v>0</v>
      </c>
      <c r="P70" s="413">
        <v>0</v>
      </c>
      <c r="Q70" s="413">
        <v>0</v>
      </c>
      <c r="R70" s="413">
        <v>0</v>
      </c>
      <c r="S70" s="413">
        <v>0</v>
      </c>
      <c r="T70" s="413">
        <v>0</v>
      </c>
      <c r="U70" s="412">
        <v>0</v>
      </c>
      <c r="V70" s="413">
        <v>0</v>
      </c>
      <c r="W70" s="413">
        <v>0</v>
      </c>
      <c r="X70" s="412">
        <v>0</v>
      </c>
      <c r="Y70" s="412">
        <v>0</v>
      </c>
      <c r="Z70" s="412">
        <v>0</v>
      </c>
      <c r="AA70" s="412">
        <v>0</v>
      </c>
      <c r="AB70" s="412">
        <v>0</v>
      </c>
      <c r="AC70" s="412">
        <v>0</v>
      </c>
      <c r="AD70" s="412">
        <v>0</v>
      </c>
      <c r="AE70" s="412">
        <v>0</v>
      </c>
      <c r="AF70" s="412">
        <v>0</v>
      </c>
      <c r="AG70" s="412">
        <v>0</v>
      </c>
      <c r="AH70" s="412">
        <v>0</v>
      </c>
      <c r="AI70" s="412">
        <v>0</v>
      </c>
      <c r="AJ70" s="412">
        <v>0</v>
      </c>
      <c r="AK70" s="412">
        <v>0</v>
      </c>
      <c r="AL70" s="412">
        <v>0</v>
      </c>
      <c r="AM70" s="412">
        <v>0</v>
      </c>
      <c r="AN70" s="412">
        <v>0</v>
      </c>
      <c r="AO70" s="412">
        <v>0</v>
      </c>
      <c r="AP70" s="412">
        <v>0</v>
      </c>
      <c r="AQ70" s="412">
        <v>0</v>
      </c>
      <c r="AR70" s="412">
        <v>0</v>
      </c>
      <c r="AS70" s="412">
        <v>0</v>
      </c>
      <c r="AT70" s="412">
        <v>0</v>
      </c>
      <c r="AU70" s="412">
        <v>0</v>
      </c>
      <c r="AV70" s="412">
        <v>0</v>
      </c>
      <c r="AW70" s="412">
        <v>0</v>
      </c>
      <c r="AX70" s="412">
        <v>0</v>
      </c>
      <c r="AY70" s="412">
        <v>0</v>
      </c>
      <c r="AZ70" s="412">
        <v>0</v>
      </c>
      <c r="BA70" s="412">
        <v>0</v>
      </c>
      <c r="BB70" s="412">
        <v>0</v>
      </c>
      <c r="BC70" s="412">
        <v>0</v>
      </c>
      <c r="BD70" s="412">
        <v>0</v>
      </c>
      <c r="BE70" s="412">
        <v>0</v>
      </c>
      <c r="BF70" s="412">
        <v>0</v>
      </c>
      <c r="BG70" s="412">
        <v>0</v>
      </c>
      <c r="BH70" s="412">
        <v>0</v>
      </c>
      <c r="BI70" s="412">
        <v>0</v>
      </c>
      <c r="BJ70" s="412">
        <v>0</v>
      </c>
      <c r="BK70" s="412">
        <v>0</v>
      </c>
      <c r="BL70" s="412">
        <v>0</v>
      </c>
      <c r="BM70" s="412">
        <v>0</v>
      </c>
      <c r="BN70" s="412">
        <v>0</v>
      </c>
      <c r="BO70" s="412">
        <v>0</v>
      </c>
      <c r="BP70" s="412">
        <v>0</v>
      </c>
      <c r="BQ70" s="412">
        <v>0</v>
      </c>
      <c r="BR70" s="412">
        <v>0</v>
      </c>
      <c r="BS70" s="412">
        <v>0</v>
      </c>
      <c r="BT70" s="412">
        <v>0</v>
      </c>
      <c r="BU70" s="412">
        <v>0</v>
      </c>
      <c r="BV70" s="412">
        <v>0</v>
      </c>
      <c r="BW70" s="412">
        <v>0</v>
      </c>
      <c r="BX70" s="412">
        <v>0</v>
      </c>
      <c r="BY70" s="412">
        <v>0</v>
      </c>
      <c r="BZ70" s="412">
        <v>0</v>
      </c>
      <c r="CA70" s="412">
        <v>0</v>
      </c>
      <c r="CB70" s="412">
        <v>0</v>
      </c>
      <c r="CC70" s="412">
        <v>0</v>
      </c>
      <c r="CD70" s="414">
        <v>0</v>
      </c>
      <c r="CE70" s="194">
        <f t="shared" si="0"/>
        <v>0</v>
      </c>
      <c r="CF70" s="244"/>
    </row>
    <row r="71" spans="1:84" ht="12.65" customHeight="1" x14ac:dyDescent="0.35">
      <c r="A71" s="171" t="s">
        <v>243</v>
      </c>
      <c r="B71" s="175"/>
      <c r="C71" s="194">
        <f>SUM(C61:C68)+C69-C70</f>
        <v>1833914.33</v>
      </c>
      <c r="D71" s="194">
        <f t="shared" ref="D71:AI71" si="5">SUM(D61:D69)-D70</f>
        <v>0</v>
      </c>
      <c r="E71" s="194">
        <f t="shared" si="5"/>
        <v>7174863.3400000008</v>
      </c>
      <c r="F71" s="194">
        <f t="shared" si="5"/>
        <v>0</v>
      </c>
      <c r="G71" s="194">
        <f t="shared" si="5"/>
        <v>0</v>
      </c>
      <c r="H71" s="194">
        <f t="shared" si="5"/>
        <v>0</v>
      </c>
      <c r="I71" s="194">
        <f t="shared" si="5"/>
        <v>0</v>
      </c>
      <c r="J71" s="194">
        <f t="shared" si="5"/>
        <v>117655.67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0</v>
      </c>
      <c r="O71" s="194">
        <f t="shared" si="5"/>
        <v>2291380.5699999998</v>
      </c>
      <c r="P71" s="194">
        <f t="shared" si="5"/>
        <v>4897099.95</v>
      </c>
      <c r="Q71" s="194">
        <f t="shared" si="5"/>
        <v>1625208.5999999999</v>
      </c>
      <c r="R71" s="194">
        <f t="shared" si="5"/>
        <v>1873419.19</v>
      </c>
      <c r="S71" s="194">
        <f t="shared" si="5"/>
        <v>256041.13</v>
      </c>
      <c r="T71" s="194">
        <f t="shared" si="5"/>
        <v>0</v>
      </c>
      <c r="U71" s="194">
        <f t="shared" si="5"/>
        <v>4589137.4899999993</v>
      </c>
      <c r="V71" s="194">
        <f t="shared" si="5"/>
        <v>51326.400000000001</v>
      </c>
      <c r="W71" s="194">
        <f t="shared" si="5"/>
        <v>608128.35</v>
      </c>
      <c r="X71" s="194">
        <f t="shared" si="5"/>
        <v>1716263.82</v>
      </c>
      <c r="Y71" s="194">
        <f t="shared" si="5"/>
        <v>2834545.2199999997</v>
      </c>
      <c r="Z71" s="194">
        <f t="shared" si="5"/>
        <v>0</v>
      </c>
      <c r="AA71" s="194">
        <f t="shared" si="5"/>
        <v>396735.99000000005</v>
      </c>
      <c r="AB71" s="194">
        <f t="shared" si="5"/>
        <v>10268024.229999999</v>
      </c>
      <c r="AC71" s="194">
        <f t="shared" si="5"/>
        <v>619894.61</v>
      </c>
      <c r="AD71" s="194">
        <f t="shared" si="5"/>
        <v>0</v>
      </c>
      <c r="AE71" s="194">
        <f t="shared" si="5"/>
        <v>2431802.17</v>
      </c>
      <c r="AF71" s="194">
        <f t="shared" si="5"/>
        <v>0</v>
      </c>
      <c r="AG71" s="194">
        <f t="shared" si="5"/>
        <v>7115256.4800000004</v>
      </c>
      <c r="AH71" s="194">
        <f t="shared" si="5"/>
        <v>8481455.629999999</v>
      </c>
      <c r="AI71" s="194">
        <f t="shared" si="5"/>
        <v>2528137.3507008706</v>
      </c>
      <c r="AJ71" s="194">
        <f t="shared" ref="AJ71:BO71" si="6">SUM(AJ61:AJ69)-AJ70</f>
        <v>18304798.41</v>
      </c>
      <c r="AK71" s="194">
        <f t="shared" si="6"/>
        <v>314908.04000000004</v>
      </c>
      <c r="AL71" s="194">
        <f t="shared" si="6"/>
        <v>169779.05000000002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0</v>
      </c>
      <c r="AQ71" s="194">
        <f t="shared" si="6"/>
        <v>0</v>
      </c>
      <c r="AR71" s="194">
        <f t="shared" si="6"/>
        <v>5398202.5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0</v>
      </c>
      <c r="AW71" s="194">
        <f t="shared" si="6"/>
        <v>0</v>
      </c>
      <c r="AX71" s="194">
        <f t="shared" si="6"/>
        <v>123614.28</v>
      </c>
      <c r="AY71" s="194">
        <f t="shared" si="6"/>
        <v>16443.560000000001</v>
      </c>
      <c r="AZ71" s="194">
        <f t="shared" si="6"/>
        <v>1568385.76</v>
      </c>
      <c r="BA71" s="194">
        <f t="shared" si="6"/>
        <v>291041.83999999997</v>
      </c>
      <c r="BB71" s="194">
        <f t="shared" si="6"/>
        <v>0</v>
      </c>
      <c r="BC71" s="194">
        <f t="shared" si="6"/>
        <v>95314.37</v>
      </c>
      <c r="BD71" s="194">
        <f t="shared" si="6"/>
        <v>1260506.74</v>
      </c>
      <c r="BE71" s="194">
        <f t="shared" si="6"/>
        <v>1663417.43</v>
      </c>
      <c r="BF71" s="194">
        <f t="shared" si="6"/>
        <v>1368028.2400000002</v>
      </c>
      <c r="BG71" s="194">
        <f t="shared" si="6"/>
        <v>291656.26</v>
      </c>
      <c r="BH71" s="194">
        <f t="shared" si="6"/>
        <v>4952523.1900000004</v>
      </c>
      <c r="BI71" s="194">
        <f t="shared" si="6"/>
        <v>0</v>
      </c>
      <c r="BJ71" s="194">
        <f t="shared" si="6"/>
        <v>1013767.9900000001</v>
      </c>
      <c r="BK71" s="194">
        <f t="shared" si="6"/>
        <v>2875125.16</v>
      </c>
      <c r="BL71" s="194">
        <f t="shared" si="6"/>
        <v>1266251.1499999999</v>
      </c>
      <c r="BM71" s="194">
        <f t="shared" si="6"/>
        <v>0</v>
      </c>
      <c r="BN71" s="194">
        <f t="shared" si="6"/>
        <v>2831257.15</v>
      </c>
      <c r="BO71" s="194">
        <f t="shared" si="6"/>
        <v>170186.74000000005</v>
      </c>
      <c r="BP71" s="194">
        <f t="shared" ref="BP71:CC71" si="7">SUM(BP61:BP69)-BP70</f>
        <v>181996.7</v>
      </c>
      <c r="BQ71" s="194">
        <f t="shared" si="7"/>
        <v>90747.56</v>
      </c>
      <c r="BR71" s="194">
        <f t="shared" si="7"/>
        <v>1179093.8900000001</v>
      </c>
      <c r="BS71" s="194">
        <f t="shared" si="7"/>
        <v>41599.630000000005</v>
      </c>
      <c r="BT71" s="194">
        <f t="shared" si="7"/>
        <v>0</v>
      </c>
      <c r="BU71" s="194">
        <f t="shared" si="7"/>
        <v>22878.36</v>
      </c>
      <c r="BV71" s="194">
        <f t="shared" si="7"/>
        <v>1571439.6600000001</v>
      </c>
      <c r="BW71" s="194">
        <f t="shared" si="7"/>
        <v>366796.2</v>
      </c>
      <c r="BX71" s="194">
        <f t="shared" si="7"/>
        <v>2005715.3199999998</v>
      </c>
      <c r="BY71" s="194">
        <f t="shared" si="7"/>
        <v>936847.97999999986</v>
      </c>
      <c r="BZ71" s="194">
        <f t="shared" si="7"/>
        <v>0</v>
      </c>
      <c r="CA71" s="194">
        <f t="shared" si="7"/>
        <v>210833.64</v>
      </c>
      <c r="CB71" s="194">
        <f t="shared" si="7"/>
        <v>122502.72</v>
      </c>
      <c r="CC71" s="194">
        <f t="shared" si="7"/>
        <v>227375.75</v>
      </c>
      <c r="CD71" s="237">
        <f>CD69-CD70</f>
        <v>591.96</v>
      </c>
      <c r="CE71" s="194">
        <f>SUM(CE61:CE69)-CE70</f>
        <v>112643917.75070088</v>
      </c>
      <c r="CF71" s="244"/>
    </row>
    <row r="72" spans="1:84" ht="12.65" customHeight="1" x14ac:dyDescent="0.35">
      <c r="A72" s="171" t="s">
        <v>244</v>
      </c>
      <c r="B72" s="175"/>
      <c r="C72" s="241" t="s">
        <v>221</v>
      </c>
      <c r="D72" s="241" t="s">
        <v>221</v>
      </c>
      <c r="E72" s="241" t="s">
        <v>221</v>
      </c>
      <c r="F72" s="241" t="s">
        <v>221</v>
      </c>
      <c r="G72" s="241" t="s">
        <v>221</v>
      </c>
      <c r="H72" s="241" t="s">
        <v>221</v>
      </c>
      <c r="I72" s="241" t="s">
        <v>221</v>
      </c>
      <c r="J72" s="241" t="s">
        <v>221</v>
      </c>
      <c r="K72" s="245" t="s">
        <v>221</v>
      </c>
      <c r="L72" s="241" t="s">
        <v>221</v>
      </c>
      <c r="M72" s="241" t="s">
        <v>221</v>
      </c>
      <c r="N72" s="241" t="s">
        <v>221</v>
      </c>
      <c r="O72" s="241" t="s">
        <v>221</v>
      </c>
      <c r="P72" s="241" t="s">
        <v>221</v>
      </c>
      <c r="Q72" s="241" t="s">
        <v>221</v>
      </c>
      <c r="R72" s="241" t="s">
        <v>221</v>
      </c>
      <c r="S72" s="241" t="s">
        <v>221</v>
      </c>
      <c r="T72" s="241" t="s">
        <v>221</v>
      </c>
      <c r="U72" s="241" t="s">
        <v>221</v>
      </c>
      <c r="V72" s="241" t="s">
        <v>221</v>
      </c>
      <c r="W72" s="241" t="s">
        <v>221</v>
      </c>
      <c r="X72" s="241" t="s">
        <v>221</v>
      </c>
      <c r="Y72" s="241" t="s">
        <v>221</v>
      </c>
      <c r="Z72" s="241" t="s">
        <v>221</v>
      </c>
      <c r="AA72" s="241" t="s">
        <v>221</v>
      </c>
      <c r="AB72" s="241" t="s">
        <v>221</v>
      </c>
      <c r="AC72" s="241" t="s">
        <v>221</v>
      </c>
      <c r="AD72" s="241" t="s">
        <v>221</v>
      </c>
      <c r="AE72" s="241" t="s">
        <v>221</v>
      </c>
      <c r="AF72" s="241" t="s">
        <v>221</v>
      </c>
      <c r="AG72" s="241" t="s">
        <v>221</v>
      </c>
      <c r="AH72" s="241" t="s">
        <v>221</v>
      </c>
      <c r="AI72" s="241" t="s">
        <v>221</v>
      </c>
      <c r="AJ72" s="241" t="s">
        <v>221</v>
      </c>
      <c r="AK72" s="241" t="s">
        <v>221</v>
      </c>
      <c r="AL72" s="241" t="s">
        <v>221</v>
      </c>
      <c r="AM72" s="241" t="s">
        <v>221</v>
      </c>
      <c r="AN72" s="241" t="s">
        <v>221</v>
      </c>
      <c r="AO72" s="241" t="s">
        <v>221</v>
      </c>
      <c r="AP72" s="241" t="s">
        <v>221</v>
      </c>
      <c r="AQ72" s="241" t="s">
        <v>221</v>
      </c>
      <c r="AR72" s="241" t="s">
        <v>221</v>
      </c>
      <c r="AS72" s="241" t="s">
        <v>221</v>
      </c>
      <c r="AT72" s="241" t="s">
        <v>221</v>
      </c>
      <c r="AU72" s="241" t="s">
        <v>221</v>
      </c>
      <c r="AV72" s="241" t="s">
        <v>221</v>
      </c>
      <c r="AW72" s="241" t="s">
        <v>221</v>
      </c>
      <c r="AX72" s="241" t="s">
        <v>221</v>
      </c>
      <c r="AY72" s="241" t="s">
        <v>221</v>
      </c>
      <c r="AZ72" s="241" t="s">
        <v>221</v>
      </c>
      <c r="BA72" s="241" t="s">
        <v>221</v>
      </c>
      <c r="BB72" s="241" t="s">
        <v>221</v>
      </c>
      <c r="BC72" s="241" t="s">
        <v>221</v>
      </c>
      <c r="BD72" s="241" t="s">
        <v>221</v>
      </c>
      <c r="BE72" s="241" t="s">
        <v>221</v>
      </c>
      <c r="BF72" s="241" t="s">
        <v>221</v>
      </c>
      <c r="BG72" s="241" t="s">
        <v>221</v>
      </c>
      <c r="BH72" s="241" t="s">
        <v>221</v>
      </c>
      <c r="BI72" s="241" t="s">
        <v>221</v>
      </c>
      <c r="BJ72" s="241" t="s">
        <v>221</v>
      </c>
      <c r="BK72" s="241" t="s">
        <v>221</v>
      </c>
      <c r="BL72" s="241" t="s">
        <v>221</v>
      </c>
      <c r="BM72" s="241" t="s">
        <v>221</v>
      </c>
      <c r="BN72" s="241" t="s">
        <v>221</v>
      </c>
      <c r="BO72" s="241" t="s">
        <v>221</v>
      </c>
      <c r="BP72" s="241" t="s">
        <v>221</v>
      </c>
      <c r="BQ72" s="241" t="s">
        <v>221</v>
      </c>
      <c r="BR72" s="241" t="s">
        <v>221</v>
      </c>
      <c r="BS72" s="241" t="s">
        <v>221</v>
      </c>
      <c r="BT72" s="241" t="s">
        <v>221</v>
      </c>
      <c r="BU72" s="241" t="s">
        <v>221</v>
      </c>
      <c r="BV72" s="241" t="s">
        <v>221</v>
      </c>
      <c r="BW72" s="241" t="s">
        <v>221</v>
      </c>
      <c r="BX72" s="241" t="s">
        <v>221</v>
      </c>
      <c r="BY72" s="241" t="s">
        <v>221</v>
      </c>
      <c r="BZ72" s="241" t="s">
        <v>221</v>
      </c>
      <c r="CA72" s="241" t="s">
        <v>221</v>
      </c>
      <c r="CB72" s="241" t="s">
        <v>221</v>
      </c>
      <c r="CC72" s="241" t="s">
        <v>221</v>
      </c>
      <c r="CD72" s="241" t="s">
        <v>221</v>
      </c>
      <c r="CE72" s="414">
        <v>5647435.4400000004</v>
      </c>
      <c r="CF72" s="244"/>
    </row>
    <row r="73" spans="1:84" ht="12.65" customHeight="1" x14ac:dyDescent="0.35">
      <c r="A73" s="171" t="s">
        <v>245</v>
      </c>
      <c r="B73" s="175"/>
      <c r="C73" s="413">
        <v>2476095</v>
      </c>
      <c r="D73" s="413">
        <v>0</v>
      </c>
      <c r="E73" s="412">
        <v>7595536</v>
      </c>
      <c r="F73" s="412">
        <v>0</v>
      </c>
      <c r="G73" s="413">
        <v>0</v>
      </c>
      <c r="H73" s="413">
        <v>0</v>
      </c>
      <c r="I73" s="412">
        <v>0</v>
      </c>
      <c r="J73" s="412">
        <v>816110</v>
      </c>
      <c r="K73" s="412">
        <v>0</v>
      </c>
      <c r="L73" s="412">
        <v>0</v>
      </c>
      <c r="M73" s="413">
        <v>0</v>
      </c>
      <c r="N73" s="413">
        <v>0</v>
      </c>
      <c r="O73" s="413">
        <v>2269856</v>
      </c>
      <c r="P73" s="412">
        <v>5490912</v>
      </c>
      <c r="Q73" s="412">
        <v>198652</v>
      </c>
      <c r="R73" s="412">
        <v>374028</v>
      </c>
      <c r="S73" s="412">
        <v>0</v>
      </c>
      <c r="T73" s="412">
        <v>0</v>
      </c>
      <c r="U73" s="412">
        <v>1820821</v>
      </c>
      <c r="V73" s="412">
        <v>302777</v>
      </c>
      <c r="W73" s="412">
        <v>142758</v>
      </c>
      <c r="X73" s="412">
        <v>1213870</v>
      </c>
      <c r="Y73" s="412">
        <v>1509372</v>
      </c>
      <c r="Z73" s="412">
        <v>0</v>
      </c>
      <c r="AA73" s="412">
        <v>56729</v>
      </c>
      <c r="AB73" s="412">
        <v>6076272.7999999998</v>
      </c>
      <c r="AC73" s="412">
        <v>711087</v>
      </c>
      <c r="AD73" s="412">
        <v>0</v>
      </c>
      <c r="AE73" s="412">
        <v>382019</v>
      </c>
      <c r="AF73" s="412">
        <v>0</v>
      </c>
      <c r="AG73" s="412">
        <v>3030694</v>
      </c>
      <c r="AH73" s="412">
        <v>0</v>
      </c>
      <c r="AI73" s="412">
        <v>3535</v>
      </c>
      <c r="AJ73" s="412">
        <v>0</v>
      </c>
      <c r="AK73" s="412">
        <v>95548</v>
      </c>
      <c r="AL73" s="412">
        <v>40190</v>
      </c>
      <c r="AM73" s="412">
        <v>0</v>
      </c>
      <c r="AN73" s="412">
        <v>0</v>
      </c>
      <c r="AO73" s="412">
        <v>0</v>
      </c>
      <c r="AP73" s="412">
        <v>0</v>
      </c>
      <c r="AQ73" s="412">
        <v>0</v>
      </c>
      <c r="AR73" s="412">
        <v>27654</v>
      </c>
      <c r="AS73" s="412">
        <v>0</v>
      </c>
      <c r="AT73" s="412">
        <v>0</v>
      </c>
      <c r="AU73" s="412">
        <v>0</v>
      </c>
      <c r="AV73" s="412"/>
      <c r="AW73" s="241" t="s">
        <v>221</v>
      </c>
      <c r="AX73" s="241" t="s">
        <v>221</v>
      </c>
      <c r="AY73" s="241" t="s">
        <v>221</v>
      </c>
      <c r="AZ73" s="241" t="s">
        <v>221</v>
      </c>
      <c r="BA73" s="241" t="s">
        <v>221</v>
      </c>
      <c r="BB73" s="241" t="s">
        <v>221</v>
      </c>
      <c r="BC73" s="241" t="s">
        <v>221</v>
      </c>
      <c r="BD73" s="241" t="s">
        <v>221</v>
      </c>
      <c r="BE73" s="241" t="s">
        <v>221</v>
      </c>
      <c r="BF73" s="241" t="s">
        <v>221</v>
      </c>
      <c r="BG73" s="241" t="s">
        <v>221</v>
      </c>
      <c r="BH73" s="241" t="s">
        <v>221</v>
      </c>
      <c r="BI73" s="241" t="s">
        <v>221</v>
      </c>
      <c r="BJ73" s="241" t="s">
        <v>221</v>
      </c>
      <c r="BK73" s="241" t="s">
        <v>221</v>
      </c>
      <c r="BL73" s="241" t="s">
        <v>221</v>
      </c>
      <c r="BM73" s="241" t="s">
        <v>221</v>
      </c>
      <c r="BN73" s="241" t="s">
        <v>221</v>
      </c>
      <c r="BO73" s="241" t="s">
        <v>221</v>
      </c>
      <c r="BP73" s="241" t="s">
        <v>221</v>
      </c>
      <c r="BQ73" s="241" t="s">
        <v>221</v>
      </c>
      <c r="BR73" s="241" t="s">
        <v>221</v>
      </c>
      <c r="BS73" s="241" t="s">
        <v>221</v>
      </c>
      <c r="BT73" s="241" t="s">
        <v>221</v>
      </c>
      <c r="BU73" s="241" t="s">
        <v>221</v>
      </c>
      <c r="BV73" s="241" t="s">
        <v>221</v>
      </c>
      <c r="BW73" s="241" t="s">
        <v>221</v>
      </c>
      <c r="BX73" s="241" t="s">
        <v>221</v>
      </c>
      <c r="BY73" s="241" t="s">
        <v>221</v>
      </c>
      <c r="BZ73" s="241" t="s">
        <v>221</v>
      </c>
      <c r="CA73" s="241" t="s">
        <v>221</v>
      </c>
      <c r="CB73" s="241" t="s">
        <v>221</v>
      </c>
      <c r="CC73" s="241" t="s">
        <v>221</v>
      </c>
      <c r="CD73" s="241" t="s">
        <v>221</v>
      </c>
      <c r="CE73" s="194">
        <f t="shared" ref="CE73:CE80" si="8">SUM(C73:CD73)</f>
        <v>34634515.799999997</v>
      </c>
      <c r="CF73" s="244"/>
    </row>
    <row r="74" spans="1:84" ht="12.65" customHeight="1" x14ac:dyDescent="0.35">
      <c r="A74" s="171" t="s">
        <v>246</v>
      </c>
      <c r="B74" s="175"/>
      <c r="C74" s="413">
        <v>103587</v>
      </c>
      <c r="D74" s="413">
        <v>0</v>
      </c>
      <c r="E74" s="412">
        <v>2247082</v>
      </c>
      <c r="F74" s="412">
        <v>0</v>
      </c>
      <c r="G74" s="413">
        <v>0</v>
      </c>
      <c r="H74" s="413">
        <v>0</v>
      </c>
      <c r="I74" s="413">
        <v>0</v>
      </c>
      <c r="J74" s="412">
        <v>0</v>
      </c>
      <c r="K74" s="412">
        <v>0</v>
      </c>
      <c r="L74" s="412">
        <v>0</v>
      </c>
      <c r="M74" s="413">
        <v>0</v>
      </c>
      <c r="N74" s="413">
        <v>0</v>
      </c>
      <c r="O74" s="413">
        <v>420949</v>
      </c>
      <c r="P74" s="412">
        <v>18806453</v>
      </c>
      <c r="Q74" s="412">
        <v>1615827</v>
      </c>
      <c r="R74" s="412">
        <v>3445196</v>
      </c>
      <c r="S74" s="412">
        <v>0</v>
      </c>
      <c r="T74" s="412">
        <v>0</v>
      </c>
      <c r="U74" s="412">
        <v>14480244</v>
      </c>
      <c r="V74" s="412">
        <v>911756</v>
      </c>
      <c r="W74" s="412">
        <v>4957918</v>
      </c>
      <c r="X74" s="412">
        <v>12036389.5</v>
      </c>
      <c r="Y74" s="412">
        <v>12001291</v>
      </c>
      <c r="Z74" s="412">
        <v>0</v>
      </c>
      <c r="AA74" s="412">
        <v>1329296</v>
      </c>
      <c r="AB74" s="412">
        <v>57406441.740000002</v>
      </c>
      <c r="AC74" s="412">
        <v>343668</v>
      </c>
      <c r="AD74" s="412">
        <v>0</v>
      </c>
      <c r="AE74" s="412">
        <v>5062782.26</v>
      </c>
      <c r="AF74" s="412">
        <v>0</v>
      </c>
      <c r="AG74" s="412">
        <v>39948088</v>
      </c>
      <c r="AH74" s="412">
        <v>8529889.0500000007</v>
      </c>
      <c r="AI74" s="412">
        <v>5055138</v>
      </c>
      <c r="AJ74" s="412">
        <v>17933597.600000001</v>
      </c>
      <c r="AK74" s="412">
        <v>979593.06</v>
      </c>
      <c r="AL74" s="412">
        <v>450214.06</v>
      </c>
      <c r="AM74" s="412">
        <v>0</v>
      </c>
      <c r="AN74" s="412">
        <v>0</v>
      </c>
      <c r="AO74" s="412">
        <v>0</v>
      </c>
      <c r="AP74" s="412">
        <v>0</v>
      </c>
      <c r="AQ74" s="412">
        <v>0</v>
      </c>
      <c r="AR74" s="412">
        <v>4762226.84</v>
      </c>
      <c r="AS74" s="412">
        <v>0</v>
      </c>
      <c r="AT74" s="412">
        <v>0</v>
      </c>
      <c r="AU74" s="412">
        <v>0</v>
      </c>
      <c r="AV74" s="412">
        <v>0</v>
      </c>
      <c r="AW74" s="241" t="s">
        <v>221</v>
      </c>
      <c r="AX74" s="241" t="s">
        <v>221</v>
      </c>
      <c r="AY74" s="241" t="s">
        <v>221</v>
      </c>
      <c r="AZ74" s="241" t="s">
        <v>221</v>
      </c>
      <c r="BA74" s="241" t="s">
        <v>221</v>
      </c>
      <c r="BB74" s="241" t="s">
        <v>221</v>
      </c>
      <c r="BC74" s="241" t="s">
        <v>221</v>
      </c>
      <c r="BD74" s="241" t="s">
        <v>221</v>
      </c>
      <c r="BE74" s="241" t="s">
        <v>221</v>
      </c>
      <c r="BF74" s="241" t="s">
        <v>221</v>
      </c>
      <c r="BG74" s="241" t="s">
        <v>221</v>
      </c>
      <c r="BH74" s="241" t="s">
        <v>221</v>
      </c>
      <c r="BI74" s="241" t="s">
        <v>221</v>
      </c>
      <c r="BJ74" s="241" t="s">
        <v>221</v>
      </c>
      <c r="BK74" s="241" t="s">
        <v>221</v>
      </c>
      <c r="BL74" s="241" t="s">
        <v>221</v>
      </c>
      <c r="BM74" s="241" t="s">
        <v>221</v>
      </c>
      <c r="BN74" s="241" t="s">
        <v>221</v>
      </c>
      <c r="BO74" s="241" t="s">
        <v>221</v>
      </c>
      <c r="BP74" s="241" t="s">
        <v>221</v>
      </c>
      <c r="BQ74" s="241" t="s">
        <v>221</v>
      </c>
      <c r="BR74" s="241" t="s">
        <v>221</v>
      </c>
      <c r="BS74" s="241" t="s">
        <v>221</v>
      </c>
      <c r="BT74" s="241" t="s">
        <v>221</v>
      </c>
      <c r="BU74" s="241" t="s">
        <v>221</v>
      </c>
      <c r="BV74" s="241" t="s">
        <v>221</v>
      </c>
      <c r="BW74" s="241" t="s">
        <v>221</v>
      </c>
      <c r="BX74" s="241" t="s">
        <v>221</v>
      </c>
      <c r="BY74" s="241" t="s">
        <v>221</v>
      </c>
      <c r="BZ74" s="241" t="s">
        <v>221</v>
      </c>
      <c r="CA74" s="241" t="s">
        <v>221</v>
      </c>
      <c r="CB74" s="241" t="s">
        <v>221</v>
      </c>
      <c r="CC74" s="241" t="s">
        <v>221</v>
      </c>
      <c r="CD74" s="241" t="s">
        <v>221</v>
      </c>
      <c r="CE74" s="194">
        <f t="shared" si="8"/>
        <v>212827627.11000001</v>
      </c>
      <c r="CF74" s="244"/>
    </row>
    <row r="75" spans="1:84" ht="12.65" customHeight="1" x14ac:dyDescent="0.35">
      <c r="A75" s="171" t="s">
        <v>247</v>
      </c>
      <c r="B75" s="175"/>
      <c r="C75" s="194">
        <f t="shared" ref="C75:AV75" si="9">SUM(C73:C74)</f>
        <v>2579682</v>
      </c>
      <c r="D75" s="194">
        <f t="shared" si="9"/>
        <v>0</v>
      </c>
      <c r="E75" s="194">
        <f t="shared" si="9"/>
        <v>9842618</v>
      </c>
      <c r="F75" s="194">
        <f t="shared" si="9"/>
        <v>0</v>
      </c>
      <c r="G75" s="194">
        <f t="shared" si="9"/>
        <v>0</v>
      </c>
      <c r="H75" s="194">
        <f t="shared" si="9"/>
        <v>0</v>
      </c>
      <c r="I75" s="194">
        <f t="shared" si="9"/>
        <v>0</v>
      </c>
      <c r="J75" s="194">
        <f t="shared" si="9"/>
        <v>816110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0</v>
      </c>
      <c r="O75" s="194">
        <f t="shared" si="9"/>
        <v>2690805</v>
      </c>
      <c r="P75" s="194">
        <f t="shared" si="9"/>
        <v>24297365</v>
      </c>
      <c r="Q75" s="194">
        <f t="shared" si="9"/>
        <v>1814479</v>
      </c>
      <c r="R75" s="194">
        <f t="shared" si="9"/>
        <v>3819224</v>
      </c>
      <c r="S75" s="194">
        <f t="shared" si="9"/>
        <v>0</v>
      </c>
      <c r="T75" s="194">
        <f t="shared" si="9"/>
        <v>0</v>
      </c>
      <c r="U75" s="194">
        <f t="shared" si="9"/>
        <v>16301065</v>
      </c>
      <c r="V75" s="194">
        <f t="shared" si="9"/>
        <v>1214533</v>
      </c>
      <c r="W75" s="194">
        <f t="shared" si="9"/>
        <v>5100676</v>
      </c>
      <c r="X75" s="194">
        <f t="shared" si="9"/>
        <v>13250259.5</v>
      </c>
      <c r="Y75" s="194">
        <f t="shared" si="9"/>
        <v>13510663</v>
      </c>
      <c r="Z75" s="194">
        <f t="shared" si="9"/>
        <v>0</v>
      </c>
      <c r="AA75" s="194">
        <f t="shared" si="9"/>
        <v>1386025</v>
      </c>
      <c r="AB75" s="194">
        <f t="shared" si="9"/>
        <v>63482714.539999999</v>
      </c>
      <c r="AC75" s="194">
        <f t="shared" si="9"/>
        <v>1054755</v>
      </c>
      <c r="AD75" s="194">
        <f t="shared" si="9"/>
        <v>0</v>
      </c>
      <c r="AE75" s="194">
        <f t="shared" si="9"/>
        <v>5444801.2599999998</v>
      </c>
      <c r="AF75" s="194">
        <f t="shared" si="9"/>
        <v>0</v>
      </c>
      <c r="AG75" s="194">
        <f t="shared" si="9"/>
        <v>42978782</v>
      </c>
      <c r="AH75" s="194">
        <f t="shared" si="9"/>
        <v>8529889.0500000007</v>
      </c>
      <c r="AI75" s="194">
        <f t="shared" si="9"/>
        <v>5058673</v>
      </c>
      <c r="AJ75" s="194">
        <f t="shared" si="9"/>
        <v>17933597.600000001</v>
      </c>
      <c r="AK75" s="194">
        <f t="shared" si="9"/>
        <v>1075141.06</v>
      </c>
      <c r="AL75" s="194">
        <f t="shared" si="9"/>
        <v>490404.06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0</v>
      </c>
      <c r="AQ75" s="194">
        <f t="shared" si="9"/>
        <v>0</v>
      </c>
      <c r="AR75" s="194">
        <f t="shared" si="9"/>
        <v>4789880.84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0</v>
      </c>
      <c r="AW75" s="241" t="s">
        <v>221</v>
      </c>
      <c r="AX75" s="241" t="s">
        <v>221</v>
      </c>
      <c r="AY75" s="241" t="s">
        <v>221</v>
      </c>
      <c r="AZ75" s="241" t="s">
        <v>221</v>
      </c>
      <c r="BA75" s="241" t="s">
        <v>221</v>
      </c>
      <c r="BB75" s="241" t="s">
        <v>221</v>
      </c>
      <c r="BC75" s="241" t="s">
        <v>221</v>
      </c>
      <c r="BD75" s="241" t="s">
        <v>221</v>
      </c>
      <c r="BE75" s="241" t="s">
        <v>221</v>
      </c>
      <c r="BF75" s="241" t="s">
        <v>221</v>
      </c>
      <c r="BG75" s="241" t="s">
        <v>221</v>
      </c>
      <c r="BH75" s="241" t="s">
        <v>221</v>
      </c>
      <c r="BI75" s="241" t="s">
        <v>221</v>
      </c>
      <c r="BJ75" s="241" t="s">
        <v>221</v>
      </c>
      <c r="BK75" s="241" t="s">
        <v>221</v>
      </c>
      <c r="BL75" s="241" t="s">
        <v>221</v>
      </c>
      <c r="BM75" s="241" t="s">
        <v>221</v>
      </c>
      <c r="BN75" s="241" t="s">
        <v>221</v>
      </c>
      <c r="BO75" s="241" t="s">
        <v>221</v>
      </c>
      <c r="BP75" s="241" t="s">
        <v>221</v>
      </c>
      <c r="BQ75" s="241" t="s">
        <v>221</v>
      </c>
      <c r="BR75" s="241" t="s">
        <v>221</v>
      </c>
      <c r="BS75" s="241" t="s">
        <v>221</v>
      </c>
      <c r="BT75" s="241" t="s">
        <v>221</v>
      </c>
      <c r="BU75" s="241" t="s">
        <v>221</v>
      </c>
      <c r="BV75" s="241" t="s">
        <v>221</v>
      </c>
      <c r="BW75" s="241" t="s">
        <v>221</v>
      </c>
      <c r="BX75" s="241" t="s">
        <v>221</v>
      </c>
      <c r="BY75" s="241" t="s">
        <v>221</v>
      </c>
      <c r="BZ75" s="241" t="s">
        <v>221</v>
      </c>
      <c r="CA75" s="241" t="s">
        <v>221</v>
      </c>
      <c r="CB75" s="241" t="s">
        <v>221</v>
      </c>
      <c r="CC75" s="241" t="s">
        <v>221</v>
      </c>
      <c r="CD75" s="241" t="s">
        <v>221</v>
      </c>
      <c r="CE75" s="194">
        <f t="shared" si="8"/>
        <v>247462142.91</v>
      </c>
      <c r="CF75" s="244"/>
    </row>
    <row r="76" spans="1:84" ht="12.65" customHeight="1" x14ac:dyDescent="0.35">
      <c r="A76" s="171" t="s">
        <v>248</v>
      </c>
      <c r="B76" s="175"/>
      <c r="C76" s="413">
        <v>3010.7</v>
      </c>
      <c r="D76" s="413">
        <v>0</v>
      </c>
      <c r="E76" s="412">
        <v>32153.200000000001</v>
      </c>
      <c r="F76" s="412">
        <v>0</v>
      </c>
      <c r="G76" s="413">
        <v>0</v>
      </c>
      <c r="H76" s="413">
        <v>0</v>
      </c>
      <c r="I76" s="412">
        <v>0</v>
      </c>
      <c r="J76" s="412">
        <v>263.89999999999998</v>
      </c>
      <c r="K76" s="412">
        <v>0</v>
      </c>
      <c r="L76" s="412">
        <v>0</v>
      </c>
      <c r="M76" s="412">
        <v>0</v>
      </c>
      <c r="N76" s="412">
        <v>0</v>
      </c>
      <c r="O76" s="412">
        <v>5137.3999999999996</v>
      </c>
      <c r="P76" s="412">
        <v>14648.6</v>
      </c>
      <c r="Q76" s="412">
        <v>0</v>
      </c>
      <c r="R76" s="412">
        <v>0</v>
      </c>
      <c r="S76" s="412">
        <v>3615.3</v>
      </c>
      <c r="T76" s="412">
        <v>0</v>
      </c>
      <c r="U76" s="412">
        <v>3423.05</v>
      </c>
      <c r="V76" s="412">
        <v>0</v>
      </c>
      <c r="W76" s="412">
        <v>298.60000000000002</v>
      </c>
      <c r="X76" s="412">
        <v>862.68</v>
      </c>
      <c r="Y76" s="412">
        <v>7640.45</v>
      </c>
      <c r="Z76" s="412">
        <v>0</v>
      </c>
      <c r="AA76" s="412">
        <v>0</v>
      </c>
      <c r="AB76" s="412">
        <v>2812.2</v>
      </c>
      <c r="AC76" s="412">
        <v>0</v>
      </c>
      <c r="AD76" s="412">
        <v>0</v>
      </c>
      <c r="AE76" s="412">
        <v>8938.6200000000008</v>
      </c>
      <c r="AF76" s="412">
        <v>0</v>
      </c>
      <c r="AG76" s="412">
        <v>5198.5</v>
      </c>
      <c r="AH76" s="412">
        <v>11817</v>
      </c>
      <c r="AI76" s="412">
        <v>5506.5</v>
      </c>
      <c r="AJ76" s="412">
        <v>31478</v>
      </c>
      <c r="AK76" s="412">
        <v>0</v>
      </c>
      <c r="AL76" s="412">
        <v>0</v>
      </c>
      <c r="AM76" s="412">
        <v>0</v>
      </c>
      <c r="AN76" s="412">
        <v>0</v>
      </c>
      <c r="AO76" s="412">
        <v>0</v>
      </c>
      <c r="AP76" s="412">
        <v>0</v>
      </c>
      <c r="AQ76" s="412">
        <v>0</v>
      </c>
      <c r="AR76" s="412">
        <v>3345</v>
      </c>
      <c r="AS76" s="412">
        <v>0</v>
      </c>
      <c r="AT76" s="412">
        <v>0</v>
      </c>
      <c r="AU76" s="412">
        <v>0</v>
      </c>
      <c r="AV76" s="412">
        <v>0</v>
      </c>
      <c r="AW76" s="412">
        <v>0</v>
      </c>
      <c r="AX76" s="412">
        <v>0</v>
      </c>
      <c r="AY76" s="412">
        <v>0</v>
      </c>
      <c r="AZ76" s="412">
        <v>4723</v>
      </c>
      <c r="BA76" s="412">
        <v>226</v>
      </c>
      <c r="BB76" s="412"/>
      <c r="BC76" s="412">
        <v>0</v>
      </c>
      <c r="BD76" s="412">
        <v>0</v>
      </c>
      <c r="BE76" s="412">
        <v>2971</v>
      </c>
      <c r="BF76" s="412">
        <v>1054.3</v>
      </c>
      <c r="BG76" s="412">
        <v>0</v>
      </c>
      <c r="BH76" s="412">
        <v>2500</v>
      </c>
      <c r="BI76" s="412">
        <v>0</v>
      </c>
      <c r="BJ76" s="412">
        <v>1139.75</v>
      </c>
      <c r="BK76" s="412">
        <v>2172</v>
      </c>
      <c r="BL76" s="412">
        <v>1201.5</v>
      </c>
      <c r="BM76" s="412">
        <v>0</v>
      </c>
      <c r="BN76" s="412">
        <v>14056.15</v>
      </c>
      <c r="BO76" s="412">
        <v>206.45</v>
      </c>
      <c r="BP76" s="412">
        <v>206.9</v>
      </c>
      <c r="BQ76" s="412">
        <v>415.2</v>
      </c>
      <c r="BR76" s="412">
        <v>1139.7</v>
      </c>
      <c r="BS76" s="412">
        <v>1052.9000000000001</v>
      </c>
      <c r="BT76" s="412">
        <v>0</v>
      </c>
      <c r="BU76" s="412">
        <v>0</v>
      </c>
      <c r="BV76" s="412">
        <v>2823.5</v>
      </c>
      <c r="BW76" s="412">
        <v>201.7</v>
      </c>
      <c r="BX76" s="412">
        <v>1885.7</v>
      </c>
      <c r="BY76" s="412">
        <v>472.9</v>
      </c>
      <c r="BZ76" s="412">
        <v>0</v>
      </c>
      <c r="CA76" s="412">
        <v>0</v>
      </c>
      <c r="CB76" s="412">
        <v>3790.7</v>
      </c>
      <c r="CC76" s="412">
        <v>537.29999999999995</v>
      </c>
      <c r="CD76" s="241" t="s">
        <v>221</v>
      </c>
      <c r="CE76" s="194">
        <f t="shared" si="8"/>
        <v>182926.35000000003</v>
      </c>
      <c r="CF76" s="194">
        <f>BE59-CE76</f>
        <v>0</v>
      </c>
    </row>
    <row r="77" spans="1:84" ht="12.65" customHeight="1" x14ac:dyDescent="0.35">
      <c r="A77" s="171" t="s">
        <v>249</v>
      </c>
      <c r="B77" s="175"/>
      <c r="C77" s="413">
        <v>1649</v>
      </c>
      <c r="D77" s="413"/>
      <c r="E77" s="413">
        <v>21151.5</v>
      </c>
      <c r="F77" s="413"/>
      <c r="G77" s="413"/>
      <c r="H77" s="413"/>
      <c r="I77" s="413"/>
      <c r="J77" s="413"/>
      <c r="K77" s="413"/>
      <c r="L77" s="413"/>
      <c r="M77" s="413"/>
      <c r="N77" s="413"/>
      <c r="O77" s="413">
        <v>2271</v>
      </c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3"/>
      <c r="AF77" s="413"/>
      <c r="AG77" s="413">
        <v>2324</v>
      </c>
      <c r="AH77" s="413">
        <v>1367.6</v>
      </c>
      <c r="AI77" s="413">
        <v>4043.9</v>
      </c>
      <c r="AJ77" s="413"/>
      <c r="AK77" s="413"/>
      <c r="AL77" s="413"/>
      <c r="AM77" s="413"/>
      <c r="AN77" s="413"/>
      <c r="AO77" s="413"/>
      <c r="AP77" s="413"/>
      <c r="AQ77" s="413"/>
      <c r="AR77" s="413"/>
      <c r="AS77" s="413"/>
      <c r="AT77" s="413"/>
      <c r="AU77" s="413"/>
      <c r="AV77" s="413"/>
      <c r="AW77" s="413"/>
      <c r="AX77" s="241" t="s">
        <v>221</v>
      </c>
      <c r="AY77" s="241" t="s">
        <v>221</v>
      </c>
      <c r="AZ77" s="413">
        <v>92573.1</v>
      </c>
      <c r="BA77" s="413"/>
      <c r="BB77" s="413"/>
      <c r="BC77" s="413"/>
      <c r="BD77" s="241" t="s">
        <v>221</v>
      </c>
      <c r="BE77" s="241" t="s">
        <v>221</v>
      </c>
      <c r="BF77" s="413"/>
      <c r="BG77" s="241" t="s">
        <v>221</v>
      </c>
      <c r="BH77" s="413"/>
      <c r="BI77" s="413"/>
      <c r="BJ77" s="241" t="s">
        <v>221</v>
      </c>
      <c r="BK77" s="413"/>
      <c r="BL77" s="413"/>
      <c r="BM77" s="413"/>
      <c r="BN77" s="241" t="s">
        <v>221</v>
      </c>
      <c r="BO77" s="241" t="s">
        <v>221</v>
      </c>
      <c r="BP77" s="241" t="s">
        <v>221</v>
      </c>
      <c r="BQ77" s="241" t="s">
        <v>221</v>
      </c>
      <c r="BR77" s="413"/>
      <c r="BS77" s="413"/>
      <c r="BT77" s="413"/>
      <c r="BU77" s="413"/>
      <c r="BV77" s="413"/>
      <c r="BW77" s="413"/>
      <c r="BX77" s="413"/>
      <c r="BY77" s="413"/>
      <c r="BZ77" s="413"/>
      <c r="CA77" s="413"/>
      <c r="CB77" s="413"/>
      <c r="CC77" s="241" t="s">
        <v>221</v>
      </c>
      <c r="CD77" s="241" t="s">
        <v>221</v>
      </c>
      <c r="CE77" s="194">
        <f>SUM(C77:CD77)</f>
        <v>125380.1</v>
      </c>
      <c r="CF77" s="194">
        <f>AY59-CE77</f>
        <v>-125380.1</v>
      </c>
    </row>
    <row r="78" spans="1:84" ht="12.65" customHeight="1" x14ac:dyDescent="0.35">
      <c r="A78" s="171" t="s">
        <v>250</v>
      </c>
      <c r="B78" s="175"/>
      <c r="C78" s="413">
        <v>1654</v>
      </c>
      <c r="D78" s="413">
        <v>0</v>
      </c>
      <c r="E78" s="413">
        <v>5072</v>
      </c>
      <c r="F78" s="413">
        <v>0</v>
      </c>
      <c r="G78" s="413">
        <v>0</v>
      </c>
      <c r="H78" s="413">
        <v>0</v>
      </c>
      <c r="I78" s="413">
        <v>0</v>
      </c>
      <c r="J78" s="413">
        <v>545</v>
      </c>
      <c r="K78" s="413">
        <v>0</v>
      </c>
      <c r="L78" s="413">
        <v>0</v>
      </c>
      <c r="M78" s="413">
        <v>0</v>
      </c>
      <c r="N78" s="413">
        <v>0</v>
      </c>
      <c r="O78" s="413">
        <v>1516</v>
      </c>
      <c r="P78" s="413">
        <v>3667</v>
      </c>
      <c r="Q78" s="413">
        <v>133</v>
      </c>
      <c r="R78" s="413">
        <v>250</v>
      </c>
      <c r="S78" s="413">
        <v>0</v>
      </c>
      <c r="T78" s="413">
        <v>0</v>
      </c>
      <c r="U78" s="413">
        <v>1418</v>
      </c>
      <c r="V78" s="413">
        <v>95</v>
      </c>
      <c r="W78" s="413">
        <v>145</v>
      </c>
      <c r="X78" s="413">
        <v>665</v>
      </c>
      <c r="Y78" s="413">
        <v>1008</v>
      </c>
      <c r="Z78" s="413">
        <v>0</v>
      </c>
      <c r="AA78" s="413">
        <v>38</v>
      </c>
      <c r="AB78" s="413">
        <v>4058</v>
      </c>
      <c r="AC78" s="413">
        <v>475</v>
      </c>
      <c r="AD78" s="413">
        <v>0</v>
      </c>
      <c r="AE78" s="413">
        <v>255</v>
      </c>
      <c r="AF78" s="413">
        <v>0</v>
      </c>
      <c r="AG78" s="413">
        <v>2024</v>
      </c>
      <c r="AH78" s="413">
        <v>0</v>
      </c>
      <c r="AI78" s="413">
        <v>2</v>
      </c>
      <c r="AJ78" s="413">
        <v>0</v>
      </c>
      <c r="AK78" s="413">
        <v>64</v>
      </c>
      <c r="AL78" s="413">
        <v>27</v>
      </c>
      <c r="AM78" s="413">
        <v>0</v>
      </c>
      <c r="AN78" s="413">
        <v>0</v>
      </c>
      <c r="AO78" s="413">
        <v>0</v>
      </c>
      <c r="AP78" s="413">
        <v>0</v>
      </c>
      <c r="AQ78" s="413">
        <v>0</v>
      </c>
      <c r="AR78" s="413">
        <v>18</v>
      </c>
      <c r="AS78" s="413">
        <v>0</v>
      </c>
      <c r="AT78" s="413">
        <v>0</v>
      </c>
      <c r="AU78" s="413">
        <v>0</v>
      </c>
      <c r="AV78" s="413">
        <v>0</v>
      </c>
      <c r="AW78" s="413">
        <v>0</v>
      </c>
      <c r="AX78" s="241" t="s">
        <v>221</v>
      </c>
      <c r="AY78" s="241" t="s">
        <v>221</v>
      </c>
      <c r="AZ78" s="241" t="s">
        <v>221</v>
      </c>
      <c r="BA78" s="413">
        <v>0</v>
      </c>
      <c r="BB78" s="413">
        <v>0</v>
      </c>
      <c r="BC78" s="413">
        <v>0</v>
      </c>
      <c r="BD78" s="241" t="s">
        <v>221</v>
      </c>
      <c r="BE78" s="241" t="s">
        <v>221</v>
      </c>
      <c r="BF78" s="241" t="s">
        <v>221</v>
      </c>
      <c r="BG78" s="241" t="s">
        <v>221</v>
      </c>
      <c r="BH78" s="413">
        <v>0</v>
      </c>
      <c r="BI78" s="413">
        <v>0</v>
      </c>
      <c r="BJ78" s="241" t="s">
        <v>221</v>
      </c>
      <c r="BK78" s="413">
        <v>0</v>
      </c>
      <c r="BL78" s="413">
        <v>0</v>
      </c>
      <c r="BM78" s="413">
        <v>0</v>
      </c>
      <c r="BN78" s="241" t="s">
        <v>221</v>
      </c>
      <c r="BO78" s="241" t="s">
        <v>221</v>
      </c>
      <c r="BP78" s="241" t="s">
        <v>221</v>
      </c>
      <c r="BQ78" s="241" t="s">
        <v>221</v>
      </c>
      <c r="BR78" s="241" t="s">
        <v>221</v>
      </c>
      <c r="BS78" s="413">
        <v>0</v>
      </c>
      <c r="BT78" s="413">
        <v>0</v>
      </c>
      <c r="BU78" s="413">
        <v>0</v>
      </c>
      <c r="BV78" s="413">
        <v>0</v>
      </c>
      <c r="BW78" s="413">
        <v>0</v>
      </c>
      <c r="BX78" s="413">
        <v>0</v>
      </c>
      <c r="BY78" s="413">
        <v>0</v>
      </c>
      <c r="BZ78" s="413">
        <v>0</v>
      </c>
      <c r="CA78" s="413">
        <v>0</v>
      </c>
      <c r="CB78" s="413">
        <v>0</v>
      </c>
      <c r="CC78" s="241" t="s">
        <v>221</v>
      </c>
      <c r="CD78" s="241" t="s">
        <v>221</v>
      </c>
      <c r="CE78" s="194">
        <f t="shared" si="8"/>
        <v>23129</v>
      </c>
      <c r="CF78" s="194"/>
    </row>
    <row r="79" spans="1:84" ht="12.65" customHeight="1" x14ac:dyDescent="0.35">
      <c r="A79" s="171" t="s">
        <v>251</v>
      </c>
      <c r="B79" s="175"/>
      <c r="C79" s="221">
        <v>29434</v>
      </c>
      <c r="D79" s="221">
        <v>0</v>
      </c>
      <c r="E79" s="413">
        <v>90501</v>
      </c>
      <c r="F79" s="413">
        <v>0</v>
      </c>
      <c r="G79" s="413">
        <v>0</v>
      </c>
      <c r="H79" s="413">
        <v>0</v>
      </c>
      <c r="I79" s="413">
        <v>0</v>
      </c>
      <c r="J79" s="413">
        <v>0</v>
      </c>
      <c r="K79" s="413">
        <v>0</v>
      </c>
      <c r="L79" s="413">
        <v>0</v>
      </c>
      <c r="M79" s="413">
        <v>0</v>
      </c>
      <c r="N79" s="413">
        <v>0</v>
      </c>
      <c r="O79" s="413"/>
      <c r="P79" s="413">
        <v>35036</v>
      </c>
      <c r="Q79" s="413">
        <v>32948</v>
      </c>
      <c r="R79" s="413">
        <v>0</v>
      </c>
      <c r="S79" s="413">
        <v>0</v>
      </c>
      <c r="T79" s="413">
        <v>0</v>
      </c>
      <c r="U79" s="413">
        <v>0</v>
      </c>
      <c r="V79" s="413">
        <v>0</v>
      </c>
      <c r="W79" s="413">
        <v>0</v>
      </c>
      <c r="X79" s="413">
        <v>0</v>
      </c>
      <c r="Y79" s="413">
        <v>36531</v>
      </c>
      <c r="Z79" s="413">
        <v>0</v>
      </c>
      <c r="AA79" s="413">
        <v>0</v>
      </c>
      <c r="AB79" s="413">
        <v>0</v>
      </c>
      <c r="AC79" s="413">
        <v>0</v>
      </c>
      <c r="AD79" s="413">
        <v>0</v>
      </c>
      <c r="AE79" s="413">
        <v>13132</v>
      </c>
      <c r="AF79" s="413">
        <v>0</v>
      </c>
      <c r="AG79" s="413">
        <v>102763</v>
      </c>
      <c r="AH79" s="413">
        <v>19783</v>
      </c>
      <c r="AI79" s="413">
        <v>0</v>
      </c>
      <c r="AJ79" s="413">
        <v>16439</v>
      </c>
      <c r="AK79" s="413">
        <v>0</v>
      </c>
      <c r="AL79" s="413">
        <v>0</v>
      </c>
      <c r="AM79" s="413">
        <v>0</v>
      </c>
      <c r="AN79" s="413">
        <v>0</v>
      </c>
      <c r="AO79" s="413">
        <v>0</v>
      </c>
      <c r="AP79" s="413">
        <v>0</v>
      </c>
      <c r="AQ79" s="413">
        <v>0</v>
      </c>
      <c r="AR79" s="413">
        <v>0</v>
      </c>
      <c r="AS79" s="413">
        <v>0</v>
      </c>
      <c r="AT79" s="413">
        <v>0</v>
      </c>
      <c r="AU79" s="413">
        <v>0</v>
      </c>
      <c r="AV79" s="413">
        <v>0</v>
      </c>
      <c r="AW79" s="413">
        <v>0</v>
      </c>
      <c r="AX79" s="241" t="s">
        <v>221</v>
      </c>
      <c r="AY79" s="241" t="s">
        <v>221</v>
      </c>
      <c r="AZ79" s="241" t="s">
        <v>221</v>
      </c>
      <c r="BA79" s="241" t="s">
        <v>221</v>
      </c>
      <c r="BB79" s="413">
        <v>0</v>
      </c>
      <c r="BC79" s="413">
        <v>0</v>
      </c>
      <c r="BD79" s="241" t="s">
        <v>221</v>
      </c>
      <c r="BE79" s="241" t="s">
        <v>221</v>
      </c>
      <c r="BF79" s="241" t="s">
        <v>221</v>
      </c>
      <c r="BG79" s="241" t="s">
        <v>221</v>
      </c>
      <c r="BH79" s="413">
        <v>0</v>
      </c>
      <c r="BI79" s="413">
        <v>0</v>
      </c>
      <c r="BJ79" s="241" t="s">
        <v>221</v>
      </c>
      <c r="BK79" s="413">
        <v>0</v>
      </c>
      <c r="BL79" s="413">
        <v>0</v>
      </c>
      <c r="BM79" s="413">
        <v>0</v>
      </c>
      <c r="BN79" s="241" t="s">
        <v>221</v>
      </c>
      <c r="BO79" s="241" t="s">
        <v>221</v>
      </c>
      <c r="BP79" s="241" t="s">
        <v>221</v>
      </c>
      <c r="BQ79" s="241" t="s">
        <v>221</v>
      </c>
      <c r="BR79" s="241" t="s">
        <v>221</v>
      </c>
      <c r="BS79" s="413">
        <v>0</v>
      </c>
      <c r="BT79" s="413">
        <v>0</v>
      </c>
      <c r="BU79" s="413">
        <v>0</v>
      </c>
      <c r="BV79" s="413">
        <v>0</v>
      </c>
      <c r="BW79" s="413">
        <v>0</v>
      </c>
      <c r="BX79" s="413">
        <v>0</v>
      </c>
      <c r="BY79" s="413">
        <v>0</v>
      </c>
      <c r="BZ79" s="413">
        <v>0</v>
      </c>
      <c r="CA79" s="413">
        <v>0</v>
      </c>
      <c r="CB79" s="413">
        <v>0</v>
      </c>
      <c r="CC79" s="241" t="s">
        <v>221</v>
      </c>
      <c r="CD79" s="241" t="s">
        <v>221</v>
      </c>
      <c r="CE79" s="194">
        <f t="shared" si="8"/>
        <v>376567</v>
      </c>
      <c r="CF79" s="194">
        <f>BA59</f>
        <v>0</v>
      </c>
    </row>
    <row r="80" spans="1:84" ht="21" customHeight="1" x14ac:dyDescent="0.35">
      <c r="A80" s="171" t="s">
        <v>252</v>
      </c>
      <c r="B80" s="175"/>
      <c r="C80" s="293">
        <v>14.13</v>
      </c>
      <c r="D80" s="293">
        <v>0</v>
      </c>
      <c r="E80" s="293">
        <v>36.18</v>
      </c>
      <c r="F80" s="293">
        <v>0.97</v>
      </c>
      <c r="G80" s="293">
        <v>0</v>
      </c>
      <c r="H80" s="293">
        <v>0</v>
      </c>
      <c r="I80" s="293">
        <v>0</v>
      </c>
      <c r="J80" s="293">
        <v>0</v>
      </c>
      <c r="K80" s="293">
        <v>0</v>
      </c>
      <c r="L80" s="293">
        <v>0</v>
      </c>
      <c r="M80" s="293">
        <v>0</v>
      </c>
      <c r="N80" s="293">
        <v>0</v>
      </c>
      <c r="O80" s="293">
        <v>22.57</v>
      </c>
      <c r="P80" s="293">
        <v>13.28</v>
      </c>
      <c r="Q80" s="293">
        <v>11.69</v>
      </c>
      <c r="R80" s="293">
        <v>0</v>
      </c>
      <c r="S80" s="293">
        <v>0</v>
      </c>
      <c r="T80" s="293">
        <v>0</v>
      </c>
      <c r="U80" s="293">
        <v>0.52</v>
      </c>
      <c r="V80" s="293">
        <v>0</v>
      </c>
      <c r="W80" s="293">
        <v>0</v>
      </c>
      <c r="X80" s="293">
        <v>0</v>
      </c>
      <c r="Y80" s="293">
        <v>0</v>
      </c>
      <c r="Z80" s="293">
        <v>0</v>
      </c>
      <c r="AA80" s="293">
        <v>0</v>
      </c>
      <c r="AB80" s="293">
        <v>0</v>
      </c>
      <c r="AC80" s="293">
        <v>0</v>
      </c>
      <c r="AD80" s="293">
        <v>0</v>
      </c>
      <c r="AE80" s="293">
        <v>2.1800000000000002</v>
      </c>
      <c r="AF80" s="293">
        <v>0</v>
      </c>
      <c r="AG80" s="293">
        <v>15.45</v>
      </c>
      <c r="AH80" s="293">
        <v>0</v>
      </c>
      <c r="AI80" s="293">
        <v>8.33</v>
      </c>
      <c r="AJ80" s="293">
        <v>17.53</v>
      </c>
      <c r="AK80" s="293">
        <v>0</v>
      </c>
      <c r="AL80" s="293">
        <v>0</v>
      </c>
      <c r="AM80" s="293">
        <v>0</v>
      </c>
      <c r="AN80" s="293">
        <v>0</v>
      </c>
      <c r="AO80" s="293">
        <v>0</v>
      </c>
      <c r="AP80" s="293">
        <v>0</v>
      </c>
      <c r="AQ80" s="293">
        <v>0</v>
      </c>
      <c r="AR80" s="293">
        <v>24.74</v>
      </c>
      <c r="AS80" s="293">
        <v>0</v>
      </c>
      <c r="AT80" s="293">
        <v>0</v>
      </c>
      <c r="AU80" s="293">
        <v>0</v>
      </c>
      <c r="AV80" s="293">
        <v>0</v>
      </c>
      <c r="AW80" s="241" t="s">
        <v>221</v>
      </c>
      <c r="AX80" s="241" t="s">
        <v>221</v>
      </c>
      <c r="AY80" s="241" t="s">
        <v>221</v>
      </c>
      <c r="AZ80" s="241" t="s">
        <v>221</v>
      </c>
      <c r="BA80" s="241" t="s">
        <v>221</v>
      </c>
      <c r="BB80" s="241" t="s">
        <v>221</v>
      </c>
      <c r="BC80" s="241" t="s">
        <v>221</v>
      </c>
      <c r="BD80" s="241" t="s">
        <v>221</v>
      </c>
      <c r="BE80" s="241" t="s">
        <v>221</v>
      </c>
      <c r="BF80" s="241" t="s">
        <v>221</v>
      </c>
      <c r="BG80" s="241" t="s">
        <v>221</v>
      </c>
      <c r="BH80" s="241" t="s">
        <v>221</v>
      </c>
      <c r="BI80" s="241" t="s">
        <v>221</v>
      </c>
      <c r="BJ80" s="241" t="s">
        <v>221</v>
      </c>
      <c r="BK80" s="241" t="s">
        <v>221</v>
      </c>
      <c r="BL80" s="241" t="s">
        <v>221</v>
      </c>
      <c r="BM80" s="241" t="s">
        <v>221</v>
      </c>
      <c r="BN80" s="241" t="s">
        <v>221</v>
      </c>
      <c r="BO80" s="241" t="s">
        <v>221</v>
      </c>
      <c r="BP80" s="241" t="s">
        <v>221</v>
      </c>
      <c r="BQ80" s="241" t="s">
        <v>221</v>
      </c>
      <c r="BR80" s="241" t="s">
        <v>221</v>
      </c>
      <c r="BS80" s="241" t="s">
        <v>221</v>
      </c>
      <c r="BT80" s="241" t="s">
        <v>221</v>
      </c>
      <c r="BU80" s="246"/>
      <c r="BV80" s="246"/>
      <c r="BW80" s="246"/>
      <c r="BX80" s="246"/>
      <c r="BY80" s="246"/>
      <c r="BZ80" s="246"/>
      <c r="CA80" s="246"/>
      <c r="CB80" s="246"/>
      <c r="CC80" s="241" t="s">
        <v>221</v>
      </c>
      <c r="CD80" s="241" t="s">
        <v>221</v>
      </c>
      <c r="CE80" s="247">
        <f t="shared" si="8"/>
        <v>167.57</v>
      </c>
      <c r="CF80" s="247"/>
    </row>
    <row r="81" spans="1:5" ht="12.65" customHeight="1" x14ac:dyDescent="0.35">
      <c r="A81" s="207" t="s">
        <v>253</v>
      </c>
      <c r="B81" s="207"/>
      <c r="C81" s="207"/>
      <c r="D81" s="207"/>
      <c r="E81" s="207"/>
    </row>
    <row r="82" spans="1:5" ht="12.65" customHeight="1" x14ac:dyDescent="0.35">
      <c r="A82" s="171" t="s">
        <v>254</v>
      </c>
      <c r="B82" s="172"/>
      <c r="C82" s="416" t="s">
        <v>1272</v>
      </c>
      <c r="D82" s="248"/>
      <c r="E82" s="175"/>
    </row>
    <row r="83" spans="1:5" ht="12.65" customHeight="1" x14ac:dyDescent="0.35">
      <c r="A83" s="173" t="s">
        <v>255</v>
      </c>
      <c r="B83" s="172" t="s">
        <v>256</v>
      </c>
      <c r="C83" s="415">
        <v>156</v>
      </c>
      <c r="D83" s="248"/>
      <c r="E83" s="175"/>
    </row>
    <row r="84" spans="1:5" ht="12.65" customHeight="1" x14ac:dyDescent="0.35">
      <c r="A84" s="173" t="s">
        <v>257</v>
      </c>
      <c r="B84" s="172" t="s">
        <v>256</v>
      </c>
      <c r="C84" s="417" t="s">
        <v>1266</v>
      </c>
      <c r="D84" s="204"/>
      <c r="E84" s="203"/>
    </row>
    <row r="85" spans="1:5" ht="12.65" customHeight="1" x14ac:dyDescent="0.35">
      <c r="A85" s="173" t="s">
        <v>1251</v>
      </c>
      <c r="B85" s="172"/>
      <c r="C85" s="420" t="s">
        <v>1267</v>
      </c>
      <c r="D85" s="204"/>
      <c r="E85" s="203"/>
    </row>
    <row r="86" spans="1:5" ht="12.65" customHeight="1" x14ac:dyDescent="0.35">
      <c r="A86" s="173" t="s">
        <v>1252</v>
      </c>
      <c r="B86" s="172" t="s">
        <v>256</v>
      </c>
      <c r="C86" s="419" t="s">
        <v>1267</v>
      </c>
      <c r="D86" s="204"/>
      <c r="E86" s="203"/>
    </row>
    <row r="87" spans="1:5" ht="12.65" customHeight="1" x14ac:dyDescent="0.35">
      <c r="A87" s="173" t="s">
        <v>258</v>
      </c>
      <c r="B87" s="172" t="s">
        <v>256</v>
      </c>
      <c r="C87" s="417" t="s">
        <v>1268</v>
      </c>
      <c r="D87" s="204"/>
      <c r="E87" s="203"/>
    </row>
    <row r="88" spans="1:5" ht="12.65" customHeight="1" x14ac:dyDescent="0.35">
      <c r="A88" s="173" t="s">
        <v>259</v>
      </c>
      <c r="B88" s="172" t="s">
        <v>256</v>
      </c>
      <c r="C88" s="417" t="s">
        <v>1269</v>
      </c>
      <c r="D88" s="204"/>
      <c r="E88" s="203"/>
    </row>
    <row r="89" spans="1:5" ht="12.65" customHeight="1" x14ac:dyDescent="0.35">
      <c r="A89" s="173" t="s">
        <v>260</v>
      </c>
      <c r="B89" s="172" t="s">
        <v>256</v>
      </c>
      <c r="C89" s="417" t="s">
        <v>1270</v>
      </c>
      <c r="D89" s="204"/>
      <c r="E89" s="203"/>
    </row>
    <row r="90" spans="1:5" ht="12.65" customHeight="1" x14ac:dyDescent="0.35">
      <c r="A90" s="173" t="s">
        <v>261</v>
      </c>
      <c r="B90" s="172" t="s">
        <v>256</v>
      </c>
      <c r="C90" s="417" t="s">
        <v>1270</v>
      </c>
      <c r="D90" s="204"/>
      <c r="E90" s="203"/>
    </row>
    <row r="91" spans="1:5" ht="12.65" customHeight="1" x14ac:dyDescent="0.35">
      <c r="A91" s="173" t="s">
        <v>262</v>
      </c>
      <c r="B91" s="172" t="s">
        <v>256</v>
      </c>
      <c r="C91" s="417" t="s">
        <v>1271</v>
      </c>
      <c r="D91" s="204"/>
      <c r="E91" s="203"/>
    </row>
    <row r="92" spans="1:5" ht="12.65" customHeight="1" x14ac:dyDescent="0.35">
      <c r="A92" s="173" t="s">
        <v>263</v>
      </c>
      <c r="B92" s="172" t="s">
        <v>256</v>
      </c>
      <c r="C92" s="418" t="s">
        <v>1273</v>
      </c>
      <c r="D92" s="248"/>
      <c r="E92" s="175"/>
    </row>
    <row r="93" spans="1:5" ht="12.65" customHeight="1" x14ac:dyDescent="0.35">
      <c r="A93" s="173" t="s">
        <v>264</v>
      </c>
      <c r="B93" s="172" t="s">
        <v>256</v>
      </c>
      <c r="C93" s="262" t="s">
        <v>1274</v>
      </c>
      <c r="D93" s="248"/>
      <c r="E93" s="175"/>
    </row>
    <row r="94" spans="1:5" ht="12.65" customHeight="1" x14ac:dyDescent="0.35">
      <c r="A94" s="173"/>
      <c r="B94" s="173"/>
      <c r="C94" s="190"/>
      <c r="D94" s="175"/>
      <c r="E94" s="175"/>
    </row>
    <row r="95" spans="1:5" ht="12.65" customHeight="1" x14ac:dyDescent="0.35">
      <c r="A95" s="207" t="s">
        <v>265</v>
      </c>
      <c r="B95" s="207"/>
      <c r="C95" s="207"/>
      <c r="D95" s="207"/>
      <c r="E95" s="207"/>
    </row>
    <row r="96" spans="1:5" ht="12.65" customHeight="1" x14ac:dyDescent="0.35">
      <c r="A96" s="249" t="s">
        <v>266</v>
      </c>
      <c r="B96" s="249"/>
      <c r="C96" s="249"/>
      <c r="D96" s="249"/>
      <c r="E96" s="249"/>
    </row>
    <row r="97" spans="1:5" ht="12.65" customHeight="1" x14ac:dyDescent="0.35">
      <c r="A97" s="173" t="s">
        <v>267</v>
      </c>
      <c r="B97" s="172" t="s">
        <v>256</v>
      </c>
      <c r="C97" s="431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431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431">
        <v>1</v>
      </c>
      <c r="D99" s="175"/>
      <c r="E99" s="175"/>
    </row>
    <row r="100" spans="1:5" ht="12.65" customHeight="1" x14ac:dyDescent="0.35">
      <c r="A100" s="249" t="s">
        <v>269</v>
      </c>
      <c r="B100" s="249"/>
      <c r="C100" s="249"/>
      <c r="D100" s="249"/>
      <c r="E100" s="249"/>
    </row>
    <row r="101" spans="1:5" ht="12.65" customHeight="1" x14ac:dyDescent="0.35">
      <c r="A101" s="173" t="s">
        <v>270</v>
      </c>
      <c r="B101" s="172" t="s">
        <v>256</v>
      </c>
      <c r="C101" s="431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0"/>
      <c r="D102" s="175"/>
      <c r="E102" s="175"/>
    </row>
    <row r="103" spans="1:5" ht="12.65" customHeight="1" x14ac:dyDescent="0.35">
      <c r="A103" s="249" t="s">
        <v>271</v>
      </c>
      <c r="B103" s="249"/>
      <c r="C103" s="249"/>
      <c r="D103" s="249"/>
      <c r="E103" s="249"/>
    </row>
    <row r="104" spans="1:5" ht="12.65" customHeight="1" x14ac:dyDescent="0.35">
      <c r="A104" s="173" t="s">
        <v>272</v>
      </c>
      <c r="B104" s="172" t="s">
        <v>256</v>
      </c>
      <c r="C104" s="431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431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431"/>
      <c r="D106" s="175"/>
      <c r="E106" s="175"/>
    </row>
    <row r="107" spans="1:5" ht="21.75" customHeight="1" x14ac:dyDescent="0.35">
      <c r="A107" s="173"/>
      <c r="B107" s="172"/>
      <c r="C107" s="189"/>
      <c r="D107" s="175"/>
      <c r="E107" s="175"/>
    </row>
    <row r="108" spans="1:5" ht="13.5" customHeight="1" x14ac:dyDescent="0.35">
      <c r="A108" s="206" t="s">
        <v>275</v>
      </c>
      <c r="B108" s="207"/>
      <c r="C108" s="207"/>
      <c r="D108" s="207"/>
      <c r="E108" s="207"/>
    </row>
    <row r="109" spans="1:5" ht="13.5" customHeight="1" x14ac:dyDescent="0.35">
      <c r="A109" s="173"/>
      <c r="B109" s="172"/>
      <c r="C109" s="189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431">
        <v>1368</v>
      </c>
      <c r="D111" s="430">
        <v>4416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431">
        <v>0</v>
      </c>
      <c r="D112" s="430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431">
        <v>0</v>
      </c>
      <c r="D113" s="430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431">
        <v>251</v>
      </c>
      <c r="D114" s="430">
        <v>507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431">
        <v>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431">
        <v>0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431">
        <v>19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431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431">
        <v>0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431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431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431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431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431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431">
        <v>17</v>
      </c>
      <c r="D126" s="175"/>
      <c r="E126" s="175"/>
    </row>
    <row r="127" spans="1:5" ht="12.65" customHeight="1" x14ac:dyDescent="0.35">
      <c r="A127" s="173" t="s">
        <v>291</v>
      </c>
      <c r="B127" s="175"/>
      <c r="C127" s="190"/>
      <c r="D127" s="175"/>
      <c r="E127" s="175">
        <f>SUM(C116:C126)</f>
        <v>42</v>
      </c>
    </row>
    <row r="128" spans="1:5" ht="12.65" customHeight="1" x14ac:dyDescent="0.35">
      <c r="A128" s="173" t="s">
        <v>292</v>
      </c>
      <c r="B128" s="172" t="s">
        <v>256</v>
      </c>
      <c r="C128" s="431">
        <v>42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431">
        <v>10</v>
      </c>
      <c r="D129" s="175"/>
      <c r="E129" s="175"/>
    </row>
    <row r="130" spans="1:6" ht="12.65" customHeight="1" x14ac:dyDescent="0.35">
      <c r="A130" s="173"/>
      <c r="B130" s="175"/>
      <c r="C130" s="190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431">
        <v>0</v>
      </c>
      <c r="D131" s="175"/>
      <c r="E131" s="175"/>
    </row>
    <row r="132" spans="1:6" ht="12.65" customHeight="1" x14ac:dyDescent="0.35">
      <c r="A132" s="173"/>
      <c r="B132" s="173"/>
      <c r="C132" s="190"/>
      <c r="D132" s="175"/>
      <c r="E132" s="175"/>
    </row>
    <row r="133" spans="1:6" ht="12.65" customHeight="1" x14ac:dyDescent="0.35">
      <c r="A133" s="173"/>
      <c r="B133" s="173"/>
      <c r="C133" s="190"/>
      <c r="D133" s="175"/>
      <c r="E133" s="175"/>
    </row>
    <row r="134" spans="1:6" ht="12.65" customHeight="1" x14ac:dyDescent="0.35">
      <c r="A134" s="173"/>
      <c r="B134" s="173"/>
      <c r="C134" s="190"/>
      <c r="D134" s="175"/>
      <c r="E134" s="175"/>
    </row>
    <row r="135" spans="1:6" ht="18" customHeight="1" x14ac:dyDescent="0.35">
      <c r="A135" s="173"/>
      <c r="B135" s="173"/>
      <c r="C135" s="190"/>
      <c r="D135" s="175"/>
      <c r="E135" s="175"/>
    </row>
    <row r="136" spans="1:6" ht="12.65" customHeight="1" x14ac:dyDescent="0.35">
      <c r="A136" s="207" t="s">
        <v>1240</v>
      </c>
      <c r="B136" s="206"/>
      <c r="C136" s="206"/>
      <c r="D136" s="206"/>
      <c r="E136" s="206"/>
    </row>
    <row r="137" spans="1:6" ht="12.65" customHeight="1" x14ac:dyDescent="0.35">
      <c r="A137" s="250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430">
        <v>782</v>
      </c>
      <c r="C138" s="431">
        <v>27</v>
      </c>
      <c r="D138" s="430">
        <v>812</v>
      </c>
      <c r="E138" s="175">
        <f>SUM(B138:D138)</f>
        <v>1621</v>
      </c>
    </row>
    <row r="139" spans="1:6" ht="12.65" customHeight="1" x14ac:dyDescent="0.35">
      <c r="A139" s="173" t="s">
        <v>215</v>
      </c>
      <c r="B139" s="430">
        <v>2876</v>
      </c>
      <c r="C139" s="431">
        <v>61</v>
      </c>
      <c r="D139" s="430">
        <v>2009</v>
      </c>
      <c r="E139" s="175">
        <f>SUM(B139:D139)</f>
        <v>4946</v>
      </c>
    </row>
    <row r="140" spans="1:6" ht="12.65" customHeight="1" x14ac:dyDescent="0.35">
      <c r="A140" s="173" t="s">
        <v>298</v>
      </c>
      <c r="B140" s="430">
        <v>37459</v>
      </c>
      <c r="C140" s="430">
        <v>16561</v>
      </c>
      <c r="D140" s="430">
        <v>39581</v>
      </c>
      <c r="E140" s="175">
        <f>SUM(B140:D140)</f>
        <v>93601</v>
      </c>
    </row>
    <row r="141" spans="1:6" ht="12.65" customHeight="1" x14ac:dyDescent="0.35">
      <c r="A141" s="173" t="s">
        <v>245</v>
      </c>
      <c r="B141" s="430">
        <v>20980185.920000002</v>
      </c>
      <c r="C141" s="431">
        <v>5441337.8799999999</v>
      </c>
      <c r="D141" s="430">
        <v>8212992</v>
      </c>
      <c r="E141" s="175">
        <f>SUM(B141:D141)</f>
        <v>34634515.799999997</v>
      </c>
      <c r="F141" s="198"/>
    </row>
    <row r="142" spans="1:6" ht="12.65" customHeight="1" x14ac:dyDescent="0.35">
      <c r="A142" s="173" t="s">
        <v>246</v>
      </c>
      <c r="B142" s="430">
        <v>96949758.359999999</v>
      </c>
      <c r="C142" s="431">
        <v>25511028.370000001</v>
      </c>
      <c r="D142" s="430">
        <v>90405548.379999995</v>
      </c>
      <c r="E142" s="175">
        <f>SUM(B142:D142)</f>
        <v>212866335.11000001</v>
      </c>
      <c r="F142" s="198"/>
    </row>
    <row r="143" spans="1:6" ht="12.65" customHeight="1" x14ac:dyDescent="0.35">
      <c r="A143" s="250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430">
        <v>0</v>
      </c>
      <c r="C144" s="431">
        <v>0</v>
      </c>
      <c r="D144" s="430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430">
        <v>0</v>
      </c>
      <c r="C145" s="431">
        <v>0</v>
      </c>
      <c r="D145" s="430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430">
        <v>0</v>
      </c>
      <c r="C146" s="431">
        <v>0</v>
      </c>
      <c r="D146" s="430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430">
        <v>0</v>
      </c>
      <c r="C147" s="431">
        <v>0</v>
      </c>
      <c r="D147" s="430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430">
        <v>0</v>
      </c>
      <c r="C148" s="431">
        <v>0</v>
      </c>
      <c r="D148" s="430">
        <v>0</v>
      </c>
      <c r="E148" s="175">
        <f>SUM(B148:D148)</f>
        <v>0</v>
      </c>
    </row>
    <row r="149" spans="1:5" ht="12.65" customHeight="1" x14ac:dyDescent="0.35">
      <c r="A149" s="250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430">
        <v>0</v>
      </c>
      <c r="C150" s="431">
        <v>0</v>
      </c>
      <c r="D150" s="430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430">
        <v>0</v>
      </c>
      <c r="C151" s="431">
        <v>0</v>
      </c>
      <c r="D151" s="430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430">
        <v>0</v>
      </c>
      <c r="C152" s="431">
        <v>0</v>
      </c>
      <c r="D152" s="430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430">
        <v>0</v>
      </c>
      <c r="C153" s="431">
        <v>0</v>
      </c>
      <c r="D153" s="430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430">
        <v>0</v>
      </c>
      <c r="C154" s="431">
        <v>0</v>
      </c>
      <c r="D154" s="430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2"/>
      <c r="D155" s="178"/>
      <c r="E155" s="175"/>
    </row>
    <row r="156" spans="1:5" ht="12.65" customHeight="1" x14ac:dyDescent="0.35">
      <c r="A156" s="250" t="s">
        <v>301</v>
      </c>
      <c r="B156" s="176" t="s">
        <v>302</v>
      </c>
      <c r="C156" s="191" t="s">
        <v>303</v>
      </c>
      <c r="D156" s="175"/>
      <c r="E156" s="175"/>
    </row>
    <row r="157" spans="1:5" ht="12.65" customHeight="1" x14ac:dyDescent="0.35">
      <c r="A157" s="177" t="s">
        <v>304</v>
      </c>
      <c r="B157" s="430">
        <v>0</v>
      </c>
      <c r="C157" s="430">
        <v>0</v>
      </c>
      <c r="D157" s="175"/>
      <c r="E157" s="175"/>
    </row>
    <row r="158" spans="1:5" ht="12.65" customHeight="1" x14ac:dyDescent="0.35">
      <c r="A158" s="177"/>
      <c r="B158" s="178"/>
      <c r="C158" s="192"/>
      <c r="D158" s="175"/>
      <c r="E158" s="175"/>
    </row>
    <row r="159" spans="1:5" ht="12.65" customHeight="1" x14ac:dyDescent="0.35">
      <c r="A159" s="177"/>
      <c r="B159" s="177"/>
      <c r="C159" s="192"/>
      <c r="D159" s="178"/>
      <c r="E159" s="175"/>
    </row>
    <row r="160" spans="1:5" ht="12.65" customHeight="1" x14ac:dyDescent="0.35">
      <c r="A160" s="177"/>
      <c r="B160" s="177"/>
      <c r="C160" s="192"/>
      <c r="D160" s="178"/>
      <c r="E160" s="175"/>
    </row>
    <row r="161" spans="1:5" ht="12.65" customHeight="1" x14ac:dyDescent="0.35">
      <c r="A161" s="177"/>
      <c r="B161" s="177"/>
      <c r="C161" s="192"/>
      <c r="D161" s="178"/>
      <c r="E161" s="175"/>
    </row>
    <row r="162" spans="1:5" ht="21.75" customHeight="1" x14ac:dyDescent="0.35">
      <c r="A162" s="177"/>
      <c r="B162" s="177"/>
      <c r="C162" s="192"/>
      <c r="D162" s="178"/>
      <c r="E162" s="175"/>
    </row>
    <row r="163" spans="1:5" ht="11.5" customHeight="1" x14ac:dyDescent="0.35">
      <c r="A163" s="206" t="s">
        <v>305</v>
      </c>
      <c r="B163" s="207"/>
      <c r="C163" s="207"/>
      <c r="D163" s="207"/>
      <c r="E163" s="207"/>
    </row>
    <row r="164" spans="1:5" ht="11.5" customHeight="1" x14ac:dyDescent="0.35">
      <c r="A164" s="249" t="s">
        <v>306</v>
      </c>
      <c r="B164" s="249"/>
      <c r="C164" s="249"/>
      <c r="D164" s="249"/>
      <c r="E164" s="249"/>
    </row>
    <row r="165" spans="1:5" ht="11.5" customHeight="1" x14ac:dyDescent="0.35">
      <c r="A165" s="173" t="s">
        <v>307</v>
      </c>
      <c r="B165" s="172" t="s">
        <v>256</v>
      </c>
      <c r="C165" s="431">
        <v>3394919.06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431">
        <v>128324.72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431">
        <v>946995.55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431">
        <v>3406518.42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431">
        <v>164.75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431">
        <v>1719799.14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431">
        <v>142526.10999999999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431">
        <v>0</v>
      </c>
      <c r="D172" s="175"/>
      <c r="E172" s="175"/>
    </row>
    <row r="173" spans="1:5" ht="11.5" customHeight="1" x14ac:dyDescent="0.35">
      <c r="A173" s="173" t="s">
        <v>203</v>
      </c>
      <c r="B173" s="175"/>
      <c r="C173" s="190"/>
      <c r="D173" s="175">
        <f>SUM(C165:C172)</f>
        <v>9739247.75</v>
      </c>
      <c r="E173" s="175"/>
    </row>
    <row r="174" spans="1:5" ht="11.5" customHeight="1" x14ac:dyDescent="0.35">
      <c r="A174" s="249" t="s">
        <v>314</v>
      </c>
      <c r="B174" s="249"/>
      <c r="C174" s="249"/>
      <c r="D174" s="249"/>
      <c r="E174" s="249"/>
    </row>
    <row r="175" spans="1:5" ht="11.5" customHeight="1" x14ac:dyDescent="0.35">
      <c r="A175" s="173" t="s">
        <v>315</v>
      </c>
      <c r="B175" s="172" t="s">
        <v>256</v>
      </c>
      <c r="C175" s="431">
        <v>841692.74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431">
        <v>423603.89</v>
      </c>
      <c r="D176" s="175"/>
      <c r="E176" s="175"/>
    </row>
    <row r="177" spans="1:5" ht="11.5" customHeight="1" x14ac:dyDescent="0.35">
      <c r="A177" s="173" t="s">
        <v>203</v>
      </c>
      <c r="B177" s="175"/>
      <c r="C177" s="190"/>
      <c r="D177" s="175">
        <f>SUM(C175:C176)</f>
        <v>1265296.6299999999</v>
      </c>
      <c r="E177" s="175"/>
    </row>
    <row r="178" spans="1:5" ht="11.5" customHeight="1" x14ac:dyDescent="0.35">
      <c r="A178" s="249" t="s">
        <v>317</v>
      </c>
      <c r="B178" s="249"/>
      <c r="C178" s="249"/>
      <c r="D178" s="249"/>
      <c r="E178" s="249"/>
    </row>
    <row r="179" spans="1:5" ht="11.5" customHeight="1" x14ac:dyDescent="0.35">
      <c r="A179" s="173" t="s">
        <v>318</v>
      </c>
      <c r="B179" s="172" t="s">
        <v>256</v>
      </c>
      <c r="C179" s="431">
        <v>462243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431">
        <v>430055.47</v>
      </c>
      <c r="D180" s="175"/>
      <c r="E180" s="175"/>
    </row>
    <row r="181" spans="1:5" ht="11.5" customHeight="1" x14ac:dyDescent="0.35">
      <c r="A181" s="173" t="s">
        <v>203</v>
      </c>
      <c r="B181" s="175"/>
      <c r="C181" s="190"/>
      <c r="D181" s="175">
        <f>SUM(C179:C180)</f>
        <v>892298.47</v>
      </c>
      <c r="E181" s="175"/>
    </row>
    <row r="182" spans="1:5" ht="11.5" customHeight="1" x14ac:dyDescent="0.35">
      <c r="A182" s="249" t="s">
        <v>320</v>
      </c>
      <c r="B182" s="249"/>
      <c r="C182" s="249"/>
      <c r="D182" s="249"/>
      <c r="E182" s="249"/>
    </row>
    <row r="183" spans="1:5" ht="11.5" customHeight="1" x14ac:dyDescent="0.35">
      <c r="A183" s="173" t="s">
        <v>321</v>
      </c>
      <c r="B183" s="172" t="s">
        <v>256</v>
      </c>
      <c r="C183" s="431">
        <v>99156.29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431">
        <v>814523.66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431">
        <v>0</v>
      </c>
      <c r="D185" s="175"/>
      <c r="E185" s="175"/>
    </row>
    <row r="186" spans="1:5" ht="11.5" customHeight="1" x14ac:dyDescent="0.35">
      <c r="A186" s="173" t="s">
        <v>203</v>
      </c>
      <c r="B186" s="175"/>
      <c r="C186" s="190"/>
      <c r="D186" s="175">
        <f>SUM(C183:C185)</f>
        <v>913679.95000000007</v>
      </c>
      <c r="E186" s="175"/>
    </row>
    <row r="187" spans="1:5" ht="11.5" customHeight="1" x14ac:dyDescent="0.35">
      <c r="A187" s="249" t="s">
        <v>323</v>
      </c>
      <c r="B187" s="249"/>
      <c r="C187" s="249"/>
      <c r="D187" s="249"/>
      <c r="E187" s="249"/>
    </row>
    <row r="188" spans="1:5" ht="11.5" customHeight="1" x14ac:dyDescent="0.35">
      <c r="A188" s="173" t="s">
        <v>324</v>
      </c>
      <c r="B188" s="172" t="s">
        <v>256</v>
      </c>
      <c r="C188" s="431">
        <v>0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431">
        <v>3178588.65</v>
      </c>
      <c r="D189" s="175"/>
      <c r="E189" s="175"/>
    </row>
    <row r="190" spans="1:5" ht="11.5" customHeight="1" x14ac:dyDescent="0.35">
      <c r="A190" s="173" t="s">
        <v>203</v>
      </c>
      <c r="B190" s="175"/>
      <c r="C190" s="190"/>
      <c r="D190" s="175">
        <f>SUM(C188:C189)</f>
        <v>3178588.65</v>
      </c>
      <c r="E190" s="175"/>
    </row>
    <row r="191" spans="1:5" ht="18" customHeight="1" x14ac:dyDescent="0.35">
      <c r="A191" s="173"/>
      <c r="B191" s="175"/>
      <c r="C191" s="190"/>
      <c r="D191" s="175"/>
      <c r="E191" s="175"/>
    </row>
    <row r="192" spans="1:5" ht="12.65" customHeight="1" x14ac:dyDescent="0.35">
      <c r="A192" s="207" t="s">
        <v>326</v>
      </c>
      <c r="B192" s="207"/>
      <c r="C192" s="207"/>
      <c r="D192" s="207"/>
      <c r="E192" s="207"/>
    </row>
    <row r="193" spans="1:8" ht="12.65" customHeight="1" x14ac:dyDescent="0.35">
      <c r="A193" s="206" t="s">
        <v>327</v>
      </c>
      <c r="B193" s="207"/>
      <c r="C193" s="207"/>
      <c r="D193" s="207"/>
      <c r="E193" s="207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430">
        <v>2794220.35</v>
      </c>
      <c r="C195" s="431">
        <v>0</v>
      </c>
      <c r="D195" s="430">
        <v>0</v>
      </c>
      <c r="E195" s="175">
        <f t="shared" ref="E195:E203" si="10">SUM(B195:C195)-D195</f>
        <v>2794220.35</v>
      </c>
    </row>
    <row r="196" spans="1:8" ht="12.65" customHeight="1" x14ac:dyDescent="0.35">
      <c r="A196" s="173" t="s">
        <v>333</v>
      </c>
      <c r="B196" s="430">
        <v>6335041.2800000003</v>
      </c>
      <c r="C196" s="431">
        <v>579822.1</v>
      </c>
      <c r="D196" s="430"/>
      <c r="E196" s="175">
        <f t="shared" si="10"/>
        <v>6914863.3799999999</v>
      </c>
    </row>
    <row r="197" spans="1:8" ht="12.65" customHeight="1" x14ac:dyDescent="0.35">
      <c r="A197" s="173" t="s">
        <v>334</v>
      </c>
      <c r="B197" s="430">
        <v>85055304.109999999</v>
      </c>
      <c r="C197" s="431">
        <v>278517.48</v>
      </c>
      <c r="D197" s="430"/>
      <c r="E197" s="175">
        <f t="shared" si="10"/>
        <v>85333821.590000004</v>
      </c>
    </row>
    <row r="198" spans="1:8" ht="12.65" customHeight="1" x14ac:dyDescent="0.35">
      <c r="A198" s="173" t="s">
        <v>335</v>
      </c>
      <c r="B198" s="430">
        <v>0</v>
      </c>
      <c r="C198" s="431">
        <v>0</v>
      </c>
      <c r="D198" s="430">
        <v>0</v>
      </c>
      <c r="E198" s="175">
        <f t="shared" si="10"/>
        <v>0</v>
      </c>
    </row>
    <row r="199" spans="1:8" ht="12.65" customHeight="1" x14ac:dyDescent="0.35">
      <c r="A199" s="173" t="s">
        <v>336</v>
      </c>
      <c r="B199" s="430">
        <v>36193335.560000002</v>
      </c>
      <c r="C199" s="431">
        <v>1512951.37</v>
      </c>
      <c r="D199" s="430">
        <v>5029298.82</v>
      </c>
      <c r="E199" s="175">
        <f t="shared" si="10"/>
        <v>32676988.109999999</v>
      </c>
    </row>
    <row r="200" spans="1:8" ht="12.65" customHeight="1" x14ac:dyDescent="0.35">
      <c r="A200" s="173" t="s">
        <v>337</v>
      </c>
      <c r="B200" s="430">
        <v>3886136.92</v>
      </c>
      <c r="C200" s="431">
        <v>597017.80000000005</v>
      </c>
      <c r="D200" s="430">
        <v>2086718.45</v>
      </c>
      <c r="E200" s="175">
        <f t="shared" si="10"/>
        <v>2396436.2699999996</v>
      </c>
    </row>
    <row r="201" spans="1:8" ht="12.65" customHeight="1" x14ac:dyDescent="0.35">
      <c r="A201" s="173" t="s">
        <v>338</v>
      </c>
      <c r="B201" s="430">
        <v>27515.75</v>
      </c>
      <c r="C201" s="431">
        <v>10066.19</v>
      </c>
      <c r="D201" s="430"/>
      <c r="E201" s="175">
        <f t="shared" si="10"/>
        <v>37581.94</v>
      </c>
    </row>
    <row r="202" spans="1:8" ht="12.65" customHeight="1" x14ac:dyDescent="0.35">
      <c r="A202" s="173" t="s">
        <v>339</v>
      </c>
      <c r="B202" s="430">
        <v>0</v>
      </c>
      <c r="C202" s="431">
        <v>0</v>
      </c>
      <c r="D202" s="430">
        <v>0</v>
      </c>
      <c r="E202" s="175">
        <f t="shared" si="10"/>
        <v>0</v>
      </c>
    </row>
    <row r="203" spans="1:8" ht="12.65" customHeight="1" x14ac:dyDescent="0.35">
      <c r="A203" s="173" t="s">
        <v>340</v>
      </c>
      <c r="B203" s="430">
        <v>228879.69</v>
      </c>
      <c r="C203" s="431">
        <v>3986391.63</v>
      </c>
      <c r="D203" s="430">
        <v>3730144.57</v>
      </c>
      <c r="E203" s="175">
        <f t="shared" si="10"/>
        <v>485126.75000000047</v>
      </c>
    </row>
    <row r="204" spans="1:8" ht="12.65" customHeight="1" x14ac:dyDescent="0.35">
      <c r="A204" s="173" t="s">
        <v>203</v>
      </c>
      <c r="B204" s="175">
        <f>SUM(B195:B203)</f>
        <v>134520433.66</v>
      </c>
      <c r="C204" s="190">
        <f>SUM(C195:C203)</f>
        <v>6964766.5700000003</v>
      </c>
      <c r="D204" s="175">
        <f>SUM(D195:D203)</f>
        <v>10846161.84</v>
      </c>
      <c r="E204" s="175">
        <f>SUM(E195:E203)</f>
        <v>130639038.39</v>
      </c>
    </row>
    <row r="205" spans="1:8" ht="12.65" customHeight="1" x14ac:dyDescent="0.35">
      <c r="A205" s="173"/>
      <c r="B205" s="173"/>
      <c r="C205" s="190"/>
      <c r="D205" s="175"/>
      <c r="E205" s="175"/>
    </row>
    <row r="206" spans="1:8" ht="12.65" customHeight="1" x14ac:dyDescent="0.35">
      <c r="A206" s="206" t="s">
        <v>341</v>
      </c>
      <c r="B206" s="206"/>
      <c r="C206" s="206"/>
      <c r="D206" s="206"/>
      <c r="E206" s="206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1"/>
    </row>
    <row r="208" spans="1:8" ht="12.65" customHeight="1" x14ac:dyDescent="0.35">
      <c r="A208" s="173" t="s">
        <v>332</v>
      </c>
      <c r="B208" s="178"/>
      <c r="C208" s="192"/>
      <c r="D208" s="178"/>
      <c r="E208" s="175"/>
      <c r="H208" s="251"/>
    </row>
    <row r="209" spans="1:8" ht="12.65" customHeight="1" x14ac:dyDescent="0.35">
      <c r="A209" s="173" t="s">
        <v>333</v>
      </c>
      <c r="B209" s="430">
        <v>1163279.24</v>
      </c>
      <c r="C209" s="431">
        <v>1423048.24</v>
      </c>
      <c r="D209" s="430">
        <v>82864.34</v>
      </c>
      <c r="E209" s="175">
        <f t="shared" ref="E209:E216" si="11">SUM(B209:C209)-D209</f>
        <v>2503463.14</v>
      </c>
      <c r="H209" s="251"/>
    </row>
    <row r="210" spans="1:8" ht="12.65" customHeight="1" x14ac:dyDescent="0.35">
      <c r="A210" s="173" t="s">
        <v>334</v>
      </c>
      <c r="B210" s="430">
        <v>21145077.649999999</v>
      </c>
      <c r="C210" s="430">
        <v>4606884.74</v>
      </c>
      <c r="D210" s="431">
        <v>1339178.99</v>
      </c>
      <c r="E210" s="175">
        <f t="shared" si="11"/>
        <v>24412783.400000002</v>
      </c>
      <c r="H210" s="251"/>
    </row>
    <row r="211" spans="1:8" ht="12.65" customHeight="1" x14ac:dyDescent="0.35">
      <c r="A211" s="173" t="s">
        <v>335</v>
      </c>
      <c r="B211" s="430">
        <v>0</v>
      </c>
      <c r="C211" s="431">
        <v>0</v>
      </c>
      <c r="D211" s="430">
        <v>0</v>
      </c>
      <c r="E211" s="175">
        <f t="shared" si="11"/>
        <v>0</v>
      </c>
      <c r="H211" s="251"/>
    </row>
    <row r="212" spans="1:8" ht="12.65" customHeight="1" x14ac:dyDescent="0.4">
      <c r="A212" s="173" t="s">
        <v>336</v>
      </c>
      <c r="B212" s="430">
        <v>1455822</v>
      </c>
      <c r="C212" s="432">
        <v>54947.26</v>
      </c>
      <c r="D212" s="433">
        <v>961713</v>
      </c>
      <c r="E212" s="175">
        <f t="shared" si="11"/>
        <v>549056.26</v>
      </c>
      <c r="H212" s="251"/>
    </row>
    <row r="213" spans="1:8" ht="12.65" customHeight="1" x14ac:dyDescent="0.35">
      <c r="A213" s="173" t="s">
        <v>337</v>
      </c>
      <c r="B213" s="430">
        <v>33974937.229999997</v>
      </c>
      <c r="C213" s="431">
        <v>10392075.970000001</v>
      </c>
      <c r="D213" s="430">
        <v>14909546.5</v>
      </c>
      <c r="E213" s="175">
        <f t="shared" si="11"/>
        <v>29457466.699999996</v>
      </c>
      <c r="H213" s="251"/>
    </row>
    <row r="214" spans="1:8" ht="12.65" customHeight="1" x14ac:dyDescent="0.35">
      <c r="A214" s="173" t="s">
        <v>338</v>
      </c>
      <c r="B214" s="430">
        <v>0</v>
      </c>
      <c r="C214" s="431">
        <v>0</v>
      </c>
      <c r="D214" s="430">
        <v>0</v>
      </c>
      <c r="E214" s="175">
        <f t="shared" si="11"/>
        <v>0</v>
      </c>
      <c r="H214" s="251"/>
    </row>
    <row r="215" spans="1:8" ht="12.65" customHeight="1" x14ac:dyDescent="0.35">
      <c r="A215" s="173" t="s">
        <v>339</v>
      </c>
      <c r="B215" s="430">
        <v>0</v>
      </c>
      <c r="C215" s="431">
        <v>0</v>
      </c>
      <c r="D215" s="430">
        <v>0</v>
      </c>
      <c r="E215" s="175">
        <f t="shared" si="11"/>
        <v>0</v>
      </c>
      <c r="H215" s="251"/>
    </row>
    <row r="216" spans="1:8" ht="12.65" customHeight="1" x14ac:dyDescent="0.35">
      <c r="A216" s="173" t="s">
        <v>340</v>
      </c>
      <c r="B216" s="430">
        <v>0</v>
      </c>
      <c r="C216" s="431">
        <v>0</v>
      </c>
      <c r="D216" s="430">
        <v>0</v>
      </c>
      <c r="E216" s="175">
        <f t="shared" si="11"/>
        <v>0</v>
      </c>
      <c r="H216" s="251"/>
    </row>
    <row r="217" spans="1:8" ht="12.65" customHeight="1" x14ac:dyDescent="0.35">
      <c r="A217" s="173" t="s">
        <v>203</v>
      </c>
      <c r="B217" s="175">
        <f>SUM(B208:B216)</f>
        <v>57739116.11999999</v>
      </c>
      <c r="C217" s="190">
        <f>SUM(C208:C216)</f>
        <v>16476956.210000001</v>
      </c>
      <c r="D217" s="175">
        <f>SUM(D208:D216)</f>
        <v>17293302.829999998</v>
      </c>
      <c r="E217" s="175">
        <f>SUM(E208:E216)</f>
        <v>56922769.5</v>
      </c>
    </row>
    <row r="218" spans="1:8" ht="21.75" customHeight="1" x14ac:dyDescent="0.35">
      <c r="A218" s="173"/>
      <c r="B218" s="175"/>
      <c r="C218" s="190"/>
      <c r="D218" s="175"/>
      <c r="E218" s="175"/>
    </row>
    <row r="219" spans="1:8" ht="12.65" customHeight="1" x14ac:dyDescent="0.35">
      <c r="A219" s="207" t="s">
        <v>342</v>
      </c>
      <c r="B219" s="207"/>
      <c r="C219" s="207"/>
      <c r="D219" s="207"/>
      <c r="E219" s="207"/>
    </row>
    <row r="220" spans="1:8" ht="12.65" customHeight="1" x14ac:dyDescent="0.35">
      <c r="A220" s="207"/>
      <c r="B220" s="437" t="s">
        <v>1255</v>
      </c>
      <c r="C220" s="437"/>
      <c r="D220" s="207"/>
      <c r="E220" s="207"/>
    </row>
    <row r="221" spans="1:8" ht="12.65" customHeight="1" x14ac:dyDescent="0.35">
      <c r="A221" s="263" t="s">
        <v>1255</v>
      </c>
      <c r="B221" s="207"/>
      <c r="C221" s="431">
        <v>502978.83</v>
      </c>
      <c r="D221" s="172">
        <f>C221</f>
        <v>502978.83</v>
      </c>
      <c r="E221" s="207"/>
    </row>
    <row r="222" spans="1:8" ht="12.65" customHeight="1" x14ac:dyDescent="0.35">
      <c r="A222" s="249" t="s">
        <v>343</v>
      </c>
      <c r="B222" s="249"/>
      <c r="C222" s="249"/>
      <c r="D222" s="249"/>
      <c r="E222" s="249"/>
    </row>
    <row r="223" spans="1:8" ht="12.65" customHeight="1" x14ac:dyDescent="0.35">
      <c r="A223" s="173" t="s">
        <v>344</v>
      </c>
      <c r="B223" s="172" t="s">
        <v>256</v>
      </c>
      <c r="C223" s="431">
        <v>-8639790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431">
        <v>2962768.18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431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431">
        <v>23801519.530000001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431">
        <v>121913898.67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431">
        <v>0</v>
      </c>
      <c r="D228" s="175"/>
      <c r="E228" s="175"/>
    </row>
    <row r="229" spans="1:5" ht="12.65" customHeight="1" x14ac:dyDescent="0.35">
      <c r="A229" s="173" t="s">
        <v>350</v>
      </c>
      <c r="B229" s="175"/>
      <c r="C229" s="190"/>
      <c r="D229" s="175">
        <f>SUM(C223:C228)</f>
        <v>140038396.38</v>
      </c>
      <c r="E229" s="175"/>
    </row>
    <row r="230" spans="1:5" ht="12.65" customHeight="1" x14ac:dyDescent="0.35">
      <c r="A230" s="249" t="s">
        <v>351</v>
      </c>
      <c r="B230" s="249"/>
      <c r="C230" s="249"/>
      <c r="D230" s="249"/>
      <c r="E230" s="249"/>
    </row>
    <row r="231" spans="1:5" ht="12.65" customHeight="1" x14ac:dyDescent="0.35">
      <c r="A231" s="171" t="s">
        <v>352</v>
      </c>
      <c r="B231" s="172" t="s">
        <v>256</v>
      </c>
      <c r="C231" s="431">
        <v>1225</v>
      </c>
      <c r="D231" s="175"/>
      <c r="E231" s="175"/>
    </row>
    <row r="232" spans="1:5" ht="12.65" customHeight="1" x14ac:dyDescent="0.35">
      <c r="A232" s="171"/>
      <c r="B232" s="172"/>
      <c r="C232" s="190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431">
        <v>468271.34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431">
        <v>0</v>
      </c>
      <c r="D234" s="175"/>
      <c r="E234" s="175"/>
    </row>
    <row r="235" spans="1:5" ht="12.65" customHeight="1" x14ac:dyDescent="0.35">
      <c r="A235" s="173"/>
      <c r="B235" s="175"/>
      <c r="C235" s="190"/>
      <c r="D235" s="175"/>
      <c r="E235" s="175"/>
    </row>
    <row r="236" spans="1:5" ht="12.65" customHeight="1" x14ac:dyDescent="0.35">
      <c r="A236" s="171" t="s">
        <v>355</v>
      </c>
      <c r="B236" s="175"/>
      <c r="C236" s="190"/>
      <c r="D236" s="175">
        <f>SUM(C233:C235)</f>
        <v>468271.34</v>
      </c>
      <c r="E236" s="175"/>
    </row>
    <row r="237" spans="1:5" ht="12.65" customHeight="1" x14ac:dyDescent="0.35">
      <c r="A237" s="249" t="s">
        <v>356</v>
      </c>
      <c r="B237" s="249"/>
      <c r="C237" s="249"/>
      <c r="D237" s="249"/>
      <c r="E237" s="249"/>
    </row>
    <row r="238" spans="1:5" ht="12.65" customHeight="1" x14ac:dyDescent="0.35">
      <c r="A238" s="173" t="s">
        <v>357</v>
      </c>
      <c r="B238" s="172" t="s">
        <v>256</v>
      </c>
      <c r="C238" s="431">
        <v>1422163.54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431">
        <v>1476873.33</v>
      </c>
      <c r="D239" s="175"/>
      <c r="E239" s="175"/>
    </row>
    <row r="240" spans="1:5" ht="12.65" customHeight="1" x14ac:dyDescent="0.35">
      <c r="A240" s="173" t="s">
        <v>358</v>
      </c>
      <c r="B240" s="175"/>
      <c r="C240" s="190"/>
      <c r="D240" s="175">
        <f>SUM(C238:C239)</f>
        <v>2899036.87</v>
      </c>
      <c r="E240" s="175"/>
    </row>
    <row r="241" spans="1:5" ht="12.65" customHeight="1" x14ac:dyDescent="0.35">
      <c r="A241" s="173"/>
      <c r="B241" s="175"/>
      <c r="C241" s="190"/>
      <c r="D241" s="175"/>
      <c r="E241" s="175"/>
    </row>
    <row r="242" spans="1:5" ht="12.65" customHeight="1" x14ac:dyDescent="0.35">
      <c r="A242" s="173" t="s">
        <v>359</v>
      </c>
      <c r="B242" s="175"/>
      <c r="C242" s="190"/>
      <c r="D242" s="175">
        <f>D221+D229+D236+D240</f>
        <v>143908683.42000002</v>
      </c>
      <c r="E242" s="175"/>
    </row>
    <row r="243" spans="1:5" ht="12.65" customHeight="1" x14ac:dyDescent="0.35">
      <c r="A243" s="173"/>
      <c r="B243" s="173"/>
      <c r="C243" s="190"/>
      <c r="D243" s="175"/>
      <c r="E243" s="175"/>
    </row>
    <row r="244" spans="1:5" ht="12.65" customHeight="1" x14ac:dyDescent="0.35">
      <c r="A244" s="173"/>
      <c r="B244" s="173"/>
      <c r="C244" s="190"/>
      <c r="D244" s="175"/>
      <c r="E244" s="175"/>
    </row>
    <row r="245" spans="1:5" ht="12.65" customHeight="1" x14ac:dyDescent="0.35">
      <c r="A245" s="173"/>
      <c r="B245" s="173"/>
      <c r="C245" s="190"/>
      <c r="D245" s="175"/>
      <c r="E245" s="175"/>
    </row>
    <row r="246" spans="1:5" ht="12.65" customHeight="1" x14ac:dyDescent="0.35">
      <c r="A246" s="173"/>
      <c r="B246" s="173"/>
      <c r="C246" s="190"/>
      <c r="D246" s="175"/>
      <c r="E246" s="175"/>
    </row>
    <row r="247" spans="1:5" ht="21.75" customHeight="1" x14ac:dyDescent="0.35">
      <c r="A247" s="173"/>
      <c r="B247" s="173"/>
      <c r="C247" s="190"/>
      <c r="D247" s="175"/>
      <c r="E247" s="175"/>
    </row>
    <row r="248" spans="1:5" ht="12.45" customHeight="1" x14ac:dyDescent="0.35">
      <c r="A248" s="207" t="s">
        <v>360</v>
      </c>
      <c r="B248" s="207"/>
      <c r="C248" s="207"/>
      <c r="D248" s="207"/>
      <c r="E248" s="207"/>
    </row>
    <row r="249" spans="1:5" ht="11.25" customHeight="1" x14ac:dyDescent="0.35">
      <c r="A249" s="249" t="s">
        <v>361</v>
      </c>
      <c r="B249" s="249"/>
      <c r="C249" s="249"/>
      <c r="D249" s="249"/>
      <c r="E249" s="249"/>
    </row>
    <row r="250" spans="1:5" ht="12.45" customHeight="1" x14ac:dyDescent="0.35">
      <c r="A250" s="173" t="s">
        <v>362</v>
      </c>
      <c r="B250" s="172" t="s">
        <v>256</v>
      </c>
      <c r="C250" s="431">
        <v>8066088.0300000003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431">
        <v>202035.79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431">
        <v>25316335.260000002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431">
        <v>314732.15000000002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431">
        <v>0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431">
        <v>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431">
        <v>0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431">
        <v>2536429.2599999998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431">
        <v>1250248.79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431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0"/>
      <c r="D260" s="175">
        <f>SUM(C250:C252)-C253+SUM(C254:C259)</f>
        <v>37056404.979999997</v>
      </c>
      <c r="E260" s="175"/>
    </row>
    <row r="261" spans="1:5" ht="11.25" customHeight="1" x14ac:dyDescent="0.35">
      <c r="A261" s="249" t="s">
        <v>372</v>
      </c>
      <c r="B261" s="249"/>
      <c r="C261" s="249"/>
      <c r="D261" s="249"/>
      <c r="E261" s="249"/>
    </row>
    <row r="262" spans="1:5" ht="12.45" customHeight="1" x14ac:dyDescent="0.35">
      <c r="A262" s="173" t="s">
        <v>362</v>
      </c>
      <c r="B262" s="172" t="s">
        <v>256</v>
      </c>
      <c r="C262" s="431">
        <v>561070.36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431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431"/>
      <c r="D264" s="175"/>
      <c r="E264" s="175"/>
    </row>
    <row r="265" spans="1:5" ht="12.45" customHeight="1" x14ac:dyDescent="0.35">
      <c r="A265" s="173" t="s">
        <v>374</v>
      </c>
      <c r="B265" s="175"/>
      <c r="C265" s="190"/>
      <c r="D265" s="175">
        <f>SUM(C262:C264)</f>
        <v>561070.36</v>
      </c>
      <c r="E265" s="175"/>
    </row>
    <row r="266" spans="1:5" ht="11.25" customHeight="1" x14ac:dyDescent="0.35">
      <c r="A266" s="249" t="s">
        <v>375</v>
      </c>
      <c r="B266" s="249"/>
      <c r="C266" s="249"/>
      <c r="D266" s="249"/>
      <c r="E266" s="249"/>
    </row>
    <row r="267" spans="1:5" ht="12.45" customHeight="1" x14ac:dyDescent="0.35">
      <c r="A267" s="173" t="s">
        <v>332</v>
      </c>
      <c r="B267" s="172" t="s">
        <v>256</v>
      </c>
      <c r="C267" s="431">
        <v>2794220.35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431">
        <v>6914863.3799999999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431">
        <v>85333821.590000004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431">
        <v>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431">
        <v>32676988.109999999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431">
        <v>2434018.21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431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431">
        <v>485126.75</v>
      </c>
      <c r="D274" s="175"/>
      <c r="E274" s="175"/>
    </row>
    <row r="275" spans="1:5" ht="12.45" customHeight="1" x14ac:dyDescent="0.35">
      <c r="A275" s="173" t="s">
        <v>379</v>
      </c>
      <c r="B275" s="175"/>
      <c r="C275" s="190"/>
      <c r="D275" s="175">
        <f>SUM(C267:C274)</f>
        <v>130639038.39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431">
        <v>56922769.5</v>
      </c>
      <c r="D276" s="175"/>
      <c r="E276" s="175"/>
    </row>
    <row r="277" spans="1:5" ht="12.65" customHeight="1" x14ac:dyDescent="0.35">
      <c r="A277" s="173" t="s">
        <v>381</v>
      </c>
      <c r="B277" s="175"/>
      <c r="C277" s="190"/>
      <c r="D277" s="175">
        <f>D275-C276</f>
        <v>73716268.890000001</v>
      </c>
      <c r="E277" s="175"/>
    </row>
    <row r="278" spans="1:5" ht="12.65" customHeight="1" x14ac:dyDescent="0.35">
      <c r="A278" s="249" t="s">
        <v>382</v>
      </c>
      <c r="B278" s="249"/>
      <c r="C278" s="249"/>
      <c r="D278" s="249"/>
      <c r="E278" s="249"/>
    </row>
    <row r="279" spans="1:5" ht="12.65" customHeight="1" x14ac:dyDescent="0.35">
      <c r="A279" s="173" t="s">
        <v>383</v>
      </c>
      <c r="B279" s="172" t="s">
        <v>256</v>
      </c>
      <c r="C279" s="431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431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431">
        <v>0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431">
        <v>0</v>
      </c>
      <c r="D282" s="175"/>
      <c r="E282" s="175"/>
    </row>
    <row r="283" spans="1:5" ht="12.65" customHeight="1" x14ac:dyDescent="0.35">
      <c r="A283" s="173" t="s">
        <v>386</v>
      </c>
      <c r="B283" s="175"/>
      <c r="C283" s="190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0"/>
      <c r="D284" s="175"/>
      <c r="E284" s="175"/>
    </row>
    <row r="285" spans="1:5" ht="12.65" customHeight="1" x14ac:dyDescent="0.35">
      <c r="A285" s="249" t="s">
        <v>387</v>
      </c>
      <c r="B285" s="249"/>
      <c r="C285" s="249"/>
      <c r="D285" s="249"/>
      <c r="E285" s="249"/>
    </row>
    <row r="286" spans="1:5" ht="12.65" customHeight="1" x14ac:dyDescent="0.35">
      <c r="A286" s="173" t="s">
        <v>388</v>
      </c>
      <c r="B286" s="172" t="s">
        <v>256</v>
      </c>
      <c r="C286" s="431">
        <v>0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431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431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431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0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0"/>
      <c r="D291" s="175"/>
      <c r="E291" s="175"/>
    </row>
    <row r="292" spans="1:5" ht="12.65" customHeight="1" x14ac:dyDescent="0.35">
      <c r="A292" s="173" t="s">
        <v>393</v>
      </c>
      <c r="B292" s="175"/>
      <c r="C292" s="190"/>
      <c r="D292" s="175">
        <f>D260+D265+D277+D283+D290</f>
        <v>111333744.22999999</v>
      </c>
      <c r="E292" s="175"/>
    </row>
    <row r="293" spans="1:5" ht="12.65" customHeight="1" x14ac:dyDescent="0.35">
      <c r="A293" s="173"/>
      <c r="B293" s="173"/>
      <c r="C293" s="190"/>
      <c r="D293" s="175"/>
      <c r="E293" s="175"/>
    </row>
    <row r="294" spans="1:5" ht="12.65" customHeight="1" x14ac:dyDescent="0.35">
      <c r="A294" s="173"/>
      <c r="B294" s="173"/>
      <c r="C294" s="190"/>
      <c r="D294" s="175"/>
      <c r="E294" s="175"/>
    </row>
    <row r="295" spans="1:5" ht="12.65" customHeight="1" x14ac:dyDescent="0.35">
      <c r="A295" s="173"/>
      <c r="B295" s="173"/>
      <c r="C295" s="190"/>
      <c r="D295" s="175"/>
      <c r="E295" s="175"/>
    </row>
    <row r="296" spans="1:5" ht="12.65" customHeight="1" x14ac:dyDescent="0.35">
      <c r="A296" s="173"/>
      <c r="B296" s="173"/>
      <c r="C296" s="190"/>
      <c r="D296" s="175"/>
      <c r="E296" s="175"/>
    </row>
    <row r="297" spans="1:5" ht="12.65" customHeight="1" x14ac:dyDescent="0.35">
      <c r="A297" s="173"/>
      <c r="B297" s="173"/>
      <c r="C297" s="190"/>
      <c r="D297" s="175"/>
      <c r="E297" s="175"/>
    </row>
    <row r="298" spans="1:5" ht="12.65" customHeight="1" x14ac:dyDescent="0.35">
      <c r="A298" s="173"/>
      <c r="B298" s="173"/>
      <c r="C298" s="190"/>
      <c r="D298" s="175"/>
      <c r="E298" s="175"/>
    </row>
    <row r="299" spans="1:5" ht="12.65" customHeight="1" x14ac:dyDescent="0.35">
      <c r="A299" s="173"/>
      <c r="B299" s="173"/>
      <c r="C299" s="190"/>
      <c r="D299" s="175"/>
      <c r="E299" s="175"/>
    </row>
    <row r="300" spans="1:5" ht="12.65" customHeight="1" x14ac:dyDescent="0.35">
      <c r="A300" s="173"/>
      <c r="B300" s="173"/>
      <c r="C300" s="190"/>
      <c r="D300" s="175"/>
      <c r="E300" s="175"/>
    </row>
    <row r="301" spans="1:5" ht="20.25" customHeight="1" x14ac:dyDescent="0.35">
      <c r="A301" s="173"/>
      <c r="B301" s="173"/>
      <c r="C301" s="190"/>
      <c r="D301" s="175"/>
      <c r="E301" s="175"/>
    </row>
    <row r="302" spans="1:5" ht="12.65" customHeight="1" x14ac:dyDescent="0.35">
      <c r="A302" s="207" t="s">
        <v>394</v>
      </c>
      <c r="B302" s="207"/>
      <c r="C302" s="207"/>
      <c r="D302" s="207"/>
      <c r="E302" s="207"/>
    </row>
    <row r="303" spans="1:5" ht="14.25" customHeight="1" x14ac:dyDescent="0.35">
      <c r="A303" s="249" t="s">
        <v>395</v>
      </c>
      <c r="B303" s="249"/>
      <c r="C303" s="249"/>
      <c r="D303" s="249"/>
      <c r="E303" s="249"/>
    </row>
    <row r="304" spans="1:5" ht="12.65" customHeight="1" x14ac:dyDescent="0.35">
      <c r="A304" s="173" t="s">
        <v>396</v>
      </c>
      <c r="B304" s="172" t="s">
        <v>256</v>
      </c>
      <c r="C304" s="431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431">
        <v>6103794.5099999998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431">
        <v>4712386.9800000004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431">
        <v>0.04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431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431">
        <v>74480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431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431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431">
        <v>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431">
        <v>1114284</v>
      </c>
      <c r="D313" s="175"/>
      <c r="E313" s="175"/>
    </row>
    <row r="314" spans="1:5" ht="12.65" customHeight="1" x14ac:dyDescent="0.35">
      <c r="A314" s="173" t="s">
        <v>405</v>
      </c>
      <c r="B314" s="175"/>
      <c r="C314" s="190"/>
      <c r="D314" s="175">
        <f>SUM(C304:C313)</f>
        <v>12004945.529999999</v>
      </c>
      <c r="E314" s="175"/>
    </row>
    <row r="315" spans="1:5" ht="12.65" customHeight="1" x14ac:dyDescent="0.35">
      <c r="A315" s="249" t="s">
        <v>406</v>
      </c>
      <c r="B315" s="249"/>
      <c r="C315" s="249"/>
      <c r="D315" s="249"/>
      <c r="E315" s="249"/>
    </row>
    <row r="316" spans="1:5" ht="12.65" customHeight="1" x14ac:dyDescent="0.35">
      <c r="A316" s="173" t="s">
        <v>407</v>
      </c>
      <c r="B316" s="172" t="s">
        <v>256</v>
      </c>
      <c r="C316" s="431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431">
        <v>1856889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431">
        <v>3772903</v>
      </c>
      <c r="D318" s="175"/>
      <c r="E318" s="175"/>
    </row>
    <row r="319" spans="1:5" ht="12.65" customHeight="1" x14ac:dyDescent="0.35">
      <c r="A319" s="173" t="s">
        <v>410</v>
      </c>
      <c r="B319" s="175"/>
      <c r="C319" s="190"/>
      <c r="D319" s="175">
        <f>SUM(C316:C318)</f>
        <v>5629792</v>
      </c>
      <c r="E319" s="175"/>
    </row>
    <row r="320" spans="1:5" ht="12.65" customHeight="1" x14ac:dyDescent="0.35">
      <c r="A320" s="249" t="s">
        <v>411</v>
      </c>
      <c r="B320" s="249"/>
      <c r="C320" s="249"/>
      <c r="D320" s="249"/>
      <c r="E320" s="249"/>
    </row>
    <row r="321" spans="1:5" ht="12.65" customHeight="1" x14ac:dyDescent="0.35">
      <c r="A321" s="173" t="s">
        <v>412</v>
      </c>
      <c r="B321" s="172" t="s">
        <v>256</v>
      </c>
      <c r="C321" s="431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431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431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431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431">
        <v>58793811.649999999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431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431">
        <v>303854</v>
      </c>
      <c r="D327" s="175"/>
      <c r="E327" s="175"/>
    </row>
    <row r="328" spans="1:5" ht="19.5" customHeight="1" x14ac:dyDescent="0.35">
      <c r="A328" s="173" t="s">
        <v>203</v>
      </c>
      <c r="B328" s="175"/>
      <c r="C328" s="190"/>
      <c r="D328" s="175">
        <f>SUM(C321:C327)</f>
        <v>59097665.649999999</v>
      </c>
      <c r="E328" s="175"/>
    </row>
    <row r="329" spans="1:5" ht="12.65" customHeight="1" x14ac:dyDescent="0.35">
      <c r="A329" s="173" t="s">
        <v>419</v>
      </c>
      <c r="B329" s="175"/>
      <c r="C329" s="190"/>
      <c r="D329" s="175">
        <f>C313</f>
        <v>1114284</v>
      </c>
      <c r="E329" s="175"/>
    </row>
    <row r="330" spans="1:5" ht="12.65" customHeight="1" x14ac:dyDescent="0.35">
      <c r="A330" s="173" t="s">
        <v>420</v>
      </c>
      <c r="B330" s="175"/>
      <c r="C330" s="190"/>
      <c r="D330" s="175">
        <f>D328-D329</f>
        <v>57983381.649999999</v>
      </c>
      <c r="E330" s="175"/>
    </row>
    <row r="331" spans="1:5" ht="12.65" customHeight="1" x14ac:dyDescent="0.35">
      <c r="A331" s="173"/>
      <c r="B331" s="175"/>
      <c r="C331" s="190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0">
        <v>0</v>
      </c>
      <c r="D332" s="175"/>
      <c r="E332" s="175"/>
    </row>
    <row r="333" spans="1:5" ht="12.65" customHeight="1" x14ac:dyDescent="0.35">
      <c r="A333" s="173"/>
      <c r="B333" s="172"/>
      <c r="C333" s="224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0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0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0">
        <v>35715625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431">
        <v>0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431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0"/>
      <c r="D339" s="175">
        <f>D314+D319+D330+C332+C336+C337</f>
        <v>111333744.18000001</v>
      </c>
      <c r="E339" s="175"/>
    </row>
    <row r="340" spans="1:5" ht="12.65" customHeight="1" x14ac:dyDescent="0.35">
      <c r="A340" s="173"/>
      <c r="B340" s="175"/>
      <c r="C340" s="190"/>
      <c r="D340" s="175"/>
      <c r="E340" s="175"/>
    </row>
    <row r="341" spans="1:5" ht="12.65" customHeight="1" x14ac:dyDescent="0.35">
      <c r="A341" s="173" t="s">
        <v>425</v>
      </c>
      <c r="B341" s="175"/>
      <c r="C341" s="190"/>
      <c r="D341" s="175">
        <f>D292</f>
        <v>111333744.22999999</v>
      </c>
      <c r="E341" s="175"/>
    </row>
    <row r="342" spans="1:5" ht="12.65" customHeight="1" x14ac:dyDescent="0.35">
      <c r="A342" s="173"/>
      <c r="B342" s="173"/>
      <c r="C342" s="190"/>
      <c r="D342" s="175"/>
      <c r="E342" s="175"/>
    </row>
    <row r="343" spans="1:5" ht="12.65" customHeight="1" x14ac:dyDescent="0.35">
      <c r="A343" s="173"/>
      <c r="B343" s="173"/>
      <c r="C343" s="190"/>
      <c r="D343" s="175"/>
      <c r="E343" s="175"/>
    </row>
    <row r="344" spans="1:5" ht="12.65" customHeight="1" x14ac:dyDescent="0.35">
      <c r="A344" s="173"/>
      <c r="B344" s="173"/>
      <c r="C344" s="190"/>
      <c r="D344" s="175"/>
      <c r="E344" s="175"/>
    </row>
    <row r="345" spans="1:5" ht="12.65" customHeight="1" x14ac:dyDescent="0.35">
      <c r="A345" s="173"/>
      <c r="B345" s="173"/>
      <c r="C345" s="190"/>
      <c r="D345" s="175"/>
      <c r="E345" s="175"/>
    </row>
    <row r="346" spans="1:5" ht="12.65" customHeight="1" x14ac:dyDescent="0.35">
      <c r="A346" s="173"/>
      <c r="B346" s="173"/>
      <c r="C346" s="190"/>
      <c r="D346" s="175"/>
      <c r="E346" s="175"/>
    </row>
    <row r="347" spans="1:5" ht="12.65" customHeight="1" x14ac:dyDescent="0.35">
      <c r="A347" s="173"/>
      <c r="B347" s="173"/>
      <c r="C347" s="190"/>
      <c r="D347" s="175"/>
      <c r="E347" s="175"/>
    </row>
    <row r="348" spans="1:5" ht="12.65" customHeight="1" x14ac:dyDescent="0.35">
      <c r="A348" s="173"/>
      <c r="B348" s="173"/>
      <c r="C348" s="190"/>
      <c r="D348" s="175"/>
      <c r="E348" s="175"/>
    </row>
    <row r="349" spans="1:5" ht="12.65" customHeight="1" x14ac:dyDescent="0.35">
      <c r="A349" s="173"/>
      <c r="B349" s="173"/>
      <c r="C349" s="190"/>
      <c r="D349" s="175"/>
      <c r="E349" s="175"/>
    </row>
    <row r="350" spans="1:5" ht="12.65" customHeight="1" x14ac:dyDescent="0.35">
      <c r="A350" s="173"/>
      <c r="B350" s="173"/>
      <c r="C350" s="190"/>
      <c r="D350" s="175"/>
      <c r="E350" s="175"/>
    </row>
    <row r="351" spans="1:5" ht="12.65" customHeight="1" x14ac:dyDescent="0.35">
      <c r="A351" s="173"/>
      <c r="B351" s="173"/>
      <c r="C351" s="190"/>
      <c r="D351" s="175"/>
      <c r="E351" s="175"/>
    </row>
    <row r="352" spans="1:5" ht="12.65" customHeight="1" x14ac:dyDescent="0.35">
      <c r="A352" s="173"/>
      <c r="B352" s="173"/>
      <c r="C352" s="190"/>
      <c r="D352" s="175"/>
      <c r="E352" s="175"/>
    </row>
    <row r="353" spans="1:5" ht="12.65" customHeight="1" x14ac:dyDescent="0.35">
      <c r="A353" s="173"/>
      <c r="B353" s="173"/>
      <c r="C353" s="190"/>
      <c r="D353" s="175"/>
      <c r="E353" s="175"/>
    </row>
    <row r="354" spans="1:5" ht="12.65" customHeight="1" x14ac:dyDescent="0.35">
      <c r="A354" s="173"/>
      <c r="B354" s="173"/>
      <c r="C354" s="190"/>
      <c r="D354" s="175"/>
      <c r="E354" s="175"/>
    </row>
    <row r="355" spans="1:5" ht="12.65" customHeight="1" x14ac:dyDescent="0.35">
      <c r="A355" s="173"/>
      <c r="B355" s="173"/>
      <c r="C355" s="190"/>
      <c r="D355" s="175"/>
      <c r="E355" s="175"/>
    </row>
    <row r="356" spans="1:5" ht="20.25" customHeight="1" x14ac:dyDescent="0.35">
      <c r="A356" s="173"/>
      <c r="B356" s="173"/>
      <c r="C356" s="190"/>
      <c r="D356" s="175"/>
      <c r="E356" s="175"/>
    </row>
    <row r="357" spans="1:5" ht="12.65" customHeight="1" x14ac:dyDescent="0.35">
      <c r="A357" s="207" t="s">
        <v>426</v>
      </c>
      <c r="B357" s="207"/>
      <c r="C357" s="207"/>
      <c r="D357" s="207"/>
      <c r="E357" s="207"/>
    </row>
    <row r="358" spans="1:5" ht="12.65" customHeight="1" x14ac:dyDescent="0.35">
      <c r="A358" s="249" t="s">
        <v>427</v>
      </c>
      <c r="B358" s="249"/>
      <c r="C358" s="249"/>
      <c r="D358" s="249"/>
      <c r="E358" s="249"/>
    </row>
    <row r="359" spans="1:5" ht="12.65" customHeight="1" x14ac:dyDescent="0.35">
      <c r="A359" s="173" t="s">
        <v>428</v>
      </c>
      <c r="B359" s="172" t="s">
        <v>256</v>
      </c>
      <c r="C359" s="431">
        <v>34634515.799999997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431">
        <v>212866330.11000001</v>
      </c>
      <c r="D360" s="175"/>
      <c r="E360" s="175"/>
    </row>
    <row r="361" spans="1:5" ht="12.65" customHeight="1" x14ac:dyDescent="0.35">
      <c r="A361" s="173" t="s">
        <v>430</v>
      </c>
      <c r="B361" s="175"/>
      <c r="C361" s="190"/>
      <c r="D361" s="175">
        <f>SUM(C359:C360)</f>
        <v>247500845.91000003</v>
      </c>
      <c r="E361" s="175"/>
    </row>
    <row r="362" spans="1:5" ht="12.65" customHeight="1" x14ac:dyDescent="0.35">
      <c r="A362" s="249" t="s">
        <v>431</v>
      </c>
      <c r="B362" s="249"/>
      <c r="C362" s="249"/>
      <c r="D362" s="249"/>
      <c r="E362" s="249"/>
    </row>
    <row r="363" spans="1:5" ht="12.65" customHeight="1" x14ac:dyDescent="0.35">
      <c r="A363" s="173" t="s">
        <v>1255</v>
      </c>
      <c r="B363" s="249"/>
      <c r="C363" s="431">
        <v>-502978.83</v>
      </c>
      <c r="D363" s="175"/>
      <c r="E363" s="249"/>
    </row>
    <row r="364" spans="1:5" ht="12.65" customHeight="1" x14ac:dyDescent="0.35">
      <c r="A364" s="173" t="s">
        <v>432</v>
      </c>
      <c r="B364" s="172" t="s">
        <v>256</v>
      </c>
      <c r="C364" s="431">
        <v>140038396.38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431">
        <v>468271.34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431">
        <v>2899036.87</v>
      </c>
      <c r="D366" s="175"/>
      <c r="E366" s="175"/>
    </row>
    <row r="367" spans="1:5" ht="12.65" customHeight="1" x14ac:dyDescent="0.35">
      <c r="A367" s="173" t="s">
        <v>359</v>
      </c>
      <c r="B367" s="175"/>
      <c r="C367" s="190"/>
      <c r="D367" s="175">
        <f>SUM(C363:C366)</f>
        <v>142902725.75999999</v>
      </c>
      <c r="E367" s="175"/>
    </row>
    <row r="368" spans="1:5" ht="12.65" customHeight="1" x14ac:dyDescent="0.35">
      <c r="A368" s="173" t="s">
        <v>435</v>
      </c>
      <c r="B368" s="175"/>
      <c r="C368" s="190"/>
      <c r="D368" s="175">
        <f>D361-D367</f>
        <v>104598120.15000004</v>
      </c>
      <c r="E368" s="175"/>
    </row>
    <row r="369" spans="1:5" ht="12.65" customHeight="1" x14ac:dyDescent="0.35">
      <c r="A369" s="249" t="s">
        <v>436</v>
      </c>
      <c r="B369" s="249"/>
      <c r="C369" s="249"/>
      <c r="D369" s="249"/>
      <c r="E369" s="249"/>
    </row>
    <row r="370" spans="1:5" ht="12.65" customHeight="1" x14ac:dyDescent="0.35">
      <c r="A370" s="173" t="s">
        <v>437</v>
      </c>
      <c r="B370" s="172" t="s">
        <v>256</v>
      </c>
      <c r="C370" s="431">
        <v>2175240.77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431">
        <v>5647435.4400000004</v>
      </c>
      <c r="D371" s="175"/>
      <c r="E371" s="175"/>
    </row>
    <row r="372" spans="1:5" ht="12.65" customHeight="1" x14ac:dyDescent="0.35">
      <c r="A372" s="173" t="s">
        <v>439</v>
      </c>
      <c r="B372" s="175"/>
      <c r="C372" s="190"/>
      <c r="D372" s="175">
        <f>SUM(C370:C371)</f>
        <v>7822676.2100000009</v>
      </c>
      <c r="E372" s="175"/>
    </row>
    <row r="373" spans="1:5" ht="12.65" customHeight="1" x14ac:dyDescent="0.35">
      <c r="A373" s="173" t="s">
        <v>440</v>
      </c>
      <c r="B373" s="175"/>
      <c r="C373" s="190"/>
      <c r="D373" s="175">
        <f>D368+D372</f>
        <v>112420796.36000004</v>
      </c>
      <c r="E373" s="175"/>
    </row>
    <row r="374" spans="1:5" ht="12.65" customHeight="1" x14ac:dyDescent="0.35">
      <c r="A374" s="173"/>
      <c r="B374" s="175"/>
      <c r="C374" s="190"/>
      <c r="D374" s="175"/>
      <c r="E374" s="175"/>
    </row>
    <row r="375" spans="1:5" ht="12.65" customHeight="1" x14ac:dyDescent="0.35">
      <c r="A375" s="173"/>
      <c r="B375" s="175"/>
      <c r="C375" s="190"/>
      <c r="D375" s="175"/>
      <c r="E375" s="175"/>
    </row>
    <row r="376" spans="1:5" ht="12.65" customHeight="1" x14ac:dyDescent="0.35">
      <c r="A376" s="173"/>
      <c r="B376" s="175"/>
      <c r="C376" s="190"/>
      <c r="D376" s="175"/>
      <c r="E376" s="175"/>
    </row>
    <row r="377" spans="1:5" ht="12.65" customHeight="1" x14ac:dyDescent="0.35">
      <c r="A377" s="249" t="s">
        <v>441</v>
      </c>
      <c r="B377" s="249"/>
      <c r="C377" s="249"/>
      <c r="D377" s="249"/>
      <c r="E377" s="249"/>
    </row>
    <row r="378" spans="1:5" ht="12.65" customHeight="1" x14ac:dyDescent="0.35">
      <c r="A378" s="173" t="s">
        <v>442</v>
      </c>
      <c r="B378" s="172" t="s">
        <v>256</v>
      </c>
      <c r="C378" s="431">
        <v>50986976.450000003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431">
        <v>9739247.75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431">
        <v>11594623.34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431">
        <v>15643843.34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431">
        <v>1754294.37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431">
        <v>14058133.6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431">
        <v>5784599.2000000002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431">
        <v>1265296.6299999999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431">
        <v>892298.47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431">
        <v>913679.95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431">
        <v>129606.46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431">
        <v>1769441.05</v>
      </c>
      <c r="D389" s="175"/>
      <c r="E389" s="175"/>
    </row>
    <row r="390" spans="1:6" ht="12.65" customHeight="1" x14ac:dyDescent="0.35">
      <c r="A390" s="173" t="s">
        <v>452</v>
      </c>
      <c r="B390" s="175"/>
      <c r="C390" s="190"/>
      <c r="D390" s="175">
        <f>SUM(C378:C389)</f>
        <v>114532040.61</v>
      </c>
      <c r="E390" s="175"/>
    </row>
    <row r="391" spans="1:6" ht="12.65" customHeight="1" x14ac:dyDescent="0.35">
      <c r="A391" s="173" t="s">
        <v>453</v>
      </c>
      <c r="B391" s="175"/>
      <c r="C391" s="190"/>
      <c r="D391" s="175">
        <f>D373-D390</f>
        <v>-2111244.2499999553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431">
        <v>1218582.01</v>
      </c>
      <c r="D392" s="175"/>
      <c r="E392" s="175"/>
    </row>
    <row r="393" spans="1:6" ht="12.65" customHeight="1" x14ac:dyDescent="0.35">
      <c r="A393" s="173" t="s">
        <v>455</v>
      </c>
      <c r="B393" s="175"/>
      <c r="C393" s="190"/>
      <c r="D393" s="194">
        <f>D391+C392</f>
        <v>-892662.23999995529</v>
      </c>
      <c r="E393" s="175"/>
      <c r="F393" s="196"/>
    </row>
    <row r="394" spans="1:6" ht="12.65" customHeight="1" x14ac:dyDescent="0.35">
      <c r="A394" s="173" t="s">
        <v>456</v>
      </c>
      <c r="B394" s="172" t="s">
        <v>256</v>
      </c>
      <c r="C394" s="431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431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0"/>
      <c r="D396" s="175">
        <f>D393+C394-C395</f>
        <v>-892662.23999995529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2"/>
    </row>
    <row r="412" spans="1:5" ht="12.65" customHeight="1" x14ac:dyDescent="0.35">
      <c r="A412" s="179" t="str">
        <f>C84&amp;"   "&amp;"H-"&amp;FIXED(C83,0,TRUE)&amp;"     FYE "&amp;C82</f>
        <v>Whidbey Island Public Hospital District   H-156     FYE 12/31/2019</v>
      </c>
      <c r="B412" s="179"/>
      <c r="C412" s="179"/>
      <c r="D412" s="179"/>
      <c r="E412" s="252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1368</v>
      </c>
      <c r="C414" s="193">
        <f>E138</f>
        <v>1621</v>
      </c>
      <c r="D414" s="179"/>
    </row>
    <row r="415" spans="1:5" ht="12.65" customHeight="1" x14ac:dyDescent="0.35">
      <c r="A415" s="179" t="s">
        <v>464</v>
      </c>
      <c r="B415" s="179">
        <f>D111</f>
        <v>4416</v>
      </c>
      <c r="C415" s="179">
        <f>E139</f>
        <v>4946</v>
      </c>
      <c r="D415" s="193">
        <f>SUM(C59:H59)+N59</f>
        <v>3540</v>
      </c>
    </row>
    <row r="416" spans="1:5" ht="12.65" customHeight="1" x14ac:dyDescent="0.35">
      <c r="A416" s="179"/>
      <c r="B416" s="179"/>
      <c r="C416" s="193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3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3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5"/>
      <c r="B422" s="205"/>
      <c r="C422" s="181"/>
      <c r="D422" s="179"/>
    </row>
    <row r="423" spans="1:7" ht="12.65" customHeight="1" x14ac:dyDescent="0.35">
      <c r="A423" s="180" t="s">
        <v>469</v>
      </c>
      <c r="B423" s="180">
        <f>C114</f>
        <v>251</v>
      </c>
    </row>
    <row r="424" spans="1:7" ht="12.65" customHeight="1" x14ac:dyDescent="0.35">
      <c r="A424" s="179" t="s">
        <v>1244</v>
      </c>
      <c r="B424" s="179">
        <f>D114</f>
        <v>507</v>
      </c>
      <c r="D424" s="179">
        <f>J59</f>
        <v>501</v>
      </c>
    </row>
    <row r="425" spans="1:7" ht="12.65" customHeight="1" x14ac:dyDescent="0.35">
      <c r="A425" s="205"/>
      <c r="B425" s="205"/>
      <c r="C425" s="205"/>
      <c r="D425" s="205"/>
      <c r="F425" s="205"/>
      <c r="G425" s="205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50986976.450000003</v>
      </c>
      <c r="C427" s="179">
        <f t="shared" ref="C427:C434" si="13">CE61</f>
        <v>50484708.660700873</v>
      </c>
      <c r="D427" s="179"/>
    </row>
    <row r="428" spans="1:7" ht="12.65" customHeight="1" x14ac:dyDescent="0.35">
      <c r="A428" s="179" t="s">
        <v>3</v>
      </c>
      <c r="B428" s="179">
        <f t="shared" si="12"/>
        <v>9739247.75</v>
      </c>
      <c r="C428" s="179">
        <f t="shared" si="13"/>
        <v>10436638</v>
      </c>
      <c r="D428" s="179">
        <f>D173</f>
        <v>9739247.75</v>
      </c>
    </row>
    <row r="429" spans="1:7" ht="12.65" customHeight="1" x14ac:dyDescent="0.35">
      <c r="A429" s="179" t="s">
        <v>236</v>
      </c>
      <c r="B429" s="179">
        <f t="shared" si="12"/>
        <v>11594623.34</v>
      </c>
      <c r="C429" s="179">
        <f t="shared" si="13"/>
        <v>11594623.339999998</v>
      </c>
      <c r="D429" s="179"/>
    </row>
    <row r="430" spans="1:7" ht="12.65" customHeight="1" x14ac:dyDescent="0.35">
      <c r="A430" s="179" t="s">
        <v>237</v>
      </c>
      <c r="B430" s="179">
        <f t="shared" si="12"/>
        <v>15643843.34</v>
      </c>
      <c r="C430" s="179">
        <f t="shared" si="13"/>
        <v>15643618.720000004</v>
      </c>
      <c r="D430" s="179"/>
    </row>
    <row r="431" spans="1:7" ht="12.65" customHeight="1" x14ac:dyDescent="0.35">
      <c r="A431" s="179" t="s">
        <v>444</v>
      </c>
      <c r="B431" s="179">
        <f t="shared" si="12"/>
        <v>1754294.37</v>
      </c>
      <c r="C431" s="179">
        <f t="shared" si="13"/>
        <v>1678012.8599999996</v>
      </c>
      <c r="D431" s="179"/>
    </row>
    <row r="432" spans="1:7" ht="12.65" customHeight="1" x14ac:dyDescent="0.35">
      <c r="A432" s="179" t="s">
        <v>445</v>
      </c>
      <c r="B432" s="179">
        <f t="shared" si="12"/>
        <v>14058133.6</v>
      </c>
      <c r="C432" s="179">
        <f t="shared" si="13"/>
        <v>13986826.779999999</v>
      </c>
      <c r="D432" s="179"/>
    </row>
    <row r="433" spans="1:7" ht="12.65" customHeight="1" x14ac:dyDescent="0.35">
      <c r="A433" s="179" t="s">
        <v>6</v>
      </c>
      <c r="B433" s="179">
        <f t="shared" si="12"/>
        <v>5784599.2000000002</v>
      </c>
      <c r="C433" s="179">
        <f t="shared" si="13"/>
        <v>5784599</v>
      </c>
      <c r="D433" s="179">
        <f>C217</f>
        <v>16476956.210000001</v>
      </c>
    </row>
    <row r="434" spans="1:7" ht="12.65" customHeight="1" x14ac:dyDescent="0.35">
      <c r="A434" s="179" t="s">
        <v>474</v>
      </c>
      <c r="B434" s="179">
        <f t="shared" si="12"/>
        <v>1265296.6299999999</v>
      </c>
      <c r="C434" s="179">
        <f t="shared" si="13"/>
        <v>1265280.0599999998</v>
      </c>
      <c r="D434" s="179">
        <f>D177</f>
        <v>1265296.6299999999</v>
      </c>
    </row>
    <row r="435" spans="1:7" ht="12.65" customHeight="1" x14ac:dyDescent="0.35">
      <c r="A435" s="179" t="s">
        <v>447</v>
      </c>
      <c r="B435" s="179">
        <f t="shared" si="12"/>
        <v>892298.47</v>
      </c>
      <c r="C435" s="179"/>
      <c r="D435" s="179">
        <f>D181</f>
        <v>892298.47</v>
      </c>
    </row>
    <row r="436" spans="1:7" ht="12.65" customHeight="1" x14ac:dyDescent="0.35">
      <c r="A436" s="179" t="s">
        <v>475</v>
      </c>
      <c r="B436" s="179">
        <f t="shared" si="12"/>
        <v>913679.95</v>
      </c>
      <c r="C436" s="179"/>
      <c r="D436" s="179">
        <f>D186</f>
        <v>913679.95000000007</v>
      </c>
    </row>
    <row r="437" spans="1:7" ht="12.65" customHeight="1" x14ac:dyDescent="0.35">
      <c r="A437" s="193" t="s">
        <v>449</v>
      </c>
      <c r="B437" s="193">
        <f t="shared" si="12"/>
        <v>129606.46</v>
      </c>
      <c r="C437" s="193"/>
      <c r="D437" s="193">
        <f>D190</f>
        <v>3178588.65</v>
      </c>
    </row>
    <row r="438" spans="1:7" ht="12.65" customHeight="1" x14ac:dyDescent="0.35">
      <c r="A438" s="193" t="s">
        <v>476</v>
      </c>
      <c r="B438" s="193">
        <f>C386+C387+C388</f>
        <v>1935584.88</v>
      </c>
      <c r="C438" s="193">
        <f>CD69</f>
        <v>591.96</v>
      </c>
      <c r="D438" s="193">
        <f>D181+D186+D190</f>
        <v>4984567.07</v>
      </c>
    </row>
    <row r="439" spans="1:7" ht="12.65" customHeight="1" x14ac:dyDescent="0.35">
      <c r="A439" s="179" t="s">
        <v>451</v>
      </c>
      <c r="B439" s="193">
        <f>C389</f>
        <v>1769441.05</v>
      </c>
      <c r="C439" s="193">
        <f>SUM(C69:CC69)</f>
        <v>1769018.37</v>
      </c>
      <c r="D439" s="179"/>
    </row>
    <row r="440" spans="1:7" ht="12.65" customHeight="1" x14ac:dyDescent="0.35">
      <c r="A440" s="179" t="s">
        <v>477</v>
      </c>
      <c r="B440" s="193">
        <f>B438+B439</f>
        <v>3705025.9299999997</v>
      </c>
      <c r="C440" s="193">
        <f>CE69</f>
        <v>1769610.33</v>
      </c>
      <c r="D440" s="179"/>
    </row>
    <row r="441" spans="1:7" ht="12.65" customHeight="1" x14ac:dyDescent="0.35">
      <c r="A441" s="179" t="s">
        <v>478</v>
      </c>
      <c r="B441" s="179">
        <f>D390</f>
        <v>114532040.61</v>
      </c>
      <c r="C441" s="179">
        <f>SUM(C427:C437)+C440</f>
        <v>112643917.75070088</v>
      </c>
      <c r="D441" s="179"/>
    </row>
    <row r="442" spans="1:7" ht="12.65" customHeight="1" x14ac:dyDescent="0.35">
      <c r="A442" s="205"/>
      <c r="B442" s="205"/>
      <c r="C442" s="205"/>
      <c r="D442" s="205"/>
      <c r="F442" s="205"/>
      <c r="G442" s="205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502978.83</v>
      </c>
      <c r="C444" s="179">
        <f>C363</f>
        <v>-502978.83</v>
      </c>
      <c r="D444" s="179"/>
    </row>
    <row r="445" spans="1:7" ht="12.65" customHeight="1" x14ac:dyDescent="0.35">
      <c r="A445" s="179" t="s">
        <v>343</v>
      </c>
      <c r="B445" s="179">
        <f>D229</f>
        <v>140038396.38</v>
      </c>
      <c r="C445" s="179">
        <f>C364</f>
        <v>140038396.38</v>
      </c>
      <c r="D445" s="179"/>
    </row>
    <row r="446" spans="1:7" ht="12.65" customHeight="1" x14ac:dyDescent="0.35">
      <c r="A446" s="179" t="s">
        <v>351</v>
      </c>
      <c r="B446" s="179">
        <f>D236</f>
        <v>468271.34</v>
      </c>
      <c r="C446" s="179">
        <f>C365</f>
        <v>468271.34</v>
      </c>
      <c r="D446" s="179"/>
    </row>
    <row r="447" spans="1:7" ht="12.65" customHeight="1" x14ac:dyDescent="0.35">
      <c r="A447" s="179" t="s">
        <v>356</v>
      </c>
      <c r="B447" s="179">
        <f>D240</f>
        <v>2899036.87</v>
      </c>
      <c r="C447" s="179">
        <f>C366</f>
        <v>2899036.87</v>
      </c>
      <c r="D447" s="179"/>
    </row>
    <row r="448" spans="1:7" ht="12.65" customHeight="1" x14ac:dyDescent="0.35">
      <c r="A448" s="179" t="s">
        <v>358</v>
      </c>
      <c r="B448" s="179">
        <f>D242</f>
        <v>143908683.42000002</v>
      </c>
      <c r="C448" s="179">
        <f>D367</f>
        <v>142902725.75999999</v>
      </c>
      <c r="D448" s="179"/>
    </row>
    <row r="449" spans="1:7" ht="12.65" customHeight="1" x14ac:dyDescent="0.35">
      <c r="A449" s="205"/>
      <c r="B449" s="205"/>
      <c r="C449" s="205"/>
      <c r="D449" s="205"/>
      <c r="F449" s="205"/>
      <c r="G449" s="205"/>
    </row>
    <row r="450" spans="1:7" ht="12.65" customHeight="1" x14ac:dyDescent="0.3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8" t="s">
        <v>484</v>
      </c>
      <c r="B453" s="180">
        <f>C231</f>
        <v>1225</v>
      </c>
    </row>
    <row r="454" spans="1:7" ht="12.65" customHeight="1" x14ac:dyDescent="0.35">
      <c r="A454" s="179" t="s">
        <v>168</v>
      </c>
      <c r="B454" s="179">
        <f>C233</f>
        <v>468271.34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5">
      <c r="A456" s="205"/>
      <c r="B456" s="205"/>
      <c r="C456" s="205"/>
      <c r="D456" s="205"/>
      <c r="F456" s="205"/>
      <c r="G456" s="205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3">
        <f>C370</f>
        <v>2175240.77</v>
      </c>
      <c r="C458" s="193">
        <f>CE70</f>
        <v>0</v>
      </c>
      <c r="D458" s="193"/>
    </row>
    <row r="459" spans="1:7" ht="12.65" customHeight="1" x14ac:dyDescent="0.35">
      <c r="A459" s="179" t="s">
        <v>244</v>
      </c>
      <c r="B459" s="193">
        <f>C371</f>
        <v>5647435.4400000004</v>
      </c>
      <c r="C459" s="193">
        <f>CE72</f>
        <v>5647435.4400000004</v>
      </c>
      <c r="D459" s="193"/>
    </row>
    <row r="460" spans="1:7" ht="12.65" customHeight="1" x14ac:dyDescent="0.35">
      <c r="A460" s="205"/>
      <c r="B460" s="205"/>
      <c r="C460" s="205"/>
      <c r="D460" s="205"/>
      <c r="F460" s="205"/>
      <c r="G460" s="205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3">
        <f>C359</f>
        <v>34634515.799999997</v>
      </c>
      <c r="C463" s="193">
        <f>CE73</f>
        <v>34634515.799999997</v>
      </c>
      <c r="D463" s="193">
        <f>E141+E147+E153</f>
        <v>34634515.799999997</v>
      </c>
    </row>
    <row r="464" spans="1:7" ht="12.65" customHeight="1" x14ac:dyDescent="0.35">
      <c r="A464" s="179" t="s">
        <v>246</v>
      </c>
      <c r="B464" s="193">
        <f>C360</f>
        <v>212866330.11000001</v>
      </c>
      <c r="C464" s="193">
        <f>CE74</f>
        <v>212827627.11000001</v>
      </c>
      <c r="D464" s="193">
        <f>E142+E148+E154</f>
        <v>212866335.11000001</v>
      </c>
    </row>
    <row r="465" spans="1:7" ht="12.65" customHeight="1" x14ac:dyDescent="0.35">
      <c r="A465" s="179" t="s">
        <v>247</v>
      </c>
      <c r="B465" s="193">
        <f>D361</f>
        <v>247500845.91000003</v>
      </c>
      <c r="C465" s="193">
        <f>CE75</f>
        <v>247462142.91</v>
      </c>
      <c r="D465" s="193">
        <f>D463+D464</f>
        <v>247500850.91000003</v>
      </c>
    </row>
    <row r="466" spans="1:7" ht="12.65" customHeight="1" x14ac:dyDescent="0.35">
      <c r="A466" s="205"/>
      <c r="B466" s="205"/>
      <c r="C466" s="205"/>
      <c r="D466" s="205"/>
      <c r="F466" s="205"/>
      <c r="G466" s="205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2794220.35</v>
      </c>
      <c r="C468" s="179">
        <f>E195</f>
        <v>2794220.35</v>
      </c>
      <c r="D468" s="179"/>
    </row>
    <row r="469" spans="1:7" ht="12.65" customHeight="1" x14ac:dyDescent="0.35">
      <c r="A469" s="179" t="s">
        <v>333</v>
      </c>
      <c r="B469" s="179">
        <f t="shared" si="14"/>
        <v>6914863.3799999999</v>
      </c>
      <c r="C469" s="179">
        <f>E196</f>
        <v>6914863.3799999999</v>
      </c>
      <c r="D469" s="179"/>
    </row>
    <row r="470" spans="1:7" ht="12.65" customHeight="1" x14ac:dyDescent="0.35">
      <c r="A470" s="179" t="s">
        <v>334</v>
      </c>
      <c r="B470" s="179">
        <f t="shared" si="14"/>
        <v>85333821.590000004</v>
      </c>
      <c r="C470" s="179">
        <f>E197</f>
        <v>85333821.590000004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32676988.109999999</v>
      </c>
      <c r="C472" s="179">
        <f>E199</f>
        <v>32676988.109999999</v>
      </c>
      <c r="D472" s="179"/>
    </row>
    <row r="473" spans="1:7" ht="12.65" customHeight="1" x14ac:dyDescent="0.35">
      <c r="A473" s="179" t="s">
        <v>495</v>
      </c>
      <c r="B473" s="179">
        <f t="shared" si="14"/>
        <v>2434018.21</v>
      </c>
      <c r="C473" s="179">
        <f>SUM(E200:E201)</f>
        <v>2434018.2099999995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485126.75</v>
      </c>
      <c r="C475" s="179">
        <f>E203</f>
        <v>485126.75000000047</v>
      </c>
      <c r="D475" s="179"/>
    </row>
    <row r="476" spans="1:7" ht="12.65" customHeight="1" x14ac:dyDescent="0.35">
      <c r="A476" s="179" t="s">
        <v>203</v>
      </c>
      <c r="B476" s="179">
        <f>D275</f>
        <v>130639038.39</v>
      </c>
      <c r="C476" s="179">
        <f>E204</f>
        <v>130639038.39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56922769.5</v>
      </c>
      <c r="C478" s="179">
        <f>E217</f>
        <v>56922769.5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111333744.22999999</v>
      </c>
    </row>
    <row r="482" spans="1:12" ht="12.65" customHeight="1" x14ac:dyDescent="0.35">
      <c r="A482" s="180" t="s">
        <v>499</v>
      </c>
      <c r="C482" s="180">
        <f>D339</f>
        <v>111333744.18000001</v>
      </c>
    </row>
    <row r="485" spans="1:12" ht="12.65" customHeight="1" x14ac:dyDescent="0.35">
      <c r="A485" s="198" t="s">
        <v>500</v>
      </c>
    </row>
    <row r="486" spans="1:12" ht="12.65" customHeight="1" x14ac:dyDescent="0.35">
      <c r="A486" s="198" t="s">
        <v>501</v>
      </c>
    </row>
    <row r="487" spans="1:12" ht="12.65" customHeight="1" x14ac:dyDescent="0.35">
      <c r="A487" s="198" t="s">
        <v>502</v>
      </c>
    </row>
    <row r="488" spans="1:12" ht="12.65" customHeight="1" x14ac:dyDescent="0.35">
      <c r="A488" s="198"/>
    </row>
    <row r="489" spans="1:12" ht="12.65" customHeight="1" x14ac:dyDescent="0.35">
      <c r="A489" s="197" t="s">
        <v>503</v>
      </c>
    </row>
    <row r="490" spans="1:12" ht="12.65" customHeight="1" x14ac:dyDescent="0.35">
      <c r="A490" s="198" t="s">
        <v>504</v>
      </c>
    </row>
    <row r="491" spans="1:12" ht="12.65" customHeight="1" x14ac:dyDescent="0.35">
      <c r="A491" s="198"/>
    </row>
    <row r="493" spans="1:12" ht="12.65" customHeight="1" x14ac:dyDescent="0.35">
      <c r="A493" s="180">
        <f>C83</f>
        <v>156</v>
      </c>
      <c r="B493" s="253" t="str">
        <f>RIGHT('[1]Prior Year'!C83,4)</f>
        <v>2018</v>
      </c>
      <c r="C493" s="253" t="str">
        <f>RIGHT(C82,4)</f>
        <v>2019</v>
      </c>
      <c r="D493" s="253" t="str">
        <f>RIGHT('[1]Prior Year'!C83,4)</f>
        <v>2018</v>
      </c>
      <c r="E493" s="253" t="str">
        <f>RIGHT(C82,4)</f>
        <v>2019</v>
      </c>
      <c r="F493" s="253" t="str">
        <f>RIGHT('[1]Prior Year'!C83,4)</f>
        <v>2018</v>
      </c>
      <c r="G493" s="253" t="str">
        <f>RIGHT(C82,4)</f>
        <v>2019</v>
      </c>
      <c r="H493" s="253"/>
      <c r="K493" s="253"/>
      <c r="L493" s="253"/>
    </row>
    <row r="494" spans="1:12" ht="12.65" customHeight="1" x14ac:dyDescent="0.35">
      <c r="A494" s="197"/>
      <c r="B494" s="181" t="s">
        <v>505</v>
      </c>
      <c r="C494" s="181" t="s">
        <v>505</v>
      </c>
      <c r="D494" s="254" t="s">
        <v>506</v>
      </c>
      <c r="E494" s="254" t="s">
        <v>506</v>
      </c>
      <c r="F494" s="253" t="s">
        <v>507</v>
      </c>
      <c r="G494" s="253" t="s">
        <v>507</v>
      </c>
      <c r="H494" s="253" t="s">
        <v>508</v>
      </c>
      <c r="K494" s="253"/>
      <c r="L494" s="253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3" t="s">
        <v>510</v>
      </c>
      <c r="G495" s="253" t="s">
        <v>510</v>
      </c>
      <c r="H495" s="253" t="s">
        <v>511</v>
      </c>
      <c r="K495" s="253"/>
      <c r="L495" s="253"/>
    </row>
    <row r="496" spans="1:12" ht="12.65" customHeight="1" x14ac:dyDescent="0.35">
      <c r="A496" s="180" t="s">
        <v>512</v>
      </c>
      <c r="B496" s="232" t="e">
        <f>'[1]Prior Year'!C72</f>
        <v>#DIV/0!</v>
      </c>
      <c r="C496" s="232">
        <f>C71</f>
        <v>1833914.33</v>
      </c>
      <c r="D496" s="232">
        <f>'[1]Prior Year'!C59</f>
        <v>0</v>
      </c>
      <c r="E496" s="180">
        <f>C59</f>
        <v>616</v>
      </c>
      <c r="F496" s="255" t="e">
        <f t="shared" ref="F496:G511" si="15">IF(B496=0,"",IF(D496=0,"",B496/D496))</f>
        <v>#DIV/0!</v>
      </c>
      <c r="G496" s="256">
        <f t="shared" si="15"/>
        <v>2977.1336525974029</v>
      </c>
      <c r="H496" s="257" t="e">
        <f>IF(B496=0,"",IF(C496=0,"",IF(D496=0,"",IF(E496=0,"",IF(G496/F496-1&lt;-0.25,G496/F496-1,IF(G496/F496-1&gt;0.25,G496/F496-1,""))))))</f>
        <v>#DIV/0!</v>
      </c>
      <c r="I496" s="312"/>
      <c r="K496" s="253"/>
      <c r="L496" s="253"/>
    </row>
    <row r="497" spans="1:12" ht="12.65" customHeight="1" x14ac:dyDescent="0.35">
      <c r="A497" s="180" t="s">
        <v>513</v>
      </c>
      <c r="B497" s="232" t="e">
        <f>'[1]Prior Year'!D72</f>
        <v>#DIV/0!</v>
      </c>
      <c r="C497" s="232">
        <f>D71</f>
        <v>0</v>
      </c>
      <c r="D497" s="232">
        <f>'[1]Prior Year'!D59</f>
        <v>0</v>
      </c>
      <c r="E497" s="180">
        <f>D59</f>
        <v>0</v>
      </c>
      <c r="F497" s="255" t="e">
        <f t="shared" si="15"/>
        <v>#DIV/0!</v>
      </c>
      <c r="G497" s="255" t="str">
        <f t="shared" si="15"/>
        <v/>
      </c>
      <c r="H497" s="257" t="e">
        <f t="shared" ref="H497:H550" si="16">IF(B497=0,"",IF(C497=0,"",IF(D497=0,"",IF(E497=0,"",IF(G497/F497-1&lt;-0.25,G497/F497-1,IF(G497/F497-1&gt;0.25,G497/F497-1,""))))))</f>
        <v>#DIV/0!</v>
      </c>
      <c r="I497" s="312"/>
      <c r="K497" s="253"/>
      <c r="L497" s="253"/>
    </row>
    <row r="498" spans="1:12" ht="12.65" customHeight="1" x14ac:dyDescent="0.35">
      <c r="A498" s="180" t="s">
        <v>514</v>
      </c>
      <c r="B498" s="232" t="e">
        <f>'[1]Prior Year'!E72</f>
        <v>#DIV/0!</v>
      </c>
      <c r="C498" s="232">
        <f>E71</f>
        <v>7174863.3400000008</v>
      </c>
      <c r="D498" s="232">
        <f>'[1]Prior Year'!E59</f>
        <v>0</v>
      </c>
      <c r="E498" s="180">
        <f>E59</f>
        <v>2924</v>
      </c>
      <c r="F498" s="255" t="e">
        <f t="shared" si="15"/>
        <v>#DIV/0!</v>
      </c>
      <c r="G498" s="255">
        <f t="shared" si="15"/>
        <v>2453.7836320109441</v>
      </c>
      <c r="H498" s="257" t="e">
        <f t="shared" si="16"/>
        <v>#DIV/0!</v>
      </c>
      <c r="I498" s="312"/>
      <c r="K498" s="253"/>
      <c r="L498" s="253"/>
    </row>
    <row r="499" spans="1:12" ht="12.65" customHeight="1" x14ac:dyDescent="0.35">
      <c r="A499" s="180" t="s">
        <v>515</v>
      </c>
      <c r="B499" s="232" t="e">
        <f>'[1]Prior Year'!F72</f>
        <v>#DIV/0!</v>
      </c>
      <c r="C499" s="232">
        <f>F71</f>
        <v>0</v>
      </c>
      <c r="D499" s="232">
        <f>'[1]Prior Year'!F59</f>
        <v>0</v>
      </c>
      <c r="E499" s="180">
        <f>F59</f>
        <v>0</v>
      </c>
      <c r="F499" s="255" t="e">
        <f t="shared" si="15"/>
        <v>#DIV/0!</v>
      </c>
      <c r="G499" s="255" t="str">
        <f t="shared" si="15"/>
        <v/>
      </c>
      <c r="H499" s="257" t="e">
        <f t="shared" si="16"/>
        <v>#DIV/0!</v>
      </c>
      <c r="I499" s="312"/>
      <c r="K499" s="253"/>
      <c r="L499" s="253"/>
    </row>
    <row r="500" spans="1:12" ht="12.65" customHeight="1" x14ac:dyDescent="0.35">
      <c r="A500" s="180" t="s">
        <v>516</v>
      </c>
      <c r="B500" s="232" t="e">
        <f>'[1]Prior Year'!G72</f>
        <v>#DIV/0!</v>
      </c>
      <c r="C500" s="232">
        <f>G71</f>
        <v>0</v>
      </c>
      <c r="D500" s="232">
        <f>'[1]Prior Year'!G59</f>
        <v>0</v>
      </c>
      <c r="E500" s="180">
        <f>G59</f>
        <v>0</v>
      </c>
      <c r="F500" s="255" t="e">
        <f t="shared" si="15"/>
        <v>#DIV/0!</v>
      </c>
      <c r="G500" s="255" t="str">
        <f t="shared" si="15"/>
        <v/>
      </c>
      <c r="H500" s="257" t="e">
        <f t="shared" si="16"/>
        <v>#DIV/0!</v>
      </c>
      <c r="I500" s="312"/>
      <c r="K500" s="253"/>
      <c r="L500" s="253"/>
    </row>
    <row r="501" spans="1:12" ht="12.65" customHeight="1" x14ac:dyDescent="0.35">
      <c r="A501" s="180" t="s">
        <v>517</v>
      </c>
      <c r="B501" s="232" t="e">
        <f>'[1]Prior Year'!H72</f>
        <v>#DIV/0!</v>
      </c>
      <c r="C501" s="232">
        <f>H71</f>
        <v>0</v>
      </c>
      <c r="D501" s="232">
        <f>'[1]Prior Year'!H59</f>
        <v>0</v>
      </c>
      <c r="E501" s="180">
        <f>H59</f>
        <v>0</v>
      </c>
      <c r="F501" s="255" t="e">
        <f t="shared" si="15"/>
        <v>#DIV/0!</v>
      </c>
      <c r="G501" s="255" t="str">
        <f t="shared" si="15"/>
        <v/>
      </c>
      <c r="H501" s="257" t="e">
        <f t="shared" si="16"/>
        <v>#DIV/0!</v>
      </c>
      <c r="I501" s="312"/>
      <c r="K501" s="253"/>
      <c r="L501" s="253"/>
    </row>
    <row r="502" spans="1:12" ht="12.65" customHeight="1" x14ac:dyDescent="0.35">
      <c r="A502" s="180" t="s">
        <v>518</v>
      </c>
      <c r="B502" s="232" t="e">
        <f>'[1]Prior Year'!I72</f>
        <v>#DIV/0!</v>
      </c>
      <c r="C502" s="232">
        <f>I71</f>
        <v>0</v>
      </c>
      <c r="D502" s="232">
        <f>'[1]Prior Year'!I59</f>
        <v>0</v>
      </c>
      <c r="E502" s="180">
        <f>I59</f>
        <v>0</v>
      </c>
      <c r="F502" s="255" t="e">
        <f t="shared" si="15"/>
        <v>#DIV/0!</v>
      </c>
      <c r="G502" s="255" t="str">
        <f t="shared" si="15"/>
        <v/>
      </c>
      <c r="H502" s="257" t="e">
        <f t="shared" si="16"/>
        <v>#DIV/0!</v>
      </c>
      <c r="I502" s="312"/>
      <c r="K502" s="253"/>
      <c r="L502" s="253"/>
    </row>
    <row r="503" spans="1:12" ht="12.65" customHeight="1" x14ac:dyDescent="0.35">
      <c r="A503" s="180" t="s">
        <v>519</v>
      </c>
      <c r="B503" s="232" t="e">
        <f>'[1]Prior Year'!J72</f>
        <v>#DIV/0!</v>
      </c>
      <c r="C503" s="232">
        <f>J71</f>
        <v>117655.67</v>
      </c>
      <c r="D503" s="232">
        <f>'[1]Prior Year'!J59</f>
        <v>0</v>
      </c>
      <c r="E503" s="180">
        <f>J59</f>
        <v>501</v>
      </c>
      <c r="F503" s="255" t="e">
        <f t="shared" si="15"/>
        <v>#DIV/0!</v>
      </c>
      <c r="G503" s="255">
        <f t="shared" si="15"/>
        <v>234.84165668662675</v>
      </c>
      <c r="H503" s="257" t="e">
        <f t="shared" si="16"/>
        <v>#DIV/0!</v>
      </c>
      <c r="I503" s="312"/>
      <c r="K503" s="253"/>
      <c r="L503" s="253"/>
    </row>
    <row r="504" spans="1:12" ht="12.65" customHeight="1" x14ac:dyDescent="0.35">
      <c r="A504" s="180" t="s">
        <v>520</v>
      </c>
      <c r="B504" s="232" t="e">
        <f>'[1]Prior Year'!K72</f>
        <v>#DIV/0!</v>
      </c>
      <c r="C504" s="232">
        <f>K71</f>
        <v>0</v>
      </c>
      <c r="D504" s="232">
        <f>'[1]Prior Year'!K59</f>
        <v>0</v>
      </c>
      <c r="E504" s="180">
        <f>K59</f>
        <v>0</v>
      </c>
      <c r="F504" s="255" t="e">
        <f t="shared" si="15"/>
        <v>#DIV/0!</v>
      </c>
      <c r="G504" s="255" t="str">
        <f t="shared" si="15"/>
        <v/>
      </c>
      <c r="H504" s="257" t="e">
        <f t="shared" si="16"/>
        <v>#DIV/0!</v>
      </c>
      <c r="I504" s="312"/>
      <c r="K504" s="253"/>
      <c r="L504" s="253"/>
    </row>
    <row r="505" spans="1:12" ht="12.65" customHeight="1" x14ac:dyDescent="0.35">
      <c r="A505" s="180" t="s">
        <v>521</v>
      </c>
      <c r="B505" s="232" t="e">
        <f>'[1]Prior Year'!L72</f>
        <v>#DIV/0!</v>
      </c>
      <c r="C505" s="232">
        <f>L71</f>
        <v>0</v>
      </c>
      <c r="D505" s="232">
        <f>'[1]Prior Year'!L59</f>
        <v>0</v>
      </c>
      <c r="E505" s="180">
        <f>L59</f>
        <v>0</v>
      </c>
      <c r="F505" s="255" t="e">
        <f t="shared" si="15"/>
        <v>#DIV/0!</v>
      </c>
      <c r="G505" s="255" t="str">
        <f t="shared" si="15"/>
        <v/>
      </c>
      <c r="H505" s="257" t="e">
        <f t="shared" si="16"/>
        <v>#DIV/0!</v>
      </c>
      <c r="I505" s="312"/>
      <c r="K505" s="253"/>
      <c r="L505" s="253"/>
    </row>
    <row r="506" spans="1:12" ht="12.65" customHeight="1" x14ac:dyDescent="0.35">
      <c r="A506" s="180" t="s">
        <v>522</v>
      </c>
      <c r="B506" s="232" t="e">
        <f>'[1]Prior Year'!M72</f>
        <v>#DIV/0!</v>
      </c>
      <c r="C506" s="232">
        <f>M71</f>
        <v>0</v>
      </c>
      <c r="D506" s="232">
        <f>'[1]Prior Year'!M59</f>
        <v>0</v>
      </c>
      <c r="E506" s="180">
        <f>M59</f>
        <v>0</v>
      </c>
      <c r="F506" s="255" t="e">
        <f t="shared" si="15"/>
        <v>#DIV/0!</v>
      </c>
      <c r="G506" s="255" t="str">
        <f t="shared" si="15"/>
        <v/>
      </c>
      <c r="H506" s="257" t="e">
        <f t="shared" si="16"/>
        <v>#DIV/0!</v>
      </c>
      <c r="I506" s="312"/>
      <c r="K506" s="253"/>
      <c r="L506" s="253"/>
    </row>
    <row r="507" spans="1:12" ht="12.65" customHeight="1" x14ac:dyDescent="0.35">
      <c r="A507" s="180" t="s">
        <v>523</v>
      </c>
      <c r="B507" s="232" t="e">
        <f>'[1]Prior Year'!N72</f>
        <v>#DIV/0!</v>
      </c>
      <c r="C507" s="232">
        <f>N71</f>
        <v>0</v>
      </c>
      <c r="D507" s="232">
        <f>'[1]Prior Year'!N59</f>
        <v>0</v>
      </c>
      <c r="E507" s="180">
        <f>N59</f>
        <v>0</v>
      </c>
      <c r="F507" s="255" t="e">
        <f t="shared" si="15"/>
        <v>#DIV/0!</v>
      </c>
      <c r="G507" s="255" t="str">
        <f t="shared" si="15"/>
        <v/>
      </c>
      <c r="H507" s="257" t="e">
        <f t="shared" si="16"/>
        <v>#DIV/0!</v>
      </c>
      <c r="I507" s="312"/>
      <c r="K507" s="253"/>
      <c r="L507" s="253"/>
    </row>
    <row r="508" spans="1:12" ht="12.65" customHeight="1" x14ac:dyDescent="0.35">
      <c r="A508" s="180" t="s">
        <v>524</v>
      </c>
      <c r="B508" s="232" t="e">
        <f>'[1]Prior Year'!O72</f>
        <v>#DIV/0!</v>
      </c>
      <c r="C508" s="232">
        <f>O71</f>
        <v>2291380.5699999998</v>
      </c>
      <c r="D508" s="232">
        <f>'[1]Prior Year'!O59</f>
        <v>0</v>
      </c>
      <c r="E508" s="180">
        <f>O59</f>
        <v>639</v>
      </c>
      <c r="F508" s="255" t="e">
        <f t="shared" si="15"/>
        <v>#DIV/0!</v>
      </c>
      <c r="G508" s="255">
        <f t="shared" si="15"/>
        <v>3585.8850860719872</v>
      </c>
      <c r="H508" s="257" t="e">
        <f t="shared" si="16"/>
        <v>#DIV/0!</v>
      </c>
      <c r="I508" s="312"/>
      <c r="K508" s="253"/>
      <c r="L508" s="253"/>
    </row>
    <row r="509" spans="1:12" ht="12.65" customHeight="1" x14ac:dyDescent="0.35">
      <c r="A509" s="180" t="s">
        <v>525</v>
      </c>
      <c r="B509" s="232" t="e">
        <f>'[1]Prior Year'!P72</f>
        <v>#DIV/0!</v>
      </c>
      <c r="C509" s="232">
        <f>P71</f>
        <v>4897099.95</v>
      </c>
      <c r="D509" s="232">
        <f>'[1]Prior Year'!P59</f>
        <v>0</v>
      </c>
      <c r="E509" s="180">
        <f>P59</f>
        <v>154081</v>
      </c>
      <c r="F509" s="255" t="e">
        <f t="shared" si="15"/>
        <v>#DIV/0!</v>
      </c>
      <c r="G509" s="255">
        <f t="shared" si="15"/>
        <v>31.782633484985173</v>
      </c>
      <c r="H509" s="257" t="e">
        <f t="shared" si="16"/>
        <v>#DIV/0!</v>
      </c>
      <c r="I509" s="312"/>
      <c r="K509" s="253"/>
      <c r="L509" s="253"/>
    </row>
    <row r="510" spans="1:12" ht="12.65" customHeight="1" x14ac:dyDescent="0.35">
      <c r="A510" s="180" t="s">
        <v>526</v>
      </c>
      <c r="B510" s="232" t="e">
        <f>'[1]Prior Year'!Q72</f>
        <v>#DIV/0!</v>
      </c>
      <c r="C510" s="232">
        <f>Q71</f>
        <v>1625208.5999999999</v>
      </c>
      <c r="D510" s="232">
        <f>'[1]Prior Year'!Q59</f>
        <v>0</v>
      </c>
      <c r="E510" s="180">
        <f>Q59</f>
        <v>179447</v>
      </c>
      <c r="F510" s="255" t="e">
        <f t="shared" si="15"/>
        <v>#DIV/0!</v>
      </c>
      <c r="G510" s="255">
        <f t="shared" si="15"/>
        <v>9.0567610492234465</v>
      </c>
      <c r="H510" s="257" t="e">
        <f t="shared" si="16"/>
        <v>#DIV/0!</v>
      </c>
      <c r="I510" s="312"/>
      <c r="K510" s="253"/>
      <c r="L510" s="253"/>
    </row>
    <row r="511" spans="1:12" ht="12.65" customHeight="1" x14ac:dyDescent="0.35">
      <c r="A511" s="180" t="s">
        <v>527</v>
      </c>
      <c r="B511" s="232" t="e">
        <f>'[1]Prior Year'!R72</f>
        <v>#DIV/0!</v>
      </c>
      <c r="C511" s="232">
        <f>R71</f>
        <v>1873419.19</v>
      </c>
      <c r="D511" s="232">
        <f>'[1]Prior Year'!R59</f>
        <v>0</v>
      </c>
      <c r="E511" s="180">
        <f>R59</f>
        <v>104226</v>
      </c>
      <c r="F511" s="255" t="e">
        <f t="shared" si="15"/>
        <v>#DIV/0!</v>
      </c>
      <c r="G511" s="255">
        <f t="shared" si="15"/>
        <v>17.974585899871432</v>
      </c>
      <c r="H511" s="257" t="e">
        <f t="shared" si="16"/>
        <v>#DIV/0!</v>
      </c>
      <c r="I511" s="312"/>
      <c r="K511" s="253"/>
      <c r="L511" s="253"/>
    </row>
    <row r="512" spans="1:12" ht="12.65" customHeight="1" x14ac:dyDescent="0.35">
      <c r="A512" s="180" t="s">
        <v>528</v>
      </c>
      <c r="B512" s="232" t="e">
        <f>'[1]Prior Year'!S72</f>
        <v>#DIV/0!</v>
      </c>
      <c r="C512" s="232">
        <f>S71</f>
        <v>256041.13</v>
      </c>
      <c r="D512" s="181" t="s">
        <v>529</v>
      </c>
      <c r="E512" s="181" t="s">
        <v>529</v>
      </c>
      <c r="F512" s="255" t="e">
        <f t="shared" ref="F512:G527" si="17">IF(B512=0,"",IF(D512=0,"",B512/D512))</f>
        <v>#DIV/0!</v>
      </c>
      <c r="G512" s="255" t="str">
        <f t="shared" si="17"/>
        <v/>
      </c>
      <c r="H512" s="257" t="e">
        <f t="shared" si="16"/>
        <v>#DIV/0!</v>
      </c>
      <c r="I512" s="312"/>
      <c r="K512" s="253"/>
      <c r="L512" s="253"/>
    </row>
    <row r="513" spans="1:12" ht="12.65" customHeight="1" x14ac:dyDescent="0.35">
      <c r="A513" s="180" t="s">
        <v>1246</v>
      </c>
      <c r="B513" s="232" t="e">
        <f>'[1]Prior Year'!T72</f>
        <v>#DIV/0!</v>
      </c>
      <c r="C513" s="232">
        <f>T71</f>
        <v>0</v>
      </c>
      <c r="D513" s="181" t="s">
        <v>529</v>
      </c>
      <c r="E513" s="181" t="s">
        <v>529</v>
      </c>
      <c r="F513" s="255" t="e">
        <f t="shared" si="17"/>
        <v>#DIV/0!</v>
      </c>
      <c r="G513" s="255" t="str">
        <f t="shared" si="17"/>
        <v/>
      </c>
      <c r="H513" s="257" t="e">
        <f t="shared" si="16"/>
        <v>#DIV/0!</v>
      </c>
      <c r="I513" s="312"/>
      <c r="K513" s="253"/>
      <c r="L513" s="253"/>
    </row>
    <row r="514" spans="1:12" ht="12.65" customHeight="1" x14ac:dyDescent="0.35">
      <c r="A514" s="180" t="s">
        <v>530</v>
      </c>
      <c r="B514" s="232" t="e">
        <f>'[1]Prior Year'!U72</f>
        <v>#DIV/0!</v>
      </c>
      <c r="C514" s="232">
        <f>U71</f>
        <v>4589137.4899999993</v>
      </c>
      <c r="D514" s="232">
        <f>'[1]Prior Year'!U59</f>
        <v>0</v>
      </c>
      <c r="E514" s="180">
        <f>U59</f>
        <v>199677</v>
      </c>
      <c r="F514" s="255" t="e">
        <f t="shared" si="17"/>
        <v>#DIV/0!</v>
      </c>
      <c r="G514" s="255">
        <f t="shared" si="17"/>
        <v>22.982804679557482</v>
      </c>
      <c r="H514" s="257" t="e">
        <f t="shared" si="16"/>
        <v>#DIV/0!</v>
      </c>
      <c r="I514" s="312"/>
      <c r="K514" s="253"/>
      <c r="L514" s="253"/>
    </row>
    <row r="515" spans="1:12" ht="12.65" customHeight="1" x14ac:dyDescent="0.35">
      <c r="A515" s="180" t="s">
        <v>531</v>
      </c>
      <c r="B515" s="232" t="e">
        <f>'[1]Prior Year'!V72</f>
        <v>#DIV/0!</v>
      </c>
      <c r="C515" s="232">
        <f>V71</f>
        <v>51326.400000000001</v>
      </c>
      <c r="D515" s="232">
        <f>'[1]Prior Year'!V59</f>
        <v>0</v>
      </c>
      <c r="E515" s="180">
        <f>V59</f>
        <v>5100</v>
      </c>
      <c r="F515" s="255" t="e">
        <f t="shared" si="17"/>
        <v>#DIV/0!</v>
      </c>
      <c r="G515" s="255">
        <f t="shared" si="17"/>
        <v>10.064</v>
      </c>
      <c r="H515" s="257" t="e">
        <f t="shared" si="16"/>
        <v>#DIV/0!</v>
      </c>
      <c r="I515" s="312"/>
      <c r="K515" s="253"/>
      <c r="L515" s="253"/>
    </row>
    <row r="516" spans="1:12" ht="12.65" customHeight="1" x14ac:dyDescent="0.35">
      <c r="A516" s="180" t="s">
        <v>532</v>
      </c>
      <c r="B516" s="232" t="e">
        <f>'[1]Prior Year'!W72</f>
        <v>#DIV/0!</v>
      </c>
      <c r="C516" s="232">
        <f>W71</f>
        <v>608128.35</v>
      </c>
      <c r="D516" s="232">
        <f>'[1]Prior Year'!W59</f>
        <v>0</v>
      </c>
      <c r="E516" s="180">
        <f>W59</f>
        <v>3336.13</v>
      </c>
      <c r="F516" s="255" t="e">
        <f t="shared" si="17"/>
        <v>#DIV/0!</v>
      </c>
      <c r="G516" s="255">
        <f t="shared" si="17"/>
        <v>182.28556740894388</v>
      </c>
      <c r="H516" s="257" t="e">
        <f t="shared" si="16"/>
        <v>#DIV/0!</v>
      </c>
      <c r="I516" s="312"/>
      <c r="K516" s="253"/>
      <c r="L516" s="253"/>
    </row>
    <row r="517" spans="1:12" ht="12.65" customHeight="1" x14ac:dyDescent="0.35">
      <c r="A517" s="180" t="s">
        <v>533</v>
      </c>
      <c r="B517" s="232" t="e">
        <f>'[1]Prior Year'!X72</f>
        <v>#DIV/0!</v>
      </c>
      <c r="C517" s="232">
        <f>X71</f>
        <v>1716263.82</v>
      </c>
      <c r="D517" s="232">
        <f>'[1]Prior Year'!X59</f>
        <v>0</v>
      </c>
      <c r="E517" s="180">
        <f>X59</f>
        <v>13032475.5</v>
      </c>
      <c r="F517" s="255" t="e">
        <f t="shared" si="17"/>
        <v>#DIV/0!</v>
      </c>
      <c r="G517" s="255">
        <f t="shared" si="17"/>
        <v>0.13169131374925663</v>
      </c>
      <c r="H517" s="257" t="e">
        <f t="shared" si="16"/>
        <v>#DIV/0!</v>
      </c>
      <c r="I517" s="312"/>
      <c r="K517" s="253"/>
      <c r="L517" s="253"/>
    </row>
    <row r="518" spans="1:12" ht="12.65" customHeight="1" x14ac:dyDescent="0.35">
      <c r="A518" s="180" t="s">
        <v>534</v>
      </c>
      <c r="B518" s="232" t="e">
        <f>'[1]Prior Year'!Y72</f>
        <v>#DIV/0!</v>
      </c>
      <c r="C518" s="232">
        <f>Y71</f>
        <v>2834545.2199999997</v>
      </c>
      <c r="D518" s="232">
        <f>'[1]Prior Year'!Y59</f>
        <v>0</v>
      </c>
      <c r="E518" s="180">
        <f>Y59</f>
        <v>7227.72</v>
      </c>
      <c r="F518" s="255" t="e">
        <f t="shared" si="17"/>
        <v>#DIV/0!</v>
      </c>
      <c r="G518" s="255">
        <f t="shared" si="17"/>
        <v>392.17695483499631</v>
      </c>
      <c r="H518" s="257" t="e">
        <f t="shared" si="16"/>
        <v>#DIV/0!</v>
      </c>
      <c r="I518" s="312"/>
      <c r="K518" s="253"/>
      <c r="L518" s="253"/>
    </row>
    <row r="519" spans="1:12" ht="12.65" customHeight="1" x14ac:dyDescent="0.35">
      <c r="A519" s="180" t="s">
        <v>535</v>
      </c>
      <c r="B519" s="232" t="e">
        <f>'[1]Prior Year'!Z72</f>
        <v>#DIV/0!</v>
      </c>
      <c r="C519" s="232">
        <f>Z71</f>
        <v>0</v>
      </c>
      <c r="D519" s="232">
        <f>'[1]Prior Year'!Z59</f>
        <v>0</v>
      </c>
      <c r="E519" s="180">
        <f>Z59</f>
        <v>0</v>
      </c>
      <c r="F519" s="255" t="e">
        <f t="shared" si="17"/>
        <v>#DIV/0!</v>
      </c>
      <c r="G519" s="255" t="str">
        <f t="shared" si="17"/>
        <v/>
      </c>
      <c r="H519" s="257" t="e">
        <f t="shared" si="16"/>
        <v>#DIV/0!</v>
      </c>
      <c r="I519" s="312"/>
      <c r="K519" s="253"/>
      <c r="L519" s="253"/>
    </row>
    <row r="520" spans="1:12" ht="12.65" customHeight="1" x14ac:dyDescent="0.35">
      <c r="A520" s="180" t="s">
        <v>536</v>
      </c>
      <c r="B520" s="232" t="e">
        <f>'[1]Prior Year'!AA72</f>
        <v>#DIV/0!</v>
      </c>
      <c r="C520" s="232">
        <f>AA71</f>
        <v>396735.99000000005</v>
      </c>
      <c r="D520" s="232">
        <f>'[1]Prior Year'!AA59</f>
        <v>0</v>
      </c>
      <c r="E520" s="180">
        <f>AA59</f>
        <v>695.41</v>
      </c>
      <c r="F520" s="255" t="e">
        <f t="shared" si="17"/>
        <v>#DIV/0!</v>
      </c>
      <c r="G520" s="255">
        <f t="shared" si="17"/>
        <v>570.50659323276921</v>
      </c>
      <c r="H520" s="257" t="e">
        <f t="shared" si="16"/>
        <v>#DIV/0!</v>
      </c>
      <c r="I520" s="312"/>
      <c r="K520" s="253"/>
      <c r="L520" s="253"/>
    </row>
    <row r="521" spans="1:12" ht="12.65" customHeight="1" x14ac:dyDescent="0.35">
      <c r="A521" s="180" t="s">
        <v>537</v>
      </c>
      <c r="B521" s="232" t="e">
        <f>'[1]Prior Year'!AB72</f>
        <v>#DIV/0!</v>
      </c>
      <c r="C521" s="232">
        <f>AB71</f>
        <v>10268024.229999999</v>
      </c>
      <c r="D521" s="181" t="s">
        <v>529</v>
      </c>
      <c r="E521" s="181" t="s">
        <v>529</v>
      </c>
      <c r="F521" s="255" t="e">
        <f t="shared" si="17"/>
        <v>#DIV/0!</v>
      </c>
      <c r="G521" s="255" t="str">
        <f t="shared" si="17"/>
        <v/>
      </c>
      <c r="H521" s="257" t="e">
        <f t="shared" si="16"/>
        <v>#DIV/0!</v>
      </c>
      <c r="I521" s="312"/>
      <c r="K521" s="253"/>
      <c r="L521" s="253"/>
    </row>
    <row r="522" spans="1:12" ht="12.65" customHeight="1" x14ac:dyDescent="0.35">
      <c r="A522" s="180" t="s">
        <v>538</v>
      </c>
      <c r="B522" s="232" t="e">
        <f>'[1]Prior Year'!AC72</f>
        <v>#DIV/0!</v>
      </c>
      <c r="C522" s="232">
        <f>AC71</f>
        <v>619894.61</v>
      </c>
      <c r="D522" s="232">
        <f>'[1]Prior Year'!AC59</f>
        <v>0</v>
      </c>
      <c r="E522" s="180">
        <f>AC59</f>
        <v>4594</v>
      </c>
      <c r="F522" s="255" t="e">
        <f t="shared" si="17"/>
        <v>#DIV/0!</v>
      </c>
      <c r="G522" s="255">
        <f t="shared" si="17"/>
        <v>134.93570091423595</v>
      </c>
      <c r="H522" s="257" t="e">
        <f t="shared" si="16"/>
        <v>#DIV/0!</v>
      </c>
      <c r="I522" s="312"/>
      <c r="K522" s="253"/>
      <c r="L522" s="253"/>
    </row>
    <row r="523" spans="1:12" ht="12.65" customHeight="1" x14ac:dyDescent="0.35">
      <c r="A523" s="180" t="s">
        <v>539</v>
      </c>
      <c r="B523" s="232" t="e">
        <f>'[1]Prior Year'!AD72</f>
        <v>#DIV/0!</v>
      </c>
      <c r="C523" s="232">
        <f>AD71</f>
        <v>0</v>
      </c>
      <c r="D523" s="232">
        <f>'[1]Prior Year'!AD59</f>
        <v>0</v>
      </c>
      <c r="E523" s="180">
        <f>AD59</f>
        <v>0</v>
      </c>
      <c r="F523" s="255" t="e">
        <f t="shared" si="17"/>
        <v>#DIV/0!</v>
      </c>
      <c r="G523" s="255" t="str">
        <f t="shared" si="17"/>
        <v/>
      </c>
      <c r="H523" s="257" t="e">
        <f t="shared" si="16"/>
        <v>#DIV/0!</v>
      </c>
      <c r="I523" s="312"/>
      <c r="K523" s="253"/>
      <c r="L523" s="253"/>
    </row>
    <row r="524" spans="1:12" ht="12.65" customHeight="1" x14ac:dyDescent="0.35">
      <c r="A524" s="180" t="s">
        <v>540</v>
      </c>
      <c r="B524" s="232" t="e">
        <f>'[1]Prior Year'!AE72</f>
        <v>#DIV/0!</v>
      </c>
      <c r="C524" s="232">
        <f>AE71</f>
        <v>2431802.17</v>
      </c>
      <c r="D524" s="232">
        <f>'[1]Prior Year'!AE59</f>
        <v>0</v>
      </c>
      <c r="E524" s="180">
        <f>AE59</f>
        <v>30964</v>
      </c>
      <c r="F524" s="255" t="e">
        <f t="shared" si="17"/>
        <v>#DIV/0!</v>
      </c>
      <c r="G524" s="255">
        <f t="shared" si="17"/>
        <v>78.536434892132803</v>
      </c>
      <c r="H524" s="257" t="e">
        <f t="shared" si="16"/>
        <v>#DIV/0!</v>
      </c>
      <c r="I524" s="312"/>
      <c r="K524" s="253"/>
      <c r="L524" s="253"/>
    </row>
    <row r="525" spans="1:12" ht="12.65" customHeight="1" x14ac:dyDescent="0.35">
      <c r="A525" s="180" t="s">
        <v>541</v>
      </c>
      <c r="B525" s="232" t="e">
        <f>'[1]Prior Year'!AF72</f>
        <v>#DIV/0!</v>
      </c>
      <c r="C525" s="232">
        <f>AF71</f>
        <v>0</v>
      </c>
      <c r="D525" s="232">
        <f>'[1]Prior Year'!AF59</f>
        <v>0</v>
      </c>
      <c r="E525" s="180">
        <f>AF59</f>
        <v>0</v>
      </c>
      <c r="F525" s="255" t="e">
        <f t="shared" si="17"/>
        <v>#DIV/0!</v>
      </c>
      <c r="G525" s="255" t="str">
        <f t="shared" si="17"/>
        <v/>
      </c>
      <c r="H525" s="257" t="e">
        <f t="shared" si="16"/>
        <v>#DIV/0!</v>
      </c>
      <c r="I525" s="312"/>
      <c r="K525" s="253"/>
      <c r="L525" s="253"/>
    </row>
    <row r="526" spans="1:12" ht="12.65" customHeight="1" x14ac:dyDescent="0.35">
      <c r="A526" s="180" t="s">
        <v>542</v>
      </c>
      <c r="B526" s="232" t="e">
        <f>'[1]Prior Year'!AG72</f>
        <v>#DIV/0!</v>
      </c>
      <c r="C526" s="232">
        <f>AG71</f>
        <v>7115256.4800000004</v>
      </c>
      <c r="D526" s="232">
        <f>'[1]Prior Year'!AG59</f>
        <v>0</v>
      </c>
      <c r="E526" s="180">
        <f>AG59</f>
        <v>45634</v>
      </c>
      <c r="F526" s="255" t="e">
        <f t="shared" si="17"/>
        <v>#DIV/0!</v>
      </c>
      <c r="G526" s="255">
        <f t="shared" si="17"/>
        <v>155.92007012315381</v>
      </c>
      <c r="H526" s="257" t="e">
        <f t="shared" si="16"/>
        <v>#DIV/0!</v>
      </c>
      <c r="I526" s="312"/>
      <c r="K526" s="253"/>
      <c r="L526" s="253"/>
    </row>
    <row r="527" spans="1:12" ht="12.65" customHeight="1" x14ac:dyDescent="0.35">
      <c r="A527" s="180" t="s">
        <v>543</v>
      </c>
      <c r="B527" s="232" t="e">
        <f>'[1]Prior Year'!AH72</f>
        <v>#DIV/0!</v>
      </c>
      <c r="C527" s="232">
        <f>AH71</f>
        <v>8481455.629999999</v>
      </c>
      <c r="D527" s="232">
        <f>'[1]Prior Year'!AH59</f>
        <v>0</v>
      </c>
      <c r="E527" s="180">
        <f>AH59</f>
        <v>8019</v>
      </c>
      <c r="F527" s="255" t="e">
        <f t="shared" si="17"/>
        <v>#DIV/0!</v>
      </c>
      <c r="G527" s="255">
        <f t="shared" si="17"/>
        <v>1057.6699875296169</v>
      </c>
      <c r="H527" s="257" t="e">
        <f t="shared" si="16"/>
        <v>#DIV/0!</v>
      </c>
      <c r="I527" s="312"/>
      <c r="K527" s="253"/>
      <c r="L527" s="253"/>
    </row>
    <row r="528" spans="1:12" ht="12.65" customHeight="1" x14ac:dyDescent="0.35">
      <c r="A528" s="180" t="s">
        <v>544</v>
      </c>
      <c r="B528" s="232" t="e">
        <f>'[1]Prior Year'!AI72</f>
        <v>#DIV/0!</v>
      </c>
      <c r="C528" s="232">
        <f>AI71</f>
        <v>2528137.3507008706</v>
      </c>
      <c r="D528" s="232">
        <f>'[1]Prior Year'!AI59</f>
        <v>0</v>
      </c>
      <c r="E528" s="180">
        <f>AI59</f>
        <v>7142</v>
      </c>
      <c r="F528" s="255" t="e">
        <f t="shared" ref="F528:G540" si="18">IF(B528=0,"",IF(D528=0,"",B528/D528))</f>
        <v>#DIV/0!</v>
      </c>
      <c r="G528" s="255">
        <f t="shared" si="18"/>
        <v>353.98170690295024</v>
      </c>
      <c r="H528" s="257" t="e">
        <f t="shared" si="16"/>
        <v>#DIV/0!</v>
      </c>
      <c r="I528" s="312"/>
      <c r="K528" s="253"/>
      <c r="L528" s="253"/>
    </row>
    <row r="529" spans="1:12" ht="12.65" customHeight="1" x14ac:dyDescent="0.35">
      <c r="A529" s="180" t="s">
        <v>545</v>
      </c>
      <c r="B529" s="232" t="e">
        <f>'[1]Prior Year'!AJ72</f>
        <v>#DIV/0!</v>
      </c>
      <c r="C529" s="232">
        <f>AJ71</f>
        <v>18304798.41</v>
      </c>
      <c r="D529" s="232">
        <f>'[1]Prior Year'!AJ59</f>
        <v>0</v>
      </c>
      <c r="E529" s="180">
        <f>AJ59</f>
        <v>6544</v>
      </c>
      <c r="F529" s="255" t="e">
        <f t="shared" si="18"/>
        <v>#DIV/0!</v>
      </c>
      <c r="G529" s="255">
        <f t="shared" si="18"/>
        <v>2797.1880210880195</v>
      </c>
      <c r="H529" s="257" t="e">
        <f t="shared" si="16"/>
        <v>#DIV/0!</v>
      </c>
      <c r="I529" s="312"/>
      <c r="K529" s="253"/>
      <c r="L529" s="253"/>
    </row>
    <row r="530" spans="1:12" ht="12.65" customHeight="1" x14ac:dyDescent="0.35">
      <c r="A530" s="180" t="s">
        <v>546</v>
      </c>
      <c r="B530" s="232" t="e">
        <f>'[1]Prior Year'!AK72</f>
        <v>#DIV/0!</v>
      </c>
      <c r="C530" s="232">
        <f>AK71</f>
        <v>314908.04000000004</v>
      </c>
      <c r="D530" s="232">
        <f>'[1]Prior Year'!AK59</f>
        <v>0</v>
      </c>
      <c r="E530" s="180">
        <f>AK59</f>
        <v>6547</v>
      </c>
      <c r="F530" s="255" t="e">
        <f t="shared" si="18"/>
        <v>#DIV/0!</v>
      </c>
      <c r="G530" s="255">
        <f t="shared" si="18"/>
        <v>48.0995937070414</v>
      </c>
      <c r="H530" s="257" t="e">
        <f t="shared" si="16"/>
        <v>#DIV/0!</v>
      </c>
      <c r="I530" s="312"/>
      <c r="K530" s="253"/>
      <c r="L530" s="253"/>
    </row>
    <row r="531" spans="1:12" ht="12.65" customHeight="1" x14ac:dyDescent="0.35">
      <c r="A531" s="180" t="s">
        <v>547</v>
      </c>
      <c r="B531" s="232" t="e">
        <f>'[1]Prior Year'!AL72</f>
        <v>#DIV/0!</v>
      </c>
      <c r="C531" s="232">
        <f>AL71</f>
        <v>169779.05000000002</v>
      </c>
      <c r="D531" s="232">
        <f>'[1]Prior Year'!AL59</f>
        <v>0</v>
      </c>
      <c r="E531" s="180">
        <f>AL59</f>
        <v>108</v>
      </c>
      <c r="F531" s="255" t="e">
        <f t="shared" si="18"/>
        <v>#DIV/0!</v>
      </c>
      <c r="G531" s="255">
        <f t="shared" si="18"/>
        <v>1572.028240740741</v>
      </c>
      <c r="H531" s="257" t="e">
        <f t="shared" si="16"/>
        <v>#DIV/0!</v>
      </c>
      <c r="I531" s="312"/>
      <c r="K531" s="253"/>
      <c r="L531" s="253"/>
    </row>
    <row r="532" spans="1:12" ht="12.65" customHeight="1" x14ac:dyDescent="0.35">
      <c r="A532" s="180" t="s">
        <v>548</v>
      </c>
      <c r="B532" s="232" t="e">
        <f>'[1]Prior Year'!AM72</f>
        <v>#DIV/0!</v>
      </c>
      <c r="C532" s="232">
        <f>AM71</f>
        <v>0</v>
      </c>
      <c r="D532" s="232">
        <f>'[1]Prior Year'!AM59</f>
        <v>0</v>
      </c>
      <c r="E532" s="180">
        <f>AM59</f>
        <v>0</v>
      </c>
      <c r="F532" s="255" t="e">
        <f t="shared" si="18"/>
        <v>#DIV/0!</v>
      </c>
      <c r="G532" s="255" t="str">
        <f t="shared" si="18"/>
        <v/>
      </c>
      <c r="H532" s="257" t="e">
        <f t="shared" si="16"/>
        <v>#DIV/0!</v>
      </c>
      <c r="I532" s="312"/>
      <c r="K532" s="253"/>
      <c r="L532" s="253"/>
    </row>
    <row r="533" spans="1:12" ht="12.65" customHeight="1" x14ac:dyDescent="0.35">
      <c r="A533" s="180" t="s">
        <v>1247</v>
      </c>
      <c r="B533" s="232" t="e">
        <f>'[1]Prior Year'!AN72</f>
        <v>#DIV/0!</v>
      </c>
      <c r="C533" s="232">
        <f>AN71</f>
        <v>0</v>
      </c>
      <c r="D533" s="232">
        <f>'[1]Prior Year'!AN59</f>
        <v>0</v>
      </c>
      <c r="E533" s="180">
        <f>AN59</f>
        <v>0</v>
      </c>
      <c r="F533" s="255" t="e">
        <f t="shared" si="18"/>
        <v>#DIV/0!</v>
      </c>
      <c r="G533" s="255" t="str">
        <f t="shared" si="18"/>
        <v/>
      </c>
      <c r="H533" s="257" t="e">
        <f t="shared" si="16"/>
        <v>#DIV/0!</v>
      </c>
      <c r="I533" s="312"/>
      <c r="K533" s="253"/>
      <c r="L533" s="253"/>
    </row>
    <row r="534" spans="1:12" ht="12.65" customHeight="1" x14ac:dyDescent="0.35">
      <c r="A534" s="180" t="s">
        <v>549</v>
      </c>
      <c r="B534" s="232" t="e">
        <f>'[1]Prior Year'!AO72</f>
        <v>#DIV/0!</v>
      </c>
      <c r="C534" s="232">
        <f>AO71</f>
        <v>0</v>
      </c>
      <c r="D534" s="232">
        <f>'[1]Prior Year'!AO59</f>
        <v>0</v>
      </c>
      <c r="E534" s="180">
        <f>AO59</f>
        <v>0</v>
      </c>
      <c r="F534" s="255" t="e">
        <f t="shared" si="18"/>
        <v>#DIV/0!</v>
      </c>
      <c r="G534" s="255" t="str">
        <f t="shared" si="18"/>
        <v/>
      </c>
      <c r="H534" s="257" t="e">
        <f t="shared" si="16"/>
        <v>#DIV/0!</v>
      </c>
      <c r="I534" s="312"/>
      <c r="K534" s="253"/>
      <c r="L534" s="253"/>
    </row>
    <row r="535" spans="1:12" ht="12.65" customHeight="1" x14ac:dyDescent="0.35">
      <c r="A535" s="180" t="s">
        <v>550</v>
      </c>
      <c r="B535" s="232" t="e">
        <f>'[1]Prior Year'!AP72</f>
        <v>#DIV/0!</v>
      </c>
      <c r="C535" s="232">
        <f>AP71</f>
        <v>0</v>
      </c>
      <c r="D535" s="232">
        <f>'[1]Prior Year'!AP59</f>
        <v>0</v>
      </c>
      <c r="E535" s="180">
        <f>AP59</f>
        <v>0</v>
      </c>
      <c r="F535" s="255" t="e">
        <f t="shared" si="18"/>
        <v>#DIV/0!</v>
      </c>
      <c r="G535" s="255" t="str">
        <f t="shared" si="18"/>
        <v/>
      </c>
      <c r="H535" s="257" t="e">
        <f t="shared" si="16"/>
        <v>#DIV/0!</v>
      </c>
      <c r="I535" s="312"/>
      <c r="K535" s="253"/>
      <c r="L535" s="253"/>
    </row>
    <row r="536" spans="1:12" ht="12.65" customHeight="1" x14ac:dyDescent="0.35">
      <c r="A536" s="180" t="s">
        <v>551</v>
      </c>
      <c r="B536" s="232" t="e">
        <f>'[1]Prior Year'!AQ72</f>
        <v>#DIV/0!</v>
      </c>
      <c r="C536" s="232">
        <f>AQ71</f>
        <v>0</v>
      </c>
      <c r="D536" s="232">
        <f>'[1]Prior Year'!AQ59</f>
        <v>0</v>
      </c>
      <c r="E536" s="180">
        <f>AQ59</f>
        <v>0</v>
      </c>
      <c r="F536" s="255" t="e">
        <f t="shared" si="18"/>
        <v>#DIV/0!</v>
      </c>
      <c r="G536" s="255" t="str">
        <f t="shared" si="18"/>
        <v/>
      </c>
      <c r="H536" s="257" t="e">
        <f t="shared" si="16"/>
        <v>#DIV/0!</v>
      </c>
      <c r="I536" s="312"/>
      <c r="K536" s="253"/>
      <c r="L536" s="253"/>
    </row>
    <row r="537" spans="1:12" ht="12.65" customHeight="1" x14ac:dyDescent="0.35">
      <c r="A537" s="180" t="s">
        <v>552</v>
      </c>
      <c r="B537" s="232" t="e">
        <f>'[1]Prior Year'!AR72</f>
        <v>#DIV/0!</v>
      </c>
      <c r="C537" s="232">
        <f>AR71</f>
        <v>5398202.5</v>
      </c>
      <c r="D537" s="232">
        <f>'[1]Prior Year'!AR59</f>
        <v>0</v>
      </c>
      <c r="E537" s="180">
        <f>AR59</f>
        <v>0</v>
      </c>
      <c r="F537" s="255" t="e">
        <f t="shared" si="18"/>
        <v>#DIV/0!</v>
      </c>
      <c r="G537" s="255" t="str">
        <f t="shared" si="18"/>
        <v/>
      </c>
      <c r="H537" s="257" t="e">
        <f t="shared" si="16"/>
        <v>#DIV/0!</v>
      </c>
      <c r="I537" s="312"/>
      <c r="K537" s="253"/>
      <c r="L537" s="253"/>
    </row>
    <row r="538" spans="1:12" ht="12.65" customHeight="1" x14ac:dyDescent="0.35">
      <c r="A538" s="180" t="s">
        <v>553</v>
      </c>
      <c r="B538" s="232" t="e">
        <f>'[1]Prior Year'!AS72</f>
        <v>#DIV/0!</v>
      </c>
      <c r="C538" s="232">
        <f>AS71</f>
        <v>0</v>
      </c>
      <c r="D538" s="232">
        <f>'[1]Prior Year'!AS59</f>
        <v>0</v>
      </c>
      <c r="E538" s="180">
        <f>AS59</f>
        <v>0</v>
      </c>
      <c r="F538" s="255" t="e">
        <f t="shared" si="18"/>
        <v>#DIV/0!</v>
      </c>
      <c r="G538" s="255" t="str">
        <f t="shared" si="18"/>
        <v/>
      </c>
      <c r="H538" s="257" t="e">
        <f t="shared" si="16"/>
        <v>#DIV/0!</v>
      </c>
      <c r="I538" s="312"/>
      <c r="K538" s="253"/>
      <c r="L538" s="253"/>
    </row>
    <row r="539" spans="1:12" ht="12.65" customHeight="1" x14ac:dyDescent="0.35">
      <c r="A539" s="180" t="s">
        <v>554</v>
      </c>
      <c r="B539" s="232" t="e">
        <f>'[1]Prior Year'!AT72</f>
        <v>#DIV/0!</v>
      </c>
      <c r="C539" s="232">
        <f>AT71</f>
        <v>0</v>
      </c>
      <c r="D539" s="232">
        <f>'[1]Prior Year'!AT59</f>
        <v>0</v>
      </c>
      <c r="E539" s="180">
        <f>AT59</f>
        <v>0</v>
      </c>
      <c r="F539" s="255" t="e">
        <f t="shared" si="18"/>
        <v>#DIV/0!</v>
      </c>
      <c r="G539" s="255" t="str">
        <f t="shared" si="18"/>
        <v/>
      </c>
      <c r="H539" s="257" t="e">
        <f t="shared" si="16"/>
        <v>#DIV/0!</v>
      </c>
      <c r="I539" s="312"/>
      <c r="K539" s="253"/>
      <c r="L539" s="253"/>
    </row>
    <row r="540" spans="1:12" ht="12.65" customHeight="1" x14ac:dyDescent="0.35">
      <c r="A540" s="180" t="s">
        <v>555</v>
      </c>
      <c r="B540" s="232" t="e">
        <f>'[1]Prior Year'!AU72</f>
        <v>#DIV/0!</v>
      </c>
      <c r="C540" s="232">
        <f>AU71</f>
        <v>0</v>
      </c>
      <c r="D540" s="232">
        <f>'[1]Prior Year'!AU59</f>
        <v>0</v>
      </c>
      <c r="E540" s="180">
        <f>AU59</f>
        <v>0</v>
      </c>
      <c r="F540" s="255" t="e">
        <f t="shared" si="18"/>
        <v>#DIV/0!</v>
      </c>
      <c r="G540" s="255" t="str">
        <f t="shared" si="18"/>
        <v/>
      </c>
      <c r="H540" s="257" t="e">
        <f t="shared" si="16"/>
        <v>#DIV/0!</v>
      </c>
      <c r="I540" s="312"/>
      <c r="K540" s="253"/>
      <c r="L540" s="253"/>
    </row>
    <row r="541" spans="1:12" ht="12.65" customHeight="1" x14ac:dyDescent="0.35">
      <c r="A541" s="180" t="s">
        <v>556</v>
      </c>
      <c r="B541" s="232" t="e">
        <f>'[1]Prior Year'!AV72</f>
        <v>#DIV/0!</v>
      </c>
      <c r="C541" s="232">
        <f>AV71</f>
        <v>0</v>
      </c>
      <c r="D541" s="181" t="s">
        <v>529</v>
      </c>
      <c r="E541" s="181" t="s">
        <v>529</v>
      </c>
      <c r="F541" s="255"/>
      <c r="G541" s="255"/>
      <c r="H541" s="257"/>
      <c r="I541" s="312"/>
      <c r="K541" s="253"/>
      <c r="L541" s="253"/>
    </row>
    <row r="542" spans="1:12" ht="12.65" customHeight="1" x14ac:dyDescent="0.35">
      <c r="A542" s="180" t="s">
        <v>1248</v>
      </c>
      <c r="B542" s="232" t="e">
        <f>'[1]Prior Year'!AW72</f>
        <v>#DIV/0!</v>
      </c>
      <c r="C542" s="232">
        <f>AW71</f>
        <v>0</v>
      </c>
      <c r="D542" s="181" t="s">
        <v>529</v>
      </c>
      <c r="E542" s="181" t="s">
        <v>529</v>
      </c>
      <c r="F542" s="255"/>
      <c r="G542" s="255"/>
      <c r="H542" s="257"/>
      <c r="I542" s="312"/>
      <c r="K542" s="253"/>
      <c r="L542" s="253"/>
    </row>
    <row r="543" spans="1:12" ht="12.65" customHeight="1" x14ac:dyDescent="0.35">
      <c r="A543" s="180" t="s">
        <v>557</v>
      </c>
      <c r="B543" s="232" t="e">
        <f>'[1]Prior Year'!AX72</f>
        <v>#DIV/0!</v>
      </c>
      <c r="C543" s="232">
        <f>AX71</f>
        <v>123614.28</v>
      </c>
      <c r="D543" s="181" t="s">
        <v>529</v>
      </c>
      <c r="E543" s="181" t="s">
        <v>529</v>
      </c>
      <c r="F543" s="255"/>
      <c r="G543" s="255"/>
      <c r="H543" s="257"/>
      <c r="I543" s="312"/>
      <c r="K543" s="253"/>
      <c r="L543" s="253"/>
    </row>
    <row r="544" spans="1:12" ht="12.65" customHeight="1" x14ac:dyDescent="0.35">
      <c r="A544" s="180" t="s">
        <v>558</v>
      </c>
      <c r="B544" s="232" t="e">
        <f>'[1]Prior Year'!AY72</f>
        <v>#DIV/0!</v>
      </c>
      <c r="C544" s="232">
        <f>AY71</f>
        <v>16443.560000000001</v>
      </c>
      <c r="D544" s="232">
        <f>'[1]Prior Year'!AY59</f>
        <v>0</v>
      </c>
      <c r="E544" s="180">
        <f>AY59</f>
        <v>0</v>
      </c>
      <c r="F544" s="255" t="e">
        <f t="shared" ref="F544:G550" si="19">IF(B544=0,"",IF(D544=0,"",B544/D544))</f>
        <v>#DIV/0!</v>
      </c>
      <c r="G544" s="255" t="str">
        <f t="shared" si="19"/>
        <v/>
      </c>
      <c r="H544" s="257" t="e">
        <f t="shared" si="16"/>
        <v>#DIV/0!</v>
      </c>
      <c r="I544" s="312"/>
      <c r="K544" s="253"/>
      <c r="L544" s="253"/>
    </row>
    <row r="545" spans="1:13" ht="12.65" customHeight="1" x14ac:dyDescent="0.35">
      <c r="A545" s="180" t="s">
        <v>559</v>
      </c>
      <c r="B545" s="232" t="e">
        <f>'[1]Prior Year'!AZ72</f>
        <v>#DIV/0!</v>
      </c>
      <c r="C545" s="232">
        <f>AZ71</f>
        <v>1568385.76</v>
      </c>
      <c r="D545" s="232">
        <f>'[1]Prior Year'!AZ59</f>
        <v>0</v>
      </c>
      <c r="E545" s="180">
        <f>AZ59</f>
        <v>0</v>
      </c>
      <c r="F545" s="255" t="e">
        <f t="shared" si="19"/>
        <v>#DIV/0!</v>
      </c>
      <c r="G545" s="255" t="str">
        <f t="shared" si="19"/>
        <v/>
      </c>
      <c r="H545" s="257" t="e">
        <f t="shared" si="16"/>
        <v>#DIV/0!</v>
      </c>
      <c r="I545" s="312"/>
      <c r="K545" s="253"/>
      <c r="L545" s="253"/>
    </row>
    <row r="546" spans="1:13" ht="12.65" customHeight="1" x14ac:dyDescent="0.35">
      <c r="A546" s="180" t="s">
        <v>560</v>
      </c>
      <c r="B546" s="232" t="e">
        <f>'[1]Prior Year'!BA72</f>
        <v>#DIV/0!</v>
      </c>
      <c r="C546" s="232">
        <f>BA71</f>
        <v>291041.83999999997</v>
      </c>
      <c r="D546" s="232">
        <f>'[1]Prior Year'!BA59</f>
        <v>0</v>
      </c>
      <c r="E546" s="180">
        <f>BA59</f>
        <v>0</v>
      </c>
      <c r="F546" s="255" t="e">
        <f t="shared" si="19"/>
        <v>#DIV/0!</v>
      </c>
      <c r="G546" s="255" t="str">
        <f t="shared" si="19"/>
        <v/>
      </c>
      <c r="H546" s="257" t="e">
        <f t="shared" si="16"/>
        <v>#DIV/0!</v>
      </c>
      <c r="I546" s="312"/>
      <c r="K546" s="253"/>
      <c r="L546" s="253"/>
    </row>
    <row r="547" spans="1:13" ht="12.65" customHeight="1" x14ac:dyDescent="0.35">
      <c r="A547" s="180" t="s">
        <v>561</v>
      </c>
      <c r="B547" s="232" t="e">
        <f>'[1]Prior Year'!BB72</f>
        <v>#DIV/0!</v>
      </c>
      <c r="C547" s="232">
        <f>BB71</f>
        <v>0</v>
      </c>
      <c r="D547" s="181" t="s">
        <v>529</v>
      </c>
      <c r="E547" s="181" t="s">
        <v>529</v>
      </c>
      <c r="F547" s="255"/>
      <c r="G547" s="255"/>
      <c r="H547" s="257"/>
      <c r="I547" s="312"/>
      <c r="K547" s="253"/>
      <c r="L547" s="253"/>
    </row>
    <row r="548" spans="1:13" ht="12.65" customHeight="1" x14ac:dyDescent="0.35">
      <c r="A548" s="180" t="s">
        <v>562</v>
      </c>
      <c r="B548" s="232" t="e">
        <f>'[1]Prior Year'!BC72</f>
        <v>#DIV/0!</v>
      </c>
      <c r="C548" s="232">
        <f>BC71</f>
        <v>95314.37</v>
      </c>
      <c r="D548" s="181" t="s">
        <v>529</v>
      </c>
      <c r="E548" s="181" t="s">
        <v>529</v>
      </c>
      <c r="F548" s="255"/>
      <c r="G548" s="255"/>
      <c r="H548" s="257"/>
      <c r="I548" s="312"/>
      <c r="K548" s="253"/>
      <c r="L548" s="253"/>
    </row>
    <row r="549" spans="1:13" ht="12.65" customHeight="1" x14ac:dyDescent="0.35">
      <c r="A549" s="180" t="s">
        <v>563</v>
      </c>
      <c r="B549" s="232" t="e">
        <f>'[1]Prior Year'!BD72</f>
        <v>#DIV/0!</v>
      </c>
      <c r="C549" s="232">
        <f>BD71</f>
        <v>1260506.74</v>
      </c>
      <c r="D549" s="181" t="s">
        <v>529</v>
      </c>
      <c r="E549" s="181" t="s">
        <v>529</v>
      </c>
      <c r="F549" s="255"/>
      <c r="G549" s="255"/>
      <c r="H549" s="257"/>
      <c r="I549" s="312"/>
      <c r="K549" s="253"/>
      <c r="L549" s="253"/>
    </row>
    <row r="550" spans="1:13" ht="12.65" customHeight="1" x14ac:dyDescent="0.35">
      <c r="A550" s="180" t="s">
        <v>564</v>
      </c>
      <c r="B550" s="232" t="e">
        <f>'[1]Prior Year'!BE72</f>
        <v>#DIV/0!</v>
      </c>
      <c r="C550" s="232">
        <f>BE71</f>
        <v>1663417.43</v>
      </c>
      <c r="D550" s="232">
        <f>'[1]Prior Year'!BE59</f>
        <v>0</v>
      </c>
      <c r="E550" s="180">
        <f>BE59</f>
        <v>182926.35</v>
      </c>
      <c r="F550" s="255" t="e">
        <f t="shared" si="19"/>
        <v>#DIV/0!</v>
      </c>
      <c r="G550" s="255">
        <f t="shared" si="19"/>
        <v>9.0933724419691302</v>
      </c>
      <c r="H550" s="257" t="e">
        <f t="shared" si="16"/>
        <v>#DIV/0!</v>
      </c>
      <c r="I550" s="312"/>
      <c r="K550" s="253"/>
      <c r="L550" s="253"/>
    </row>
    <row r="551" spans="1:13" ht="12.65" customHeight="1" x14ac:dyDescent="0.35">
      <c r="A551" s="180" t="s">
        <v>565</v>
      </c>
      <c r="B551" s="232" t="e">
        <f>'[1]Prior Year'!BF72</f>
        <v>#DIV/0!</v>
      </c>
      <c r="C551" s="232">
        <f>BF71</f>
        <v>1368028.2400000002</v>
      </c>
      <c r="D551" s="181" t="s">
        <v>529</v>
      </c>
      <c r="E551" s="181" t="s">
        <v>529</v>
      </c>
      <c r="F551" s="255"/>
      <c r="G551" s="255"/>
      <c r="H551" s="257"/>
      <c r="I551" s="312"/>
      <c r="J551" s="198"/>
      <c r="M551" s="257"/>
    </row>
    <row r="552" spans="1:13" ht="12.65" customHeight="1" x14ac:dyDescent="0.35">
      <c r="A552" s="180" t="s">
        <v>566</v>
      </c>
      <c r="B552" s="232" t="e">
        <f>'[1]Prior Year'!BG72</f>
        <v>#DIV/0!</v>
      </c>
      <c r="C552" s="232">
        <f>BG71</f>
        <v>291656.26</v>
      </c>
      <c r="D552" s="181" t="s">
        <v>529</v>
      </c>
      <c r="E552" s="181" t="s">
        <v>529</v>
      </c>
      <c r="F552" s="255"/>
      <c r="G552" s="255"/>
      <c r="H552" s="257"/>
      <c r="J552" s="198"/>
      <c r="M552" s="257"/>
    </row>
    <row r="553" spans="1:13" ht="12.65" customHeight="1" x14ac:dyDescent="0.35">
      <c r="A553" s="180" t="s">
        <v>567</v>
      </c>
      <c r="B553" s="232" t="e">
        <f>'[1]Prior Year'!BH72</f>
        <v>#DIV/0!</v>
      </c>
      <c r="C553" s="232">
        <f>BH71</f>
        <v>4952523.1900000004</v>
      </c>
      <c r="D553" s="181" t="s">
        <v>529</v>
      </c>
      <c r="E553" s="181" t="s">
        <v>529</v>
      </c>
      <c r="F553" s="255"/>
      <c r="G553" s="255"/>
      <c r="H553" s="257"/>
      <c r="J553" s="198"/>
      <c r="M553" s="257"/>
    </row>
    <row r="554" spans="1:13" ht="12.65" customHeight="1" x14ac:dyDescent="0.35">
      <c r="A554" s="180" t="s">
        <v>568</v>
      </c>
      <c r="B554" s="232" t="e">
        <f>'[1]Prior Year'!BI72</f>
        <v>#DIV/0!</v>
      </c>
      <c r="C554" s="232">
        <f>BI71</f>
        <v>0</v>
      </c>
      <c r="D554" s="181" t="s">
        <v>529</v>
      </c>
      <c r="E554" s="181" t="s">
        <v>529</v>
      </c>
      <c r="F554" s="255"/>
      <c r="G554" s="255"/>
      <c r="H554" s="257"/>
      <c r="J554" s="198"/>
      <c r="M554" s="257"/>
    </row>
    <row r="555" spans="1:13" ht="12.65" customHeight="1" x14ac:dyDescent="0.35">
      <c r="A555" s="180" t="s">
        <v>569</v>
      </c>
      <c r="B555" s="232" t="e">
        <f>'[1]Prior Year'!BJ72</f>
        <v>#DIV/0!</v>
      </c>
      <c r="C555" s="232">
        <f>BJ71</f>
        <v>1013767.9900000001</v>
      </c>
      <c r="D555" s="181" t="s">
        <v>529</v>
      </c>
      <c r="E555" s="181" t="s">
        <v>529</v>
      </c>
      <c r="F555" s="255"/>
      <c r="G555" s="255"/>
      <c r="H555" s="257"/>
      <c r="J555" s="198"/>
      <c r="M555" s="257"/>
    </row>
    <row r="556" spans="1:13" ht="12.65" customHeight="1" x14ac:dyDescent="0.35">
      <c r="A556" s="180" t="s">
        <v>570</v>
      </c>
      <c r="B556" s="232" t="e">
        <f>'[1]Prior Year'!BK72</f>
        <v>#DIV/0!</v>
      </c>
      <c r="C556" s="232">
        <f>BK71</f>
        <v>2875125.16</v>
      </c>
      <c r="D556" s="181" t="s">
        <v>529</v>
      </c>
      <c r="E556" s="181" t="s">
        <v>529</v>
      </c>
      <c r="F556" s="255"/>
      <c r="G556" s="255"/>
      <c r="H556" s="257"/>
      <c r="J556" s="198"/>
      <c r="M556" s="257"/>
    </row>
    <row r="557" spans="1:13" ht="12.65" customHeight="1" x14ac:dyDescent="0.35">
      <c r="A557" s="180" t="s">
        <v>571</v>
      </c>
      <c r="B557" s="232" t="e">
        <f>'[1]Prior Year'!BL72</f>
        <v>#DIV/0!</v>
      </c>
      <c r="C557" s="232">
        <f>BL71</f>
        <v>1266251.1499999999</v>
      </c>
      <c r="D557" s="181" t="s">
        <v>529</v>
      </c>
      <c r="E557" s="181" t="s">
        <v>529</v>
      </c>
      <c r="F557" s="255"/>
      <c r="G557" s="255"/>
      <c r="H557" s="257"/>
      <c r="J557" s="198"/>
      <c r="M557" s="257"/>
    </row>
    <row r="558" spans="1:13" ht="12.65" customHeight="1" x14ac:dyDescent="0.35">
      <c r="A558" s="180" t="s">
        <v>572</v>
      </c>
      <c r="B558" s="232" t="e">
        <f>'[1]Prior Year'!BM72</f>
        <v>#DIV/0!</v>
      </c>
      <c r="C558" s="232">
        <f>BM71</f>
        <v>0</v>
      </c>
      <c r="D558" s="181" t="s">
        <v>529</v>
      </c>
      <c r="E558" s="181" t="s">
        <v>529</v>
      </c>
      <c r="F558" s="255"/>
      <c r="G558" s="255"/>
      <c r="H558" s="257"/>
      <c r="J558" s="198"/>
      <c r="M558" s="257"/>
    </row>
    <row r="559" spans="1:13" ht="12.65" customHeight="1" x14ac:dyDescent="0.35">
      <c r="A559" s="180" t="s">
        <v>573</v>
      </c>
      <c r="B559" s="232" t="e">
        <f>'[1]Prior Year'!BN72</f>
        <v>#DIV/0!</v>
      </c>
      <c r="C559" s="232">
        <f>BN71</f>
        <v>2831257.15</v>
      </c>
      <c r="D559" s="181" t="s">
        <v>529</v>
      </c>
      <c r="E559" s="181" t="s">
        <v>529</v>
      </c>
      <c r="F559" s="255"/>
      <c r="G559" s="255"/>
      <c r="H559" s="257"/>
      <c r="J559" s="198"/>
      <c r="M559" s="257"/>
    </row>
    <row r="560" spans="1:13" ht="12.65" customHeight="1" x14ac:dyDescent="0.35">
      <c r="A560" s="180" t="s">
        <v>574</v>
      </c>
      <c r="B560" s="232" t="e">
        <f>'[1]Prior Year'!BO72</f>
        <v>#DIV/0!</v>
      </c>
      <c r="C560" s="232">
        <f>BO71</f>
        <v>170186.74000000005</v>
      </c>
      <c r="D560" s="181" t="s">
        <v>529</v>
      </c>
      <c r="E560" s="181" t="s">
        <v>529</v>
      </c>
      <c r="F560" s="255"/>
      <c r="G560" s="255"/>
      <c r="H560" s="257"/>
      <c r="J560" s="198"/>
      <c r="M560" s="257"/>
    </row>
    <row r="561" spans="1:13" ht="12.65" customHeight="1" x14ac:dyDescent="0.35">
      <c r="A561" s="180" t="s">
        <v>575</v>
      </c>
      <c r="B561" s="232" t="e">
        <f>'[1]Prior Year'!BP72</f>
        <v>#DIV/0!</v>
      </c>
      <c r="C561" s="232">
        <f>BP71</f>
        <v>181996.7</v>
      </c>
      <c r="D561" s="181" t="s">
        <v>529</v>
      </c>
      <c r="E561" s="181" t="s">
        <v>529</v>
      </c>
      <c r="F561" s="255"/>
      <c r="G561" s="255"/>
      <c r="H561" s="257"/>
      <c r="J561" s="198"/>
      <c r="M561" s="257"/>
    </row>
    <row r="562" spans="1:13" ht="12.65" customHeight="1" x14ac:dyDescent="0.35">
      <c r="A562" s="180" t="s">
        <v>576</v>
      </c>
      <c r="B562" s="232" t="e">
        <f>'[1]Prior Year'!BQ72</f>
        <v>#DIV/0!</v>
      </c>
      <c r="C562" s="232">
        <f>BQ71</f>
        <v>90747.56</v>
      </c>
      <c r="D562" s="181" t="s">
        <v>529</v>
      </c>
      <c r="E562" s="181" t="s">
        <v>529</v>
      </c>
      <c r="F562" s="255"/>
      <c r="G562" s="255"/>
      <c r="H562" s="257"/>
      <c r="J562" s="198"/>
      <c r="M562" s="257"/>
    </row>
    <row r="563" spans="1:13" ht="12.65" customHeight="1" x14ac:dyDescent="0.35">
      <c r="A563" s="180" t="s">
        <v>577</v>
      </c>
      <c r="B563" s="232" t="e">
        <f>'[1]Prior Year'!BR72</f>
        <v>#DIV/0!</v>
      </c>
      <c r="C563" s="232">
        <f>BR71</f>
        <v>1179093.8900000001</v>
      </c>
      <c r="D563" s="181" t="s">
        <v>529</v>
      </c>
      <c r="E563" s="181" t="s">
        <v>529</v>
      </c>
      <c r="F563" s="255"/>
      <c r="G563" s="255"/>
      <c r="H563" s="257"/>
      <c r="J563" s="198"/>
      <c r="M563" s="257"/>
    </row>
    <row r="564" spans="1:13" ht="12.65" customHeight="1" x14ac:dyDescent="0.35">
      <c r="A564" s="180" t="s">
        <v>1249</v>
      </c>
      <c r="B564" s="232" t="e">
        <f>'[1]Prior Year'!BS72</f>
        <v>#DIV/0!</v>
      </c>
      <c r="C564" s="232">
        <f>BS71</f>
        <v>41599.630000000005</v>
      </c>
      <c r="D564" s="181" t="s">
        <v>529</v>
      </c>
      <c r="E564" s="181" t="s">
        <v>529</v>
      </c>
      <c r="F564" s="255"/>
      <c r="G564" s="255"/>
      <c r="H564" s="257"/>
      <c r="J564" s="198"/>
      <c r="M564" s="257"/>
    </row>
    <row r="565" spans="1:13" ht="12.65" customHeight="1" x14ac:dyDescent="0.35">
      <c r="A565" s="180" t="s">
        <v>578</v>
      </c>
      <c r="B565" s="232" t="e">
        <f>'[1]Prior Year'!BT72</f>
        <v>#DIV/0!</v>
      </c>
      <c r="C565" s="232">
        <f>BT71</f>
        <v>0</v>
      </c>
      <c r="D565" s="181" t="s">
        <v>529</v>
      </c>
      <c r="E565" s="181" t="s">
        <v>529</v>
      </c>
      <c r="F565" s="255"/>
      <c r="G565" s="255"/>
      <c r="H565" s="257"/>
      <c r="J565" s="198"/>
      <c r="M565" s="257"/>
    </row>
    <row r="566" spans="1:13" ht="12.65" customHeight="1" x14ac:dyDescent="0.35">
      <c r="A566" s="180" t="s">
        <v>579</v>
      </c>
      <c r="B566" s="232" t="e">
        <f>'[1]Prior Year'!BU72</f>
        <v>#DIV/0!</v>
      </c>
      <c r="C566" s="232">
        <f>BU71</f>
        <v>22878.36</v>
      </c>
      <c r="D566" s="181" t="s">
        <v>529</v>
      </c>
      <c r="E566" s="181" t="s">
        <v>529</v>
      </c>
      <c r="F566" s="255"/>
      <c r="G566" s="255"/>
      <c r="H566" s="257"/>
      <c r="J566" s="198"/>
      <c r="M566" s="257"/>
    </row>
    <row r="567" spans="1:13" ht="12.65" customHeight="1" x14ac:dyDescent="0.35">
      <c r="A567" s="180" t="s">
        <v>580</v>
      </c>
      <c r="B567" s="232" t="e">
        <f>'[1]Prior Year'!BV72</f>
        <v>#DIV/0!</v>
      </c>
      <c r="C567" s="232">
        <f>BV71</f>
        <v>1571439.6600000001</v>
      </c>
      <c r="D567" s="181" t="s">
        <v>529</v>
      </c>
      <c r="E567" s="181" t="s">
        <v>529</v>
      </c>
      <c r="F567" s="255"/>
      <c r="G567" s="255"/>
      <c r="H567" s="257"/>
      <c r="J567" s="198"/>
      <c r="M567" s="257"/>
    </row>
    <row r="568" spans="1:13" ht="12.65" customHeight="1" x14ac:dyDescent="0.35">
      <c r="A568" s="180" t="s">
        <v>581</v>
      </c>
      <c r="B568" s="232" t="e">
        <f>'[1]Prior Year'!BW72</f>
        <v>#DIV/0!</v>
      </c>
      <c r="C568" s="232">
        <f>BW71</f>
        <v>366796.2</v>
      </c>
      <c r="D568" s="181" t="s">
        <v>529</v>
      </c>
      <c r="E568" s="181" t="s">
        <v>529</v>
      </c>
      <c r="F568" s="255"/>
      <c r="G568" s="255"/>
      <c r="H568" s="257"/>
      <c r="J568" s="198"/>
      <c r="M568" s="257"/>
    </row>
    <row r="569" spans="1:13" ht="12.65" customHeight="1" x14ac:dyDescent="0.35">
      <c r="A569" s="180" t="s">
        <v>582</v>
      </c>
      <c r="B569" s="232" t="e">
        <f>'[1]Prior Year'!BX72</f>
        <v>#DIV/0!</v>
      </c>
      <c r="C569" s="232">
        <f>BX71</f>
        <v>2005715.3199999998</v>
      </c>
      <c r="D569" s="181" t="s">
        <v>529</v>
      </c>
      <c r="E569" s="181" t="s">
        <v>529</v>
      </c>
      <c r="F569" s="255"/>
      <c r="G569" s="255"/>
      <c r="H569" s="257"/>
      <c r="J569" s="198"/>
      <c r="M569" s="257"/>
    </row>
    <row r="570" spans="1:13" ht="12.65" customHeight="1" x14ac:dyDescent="0.35">
      <c r="A570" s="180" t="s">
        <v>583</v>
      </c>
      <c r="B570" s="232" t="e">
        <f>'[1]Prior Year'!BY72</f>
        <v>#DIV/0!</v>
      </c>
      <c r="C570" s="232">
        <f>BY71</f>
        <v>936847.97999999986</v>
      </c>
      <c r="D570" s="181" t="s">
        <v>529</v>
      </c>
      <c r="E570" s="181" t="s">
        <v>529</v>
      </c>
      <c r="F570" s="255"/>
      <c r="G570" s="255"/>
      <c r="H570" s="257"/>
      <c r="J570" s="198"/>
      <c r="M570" s="257"/>
    </row>
    <row r="571" spans="1:13" ht="12.65" customHeight="1" x14ac:dyDescent="0.35">
      <c r="A571" s="180" t="s">
        <v>584</v>
      </c>
      <c r="B571" s="232" t="e">
        <f>'[1]Prior Year'!BZ72</f>
        <v>#DIV/0!</v>
      </c>
      <c r="C571" s="232">
        <f>BZ71</f>
        <v>0</v>
      </c>
      <c r="D571" s="181" t="s">
        <v>529</v>
      </c>
      <c r="E571" s="181" t="s">
        <v>529</v>
      </c>
      <c r="F571" s="255"/>
      <c r="G571" s="255"/>
      <c r="H571" s="257"/>
      <c r="J571" s="198"/>
      <c r="M571" s="257"/>
    </row>
    <row r="572" spans="1:13" ht="12.65" customHeight="1" x14ac:dyDescent="0.35">
      <c r="A572" s="180" t="s">
        <v>585</v>
      </c>
      <c r="B572" s="232" t="e">
        <f>'[1]Prior Year'!CA72</f>
        <v>#DIV/0!</v>
      </c>
      <c r="C572" s="232">
        <f>CA71</f>
        <v>210833.64</v>
      </c>
      <c r="D572" s="181" t="s">
        <v>529</v>
      </c>
      <c r="E572" s="181" t="s">
        <v>529</v>
      </c>
      <c r="F572" s="255"/>
      <c r="G572" s="255"/>
      <c r="H572" s="257"/>
      <c r="J572" s="198"/>
      <c r="M572" s="257"/>
    </row>
    <row r="573" spans="1:13" ht="12.65" customHeight="1" x14ac:dyDescent="0.35">
      <c r="A573" s="180" t="s">
        <v>586</v>
      </c>
      <c r="B573" s="232" t="e">
        <f>'[1]Prior Year'!CB72</f>
        <v>#DIV/0!</v>
      </c>
      <c r="C573" s="232">
        <f>CB71</f>
        <v>122502.72</v>
      </c>
      <c r="D573" s="181" t="s">
        <v>529</v>
      </c>
      <c r="E573" s="181" t="s">
        <v>529</v>
      </c>
      <c r="F573" s="255"/>
      <c r="G573" s="255"/>
      <c r="H573" s="257"/>
      <c r="J573" s="198"/>
      <c r="M573" s="257"/>
    </row>
    <row r="574" spans="1:13" ht="12.65" customHeight="1" x14ac:dyDescent="0.35">
      <c r="A574" s="180" t="s">
        <v>587</v>
      </c>
      <c r="B574" s="232" t="e">
        <f>'[1]Prior Year'!CC72</f>
        <v>#DIV/0!</v>
      </c>
      <c r="C574" s="232">
        <f>CC71</f>
        <v>227375.75</v>
      </c>
      <c r="D574" s="181" t="s">
        <v>529</v>
      </c>
      <c r="E574" s="181" t="s">
        <v>529</v>
      </c>
      <c r="F574" s="255"/>
      <c r="G574" s="255"/>
      <c r="H574" s="257"/>
      <c r="J574" s="198"/>
      <c r="M574" s="257"/>
    </row>
    <row r="575" spans="1:13" ht="12.65" customHeight="1" x14ac:dyDescent="0.35">
      <c r="A575" s="180" t="s">
        <v>588</v>
      </c>
      <c r="B575" s="232">
        <f>'[1]Prior Year'!CD72</f>
        <v>0</v>
      </c>
      <c r="C575" s="232">
        <f>CD71</f>
        <v>591.96</v>
      </c>
      <c r="D575" s="181" t="s">
        <v>529</v>
      </c>
      <c r="E575" s="181" t="s">
        <v>529</v>
      </c>
      <c r="F575" s="255"/>
      <c r="G575" s="255"/>
      <c r="H575" s="257"/>
    </row>
    <row r="576" spans="1:13" ht="12.65" customHeight="1" x14ac:dyDescent="0.35">
      <c r="M576" s="257"/>
    </row>
    <row r="577" spans="13:13" ht="12.65" customHeight="1" x14ac:dyDescent="0.35">
      <c r="M577" s="257"/>
    </row>
    <row r="578" spans="13:13" ht="12.65" customHeight="1" x14ac:dyDescent="0.35">
      <c r="M578" s="257"/>
    </row>
    <row r="612" spans="1:14" ht="12.65" customHeight="1" x14ac:dyDescent="0.35">
      <c r="A612" s="195"/>
      <c r="C612" s="181" t="s">
        <v>589</v>
      </c>
      <c r="D612" s="180">
        <f>CE76-(BE76+CD76)</f>
        <v>179955.35000000003</v>
      </c>
      <c r="E612" s="180">
        <f>SUM(C624:D647)+SUM(C668:D713)</f>
        <v>107574713.5027364</v>
      </c>
      <c r="F612" s="180">
        <f>CE64-(AX64+BD64+BE64+BG64+BJ64+BN64+BP64+BQ64+CB64+CC64+CD64)</f>
        <v>15440391.440000005</v>
      </c>
      <c r="G612" s="180">
        <f>CE77-(AX77+AY77+BD77+BE77+BG77+BJ77+BN77+BP77+BQ77+CB77+CC77+CD77)</f>
        <v>125380.1</v>
      </c>
      <c r="H612" s="196">
        <f>CE60-(AX60+AY60+AZ60+BD60+BE60+BG60+BJ60+BN60+BO60+BP60+BQ60+BR60+CB60+CC60+CD60)</f>
        <v>629.49</v>
      </c>
      <c r="I612" s="180">
        <f>CE78-(AX78+AY78+AZ78+BD78+BE78+BF78+BG78+BJ78+BN78+BO78+BP78+BQ78+BR78+CB78+CC78+CD78)</f>
        <v>23129</v>
      </c>
      <c r="J612" s="180">
        <f>CE79-(AX79+AY79+AZ79+BA79+BD79+BE79+BF79+BG79+BJ79+BN79+BO79+BP79+BQ79+BR79+CB79+CC79+CD79)</f>
        <v>376567</v>
      </c>
      <c r="K612" s="180">
        <f>CE75-(AW75+AX75+AY75+AZ75+BA75+BB75+BC75+BD75+BE75+BF75+BG75+BH75+BI75+BJ75+BK75+BL75+BM75+BN75+BO75+BP75+BQ75+BR75+BS75+BT75+BU75+BV75+BW75+BX75+CB75+CC75+CD75)</f>
        <v>247462142.91</v>
      </c>
      <c r="L612" s="196">
        <f>CE80-(AW80+AX80+AY80+AZ80+BA80+BB80+BC80+BD80+BE80+BF80+BG80+BH80+BI80+BJ80+BK80+BL80+BM80+BN80+BO80+BP80+BQ80+BR80+BS80+BT80+BU80+BV80+BW80+BX80+BY80+BZ80+CA80+CB80+CC80+CD80)</f>
        <v>167.57</v>
      </c>
    </row>
    <row r="613" spans="1:14" ht="12.65" customHeight="1" x14ac:dyDescent="0.35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5" customHeight="1" x14ac:dyDescent="0.35">
      <c r="A614" s="195">
        <v>8430</v>
      </c>
      <c r="B614" s="197" t="s">
        <v>140</v>
      </c>
      <c r="C614" s="180">
        <f>BE71</f>
        <v>1663417.43</v>
      </c>
      <c r="N614" s="198" t="s">
        <v>600</v>
      </c>
    </row>
    <row r="615" spans="1:14" ht="12.65" customHeight="1" x14ac:dyDescent="0.35">
      <c r="A615" s="195"/>
      <c r="B615" s="197" t="s">
        <v>601</v>
      </c>
      <c r="C615" s="264">
        <f>CD69-CD70</f>
        <v>591.96</v>
      </c>
      <c r="D615" s="258">
        <f>SUM(C614:C615)</f>
        <v>1664009.39</v>
      </c>
      <c r="N615" s="198" t="s">
        <v>602</v>
      </c>
    </row>
    <row r="616" spans="1:14" ht="12.65" customHeight="1" x14ac:dyDescent="0.35">
      <c r="A616" s="195">
        <v>8310</v>
      </c>
      <c r="B616" s="199" t="s">
        <v>603</v>
      </c>
      <c r="C616" s="180">
        <f>AX71</f>
        <v>123614.28</v>
      </c>
      <c r="D616" s="180">
        <f>(D615/D612)*AX76</f>
        <v>0</v>
      </c>
      <c r="N616" s="198" t="s">
        <v>604</v>
      </c>
    </row>
    <row r="617" spans="1:14" ht="12.65" customHeight="1" x14ac:dyDescent="0.35">
      <c r="A617" s="195">
        <v>8510</v>
      </c>
      <c r="B617" s="199" t="s">
        <v>145</v>
      </c>
      <c r="C617" s="180">
        <f>BJ71</f>
        <v>1013767.9900000001</v>
      </c>
      <c r="D617" s="180">
        <f>(D615/D612)*BJ76</f>
        <v>10539.029277276277</v>
      </c>
      <c r="N617" s="198" t="s">
        <v>605</v>
      </c>
    </row>
    <row r="618" spans="1:14" ht="12.65" customHeight="1" x14ac:dyDescent="0.35">
      <c r="A618" s="195">
        <v>8470</v>
      </c>
      <c r="B618" s="199" t="s">
        <v>606</v>
      </c>
      <c r="C618" s="180">
        <f>BG71</f>
        <v>291656.26</v>
      </c>
      <c r="D618" s="180">
        <f>(D615/D612)*BG76</f>
        <v>0</v>
      </c>
      <c r="N618" s="198" t="s">
        <v>607</v>
      </c>
    </row>
    <row r="619" spans="1:14" ht="12.65" customHeight="1" x14ac:dyDescent="0.35">
      <c r="A619" s="195">
        <v>8610</v>
      </c>
      <c r="B619" s="199" t="s">
        <v>608</v>
      </c>
      <c r="C619" s="180">
        <f>BN71</f>
        <v>2831257.15</v>
      </c>
      <c r="D619" s="180">
        <f>(D615/D612)*BN76</f>
        <v>129974.27188048865</v>
      </c>
      <c r="N619" s="198" t="s">
        <v>609</v>
      </c>
    </row>
    <row r="620" spans="1:14" ht="12.65" customHeight="1" x14ac:dyDescent="0.35">
      <c r="A620" s="195">
        <v>8790</v>
      </c>
      <c r="B620" s="199" t="s">
        <v>610</v>
      </c>
      <c r="C620" s="180">
        <f>CC71</f>
        <v>227375.75</v>
      </c>
      <c r="D620" s="180">
        <f>(D615/D612)*CC76</f>
        <v>4968.3004436767214</v>
      </c>
      <c r="N620" s="198" t="s">
        <v>611</v>
      </c>
    </row>
    <row r="621" spans="1:14" ht="12.65" customHeight="1" x14ac:dyDescent="0.35">
      <c r="A621" s="195">
        <v>8630</v>
      </c>
      <c r="B621" s="199" t="s">
        <v>612</v>
      </c>
      <c r="C621" s="180">
        <f>BP71</f>
        <v>181996.7</v>
      </c>
      <c r="D621" s="180">
        <f>(D615/D612)*BP76</f>
        <v>1913.1609190335264</v>
      </c>
      <c r="N621" s="198" t="s">
        <v>613</v>
      </c>
    </row>
    <row r="622" spans="1:14" ht="12.65" customHeight="1" x14ac:dyDescent="0.35">
      <c r="A622" s="195">
        <v>8770</v>
      </c>
      <c r="B622" s="197" t="s">
        <v>614</v>
      </c>
      <c r="C622" s="180">
        <f>CB71</f>
        <v>122502.72</v>
      </c>
      <c r="D622" s="180">
        <f>(D615/D612)*CB76</f>
        <v>35051.808099470218</v>
      </c>
      <c r="N622" s="198" t="s">
        <v>615</v>
      </c>
    </row>
    <row r="623" spans="1:14" ht="12.65" customHeight="1" x14ac:dyDescent="0.35">
      <c r="A623" s="195">
        <v>8640</v>
      </c>
      <c r="B623" s="199" t="s">
        <v>616</v>
      </c>
      <c r="C623" s="180">
        <f>BQ71</f>
        <v>90747.56</v>
      </c>
      <c r="D623" s="180">
        <f>(D615/D612)*BQ76</f>
        <v>3839.2673445274054</v>
      </c>
      <c r="E623" s="180">
        <f>SUM(C616:D623)</f>
        <v>5069204.2479644716</v>
      </c>
      <c r="N623" s="198" t="s">
        <v>617</v>
      </c>
    </row>
    <row r="624" spans="1:14" ht="12.65" customHeight="1" x14ac:dyDescent="0.35">
      <c r="A624" s="195">
        <v>8420</v>
      </c>
      <c r="B624" s="199" t="s">
        <v>139</v>
      </c>
      <c r="C624" s="180">
        <f>BD71</f>
        <v>1260506.74</v>
      </c>
      <c r="D624" s="180">
        <f>(D615/D612)*BD76</f>
        <v>0</v>
      </c>
      <c r="E624" s="180">
        <f>(E623/E612)*SUM(C624:D624)</f>
        <v>59398.40240274783</v>
      </c>
      <c r="F624" s="180">
        <f>SUM(C624:E624)</f>
        <v>1319905.1424027479</v>
      </c>
      <c r="N624" s="198" t="s">
        <v>618</v>
      </c>
    </row>
    <row r="625" spans="1:14" ht="12.65" customHeight="1" x14ac:dyDescent="0.35">
      <c r="A625" s="195">
        <v>8320</v>
      </c>
      <c r="B625" s="199" t="s">
        <v>135</v>
      </c>
      <c r="C625" s="180">
        <f>AY71</f>
        <v>16443.560000000001</v>
      </c>
      <c r="D625" s="180">
        <f>(D615/D612)*AY76</f>
        <v>0</v>
      </c>
      <c r="E625" s="180">
        <f>(E623/E612)*SUM(C625:D625)</f>
        <v>774.86392005625305</v>
      </c>
      <c r="F625" s="180">
        <f>(F624/F612)*AY64</f>
        <v>168.82218795167967</v>
      </c>
      <c r="G625" s="180">
        <f>SUM(C625:F625)</f>
        <v>17387.246108007934</v>
      </c>
      <c r="N625" s="198" t="s">
        <v>619</v>
      </c>
    </row>
    <row r="626" spans="1:14" ht="12.65" customHeight="1" x14ac:dyDescent="0.35">
      <c r="A626" s="195">
        <v>8650</v>
      </c>
      <c r="B626" s="199" t="s">
        <v>152</v>
      </c>
      <c r="C626" s="180">
        <f>BR71</f>
        <v>1179093.8900000001</v>
      </c>
      <c r="D626" s="180">
        <f>(D615/D612)*BR76</f>
        <v>10538.566937759837</v>
      </c>
      <c r="E626" s="180">
        <f>(E623/E612)*SUM(C626:D626)</f>
        <v>56058.619241146334</v>
      </c>
      <c r="F626" s="180">
        <f>(F624/F612)*BR64</f>
        <v>1006.4893500363742</v>
      </c>
      <c r="G626" s="180">
        <f>(G625/G612)*BR77</f>
        <v>0</v>
      </c>
      <c r="N626" s="198" t="s">
        <v>620</v>
      </c>
    </row>
    <row r="627" spans="1:14" ht="12.65" customHeight="1" x14ac:dyDescent="0.35">
      <c r="A627" s="195">
        <v>8620</v>
      </c>
      <c r="B627" s="197" t="s">
        <v>621</v>
      </c>
      <c r="C627" s="180">
        <f>BO71</f>
        <v>170186.74000000005</v>
      </c>
      <c r="D627" s="180">
        <f>(D615/D612)*BO76</f>
        <v>1908.999863385556</v>
      </c>
      <c r="E627" s="180">
        <f>(E623/E612)*SUM(C627:D627)</f>
        <v>8109.605195926194</v>
      </c>
      <c r="F627" s="180">
        <f>(F624/F612)*BO64</f>
        <v>1373.8812742638536</v>
      </c>
      <c r="G627" s="180">
        <f>(G625/G612)*BO77</f>
        <v>0</v>
      </c>
      <c r="N627" s="198" t="s">
        <v>622</v>
      </c>
    </row>
    <row r="628" spans="1:14" ht="12.65" customHeight="1" x14ac:dyDescent="0.35">
      <c r="A628" s="195">
        <v>8330</v>
      </c>
      <c r="B628" s="199" t="s">
        <v>136</v>
      </c>
      <c r="C628" s="180">
        <f>AZ71</f>
        <v>1568385.76</v>
      </c>
      <c r="D628" s="180">
        <f>(D615/D612)*AZ76</f>
        <v>43672.590723032117</v>
      </c>
      <c r="E628" s="180">
        <f>(E623/E612)*SUM(C628:D628)</f>
        <v>75964.441580817453</v>
      </c>
      <c r="F628" s="180">
        <f>(F624/F612)*AZ64</f>
        <v>36360.800428063427</v>
      </c>
      <c r="G628" s="180">
        <f>(G625/G612)*AZ77</f>
        <v>12837.693323591457</v>
      </c>
      <c r="H628" s="180">
        <f>SUM(C626:G628)</f>
        <v>3165498.0779180229</v>
      </c>
      <c r="N628" s="198" t="s">
        <v>623</v>
      </c>
    </row>
    <row r="629" spans="1:14" ht="12.65" customHeight="1" x14ac:dyDescent="0.35">
      <c r="A629" s="195">
        <v>8460</v>
      </c>
      <c r="B629" s="199" t="s">
        <v>141</v>
      </c>
      <c r="C629" s="180">
        <f>BF71</f>
        <v>1368028.2400000002</v>
      </c>
      <c r="D629" s="180">
        <f>(D615/D612)*BF76</f>
        <v>9748.8910436783317</v>
      </c>
      <c r="E629" s="180">
        <f>(E623/E612)*SUM(C629:D629)</f>
        <v>64924.492550540308</v>
      </c>
      <c r="F629" s="180">
        <f>(F624/F612)*BF64</f>
        <v>7971.9471603278771</v>
      </c>
      <c r="G629" s="180">
        <f>(G625/G612)*BF77</f>
        <v>0</v>
      </c>
      <c r="H629" s="180">
        <f>(H628/H612)*BF60</f>
        <v>118022.9072562487</v>
      </c>
      <c r="I629" s="180">
        <f>SUM(C629:H629)</f>
        <v>1568696.4780107953</v>
      </c>
      <c r="N629" s="198" t="s">
        <v>624</v>
      </c>
    </row>
    <row r="630" spans="1:14" ht="12.65" customHeight="1" x14ac:dyDescent="0.35">
      <c r="A630" s="195">
        <v>8350</v>
      </c>
      <c r="B630" s="199" t="s">
        <v>625</v>
      </c>
      <c r="C630" s="180">
        <f>BA71</f>
        <v>291041.83999999997</v>
      </c>
      <c r="D630" s="180">
        <f>(D615/D612)*BA76</f>
        <v>2089.7746143140503</v>
      </c>
      <c r="E630" s="180">
        <f>(E623/E612)*SUM(C630:D630)</f>
        <v>13813.134868146932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306944.7494824609</v>
      </c>
      <c r="N630" s="198" t="s">
        <v>626</v>
      </c>
    </row>
    <row r="631" spans="1:14" ht="12.65" customHeight="1" x14ac:dyDescent="0.35">
      <c r="A631" s="195">
        <v>8200</v>
      </c>
      <c r="B631" s="199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5" customHeight="1" x14ac:dyDescent="0.35">
      <c r="A632" s="195">
        <v>8360</v>
      </c>
      <c r="B632" s="199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8" t="s">
        <v>630</v>
      </c>
    </row>
    <row r="633" spans="1:14" ht="12.65" customHeight="1" x14ac:dyDescent="0.35">
      <c r="A633" s="195">
        <v>8370</v>
      </c>
      <c r="B633" s="199" t="s">
        <v>631</v>
      </c>
      <c r="C633" s="180">
        <f>BC71</f>
        <v>95314.37</v>
      </c>
      <c r="D633" s="180">
        <f>(D615/D612)*BC76</f>
        <v>0</v>
      </c>
      <c r="E633" s="180">
        <f>(E623/E612)*SUM(C633:D633)</f>
        <v>4491.4645232475277</v>
      </c>
      <c r="F633" s="180">
        <f>(F624/F612)*BC64</f>
        <v>0.88646822069923437</v>
      </c>
      <c r="G633" s="180">
        <f>(G625/G612)*BC77</f>
        <v>0</v>
      </c>
      <c r="H633" s="180">
        <f>(H628/H612)*BC60</f>
        <v>9604.7615193623787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5" customHeight="1" x14ac:dyDescent="0.35">
      <c r="A634" s="195">
        <v>8490</v>
      </c>
      <c r="B634" s="199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8" t="s">
        <v>634</v>
      </c>
    </row>
    <row r="635" spans="1:14" ht="12.65" customHeight="1" x14ac:dyDescent="0.35">
      <c r="A635" s="195">
        <v>8530</v>
      </c>
      <c r="B635" s="199" t="s">
        <v>635</v>
      </c>
      <c r="C635" s="180">
        <f>BK71</f>
        <v>2875125.16</v>
      </c>
      <c r="D635" s="180">
        <f>(D615/D612)*BK76</f>
        <v>20084.028594204057</v>
      </c>
      <c r="E635" s="180">
        <f>(E623/E612)*SUM(C635:D635)</f>
        <v>136429.89360314852</v>
      </c>
      <c r="F635" s="180">
        <f>(F624/F612)*BK64</f>
        <v>1831.2569890252621</v>
      </c>
      <c r="G635" s="180">
        <f>(G625/G612)*BK77</f>
        <v>0</v>
      </c>
      <c r="H635" s="180">
        <f>(H628/H612)*BK60</f>
        <v>136830.13661876981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5" customHeight="1" x14ac:dyDescent="0.35">
      <c r="A636" s="195">
        <v>8480</v>
      </c>
      <c r="B636" s="199" t="s">
        <v>637</v>
      </c>
      <c r="C636" s="180">
        <f>BH71</f>
        <v>4952523.1900000004</v>
      </c>
      <c r="D636" s="180">
        <f>(D615/D612)*BH76</f>
        <v>23116.975822058077</v>
      </c>
      <c r="E636" s="180">
        <f>(E623/E612)*SUM(C636:D636)</f>
        <v>234465.28876217955</v>
      </c>
      <c r="F636" s="180">
        <f>(F624/F612)*BH64</f>
        <v>18124.965176027843</v>
      </c>
      <c r="G636" s="180">
        <f>(G625/G612)*BH77</f>
        <v>0</v>
      </c>
      <c r="H636" s="180">
        <f>(H628/H612)*BH60</f>
        <v>37966.465691720397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5" customHeight="1" x14ac:dyDescent="0.35">
      <c r="A637" s="195">
        <v>8560</v>
      </c>
      <c r="B637" s="199" t="s">
        <v>147</v>
      </c>
      <c r="C637" s="180">
        <f>BL71</f>
        <v>1266251.1499999999</v>
      </c>
      <c r="D637" s="180">
        <f>(D615/D612)*BL76</f>
        <v>11110.018580081112</v>
      </c>
      <c r="E637" s="180">
        <f>(E623/E612)*SUM(C637:D637)</f>
        <v>60192.627534037514</v>
      </c>
      <c r="F637" s="180">
        <f>(F624/F612)*BL64</f>
        <v>1361.641687008336</v>
      </c>
      <c r="G637" s="180">
        <f>(G625/G612)*BL77</f>
        <v>0</v>
      </c>
      <c r="H637" s="180">
        <f>(H628/H612)*BL60</f>
        <v>126370.50103747465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5" customHeight="1" x14ac:dyDescent="0.35">
      <c r="A638" s="195">
        <v>8590</v>
      </c>
      <c r="B638" s="199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5" customHeight="1" x14ac:dyDescent="0.35">
      <c r="A639" s="195">
        <v>8660</v>
      </c>
      <c r="B639" s="199" t="s">
        <v>642</v>
      </c>
      <c r="C639" s="180">
        <f>BS71</f>
        <v>41599.630000000005</v>
      </c>
      <c r="D639" s="180">
        <f>(D615/D612)*BS76</f>
        <v>9735.94553721798</v>
      </c>
      <c r="E639" s="180">
        <f>(E623/E612)*SUM(C639:D639)</f>
        <v>2419.0677261561741</v>
      </c>
      <c r="F639" s="180">
        <f>(F624/F612)*BS64</f>
        <v>680.84777093806588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5" customHeight="1" x14ac:dyDescent="0.35">
      <c r="A640" s="195">
        <v>8670</v>
      </c>
      <c r="B640" s="199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5" customHeight="1" x14ac:dyDescent="0.35">
      <c r="A641" s="195">
        <v>8680</v>
      </c>
      <c r="B641" s="199" t="s">
        <v>646</v>
      </c>
      <c r="C641" s="180">
        <f>BU71</f>
        <v>22878.36</v>
      </c>
      <c r="D641" s="180">
        <f>(D615/D612)*BU76</f>
        <v>0</v>
      </c>
      <c r="E641" s="180">
        <f>(E623/E612)*SUM(C641:D641)</f>
        <v>1078.0886690022221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5" customHeight="1" x14ac:dyDescent="0.35">
      <c r="A642" s="195">
        <v>8690</v>
      </c>
      <c r="B642" s="199" t="s">
        <v>648</v>
      </c>
      <c r="C642" s="180">
        <f>BV71</f>
        <v>1571439.6600000001</v>
      </c>
      <c r="D642" s="180">
        <f>(D615/D612)*BV76</f>
        <v>26108.312493432393</v>
      </c>
      <c r="E642" s="180">
        <f>(E623/E612)*SUM(C642:D642)</f>
        <v>75280.674284898167</v>
      </c>
      <c r="F642" s="180">
        <f>(F624/F612)*BV64</f>
        <v>1228.3440505008205</v>
      </c>
      <c r="G642" s="180">
        <f>(G625/G612)*BV77</f>
        <v>0</v>
      </c>
      <c r="H642" s="180">
        <f>(H628/H612)*BV60</f>
        <v>93181.272750672724</v>
      </c>
      <c r="I642" s="180">
        <f>(I629/I612)*BV78</f>
        <v>0</v>
      </c>
      <c r="J642" s="180">
        <f>(J630/J612)*BV79</f>
        <v>0</v>
      </c>
      <c r="N642" s="198" t="s">
        <v>649</v>
      </c>
    </row>
    <row r="643" spans="1:14" ht="12.65" customHeight="1" x14ac:dyDescent="0.35">
      <c r="A643" s="195">
        <v>8700</v>
      </c>
      <c r="B643" s="199" t="s">
        <v>650</v>
      </c>
      <c r="C643" s="180">
        <f>BW71</f>
        <v>366796.2</v>
      </c>
      <c r="D643" s="180">
        <f>(D615/D612)*BW76</f>
        <v>1865.0776093236454</v>
      </c>
      <c r="E643" s="180">
        <f>(E623/E612)*SUM(C643:D643)</f>
        <v>17372.291811585026</v>
      </c>
      <c r="F643" s="180">
        <f>(F624/F612)*BW64</f>
        <v>336.72713347249118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8" t="s">
        <v>651</v>
      </c>
    </row>
    <row r="644" spans="1:14" ht="12.65" customHeight="1" x14ac:dyDescent="0.35">
      <c r="A644" s="195">
        <v>8710</v>
      </c>
      <c r="B644" s="199" t="s">
        <v>652</v>
      </c>
      <c r="C644" s="180">
        <f>BX71</f>
        <v>2005715.3199999998</v>
      </c>
      <c r="D644" s="180">
        <f>(D615/D612)*BX76</f>
        <v>17436.672523061967</v>
      </c>
      <c r="E644" s="180">
        <f>(E623/E612)*SUM(C644:D644)</f>
        <v>95336.258316084772</v>
      </c>
      <c r="F644" s="180">
        <f>(F624/F612)*BX64</f>
        <v>1090.873943997902</v>
      </c>
      <c r="G644" s="180">
        <f>(G625/G612)*BX77</f>
        <v>0</v>
      </c>
      <c r="H644" s="180">
        <f>(H628/H612)*BX60</f>
        <v>85386.832774226801</v>
      </c>
      <c r="I644" s="180">
        <f>(I629/I612)*BX78</f>
        <v>0</v>
      </c>
      <c r="J644" s="180">
        <f>(J630/J612)*BX79</f>
        <v>0</v>
      </c>
      <c r="K644" s="180">
        <f>SUM(C631:J644)</f>
        <v>14448161.240001138</v>
      </c>
      <c r="N644" s="198" t="s">
        <v>653</v>
      </c>
    </row>
    <row r="645" spans="1:14" ht="12.65" customHeight="1" x14ac:dyDescent="0.35">
      <c r="A645" s="195">
        <v>8720</v>
      </c>
      <c r="B645" s="199" t="s">
        <v>654</v>
      </c>
      <c r="C645" s="180">
        <f>BY71</f>
        <v>936847.97999999986</v>
      </c>
      <c r="D645" s="180">
        <f>(D615/D612)*BY76</f>
        <v>4372.807146500506</v>
      </c>
      <c r="E645" s="180">
        <f>(E623/E612)*SUM(C645:D645)</f>
        <v>44352.806129984594</v>
      </c>
      <c r="F645" s="180">
        <f>(F624/F612)*BY64</f>
        <v>37.665068729246833</v>
      </c>
      <c r="G645" s="180">
        <f>(G625/G612)*BY77</f>
        <v>0</v>
      </c>
      <c r="H645" s="180">
        <f>(H628/H612)*BY60</f>
        <v>36105.857439278472</v>
      </c>
      <c r="I645" s="180">
        <f>(I629/I612)*BY78</f>
        <v>0</v>
      </c>
      <c r="J645" s="180">
        <f>(J630/J612)*BY79</f>
        <v>0</v>
      </c>
      <c r="K645" s="180">
        <v>0</v>
      </c>
      <c r="N645" s="198" t="s">
        <v>655</v>
      </c>
    </row>
    <row r="646" spans="1:14" ht="12.65" customHeight="1" x14ac:dyDescent="0.35">
      <c r="A646" s="195">
        <v>8730</v>
      </c>
      <c r="B646" s="199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5" customHeight="1" x14ac:dyDescent="0.35">
      <c r="A647" s="195">
        <v>8740</v>
      </c>
      <c r="B647" s="199" t="s">
        <v>658</v>
      </c>
      <c r="C647" s="180">
        <f>CA71</f>
        <v>210833.64</v>
      </c>
      <c r="D647" s="180">
        <f>(D615/D612)*CA76</f>
        <v>0</v>
      </c>
      <c r="E647" s="180">
        <f>(E623/E612)*SUM(C647:D647)</f>
        <v>9935.0372285641824</v>
      </c>
      <c r="F647" s="180">
        <f>(F624/F612)*CA64</f>
        <v>343.22049181813378</v>
      </c>
      <c r="G647" s="180">
        <f>(G625/G612)*CA77</f>
        <v>0</v>
      </c>
      <c r="H647" s="180">
        <f>(H628/H612)*CA60</f>
        <v>9755.6216479387513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1252584.635152814</v>
      </c>
      <c r="N647" s="198" t="s">
        <v>659</v>
      </c>
    </row>
    <row r="648" spans="1:14" ht="12.65" customHeight="1" x14ac:dyDescent="0.35">
      <c r="A648" s="195"/>
      <c r="B648" s="195"/>
      <c r="C648" s="180">
        <f>SUM(C614:C647)</f>
        <v>26745939.229999997</v>
      </c>
      <c r="L648" s="258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5" customHeight="1" x14ac:dyDescent="0.35">
      <c r="A668" s="195">
        <v>6010</v>
      </c>
      <c r="B668" s="197" t="s">
        <v>283</v>
      </c>
      <c r="C668" s="180">
        <f>C71</f>
        <v>1833914.33</v>
      </c>
      <c r="D668" s="180">
        <f>(D615/D612)*C76</f>
        <v>27839.311642988097</v>
      </c>
      <c r="E668" s="180">
        <f>(E623/E612)*SUM(C668:D668)</f>
        <v>87730.742305345702</v>
      </c>
      <c r="F668" s="180">
        <f>(F624/F612)*C64</f>
        <v>6386.2623845764156</v>
      </c>
      <c r="G668" s="180">
        <f>(G625/G612)*C77</f>
        <v>228.67718906034594</v>
      </c>
      <c r="H668" s="180">
        <f>(H628/H612)*C60</f>
        <v>102635.17414145872</v>
      </c>
      <c r="I668" s="180">
        <f>(I629/I612)*C78</f>
        <v>112180.5514561743</v>
      </c>
      <c r="J668" s="180">
        <f>(J630/J612)*C79</f>
        <v>23992.043265253604</v>
      </c>
      <c r="K668" s="180">
        <f>(K644/K612)*C75</f>
        <v>150615.60950550737</v>
      </c>
      <c r="L668" s="180">
        <f>(L647/L612)*C80</f>
        <v>105621.65599277474</v>
      </c>
      <c r="M668" s="180">
        <f t="shared" ref="M668:M713" si="20">ROUND(SUM(D668:L668),0)</f>
        <v>617230</v>
      </c>
      <c r="N668" s="197" t="s">
        <v>663</v>
      </c>
    </row>
    <row r="669" spans="1:14" ht="12.65" customHeight="1" x14ac:dyDescent="0.35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7" t="s">
        <v>664</v>
      </c>
    </row>
    <row r="670" spans="1:14" ht="12.65" customHeight="1" x14ac:dyDescent="0.35">
      <c r="A670" s="195">
        <v>6070</v>
      </c>
      <c r="B670" s="197" t="s">
        <v>665</v>
      </c>
      <c r="C670" s="180">
        <f>E71</f>
        <v>7174863.3400000008</v>
      </c>
      <c r="D670" s="180">
        <f>(D615/D612)*E76</f>
        <v>297313.89880071912</v>
      </c>
      <c r="E670" s="180">
        <f>(E623/E612)*SUM(C670:D670)</f>
        <v>352108.70070789021</v>
      </c>
      <c r="F670" s="180">
        <f>(F624/F612)*E64</f>
        <v>20358.35475320461</v>
      </c>
      <c r="G670" s="180">
        <f>(G625/G612)*E77</f>
        <v>2933.2113792661657</v>
      </c>
      <c r="H670" s="180">
        <f>(H628/H612)*E60</f>
        <v>190335.19555385658</v>
      </c>
      <c r="I670" s="180">
        <f>(I629/I612)*E78</f>
        <v>344002.27145448368</v>
      </c>
      <c r="J670" s="180">
        <f>(J630/J612)*E79</f>
        <v>73768.563822406621</v>
      </c>
      <c r="K670" s="180">
        <f>(K644/K612)*E75</f>
        <v>574664.59400805132</v>
      </c>
      <c r="L670" s="180">
        <f>(L647/L612)*E80</f>
        <v>270445.25929360156</v>
      </c>
      <c r="M670" s="180">
        <f t="shared" si="20"/>
        <v>2125930</v>
      </c>
      <c r="N670" s="197" t="s">
        <v>666</v>
      </c>
    </row>
    <row r="671" spans="1:14" ht="12.65" customHeight="1" x14ac:dyDescent="0.35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7250.7435465669842</v>
      </c>
      <c r="M671" s="180">
        <f t="shared" si="20"/>
        <v>7251</v>
      </c>
      <c r="N671" s="197" t="s">
        <v>668</v>
      </c>
    </row>
    <row r="672" spans="1:14" ht="12.65" customHeight="1" x14ac:dyDescent="0.35">
      <c r="A672" s="195">
        <v>6120</v>
      </c>
      <c r="B672" s="197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7" t="s">
        <v>670</v>
      </c>
    </row>
    <row r="673" spans="1:14" ht="12.65" customHeight="1" x14ac:dyDescent="0.35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7" t="s">
        <v>672</v>
      </c>
    </row>
    <row r="674" spans="1:14" ht="12.65" customHeight="1" x14ac:dyDescent="0.35">
      <c r="A674" s="195">
        <v>6150</v>
      </c>
      <c r="B674" s="197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7" t="s">
        <v>674</v>
      </c>
    </row>
    <row r="675" spans="1:14" ht="12.65" customHeight="1" x14ac:dyDescent="0.35">
      <c r="A675" s="195">
        <v>6170</v>
      </c>
      <c r="B675" s="197" t="s">
        <v>99</v>
      </c>
      <c r="C675" s="180">
        <f>J71</f>
        <v>117655.67</v>
      </c>
      <c r="D675" s="180">
        <f>(D615/D612)*J76</f>
        <v>2440.2279677764504</v>
      </c>
      <c r="E675" s="180">
        <f>(E623/E612)*SUM(C675:D675)</f>
        <v>5659.2354868402617</v>
      </c>
      <c r="F675" s="180">
        <f>(F624/F612)*J64</f>
        <v>90.095774465376877</v>
      </c>
      <c r="G675" s="180">
        <f>(G625/G612)*J77</f>
        <v>0</v>
      </c>
      <c r="H675" s="180">
        <f>(H628/H612)*J60</f>
        <v>8649.3140383786867</v>
      </c>
      <c r="I675" s="180">
        <f>(I629/I612)*J78</f>
        <v>36963.966471351268</v>
      </c>
      <c r="J675" s="180">
        <f>(J630/J612)*J79</f>
        <v>0</v>
      </c>
      <c r="K675" s="180">
        <f>(K644/K612)*J75</f>
        <v>47648.859461569147</v>
      </c>
      <c r="L675" s="180">
        <f>(L647/L612)*J80</f>
        <v>0</v>
      </c>
      <c r="M675" s="180">
        <f t="shared" si="20"/>
        <v>101452</v>
      </c>
      <c r="N675" s="197" t="s">
        <v>675</v>
      </c>
    </row>
    <row r="676" spans="1:14" ht="12.65" customHeight="1" x14ac:dyDescent="0.35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5" customHeight="1" x14ac:dyDescent="0.35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7" t="s">
        <v>677</v>
      </c>
    </row>
    <row r="678" spans="1:14" ht="12.65" customHeight="1" x14ac:dyDescent="0.35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5" customHeight="1" x14ac:dyDescent="0.35">
      <c r="A679" s="195">
        <v>6400</v>
      </c>
      <c r="B679" s="197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7" t="s">
        <v>681</v>
      </c>
    </row>
    <row r="680" spans="1:14" ht="12.65" customHeight="1" x14ac:dyDescent="0.35">
      <c r="A680" s="195">
        <v>7010</v>
      </c>
      <c r="B680" s="197" t="s">
        <v>682</v>
      </c>
      <c r="C680" s="180">
        <f>O71</f>
        <v>2291380.5699999998</v>
      </c>
      <c r="D680" s="180">
        <f>(D615/D612)*O76</f>
        <v>47504.460635296462</v>
      </c>
      <c r="E680" s="180">
        <f>(E623/E612)*SUM(C680:D680)</f>
        <v>110214.43187478595</v>
      </c>
      <c r="F680" s="180">
        <f>(F624/F612)*O64</f>
        <v>7396.9190755731643</v>
      </c>
      <c r="G680" s="180">
        <f>(G625/G612)*O77</f>
        <v>314.93383648031875</v>
      </c>
      <c r="H680" s="180">
        <f>(H628/H612)*O60</f>
        <v>102484.31401288234</v>
      </c>
      <c r="I680" s="180">
        <f>(I629/I612)*O78</f>
        <v>102820.86820287802</v>
      </c>
      <c r="J680" s="180">
        <f>(J630/J612)*O79</f>
        <v>0</v>
      </c>
      <c r="K680" s="180">
        <f>(K644/K612)*O75</f>
        <v>157103.56359251519</v>
      </c>
      <c r="L680" s="180">
        <f>(L647/L612)*O80</f>
        <v>168710.59984125447</v>
      </c>
      <c r="M680" s="180">
        <f t="shared" si="20"/>
        <v>696550</v>
      </c>
      <c r="N680" s="197" t="s">
        <v>683</v>
      </c>
    </row>
    <row r="681" spans="1:14" ht="12.65" customHeight="1" x14ac:dyDescent="0.35">
      <c r="A681" s="195">
        <v>7020</v>
      </c>
      <c r="B681" s="197" t="s">
        <v>684</v>
      </c>
      <c r="C681" s="180">
        <f>P71</f>
        <v>4897099.95</v>
      </c>
      <c r="D681" s="180">
        <f>(D615/D612)*P76</f>
        <v>135452.53281079998</v>
      </c>
      <c r="E681" s="180">
        <f>(E623/E612)*SUM(C681:D681)</f>
        <v>237147.14725519324</v>
      </c>
      <c r="F681" s="180">
        <f>(F624/F612)*P64</f>
        <v>190556.04560905622</v>
      </c>
      <c r="G681" s="180">
        <f>(G625/G612)*P77</f>
        <v>0</v>
      </c>
      <c r="H681" s="180">
        <f>(H628/H612)*P60</f>
        <v>89610.916374365232</v>
      </c>
      <c r="I681" s="180">
        <f>(I629/I612)*P78</f>
        <v>248709.84412925705</v>
      </c>
      <c r="J681" s="180">
        <f>(J630/J612)*P79</f>
        <v>28558.307666012955</v>
      </c>
      <c r="K681" s="180">
        <f>(K644/K612)*P75</f>
        <v>1418609.9057375218</v>
      </c>
      <c r="L681" s="180">
        <f>(L647/L612)*P80</f>
        <v>99267.9116478449</v>
      </c>
      <c r="M681" s="180">
        <f t="shared" si="20"/>
        <v>2447913</v>
      </c>
      <c r="N681" s="197" t="s">
        <v>685</v>
      </c>
    </row>
    <row r="682" spans="1:14" ht="12.65" customHeight="1" x14ac:dyDescent="0.35">
      <c r="A682" s="195">
        <v>7030</v>
      </c>
      <c r="B682" s="197" t="s">
        <v>686</v>
      </c>
      <c r="C682" s="180">
        <f>Q71</f>
        <v>1625208.5999999999</v>
      </c>
      <c r="D682" s="180">
        <f>(D615/D612)*Q76</f>
        <v>0</v>
      </c>
      <c r="E682" s="180">
        <f>(E623/E612)*SUM(C682:D682)</f>
        <v>76584.116012903221</v>
      </c>
      <c r="F682" s="180">
        <f>(F624/F612)*Q64</f>
        <v>8770.4985916095284</v>
      </c>
      <c r="G682" s="180">
        <f>(G625/G612)*Q77</f>
        <v>0</v>
      </c>
      <c r="H682" s="180">
        <f>(H628/H612)*Q60</f>
        <v>54359.932997019539</v>
      </c>
      <c r="I682" s="180">
        <f>(I629/I612)*Q78</f>
        <v>9020.5642948435197</v>
      </c>
      <c r="J682" s="180">
        <f>(J630/J612)*Q79</f>
        <v>26856.351209607114</v>
      </c>
      <c r="K682" s="180">
        <f>(K644/K612)*Q75</f>
        <v>105938.97252449856</v>
      </c>
      <c r="L682" s="180">
        <f>(L647/L612)*Q80</f>
        <v>87382.67222615263</v>
      </c>
      <c r="M682" s="180">
        <f t="shared" si="20"/>
        <v>368913</v>
      </c>
      <c r="N682" s="197" t="s">
        <v>687</v>
      </c>
    </row>
    <row r="683" spans="1:14" ht="12.65" customHeight="1" x14ac:dyDescent="0.35">
      <c r="A683" s="195">
        <v>7040</v>
      </c>
      <c r="B683" s="197" t="s">
        <v>107</v>
      </c>
      <c r="C683" s="180">
        <f>R71</f>
        <v>1873419.19</v>
      </c>
      <c r="D683" s="180">
        <f>(D615/D612)*R76</f>
        <v>0</v>
      </c>
      <c r="E683" s="180">
        <f>(E623/E612)*SUM(C683:D683)</f>
        <v>88280.453713916591</v>
      </c>
      <c r="F683" s="180">
        <f>(F624/F612)*R64</f>
        <v>1757.643368622857</v>
      </c>
      <c r="G683" s="180">
        <f>(G625/G612)*R77</f>
        <v>0</v>
      </c>
      <c r="H683" s="180">
        <f>(H628/H612)*R60</f>
        <v>0</v>
      </c>
      <c r="I683" s="180">
        <f>(I629/I612)*R78</f>
        <v>16955.947922638195</v>
      </c>
      <c r="J683" s="180">
        <f>(J630/J612)*R79</f>
        <v>0</v>
      </c>
      <c r="K683" s="180">
        <f>(K644/K612)*R75</f>
        <v>222986.69006414816</v>
      </c>
      <c r="L683" s="180">
        <f>(L647/L612)*R80</f>
        <v>0</v>
      </c>
      <c r="M683" s="180">
        <f t="shared" si="20"/>
        <v>329981</v>
      </c>
      <c r="N683" s="197" t="s">
        <v>688</v>
      </c>
    </row>
    <row r="684" spans="1:14" ht="12.65" customHeight="1" x14ac:dyDescent="0.35">
      <c r="A684" s="195">
        <v>7050</v>
      </c>
      <c r="B684" s="197" t="s">
        <v>689</v>
      </c>
      <c r="C684" s="180">
        <f>S71</f>
        <v>256041.13</v>
      </c>
      <c r="D684" s="180">
        <f>(D615/D612)*S76</f>
        <v>33429.921075794628</v>
      </c>
      <c r="E684" s="180">
        <f>(E623/E612)*SUM(C684:D684)</f>
        <v>13640.639458815127</v>
      </c>
      <c r="F684" s="180">
        <f>(F624/F612)*S64</f>
        <v>442.65709390894989</v>
      </c>
      <c r="G684" s="180">
        <f>(G625/G612)*S77</f>
        <v>0</v>
      </c>
      <c r="H684" s="180">
        <f>(H628/H612)*S60</f>
        <v>16343.180595773681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63856</v>
      </c>
      <c r="N684" s="197" t="s">
        <v>690</v>
      </c>
    </row>
    <row r="685" spans="1:14" ht="12.65" customHeight="1" x14ac:dyDescent="0.35">
      <c r="A685" s="195">
        <v>7060</v>
      </c>
      <c r="B685" s="197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7" t="s">
        <v>692</v>
      </c>
    </row>
    <row r="686" spans="1:14" ht="12.65" customHeight="1" x14ac:dyDescent="0.35">
      <c r="A686" s="195">
        <v>7070</v>
      </c>
      <c r="B686" s="197" t="s">
        <v>109</v>
      </c>
      <c r="C686" s="180">
        <f>U71</f>
        <v>4589137.4899999993</v>
      </c>
      <c r="D686" s="180">
        <f>(D615/D612)*U76</f>
        <v>31652.225635078361</v>
      </c>
      <c r="E686" s="180">
        <f>(E623/E612)*SUM(C686:D686)</f>
        <v>217743.79956728441</v>
      </c>
      <c r="F686" s="180">
        <f>(F624/F612)*U64</f>
        <v>106145.01403647587</v>
      </c>
      <c r="G686" s="180">
        <f>(G625/G612)*U77</f>
        <v>0</v>
      </c>
      <c r="H686" s="180">
        <f>(H628/H612)*U60</f>
        <v>175601.18966289752</v>
      </c>
      <c r="I686" s="180">
        <f>(I629/I612)*U78</f>
        <v>96174.13661720384</v>
      </c>
      <c r="J686" s="180">
        <f>(J630/J612)*U79</f>
        <v>0</v>
      </c>
      <c r="K686" s="180">
        <f>(K644/K612)*U75</f>
        <v>951743.21507995692</v>
      </c>
      <c r="L686" s="180">
        <f>(L647/L612)*U80</f>
        <v>3886.9965404276618</v>
      </c>
      <c r="M686" s="180">
        <f t="shared" si="20"/>
        <v>1582947</v>
      </c>
      <c r="N686" s="197" t="s">
        <v>693</v>
      </c>
    </row>
    <row r="687" spans="1:14" ht="12.65" customHeight="1" x14ac:dyDescent="0.35">
      <c r="A687" s="195">
        <v>7110</v>
      </c>
      <c r="B687" s="197" t="s">
        <v>694</v>
      </c>
      <c r="C687" s="180">
        <f>V71</f>
        <v>51326.400000000001</v>
      </c>
      <c r="D687" s="180">
        <f>(D615/D612)*V76</f>
        <v>0</v>
      </c>
      <c r="E687" s="180">
        <f>(E623/E612)*SUM(C687:D687)</f>
        <v>2418.6353506403275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6443.2602106025142</v>
      </c>
      <c r="J687" s="180">
        <f>(J630/J612)*V79</f>
        <v>0</v>
      </c>
      <c r="K687" s="180">
        <f>(K644/K612)*V75</f>
        <v>70910.921601791371</v>
      </c>
      <c r="L687" s="180">
        <f>(L647/L612)*V80</f>
        <v>0</v>
      </c>
      <c r="M687" s="180">
        <f t="shared" si="20"/>
        <v>79773</v>
      </c>
      <c r="N687" s="197" t="s">
        <v>695</v>
      </c>
    </row>
    <row r="688" spans="1:14" ht="12.65" customHeight="1" x14ac:dyDescent="0.35">
      <c r="A688" s="195">
        <v>7120</v>
      </c>
      <c r="B688" s="197" t="s">
        <v>696</v>
      </c>
      <c r="C688" s="180">
        <f>W71</f>
        <v>608128.35</v>
      </c>
      <c r="D688" s="180">
        <f>(D615/D612)*W76</f>
        <v>2761.0915921866167</v>
      </c>
      <c r="E688" s="180">
        <f>(E623/E612)*SUM(C688:D688)</f>
        <v>28786.721818942926</v>
      </c>
      <c r="F688" s="180">
        <f>(F624/F612)*W64</f>
        <v>714.75154731333328</v>
      </c>
      <c r="G688" s="180">
        <f>(G625/G612)*W77</f>
        <v>0</v>
      </c>
      <c r="H688" s="180">
        <f>(H628/H612)*W60</f>
        <v>11666.516609906135</v>
      </c>
      <c r="I688" s="180">
        <f>(I629/I612)*W78</f>
        <v>9834.4497951301528</v>
      </c>
      <c r="J688" s="180">
        <f>(J630/J612)*W79</f>
        <v>0</v>
      </c>
      <c r="K688" s="180">
        <f>(K644/K612)*W75</f>
        <v>297804.70020340232</v>
      </c>
      <c r="L688" s="180">
        <f>(L647/L612)*W80</f>
        <v>0</v>
      </c>
      <c r="M688" s="180">
        <f t="shared" si="20"/>
        <v>351568</v>
      </c>
      <c r="N688" s="197" t="s">
        <v>697</v>
      </c>
    </row>
    <row r="689" spans="1:14" ht="12.65" customHeight="1" x14ac:dyDescent="0.35">
      <c r="A689" s="195">
        <v>7130</v>
      </c>
      <c r="B689" s="197" t="s">
        <v>698</v>
      </c>
      <c r="C689" s="180">
        <f>X71</f>
        <v>1716263.82</v>
      </c>
      <c r="D689" s="180">
        <f>(D615/D612)*X76</f>
        <v>7977.0210808692245</v>
      </c>
      <c r="E689" s="180">
        <f>(E623/E612)*SUM(C689:D689)</f>
        <v>81250.776428037061</v>
      </c>
      <c r="F689" s="180">
        <f>(F624/F612)*X64</f>
        <v>5586.0337588405573</v>
      </c>
      <c r="G689" s="180">
        <f>(G625/G612)*X77</f>
        <v>0</v>
      </c>
      <c r="H689" s="180">
        <f>(H628/H612)*X60</f>
        <v>41134.52839182422</v>
      </c>
      <c r="I689" s="180">
        <f>(I629/I612)*X78</f>
        <v>45102.821474217599</v>
      </c>
      <c r="J689" s="180">
        <f>(J630/J612)*X79</f>
        <v>0</v>
      </c>
      <c r="K689" s="180">
        <f>(K644/K612)*X75</f>
        <v>773620.9000561462</v>
      </c>
      <c r="L689" s="180">
        <f>(L647/L612)*X80</f>
        <v>0</v>
      </c>
      <c r="M689" s="180">
        <f t="shared" si="20"/>
        <v>954672</v>
      </c>
      <c r="N689" s="197" t="s">
        <v>699</v>
      </c>
    </row>
    <row r="690" spans="1:14" ht="12.65" customHeight="1" x14ac:dyDescent="0.35">
      <c r="A690" s="195">
        <v>7140</v>
      </c>
      <c r="B690" s="197" t="s">
        <v>1250</v>
      </c>
      <c r="C690" s="180">
        <f>Y71</f>
        <v>2834545.2199999997</v>
      </c>
      <c r="D690" s="180">
        <f>(D615/D612)*Y76</f>
        <v>70649.639167857458</v>
      </c>
      <c r="E690" s="180">
        <f>(E623/E612)*SUM(C690:D690)</f>
        <v>136900.44473958679</v>
      </c>
      <c r="F690" s="180">
        <f>(F624/F612)*Y64</f>
        <v>6095.0032917893359</v>
      </c>
      <c r="G690" s="180">
        <f>(G625/G612)*Y77</f>
        <v>0</v>
      </c>
      <c r="H690" s="180">
        <f>(H628/H612)*Y60</f>
        <v>113647.96352753391</v>
      </c>
      <c r="I690" s="180">
        <f>(I629/I612)*Y78</f>
        <v>68366.382024077204</v>
      </c>
      <c r="J690" s="180">
        <f>(J630/J612)*Y79</f>
        <v>29776.901967893573</v>
      </c>
      <c r="K690" s="180">
        <f>(K644/K612)*Y75</f>
        <v>788824.64682410727</v>
      </c>
      <c r="L690" s="180">
        <f>(L647/L612)*Y80</f>
        <v>0</v>
      </c>
      <c r="M690" s="180">
        <f t="shared" si="20"/>
        <v>1214261</v>
      </c>
      <c r="N690" s="197" t="s">
        <v>700</v>
      </c>
    </row>
    <row r="691" spans="1:14" ht="12.65" customHeight="1" x14ac:dyDescent="0.35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7" t="s">
        <v>702</v>
      </c>
    </row>
    <row r="692" spans="1:14" ht="12.65" customHeight="1" x14ac:dyDescent="0.35">
      <c r="A692" s="195">
        <v>7160</v>
      </c>
      <c r="B692" s="197" t="s">
        <v>703</v>
      </c>
      <c r="C692" s="180">
        <f>AA71</f>
        <v>396735.99000000005</v>
      </c>
      <c r="D692" s="180">
        <f>(D615/D612)*AA76</f>
        <v>0</v>
      </c>
      <c r="E692" s="180">
        <f>(E623/E612)*SUM(C692:D692)</f>
        <v>18695.246311552877</v>
      </c>
      <c r="F692" s="180">
        <f>(F624/F612)*AA64</f>
        <v>7045.3450953725114</v>
      </c>
      <c r="G692" s="180">
        <f>(G625/G612)*AA77</f>
        <v>0</v>
      </c>
      <c r="H692" s="180">
        <f>(H628/H612)*AA60</f>
        <v>4676.6639858675462</v>
      </c>
      <c r="I692" s="180">
        <f>(I629/I612)*AA78</f>
        <v>2577.3040842410055</v>
      </c>
      <c r="J692" s="180">
        <f>(J630/J612)*AA79</f>
        <v>0</v>
      </c>
      <c r="K692" s="180">
        <f>(K644/K612)*AA75</f>
        <v>80923.540252198087</v>
      </c>
      <c r="L692" s="180">
        <f>(L647/L612)*AA80</f>
        <v>0</v>
      </c>
      <c r="M692" s="180">
        <f t="shared" si="20"/>
        <v>113918</v>
      </c>
      <c r="N692" s="197" t="s">
        <v>704</v>
      </c>
    </row>
    <row r="693" spans="1:14" ht="12.65" customHeight="1" x14ac:dyDescent="0.35">
      <c r="A693" s="195">
        <v>7170</v>
      </c>
      <c r="B693" s="197" t="s">
        <v>115</v>
      </c>
      <c r="C693" s="180">
        <f>AB71</f>
        <v>10268024.229999999</v>
      </c>
      <c r="D693" s="180">
        <f>(D615/D612)*AB76</f>
        <v>26003.823762716689</v>
      </c>
      <c r="E693" s="180">
        <f>(E623/E612)*SUM(C693:D693)</f>
        <v>485081.75424954318</v>
      </c>
      <c r="F693" s="180">
        <f>(F624/F612)*AB64</f>
        <v>727707.23590721574</v>
      </c>
      <c r="G693" s="180">
        <f>(G625/G612)*AB77</f>
        <v>0</v>
      </c>
      <c r="H693" s="180">
        <f>(H628/H612)*AB60</f>
        <v>57678.855825699735</v>
      </c>
      <c r="I693" s="180">
        <f>(I629/I612)*AB78</f>
        <v>275228.94668026321</v>
      </c>
      <c r="J693" s="180">
        <f>(J630/J612)*AB79</f>
        <v>0</v>
      </c>
      <c r="K693" s="180">
        <f>(K644/K612)*AB75</f>
        <v>3706459.8440839741</v>
      </c>
      <c r="L693" s="180">
        <f>(L647/L612)*AB80</f>
        <v>0</v>
      </c>
      <c r="M693" s="180">
        <f t="shared" si="20"/>
        <v>5278160</v>
      </c>
      <c r="N693" s="197" t="s">
        <v>705</v>
      </c>
    </row>
    <row r="694" spans="1:14" ht="12.65" customHeight="1" x14ac:dyDescent="0.35">
      <c r="A694" s="195">
        <v>7180</v>
      </c>
      <c r="B694" s="197" t="s">
        <v>706</v>
      </c>
      <c r="C694" s="180">
        <f>AC71</f>
        <v>619894.61</v>
      </c>
      <c r="D694" s="180">
        <f>(D615/D612)*AC76</f>
        <v>0</v>
      </c>
      <c r="E694" s="180">
        <f>(E623/E612)*SUM(C694:D694)</f>
        <v>29211.069107075484</v>
      </c>
      <c r="F694" s="180">
        <f>(F624/F612)*AC64</f>
        <v>4195.9045564466842</v>
      </c>
      <c r="G694" s="180">
        <f>(G625/G612)*AC77</f>
        <v>0</v>
      </c>
      <c r="H694" s="180">
        <f>(H628/H612)*AC60</f>
        <v>37564.172015516735</v>
      </c>
      <c r="I694" s="180">
        <f>(I629/I612)*AC78</f>
        <v>32216.301053012572</v>
      </c>
      <c r="J694" s="180">
        <f>(J630/J612)*AC79</f>
        <v>0</v>
      </c>
      <c r="K694" s="180">
        <f>(K644/K612)*AC75</f>
        <v>61582.228818893731</v>
      </c>
      <c r="L694" s="180">
        <f>(L647/L612)*AC80</f>
        <v>0</v>
      </c>
      <c r="M694" s="180">
        <f t="shared" si="20"/>
        <v>164770</v>
      </c>
      <c r="N694" s="197" t="s">
        <v>707</v>
      </c>
    </row>
    <row r="695" spans="1:14" ht="12.65" customHeight="1" x14ac:dyDescent="0.35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7" t="s">
        <v>708</v>
      </c>
    </row>
    <row r="696" spans="1:14" ht="12.65" customHeight="1" x14ac:dyDescent="0.35">
      <c r="A696" s="195">
        <v>7200</v>
      </c>
      <c r="B696" s="197" t="s">
        <v>709</v>
      </c>
      <c r="C696" s="180">
        <f>AE71</f>
        <v>2431802.17</v>
      </c>
      <c r="D696" s="180">
        <f>(D615/D612)*AE76</f>
        <v>82653.544969025912</v>
      </c>
      <c r="E696" s="180">
        <f>(E623/E612)*SUM(C696:D696)</f>
        <v>118487.78561994774</v>
      </c>
      <c r="F696" s="180">
        <f>(F624/F612)*AE64</f>
        <v>2271.1785975858634</v>
      </c>
      <c r="G696" s="180">
        <f>(G625/G612)*AE77</f>
        <v>0</v>
      </c>
      <c r="H696" s="180">
        <f>(H628/H612)*AE60</f>
        <v>109977.03373217552</v>
      </c>
      <c r="I696" s="180">
        <f>(I629/I612)*AE78</f>
        <v>17295.066881090959</v>
      </c>
      <c r="J696" s="180">
        <f>(J630/J612)*AE79</f>
        <v>10704.067138659724</v>
      </c>
      <c r="K696" s="180">
        <f>(K644/K612)*AE75</f>
        <v>317896.57035683253</v>
      </c>
      <c r="L696" s="180">
        <f>(L647/L612)*AE80</f>
        <v>16295.485496408275</v>
      </c>
      <c r="M696" s="180">
        <f t="shared" si="20"/>
        <v>675581</v>
      </c>
      <c r="N696" s="197" t="s">
        <v>710</v>
      </c>
    </row>
    <row r="697" spans="1:14" ht="12.65" customHeight="1" x14ac:dyDescent="0.35">
      <c r="A697" s="195">
        <v>7220</v>
      </c>
      <c r="B697" s="197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7" t="s">
        <v>712</v>
      </c>
    </row>
    <row r="698" spans="1:14" ht="12.65" customHeight="1" x14ac:dyDescent="0.35">
      <c r="A698" s="195">
        <v>7230</v>
      </c>
      <c r="B698" s="197" t="s">
        <v>713</v>
      </c>
      <c r="C698" s="180">
        <f>AG71</f>
        <v>7115256.4800000004</v>
      </c>
      <c r="D698" s="180">
        <f>(D615/D612)*AG76</f>
        <v>48069.439524387562</v>
      </c>
      <c r="E698" s="180">
        <f>(E623/E612)*SUM(C698:D698)</f>
        <v>337554.81189251179</v>
      </c>
      <c r="F698" s="180">
        <f>(F624/F612)*AG64</f>
        <v>26546.786837388456</v>
      </c>
      <c r="G698" s="180">
        <f>(G625/G612)*AG77</f>
        <v>322.28367942767977</v>
      </c>
      <c r="H698" s="180">
        <f>(H628/H612)*AG60</f>
        <v>140350.20628555183</v>
      </c>
      <c r="I698" s="180">
        <f>(I629/I612)*AG78</f>
        <v>137275.35438167883</v>
      </c>
      <c r="J698" s="180">
        <f>(J630/J612)*AG79</f>
        <v>83763.482437563915</v>
      </c>
      <c r="K698" s="180">
        <f>(K644/K612)*AG75</f>
        <v>2509330.7805901384</v>
      </c>
      <c r="L698" s="180">
        <f>(L647/L612)*AG80</f>
        <v>115488.64721078341</v>
      </c>
      <c r="M698" s="180">
        <f t="shared" si="20"/>
        <v>3398702</v>
      </c>
      <c r="N698" s="197" t="s">
        <v>714</v>
      </c>
    </row>
    <row r="699" spans="1:14" ht="12.65" customHeight="1" x14ac:dyDescent="0.35">
      <c r="A699" s="195">
        <v>7240</v>
      </c>
      <c r="B699" s="197" t="s">
        <v>119</v>
      </c>
      <c r="C699" s="180">
        <f>AH71</f>
        <v>8481455.629999999</v>
      </c>
      <c r="D699" s="180">
        <f>(D615/D612)*AH76</f>
        <v>109269.32131570412</v>
      </c>
      <c r="E699" s="180">
        <f>(E623/E612)*SUM(C699:D699)</f>
        <v>404817.61929299671</v>
      </c>
      <c r="F699" s="180">
        <f>(F624/F612)*AH64</f>
        <v>15770.632952887207</v>
      </c>
      <c r="G699" s="180">
        <f>(G625/G612)*AH77</f>
        <v>189.65368329831963</v>
      </c>
      <c r="H699" s="180">
        <f>(H628/H612)*AH60</f>
        <v>319572.03903428226</v>
      </c>
      <c r="I699" s="180">
        <f>(I629/I612)*AH78</f>
        <v>0</v>
      </c>
      <c r="J699" s="180">
        <f>(J630/J612)*AH79</f>
        <v>16125.385333849021</v>
      </c>
      <c r="K699" s="180">
        <f>(K644/K612)*AH75</f>
        <v>498020.4685229045</v>
      </c>
      <c r="L699" s="180">
        <f>(L647/L612)*AH80</f>
        <v>0</v>
      </c>
      <c r="M699" s="180">
        <f t="shared" si="20"/>
        <v>1363765</v>
      </c>
      <c r="N699" s="197" t="s">
        <v>715</v>
      </c>
    </row>
    <row r="700" spans="1:14" ht="12.65" customHeight="1" x14ac:dyDescent="0.35">
      <c r="A700" s="195">
        <v>7250</v>
      </c>
      <c r="B700" s="197" t="s">
        <v>716</v>
      </c>
      <c r="C700" s="180">
        <f>AI71</f>
        <v>2528137.3507008706</v>
      </c>
      <c r="D700" s="180">
        <f>(D615/D612)*AI76</f>
        <v>50917.450945665121</v>
      </c>
      <c r="E700" s="180">
        <f>(E623/E612)*SUM(C700:D700)</f>
        <v>121531.86497593811</v>
      </c>
      <c r="F700" s="180">
        <f>(F624/F612)*AI64</f>
        <v>12470.305783349759</v>
      </c>
      <c r="G700" s="180">
        <f>(G625/G612)*AI77</f>
        <v>560.79301688364649</v>
      </c>
      <c r="H700" s="180">
        <f>(H628/H612)*AI60</f>
        <v>91873.818303010819</v>
      </c>
      <c r="I700" s="180">
        <f>(I629/I612)*AI78</f>
        <v>135.64758338110556</v>
      </c>
      <c r="J700" s="180">
        <f>(J630/J612)*AI79</f>
        <v>0</v>
      </c>
      <c r="K700" s="180">
        <f>(K644/K612)*AI75</f>
        <v>295352.34078621067</v>
      </c>
      <c r="L700" s="180">
        <f>(L647/L612)*AI80</f>
        <v>62266.694580312353</v>
      </c>
      <c r="M700" s="180">
        <f t="shared" si="20"/>
        <v>635109</v>
      </c>
      <c r="N700" s="197" t="s">
        <v>717</v>
      </c>
    </row>
    <row r="701" spans="1:14" ht="12.65" customHeight="1" x14ac:dyDescent="0.35">
      <c r="A701" s="195">
        <v>7260</v>
      </c>
      <c r="B701" s="197" t="s">
        <v>121</v>
      </c>
      <c r="C701" s="180">
        <f>AJ71</f>
        <v>18304798.41</v>
      </c>
      <c r="D701" s="180">
        <f>(D615/D612)*AJ76</f>
        <v>291070.46597069764</v>
      </c>
      <c r="E701" s="180">
        <f>(E623/E612)*SUM(C701:D701)</f>
        <v>876286.39139497303</v>
      </c>
      <c r="F701" s="180">
        <f>(F624/F612)*AJ64</f>
        <v>66716.911322791595</v>
      </c>
      <c r="G701" s="180">
        <f>(G625/G612)*AJ77</f>
        <v>0</v>
      </c>
      <c r="H701" s="180">
        <f>(H628/H612)*AJ60</f>
        <v>624007.77850140189</v>
      </c>
      <c r="I701" s="180">
        <f>(I629/I612)*AJ78</f>
        <v>0</v>
      </c>
      <c r="J701" s="180">
        <f>(J630/J612)*AJ79</f>
        <v>13399.646641214378</v>
      </c>
      <c r="K701" s="180">
        <f>(K644/K612)*AJ75</f>
        <v>1047059.1852602392</v>
      </c>
      <c r="L701" s="180">
        <f>(L647/L612)*AJ80</f>
        <v>131036.63337249406</v>
      </c>
      <c r="M701" s="180">
        <f t="shared" si="20"/>
        <v>3049577</v>
      </c>
      <c r="N701" s="197" t="s">
        <v>718</v>
      </c>
    </row>
    <row r="702" spans="1:14" ht="12.65" customHeight="1" x14ac:dyDescent="0.35">
      <c r="A702" s="195">
        <v>7310</v>
      </c>
      <c r="B702" s="197" t="s">
        <v>719</v>
      </c>
      <c r="C702" s="180">
        <f>AK71</f>
        <v>314908.04000000004</v>
      </c>
      <c r="D702" s="180">
        <f>(D615/D612)*AK76</f>
        <v>0</v>
      </c>
      <c r="E702" s="180">
        <f>(E623/E612)*SUM(C702:D702)</f>
        <v>14839.297471571324</v>
      </c>
      <c r="F702" s="180">
        <f>(F624/F612)*AK64</f>
        <v>1717.9976375335716</v>
      </c>
      <c r="G702" s="180">
        <f>(G625/G612)*AK77</f>
        <v>0</v>
      </c>
      <c r="H702" s="180">
        <f>(H628/H612)*AK60</f>
        <v>8498.4539098023142</v>
      </c>
      <c r="I702" s="180">
        <f>(I629/I612)*AK78</f>
        <v>4340.722668195378</v>
      </c>
      <c r="J702" s="180">
        <f>(J630/J612)*AK79</f>
        <v>0</v>
      </c>
      <c r="K702" s="180">
        <f>(K644/K612)*AK75</f>
        <v>62772.475854115844</v>
      </c>
      <c r="L702" s="180">
        <f>(L647/L612)*AK80</f>
        <v>0</v>
      </c>
      <c r="M702" s="180">
        <f t="shared" si="20"/>
        <v>92169</v>
      </c>
      <c r="N702" s="197" t="s">
        <v>720</v>
      </c>
    </row>
    <row r="703" spans="1:14" ht="12.65" customHeight="1" x14ac:dyDescent="0.35">
      <c r="A703" s="195">
        <v>7320</v>
      </c>
      <c r="B703" s="197" t="s">
        <v>721</v>
      </c>
      <c r="C703" s="180">
        <f>AL71</f>
        <v>169779.05000000002</v>
      </c>
      <c r="D703" s="180">
        <f>(D615/D612)*AL76</f>
        <v>0</v>
      </c>
      <c r="E703" s="180">
        <f>(E623/E612)*SUM(C703:D703)</f>
        <v>8000.4366588759731</v>
      </c>
      <c r="F703" s="180">
        <f>(F624/F612)*AL64</f>
        <v>115.97432069992647</v>
      </c>
      <c r="G703" s="180">
        <f>(G625/G612)*AL77</f>
        <v>0</v>
      </c>
      <c r="H703" s="180">
        <f>(H628/H612)*AL60</f>
        <v>7995.5868145477398</v>
      </c>
      <c r="I703" s="180">
        <f>(I629/I612)*AL78</f>
        <v>1831.242375644925</v>
      </c>
      <c r="J703" s="180">
        <f>(J630/J612)*AL79</f>
        <v>0</v>
      </c>
      <c r="K703" s="180">
        <f>(K644/K612)*AL75</f>
        <v>28632.407560651045</v>
      </c>
      <c r="L703" s="180">
        <f>(L647/L612)*AL80</f>
        <v>0</v>
      </c>
      <c r="M703" s="180">
        <f t="shared" si="20"/>
        <v>46576</v>
      </c>
      <c r="N703" s="197" t="s">
        <v>722</v>
      </c>
    </row>
    <row r="704" spans="1:14" ht="12.65" customHeight="1" x14ac:dyDescent="0.35">
      <c r="A704" s="195">
        <v>7330</v>
      </c>
      <c r="B704" s="197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7" t="s">
        <v>724</v>
      </c>
    </row>
    <row r="705" spans="1:83" ht="12.65" customHeight="1" x14ac:dyDescent="0.35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83" ht="12.65" customHeight="1" x14ac:dyDescent="0.35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83" ht="12.65" customHeight="1" x14ac:dyDescent="0.35">
      <c r="A707" s="195">
        <v>7380</v>
      </c>
      <c r="B707" s="197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7" t="s">
        <v>730</v>
      </c>
    </row>
    <row r="708" spans="1:83" ht="12.65" customHeight="1" x14ac:dyDescent="0.35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7" t="s">
        <v>732</v>
      </c>
    </row>
    <row r="709" spans="1:83" ht="12.65" customHeight="1" x14ac:dyDescent="0.35">
      <c r="A709" s="195">
        <v>7400</v>
      </c>
      <c r="B709" s="197" t="s">
        <v>733</v>
      </c>
      <c r="C709" s="180">
        <f>AR71</f>
        <v>5398202.5</v>
      </c>
      <c r="D709" s="180">
        <f>(D615/D612)*AR76</f>
        <v>30930.513649913708</v>
      </c>
      <c r="E709" s="180">
        <f>(E623/E612)*SUM(C709:D709)</f>
        <v>255835.06792103357</v>
      </c>
      <c r="F709" s="180">
        <f>(F624/F612)*AR64</f>
        <v>29129.220925657824</v>
      </c>
      <c r="G709" s="180">
        <f>(G625/G612)*AR77</f>
        <v>0</v>
      </c>
      <c r="H709" s="180">
        <f>(H628/H612)*AR60</f>
        <v>203610.88686857736</v>
      </c>
      <c r="I709" s="180">
        <f>(I629/I612)*AR78</f>
        <v>1220.82825042995</v>
      </c>
      <c r="J709" s="180">
        <f>(J630/J612)*AR79</f>
        <v>0</v>
      </c>
      <c r="K709" s="180">
        <f>(K644/K612)*AR75</f>
        <v>279658.81925576547</v>
      </c>
      <c r="L709" s="180">
        <f>(L647/L612)*AR80</f>
        <v>184931.33540419297</v>
      </c>
      <c r="M709" s="180">
        <f t="shared" si="20"/>
        <v>985317</v>
      </c>
      <c r="N709" s="197" t="s">
        <v>734</v>
      </c>
    </row>
    <row r="710" spans="1:83" ht="12.65" customHeight="1" x14ac:dyDescent="0.35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83" ht="12.65" customHeight="1" x14ac:dyDescent="0.35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7" t="s">
        <v>737</v>
      </c>
    </row>
    <row r="712" spans="1:83" ht="12.65" customHeight="1" x14ac:dyDescent="0.35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83" ht="12.65" customHeight="1" x14ac:dyDescent="0.35">
      <c r="A713" s="195">
        <v>7490</v>
      </c>
      <c r="B713" s="197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8" t="s">
        <v>741</v>
      </c>
    </row>
    <row r="715" spans="1:83" ht="12.65" customHeight="1" x14ac:dyDescent="0.35">
      <c r="C715" s="180">
        <f>SUM(C614:C647)+SUM(C668:C713)</f>
        <v>112643917.75070086</v>
      </c>
      <c r="D715" s="180">
        <f>SUM(D616:D647)+SUM(D668:D713)</f>
        <v>1664009.39</v>
      </c>
      <c r="E715" s="180">
        <f>SUM(E624:E647)+SUM(E668:E713)</f>
        <v>5069204.2479644716</v>
      </c>
      <c r="F715" s="180">
        <f>SUM(F625:F648)+SUM(F668:F713)</f>
        <v>1319905.1424027472</v>
      </c>
      <c r="G715" s="180">
        <f>SUM(G626:G647)+SUM(G668:G713)</f>
        <v>17387.246108007934</v>
      </c>
      <c r="H715" s="180">
        <f>SUM(H629:H647)+SUM(H668:H713)</f>
        <v>3165498.0779180233</v>
      </c>
      <c r="I715" s="180">
        <f>SUM(I630:I647)+SUM(I668:I713)</f>
        <v>1568696.4780107948</v>
      </c>
      <c r="J715" s="180">
        <f>SUM(J631:J647)+SUM(J668:J713)</f>
        <v>306944.7494824609</v>
      </c>
      <c r="K715" s="180">
        <f>SUM(K668:K713)</f>
        <v>14448161.240001138</v>
      </c>
      <c r="L715" s="180">
        <f>SUM(L668:L713)</f>
        <v>1252584.6351528142</v>
      </c>
      <c r="M715" s="180">
        <f>SUM(M668:M713)</f>
        <v>26745941</v>
      </c>
      <c r="N715" s="197" t="s">
        <v>742</v>
      </c>
    </row>
    <row r="716" spans="1:83" ht="12.65" customHeight="1" x14ac:dyDescent="0.35">
      <c r="C716" s="180">
        <f>CE71</f>
        <v>112643917.75070088</v>
      </c>
      <c r="D716" s="180">
        <f>D615</f>
        <v>1664009.39</v>
      </c>
      <c r="E716" s="180">
        <f>E623</f>
        <v>5069204.2479644716</v>
      </c>
      <c r="F716" s="180">
        <f>F624</f>
        <v>1319905.1424027479</v>
      </c>
      <c r="G716" s="180">
        <f>G625</f>
        <v>17387.246108007934</v>
      </c>
      <c r="H716" s="180">
        <f>H628</f>
        <v>3165498.0779180229</v>
      </c>
      <c r="I716" s="180">
        <f>I629</f>
        <v>1568696.4780107953</v>
      </c>
      <c r="J716" s="180">
        <f>J630</f>
        <v>306944.7494824609</v>
      </c>
      <c r="K716" s="180">
        <f>K644</f>
        <v>14448161.240001138</v>
      </c>
      <c r="L716" s="180">
        <f>L647</f>
        <v>1252584.635152814</v>
      </c>
      <c r="M716" s="180">
        <f>C648</f>
        <v>26745939.229999997</v>
      </c>
      <c r="N716" s="197" t="s">
        <v>743</v>
      </c>
    </row>
    <row r="717" spans="1:83" ht="12.65" customHeight="1" x14ac:dyDescent="0.35">
      <c r="O717" s="197"/>
    </row>
    <row r="718" spans="1:83" ht="12.65" customHeight="1" x14ac:dyDescent="0.35">
      <c r="O718" s="197"/>
    </row>
    <row r="719" spans="1:83" ht="12.65" customHeight="1" x14ac:dyDescent="0.35">
      <c r="O719" s="197"/>
    </row>
    <row r="720" spans="1:83" s="200" customFormat="1" ht="12.65" customHeight="1" x14ac:dyDescent="0.35">
      <c r="A720" s="200" t="s">
        <v>744</v>
      </c>
      <c r="B720" s="267"/>
      <c r="C720" s="267"/>
      <c r="D720" s="267"/>
      <c r="E720" s="267"/>
      <c r="F720" s="267"/>
      <c r="G720" s="267"/>
      <c r="H720" s="267"/>
      <c r="I720" s="267"/>
      <c r="J720" s="267"/>
      <c r="K720" s="267"/>
      <c r="L720" s="267"/>
      <c r="M720" s="267"/>
      <c r="N720" s="267"/>
      <c r="O720" s="267"/>
      <c r="P720" s="267"/>
      <c r="Q720" s="267"/>
      <c r="R720" s="267"/>
      <c r="S720" s="267"/>
      <c r="T720" s="267"/>
      <c r="U720" s="267"/>
      <c r="V720" s="267"/>
      <c r="W720" s="267"/>
      <c r="X720" s="267"/>
      <c r="Y720" s="267"/>
      <c r="Z720" s="267"/>
      <c r="AA720" s="267"/>
      <c r="AB720" s="267"/>
      <c r="AC720" s="267"/>
      <c r="AD720" s="267"/>
      <c r="AE720" s="267"/>
      <c r="AF720" s="267"/>
      <c r="AG720" s="267"/>
      <c r="AH720" s="267"/>
      <c r="AI720" s="267"/>
      <c r="AJ720" s="267"/>
      <c r="AK720" s="267"/>
      <c r="AL720" s="267"/>
      <c r="AM720" s="267"/>
      <c r="AN720" s="267"/>
      <c r="AO720" s="267"/>
      <c r="AP720" s="267"/>
      <c r="AQ720" s="267"/>
      <c r="AR720" s="267"/>
      <c r="AS720" s="267"/>
      <c r="AT720" s="267"/>
      <c r="AU720" s="267"/>
      <c r="AV720" s="267"/>
      <c r="AW720" s="267"/>
      <c r="AX720" s="267"/>
      <c r="AY720" s="267"/>
      <c r="AZ720" s="267"/>
      <c r="BA720" s="267"/>
      <c r="BB720" s="267"/>
      <c r="BC720" s="267"/>
      <c r="BD720" s="267"/>
      <c r="BE720" s="267"/>
      <c r="BF720" s="267"/>
      <c r="BG720" s="267"/>
      <c r="BH720" s="267"/>
      <c r="BI720" s="267"/>
      <c r="BJ720" s="267"/>
      <c r="BK720" s="267"/>
      <c r="BL720" s="267"/>
      <c r="BM720" s="267"/>
      <c r="BN720" s="267"/>
      <c r="BO720" s="267"/>
      <c r="BP720" s="267"/>
      <c r="BQ720" s="267"/>
      <c r="BR720" s="267"/>
      <c r="BS720" s="267"/>
      <c r="BT720" s="267"/>
      <c r="BU720" s="267"/>
      <c r="BV720" s="267"/>
      <c r="BW720" s="267"/>
      <c r="BX720" s="267"/>
      <c r="BY720" s="267"/>
      <c r="BZ720" s="267"/>
      <c r="CA720" s="267"/>
      <c r="CB720" s="267"/>
      <c r="CC720" s="267"/>
      <c r="CD720" s="267"/>
      <c r="CE720" s="267"/>
    </row>
    <row r="721" spans="1:84" s="202" customFormat="1" ht="12.65" customHeight="1" x14ac:dyDescent="0.35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1256</v>
      </c>
    </row>
    <row r="722" spans="1:84" s="200" customFormat="1" ht="12.65" customHeight="1" x14ac:dyDescent="0.35">
      <c r="A722" s="201" t="e">
        <f>RIGHT(C83,3)&amp;"*"&amp;RIGHT(C82,4)&amp;"*"&amp;"A"</f>
        <v>#VALUE!</v>
      </c>
      <c r="B722" s="267">
        <f>ROUND(C165,0)</f>
        <v>3394919</v>
      </c>
      <c r="C722" s="267">
        <f>ROUND(C166,0)</f>
        <v>128325</v>
      </c>
      <c r="D722" s="267">
        <f>ROUND(C167,0)</f>
        <v>946996</v>
      </c>
      <c r="E722" s="267">
        <f>ROUND(C168,0)</f>
        <v>3406518</v>
      </c>
      <c r="F722" s="267">
        <f>ROUND(C169,0)</f>
        <v>165</v>
      </c>
      <c r="G722" s="267">
        <f>ROUND(C170,0)</f>
        <v>1719799</v>
      </c>
      <c r="H722" s="267">
        <f>ROUND(C171+C172,0)</f>
        <v>142526</v>
      </c>
      <c r="I722" s="267">
        <f>ROUND(C175,0)</f>
        <v>841693</v>
      </c>
      <c r="J722" s="267">
        <f>ROUND(C176,0)</f>
        <v>423604</v>
      </c>
      <c r="K722" s="267">
        <f>ROUND(C179,0)</f>
        <v>462243</v>
      </c>
      <c r="L722" s="267">
        <f>ROUND(C180,0)</f>
        <v>430055</v>
      </c>
      <c r="M722" s="267">
        <f>ROUND(C183,0)</f>
        <v>99156</v>
      </c>
      <c r="N722" s="267">
        <f>ROUND(C184,0)</f>
        <v>814524</v>
      </c>
      <c r="O722" s="267">
        <f>ROUND(C185,0)</f>
        <v>0</v>
      </c>
      <c r="P722" s="267">
        <f>ROUND(C188,0)</f>
        <v>0</v>
      </c>
      <c r="Q722" s="267">
        <f>ROUND(C189,0)</f>
        <v>3178589</v>
      </c>
      <c r="R722" s="267">
        <f>ROUND(B195,0)</f>
        <v>2794220</v>
      </c>
      <c r="S722" s="267">
        <f>ROUND(C195,0)</f>
        <v>0</v>
      </c>
      <c r="T722" s="267">
        <f>ROUND(D195,0)</f>
        <v>0</v>
      </c>
      <c r="U722" s="267">
        <f>ROUND(B196,0)</f>
        <v>6335041</v>
      </c>
      <c r="V722" s="267">
        <f>ROUND(C196,0)</f>
        <v>579822</v>
      </c>
      <c r="W722" s="267">
        <f>ROUND(D196,0)</f>
        <v>0</v>
      </c>
      <c r="X722" s="267">
        <f>ROUND(B197,0)</f>
        <v>85055304</v>
      </c>
      <c r="Y722" s="267">
        <f>ROUND(C197,0)</f>
        <v>278517</v>
      </c>
      <c r="Z722" s="267">
        <f>ROUND(D197,0)</f>
        <v>0</v>
      </c>
      <c r="AA722" s="267">
        <f>ROUND(B198,0)</f>
        <v>0</v>
      </c>
      <c r="AB722" s="267">
        <f>ROUND(C198,0)</f>
        <v>0</v>
      </c>
      <c r="AC722" s="267">
        <f>ROUND(D198,0)</f>
        <v>0</v>
      </c>
      <c r="AD722" s="267">
        <f>ROUND(B199,0)</f>
        <v>36193336</v>
      </c>
      <c r="AE722" s="267">
        <f>ROUND(C199,0)</f>
        <v>1512951</v>
      </c>
      <c r="AF722" s="267">
        <f>ROUND(D199,0)</f>
        <v>5029299</v>
      </c>
      <c r="AG722" s="267">
        <f>ROUND(B200,0)</f>
        <v>3886137</v>
      </c>
      <c r="AH722" s="267">
        <f>ROUND(C200,0)</f>
        <v>597018</v>
      </c>
      <c r="AI722" s="267">
        <f>ROUND(D200,0)</f>
        <v>2086718</v>
      </c>
      <c r="AJ722" s="267">
        <f>ROUND(B201,0)</f>
        <v>27516</v>
      </c>
      <c r="AK722" s="267">
        <f>ROUND(C201,0)</f>
        <v>10066</v>
      </c>
      <c r="AL722" s="267">
        <f>ROUND(D201,0)</f>
        <v>0</v>
      </c>
      <c r="AM722" s="267">
        <f>ROUND(B202,0)</f>
        <v>0</v>
      </c>
      <c r="AN722" s="267">
        <f>ROUND(C202,0)</f>
        <v>0</v>
      </c>
      <c r="AO722" s="267">
        <f>ROUND(D202,0)</f>
        <v>0</v>
      </c>
      <c r="AP722" s="267">
        <f>ROUND(B203,0)</f>
        <v>228880</v>
      </c>
      <c r="AQ722" s="267">
        <f>ROUND(C203,0)</f>
        <v>3986392</v>
      </c>
      <c r="AR722" s="267">
        <f>ROUND(D203,0)</f>
        <v>3730145</v>
      </c>
      <c r="AS722" s="267"/>
      <c r="AT722" s="267"/>
      <c r="AU722" s="267"/>
      <c r="AV722" s="267">
        <f>ROUND(B209,0)</f>
        <v>1163279</v>
      </c>
      <c r="AW722" s="267">
        <f>ROUND(C209,0)</f>
        <v>1423048</v>
      </c>
      <c r="AX722" s="267">
        <f>ROUND(D209,0)</f>
        <v>82864</v>
      </c>
      <c r="AY722" s="267">
        <f>ROUND(B210,0)</f>
        <v>21145078</v>
      </c>
      <c r="AZ722" s="267">
        <f>ROUND(C210,0)</f>
        <v>4606885</v>
      </c>
      <c r="BA722" s="267">
        <f>ROUND(D210,0)</f>
        <v>1339179</v>
      </c>
      <c r="BB722" s="267">
        <f>ROUND(B211,0)</f>
        <v>0</v>
      </c>
      <c r="BC722" s="267">
        <f>ROUND(C211,0)</f>
        <v>0</v>
      </c>
      <c r="BD722" s="267">
        <f>ROUND(D211,0)</f>
        <v>0</v>
      </c>
      <c r="BE722" s="267">
        <f>ROUND(B212,0)</f>
        <v>1455822</v>
      </c>
      <c r="BF722" s="267">
        <f>ROUND(C212,0)</f>
        <v>54947</v>
      </c>
      <c r="BG722" s="267">
        <f>ROUND(D212,0)</f>
        <v>961713</v>
      </c>
      <c r="BH722" s="267">
        <f>ROUND(B213,0)</f>
        <v>33974937</v>
      </c>
      <c r="BI722" s="267">
        <f>ROUND(C213,0)</f>
        <v>10392076</v>
      </c>
      <c r="BJ722" s="267">
        <f>ROUND(D213,0)</f>
        <v>14909547</v>
      </c>
      <c r="BK722" s="267">
        <f>ROUND(B214,0)</f>
        <v>0</v>
      </c>
      <c r="BL722" s="267">
        <f>ROUND(C214,0)</f>
        <v>0</v>
      </c>
      <c r="BM722" s="267">
        <f>ROUND(D214,0)</f>
        <v>0</v>
      </c>
      <c r="BN722" s="267">
        <f>ROUND(B215,0)</f>
        <v>0</v>
      </c>
      <c r="BO722" s="267">
        <f>ROUND(C215,0)</f>
        <v>0</v>
      </c>
      <c r="BP722" s="267">
        <f>ROUND(D215,0)</f>
        <v>0</v>
      </c>
      <c r="BQ722" s="267">
        <f>ROUND(B216,0)</f>
        <v>0</v>
      </c>
      <c r="BR722" s="267">
        <f>ROUND(C216,0)</f>
        <v>0</v>
      </c>
      <c r="BS722" s="267">
        <f>ROUND(D216,0)</f>
        <v>0</v>
      </c>
      <c r="BT722" s="267">
        <f>ROUND(C223,0)</f>
        <v>-8639790</v>
      </c>
      <c r="BU722" s="267">
        <f>ROUND(C224,0)</f>
        <v>2962768</v>
      </c>
      <c r="BV722" s="267">
        <f>ROUND(C225,0)</f>
        <v>0</v>
      </c>
      <c r="BW722" s="267">
        <f>ROUND(C226,0)</f>
        <v>23801520</v>
      </c>
      <c r="BX722" s="267">
        <f>ROUND(C227,0)</f>
        <v>121913899</v>
      </c>
      <c r="BY722" s="267">
        <f>ROUND(C228,0)</f>
        <v>0</v>
      </c>
      <c r="BZ722" s="267">
        <f>ROUND(C231,0)</f>
        <v>1225</v>
      </c>
      <c r="CA722" s="267">
        <f>ROUND(C233,0)</f>
        <v>468271</v>
      </c>
      <c r="CB722" s="267">
        <f>ROUND(C234,0)</f>
        <v>0</v>
      </c>
      <c r="CC722" s="267">
        <f>ROUND(C238+C239,0)</f>
        <v>2899037</v>
      </c>
      <c r="CD722" s="267">
        <f>D221</f>
        <v>502978.83</v>
      </c>
      <c r="CE722" s="267"/>
    </row>
    <row r="723" spans="1:84" ht="12.65" customHeight="1" x14ac:dyDescent="0.35">
      <c r="B723" s="268"/>
      <c r="C723" s="268"/>
      <c r="D723" s="268"/>
      <c r="E723" s="268"/>
      <c r="F723" s="268"/>
      <c r="G723" s="268"/>
      <c r="H723" s="268"/>
      <c r="I723" s="268"/>
      <c r="J723" s="268"/>
      <c r="K723" s="268"/>
      <c r="L723" s="268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  <c r="AA723" s="268"/>
      <c r="AB723" s="268"/>
      <c r="AC723" s="268"/>
      <c r="AD723" s="268"/>
      <c r="AE723" s="268"/>
      <c r="AF723" s="268"/>
      <c r="AG723" s="268"/>
      <c r="AH723" s="268"/>
      <c r="AI723" s="268"/>
      <c r="AJ723" s="268"/>
      <c r="AK723" s="268"/>
      <c r="AL723" s="268"/>
      <c r="AM723" s="268"/>
      <c r="AN723" s="268"/>
      <c r="AO723" s="268"/>
      <c r="AP723" s="268"/>
      <c r="AQ723" s="268"/>
      <c r="AR723" s="268"/>
      <c r="AS723" s="268"/>
      <c r="AT723" s="268"/>
      <c r="AU723" s="268"/>
      <c r="AV723" s="268"/>
      <c r="AW723" s="268"/>
      <c r="AX723" s="268"/>
      <c r="AY723" s="268"/>
      <c r="AZ723" s="268"/>
      <c r="BA723" s="268"/>
      <c r="BB723" s="268"/>
      <c r="BC723" s="268"/>
      <c r="BD723" s="268"/>
      <c r="BE723" s="268"/>
      <c r="BF723" s="268"/>
      <c r="BG723" s="268"/>
      <c r="BH723" s="268"/>
      <c r="BI723" s="268"/>
      <c r="BJ723" s="268"/>
      <c r="BK723" s="268"/>
      <c r="BL723" s="268"/>
      <c r="BM723" s="268"/>
      <c r="BN723" s="268"/>
      <c r="BO723" s="268"/>
      <c r="BP723" s="268"/>
      <c r="BQ723" s="268"/>
      <c r="BR723" s="268"/>
      <c r="BS723" s="268"/>
      <c r="BT723" s="268"/>
      <c r="BU723" s="268"/>
      <c r="BV723" s="268"/>
      <c r="BW723" s="268"/>
      <c r="BX723" s="268"/>
      <c r="BY723" s="268"/>
      <c r="BZ723" s="268"/>
      <c r="CA723" s="268"/>
      <c r="CB723" s="268"/>
      <c r="CC723" s="268"/>
      <c r="CD723" s="268"/>
      <c r="CE723" s="268"/>
    </row>
    <row r="724" spans="1:84" s="200" customFormat="1" ht="12.65" customHeight="1" x14ac:dyDescent="0.35">
      <c r="A724" s="200" t="s">
        <v>148</v>
      </c>
      <c r="B724" s="267"/>
      <c r="C724" s="267"/>
      <c r="D724" s="267"/>
      <c r="E724" s="267"/>
      <c r="F724" s="267"/>
      <c r="G724" s="267"/>
      <c r="H724" s="267"/>
      <c r="I724" s="267"/>
      <c r="J724" s="267"/>
      <c r="K724" s="267"/>
      <c r="L724" s="267"/>
      <c r="M724" s="267"/>
      <c r="N724" s="267"/>
      <c r="O724" s="267"/>
      <c r="P724" s="267"/>
      <c r="Q724" s="267"/>
      <c r="R724" s="267"/>
      <c r="S724" s="267"/>
      <c r="T724" s="267"/>
      <c r="U724" s="267"/>
      <c r="V724" s="267"/>
      <c r="W724" s="267"/>
      <c r="X724" s="267"/>
      <c r="Y724" s="267"/>
      <c r="Z724" s="267"/>
      <c r="AA724" s="267"/>
      <c r="AB724" s="267"/>
      <c r="AC724" s="267"/>
      <c r="AD724" s="267"/>
      <c r="AE724" s="267"/>
      <c r="AF724" s="267"/>
      <c r="AG724" s="267"/>
      <c r="AH724" s="267"/>
      <c r="AI724" s="267"/>
      <c r="AJ724" s="267"/>
      <c r="AK724" s="267"/>
      <c r="AL724" s="267"/>
      <c r="AM724" s="267"/>
      <c r="AN724" s="267"/>
      <c r="AO724" s="267"/>
      <c r="AP724" s="267"/>
      <c r="AQ724" s="267"/>
      <c r="AR724" s="267"/>
      <c r="AS724" s="267"/>
      <c r="AT724" s="267"/>
      <c r="AU724" s="267"/>
      <c r="AV724" s="267"/>
      <c r="AW724" s="267"/>
      <c r="AX724" s="267"/>
      <c r="AY724" s="267"/>
      <c r="AZ724" s="267"/>
      <c r="BA724" s="267"/>
      <c r="BB724" s="267"/>
      <c r="BC724" s="267"/>
      <c r="BD724" s="267"/>
      <c r="BE724" s="267"/>
      <c r="BF724" s="267"/>
      <c r="BG724" s="267"/>
      <c r="BH724" s="267"/>
      <c r="BI724" s="267"/>
      <c r="BJ724" s="267"/>
      <c r="BK724" s="267"/>
      <c r="BL724" s="267"/>
      <c r="BM724" s="267"/>
      <c r="BN724" s="267"/>
      <c r="BO724" s="267"/>
      <c r="BP724" s="267"/>
      <c r="BQ724" s="267"/>
      <c r="BR724" s="267"/>
      <c r="BS724" s="267"/>
      <c r="BT724" s="267"/>
      <c r="BU724" s="267"/>
      <c r="BV724" s="267"/>
      <c r="BW724" s="267"/>
      <c r="BX724" s="267"/>
      <c r="BY724" s="267"/>
      <c r="BZ724" s="267"/>
      <c r="CA724" s="267"/>
      <c r="CB724" s="267"/>
      <c r="CC724" s="267"/>
      <c r="CD724" s="267"/>
      <c r="CE724" s="267"/>
    </row>
    <row r="725" spans="1:84" s="202" customFormat="1" ht="12.65" customHeight="1" x14ac:dyDescent="0.35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5" customHeight="1" x14ac:dyDescent="0.35">
      <c r="A726" s="201" t="e">
        <f>RIGHT(C83,3)&amp;"*"&amp;RIGHT(C82,4)&amp;"*"&amp;"A"</f>
        <v>#VALUE!</v>
      </c>
      <c r="B726" s="267">
        <f>ROUND(C111,0)</f>
        <v>1368</v>
      </c>
      <c r="C726" s="267">
        <f>ROUND(C112,0)</f>
        <v>0</v>
      </c>
      <c r="D726" s="267">
        <f>ROUND(C113,0)</f>
        <v>0</v>
      </c>
      <c r="E726" s="267">
        <f>ROUND(C114,0)</f>
        <v>251</v>
      </c>
      <c r="F726" s="267">
        <f>ROUND(D111,0)</f>
        <v>4416</v>
      </c>
      <c r="G726" s="267">
        <f>ROUND(D112,0)</f>
        <v>0</v>
      </c>
      <c r="H726" s="267">
        <f>ROUND(D113,0)</f>
        <v>0</v>
      </c>
      <c r="I726" s="267">
        <f>ROUND(D114,0)</f>
        <v>507</v>
      </c>
      <c r="J726" s="267">
        <f>ROUND(C116,0)</f>
        <v>6</v>
      </c>
      <c r="K726" s="267">
        <f>ROUND(C117,0)</f>
        <v>0</v>
      </c>
      <c r="L726" s="267">
        <f>ROUND(C118,0)</f>
        <v>19</v>
      </c>
      <c r="M726" s="267">
        <f>ROUND(C119,0)</f>
        <v>0</v>
      </c>
      <c r="N726" s="267">
        <f>ROUND(C120,0)</f>
        <v>0</v>
      </c>
      <c r="O726" s="267">
        <f>ROUND(C121,0)</f>
        <v>0</v>
      </c>
      <c r="P726" s="267">
        <f>ROUND(C122,0)</f>
        <v>0</v>
      </c>
      <c r="Q726" s="267">
        <f>ROUND(C123,0)</f>
        <v>0</v>
      </c>
      <c r="R726" s="267">
        <f>ROUND(C124,0)</f>
        <v>0</v>
      </c>
      <c r="S726" s="267">
        <f>ROUND(C125,0)</f>
        <v>0</v>
      </c>
      <c r="T726" s="267"/>
      <c r="U726" s="267">
        <f>ROUND(C126,0)</f>
        <v>17</v>
      </c>
      <c r="V726" s="267">
        <f>ROUND(C128,0)</f>
        <v>42</v>
      </c>
      <c r="W726" s="267">
        <f>ROUND(C129,0)</f>
        <v>10</v>
      </c>
      <c r="X726" s="267">
        <f>ROUND(B138,0)</f>
        <v>782</v>
      </c>
      <c r="Y726" s="267">
        <f>ROUND(B139,0)</f>
        <v>2876</v>
      </c>
      <c r="Z726" s="267">
        <f>ROUND(B140,0)</f>
        <v>37459</v>
      </c>
      <c r="AA726" s="267">
        <f>ROUND(B141,0)</f>
        <v>20980186</v>
      </c>
      <c r="AB726" s="267">
        <f>ROUND(B142,0)</f>
        <v>96949758</v>
      </c>
      <c r="AC726" s="267">
        <f>ROUND(C138,0)</f>
        <v>27</v>
      </c>
      <c r="AD726" s="267">
        <f>ROUND(C139,0)</f>
        <v>61</v>
      </c>
      <c r="AE726" s="267">
        <f>ROUND(C140,0)</f>
        <v>16561</v>
      </c>
      <c r="AF726" s="267">
        <f>ROUND(C141,0)</f>
        <v>5441338</v>
      </c>
      <c r="AG726" s="267">
        <f>ROUND(C142,0)</f>
        <v>25511028</v>
      </c>
      <c r="AH726" s="267">
        <f>ROUND(D138,0)</f>
        <v>812</v>
      </c>
      <c r="AI726" s="267">
        <f>ROUND(D139,0)</f>
        <v>2009</v>
      </c>
      <c r="AJ726" s="267">
        <f>ROUND(D140,0)</f>
        <v>39581</v>
      </c>
      <c r="AK726" s="267">
        <f>ROUND(D141,0)</f>
        <v>8212992</v>
      </c>
      <c r="AL726" s="267">
        <f>ROUND(D142,0)</f>
        <v>90405548</v>
      </c>
      <c r="AM726" s="267">
        <f>ROUND(B144,0)</f>
        <v>0</v>
      </c>
      <c r="AN726" s="267">
        <f>ROUND(B145,0)</f>
        <v>0</v>
      </c>
      <c r="AO726" s="267">
        <f>ROUND(B146,0)</f>
        <v>0</v>
      </c>
      <c r="AP726" s="267">
        <f>ROUND(B147,0)</f>
        <v>0</v>
      </c>
      <c r="AQ726" s="267">
        <f>ROUND(B148,0)</f>
        <v>0</v>
      </c>
      <c r="AR726" s="267">
        <f>ROUND(C144,0)</f>
        <v>0</v>
      </c>
      <c r="AS726" s="267">
        <f>ROUND(C145,0)</f>
        <v>0</v>
      </c>
      <c r="AT726" s="267">
        <f>ROUND(C146,0)</f>
        <v>0</v>
      </c>
      <c r="AU726" s="267">
        <f>ROUND(C147,0)</f>
        <v>0</v>
      </c>
      <c r="AV726" s="267">
        <f>ROUND(C148,0)</f>
        <v>0</v>
      </c>
      <c r="AW726" s="267">
        <f>ROUND(D144,0)</f>
        <v>0</v>
      </c>
      <c r="AX726" s="267">
        <f>ROUND(D145,0)</f>
        <v>0</v>
      </c>
      <c r="AY726" s="267">
        <f>ROUND(D146,0)</f>
        <v>0</v>
      </c>
      <c r="AZ726" s="267">
        <f>ROUND(D147,0)</f>
        <v>0</v>
      </c>
      <c r="BA726" s="267">
        <f>ROUND(D148,0)</f>
        <v>0</v>
      </c>
      <c r="BB726" s="267">
        <f>ROUND(B150,0)</f>
        <v>0</v>
      </c>
      <c r="BC726" s="267">
        <f>ROUND(B151,0)</f>
        <v>0</v>
      </c>
      <c r="BD726" s="267">
        <f>ROUND(B152,0)</f>
        <v>0</v>
      </c>
      <c r="BE726" s="267">
        <f>ROUND(B153,0)</f>
        <v>0</v>
      </c>
      <c r="BF726" s="267">
        <f>ROUND(B154,0)</f>
        <v>0</v>
      </c>
      <c r="BG726" s="267">
        <f>ROUND(C150,0)</f>
        <v>0</v>
      </c>
      <c r="BH726" s="267">
        <f>ROUND(C151,0)</f>
        <v>0</v>
      </c>
      <c r="BI726" s="267">
        <f>ROUND(C152,0)</f>
        <v>0</v>
      </c>
      <c r="BJ726" s="267">
        <f>ROUND(C153,0)</f>
        <v>0</v>
      </c>
      <c r="BK726" s="267">
        <f>ROUND(C154,0)</f>
        <v>0</v>
      </c>
      <c r="BL726" s="267">
        <f>ROUND(D150,0)</f>
        <v>0</v>
      </c>
      <c r="BM726" s="267">
        <f>ROUND(D151,0)</f>
        <v>0</v>
      </c>
      <c r="BN726" s="267">
        <f>ROUND(D152,0)</f>
        <v>0</v>
      </c>
      <c r="BO726" s="267">
        <f>ROUND(D153,0)</f>
        <v>0</v>
      </c>
      <c r="BP726" s="267">
        <f>ROUND(D154,0)</f>
        <v>0</v>
      </c>
      <c r="BQ726" s="267">
        <f>ROUND(B157,0)</f>
        <v>0</v>
      </c>
      <c r="BR726" s="267">
        <f>ROUND(C157,0)</f>
        <v>0</v>
      </c>
      <c r="BS726" s="267"/>
      <c r="BT726" s="267"/>
      <c r="BU726" s="267"/>
      <c r="BV726" s="267"/>
      <c r="BW726" s="267"/>
      <c r="BX726" s="267"/>
      <c r="BY726" s="267"/>
      <c r="BZ726" s="267"/>
      <c r="CA726" s="267"/>
      <c r="CB726" s="267"/>
      <c r="CC726" s="267"/>
      <c r="CD726" s="267"/>
      <c r="CE726" s="267"/>
    </row>
    <row r="727" spans="1:84" ht="12.65" customHeight="1" x14ac:dyDescent="0.35">
      <c r="B727" s="268"/>
      <c r="C727" s="268"/>
      <c r="D727" s="268"/>
      <c r="E727" s="268"/>
      <c r="F727" s="268"/>
      <c r="G727" s="268"/>
      <c r="H727" s="268"/>
      <c r="I727" s="268"/>
      <c r="J727" s="268"/>
      <c r="K727" s="268"/>
      <c r="L727" s="268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  <c r="AA727" s="268"/>
      <c r="AB727" s="268"/>
      <c r="AC727" s="268"/>
      <c r="AD727" s="268"/>
      <c r="AE727" s="268"/>
      <c r="AF727" s="268"/>
      <c r="AG727" s="268"/>
      <c r="AH727" s="268"/>
      <c r="AI727" s="268"/>
      <c r="AJ727" s="268"/>
      <c r="AK727" s="268"/>
      <c r="AL727" s="268"/>
      <c r="AM727" s="268"/>
      <c r="AN727" s="268"/>
      <c r="AO727" s="268"/>
      <c r="AP727" s="268"/>
      <c r="AQ727" s="268"/>
      <c r="AR727" s="268"/>
      <c r="AS727" s="268"/>
      <c r="AT727" s="268"/>
      <c r="AU727" s="268"/>
      <c r="AV727" s="268"/>
      <c r="AW727" s="268"/>
      <c r="AX727" s="268"/>
      <c r="AY727" s="268"/>
      <c r="AZ727" s="268"/>
      <c r="BA727" s="268"/>
      <c r="BB727" s="268"/>
      <c r="BC727" s="268"/>
      <c r="BD727" s="268"/>
      <c r="BE727" s="268"/>
      <c r="BF727" s="268"/>
      <c r="BG727" s="268"/>
      <c r="BH727" s="268"/>
      <c r="BI727" s="268"/>
      <c r="BJ727" s="268"/>
      <c r="BK727" s="268"/>
      <c r="BL727" s="268"/>
      <c r="BM727" s="268"/>
      <c r="BN727" s="268"/>
      <c r="BO727" s="268"/>
      <c r="BP727" s="268"/>
      <c r="BQ727" s="268"/>
      <c r="BR727" s="268"/>
      <c r="BS727" s="268"/>
      <c r="BT727" s="268"/>
      <c r="BU727" s="268"/>
      <c r="BV727" s="268"/>
      <c r="BW727" s="268"/>
      <c r="BX727" s="268"/>
      <c r="BY727" s="268"/>
      <c r="BZ727" s="268"/>
      <c r="CA727" s="268"/>
      <c r="CB727" s="268"/>
      <c r="CC727" s="268"/>
      <c r="CD727" s="268"/>
      <c r="CE727" s="268"/>
    </row>
    <row r="728" spans="1:84" s="200" customFormat="1" ht="12.65" customHeight="1" x14ac:dyDescent="0.35">
      <c r="A728" s="200" t="s">
        <v>895</v>
      </c>
      <c r="B728" s="267"/>
      <c r="C728" s="267"/>
      <c r="D728" s="267"/>
      <c r="E728" s="267"/>
      <c r="F728" s="267"/>
      <c r="G728" s="267"/>
      <c r="H728" s="267"/>
      <c r="I728" s="267"/>
      <c r="J728" s="267"/>
      <c r="K728" s="267"/>
      <c r="L728" s="267"/>
      <c r="M728" s="267"/>
      <c r="N728" s="267"/>
      <c r="O728" s="267"/>
      <c r="P728" s="267"/>
      <c r="Q728" s="267"/>
      <c r="R728" s="267"/>
      <c r="S728" s="267"/>
      <c r="T728" s="267"/>
      <c r="U728" s="267"/>
      <c r="V728" s="267"/>
      <c r="W728" s="267"/>
      <c r="X728" s="267"/>
      <c r="Y728" s="267"/>
      <c r="Z728" s="267"/>
      <c r="AA728" s="267"/>
      <c r="AB728" s="267"/>
      <c r="AC728" s="267"/>
      <c r="AD728" s="267"/>
      <c r="AE728" s="267"/>
      <c r="AF728" s="267"/>
      <c r="AG728" s="267"/>
      <c r="AH728" s="267"/>
      <c r="AI728" s="267"/>
      <c r="AJ728" s="267"/>
      <c r="AK728" s="267"/>
      <c r="AL728" s="267"/>
      <c r="AM728" s="267"/>
      <c r="AN728" s="267"/>
      <c r="AO728" s="267"/>
      <c r="AP728" s="267"/>
      <c r="AQ728" s="267"/>
      <c r="AR728" s="267"/>
      <c r="AS728" s="267"/>
      <c r="AT728" s="267"/>
      <c r="AU728" s="267"/>
      <c r="AV728" s="267"/>
      <c r="AW728" s="267"/>
      <c r="AX728" s="267"/>
      <c r="AY728" s="267"/>
      <c r="AZ728" s="267"/>
      <c r="BA728" s="267"/>
      <c r="BB728" s="267"/>
      <c r="BC728" s="267"/>
      <c r="BD728" s="267"/>
      <c r="BE728" s="267"/>
      <c r="BF728" s="267"/>
      <c r="BG728" s="267"/>
      <c r="BH728" s="267"/>
      <c r="BI728" s="267"/>
      <c r="BJ728" s="267"/>
      <c r="BK728" s="267"/>
      <c r="BL728" s="267"/>
      <c r="BM728" s="267"/>
      <c r="BN728" s="267"/>
      <c r="BO728" s="267"/>
      <c r="BP728" s="267"/>
      <c r="BQ728" s="267"/>
      <c r="BR728" s="267"/>
      <c r="BS728" s="267"/>
      <c r="BT728" s="267"/>
      <c r="BU728" s="267"/>
      <c r="BV728" s="267"/>
      <c r="BW728" s="267"/>
      <c r="BX728" s="267"/>
      <c r="BY728" s="267"/>
      <c r="BZ728" s="267"/>
      <c r="CA728" s="267"/>
      <c r="CB728" s="267"/>
      <c r="CC728" s="267"/>
      <c r="CD728" s="267"/>
      <c r="CE728" s="267"/>
    </row>
    <row r="729" spans="1:84" s="202" customFormat="1" ht="12.65" customHeight="1" x14ac:dyDescent="0.35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5" customHeight="1" x14ac:dyDescent="0.35">
      <c r="A730" s="201" t="e">
        <f>RIGHT(C83,3)&amp;"*"&amp;RIGHT(C82,4)&amp;"*"&amp;"A"</f>
        <v>#VALUE!</v>
      </c>
      <c r="B730" s="267">
        <f>ROUND(C250,0)</f>
        <v>8066088</v>
      </c>
      <c r="C730" s="267">
        <f>ROUND(C251,0)</f>
        <v>202036</v>
      </c>
      <c r="D730" s="267">
        <f>ROUND(C252,0)</f>
        <v>25316335</v>
      </c>
      <c r="E730" s="267">
        <f>ROUND(C253,0)</f>
        <v>314732</v>
      </c>
      <c r="F730" s="267">
        <f>ROUND(C254,0)</f>
        <v>0</v>
      </c>
      <c r="G730" s="267">
        <f>ROUND(C255,0)</f>
        <v>0</v>
      </c>
      <c r="H730" s="267">
        <f>ROUND(C256,0)</f>
        <v>0</v>
      </c>
      <c r="I730" s="267">
        <f>ROUND(C257,0)</f>
        <v>2536429</v>
      </c>
      <c r="J730" s="267">
        <f>ROUND(C258,0)</f>
        <v>1250249</v>
      </c>
      <c r="K730" s="267">
        <f>ROUND(C259,0)</f>
        <v>0</v>
      </c>
      <c r="L730" s="267">
        <f>ROUND(C262,0)</f>
        <v>561070</v>
      </c>
      <c r="M730" s="267">
        <f>ROUND(C263,0)</f>
        <v>0</v>
      </c>
      <c r="N730" s="267">
        <f>ROUND(C264,0)</f>
        <v>0</v>
      </c>
      <c r="O730" s="267">
        <f>ROUND(C267,0)</f>
        <v>2794220</v>
      </c>
      <c r="P730" s="267">
        <f>ROUND(C268,0)</f>
        <v>6914863</v>
      </c>
      <c r="Q730" s="267">
        <f>ROUND(C269,0)</f>
        <v>85333822</v>
      </c>
      <c r="R730" s="267">
        <f>ROUND(C270,0)</f>
        <v>0</v>
      </c>
      <c r="S730" s="267">
        <f>ROUND(C271,0)</f>
        <v>32676988</v>
      </c>
      <c r="T730" s="267">
        <f>ROUND(C272,0)</f>
        <v>2434018</v>
      </c>
      <c r="U730" s="267">
        <f>ROUND(C273,0)</f>
        <v>0</v>
      </c>
      <c r="V730" s="267">
        <f>ROUND(C274,0)</f>
        <v>485127</v>
      </c>
      <c r="W730" s="267">
        <f>ROUND(C275,0)</f>
        <v>0</v>
      </c>
      <c r="X730" s="267">
        <f>ROUND(C276,0)</f>
        <v>56922770</v>
      </c>
      <c r="Y730" s="267">
        <f>ROUND(C279,0)</f>
        <v>0</v>
      </c>
      <c r="Z730" s="267">
        <f>ROUND(C280,0)</f>
        <v>0</v>
      </c>
      <c r="AA730" s="267">
        <f>ROUND(C281,0)</f>
        <v>0</v>
      </c>
      <c r="AB730" s="267">
        <f>ROUND(C282,0)</f>
        <v>0</v>
      </c>
      <c r="AC730" s="267">
        <f>ROUND(C286,0)</f>
        <v>0</v>
      </c>
      <c r="AD730" s="267">
        <f>ROUND(C287,0)</f>
        <v>0</v>
      </c>
      <c r="AE730" s="267">
        <f>ROUND(C288,0)</f>
        <v>0</v>
      </c>
      <c r="AF730" s="267">
        <f>ROUND(C289,0)</f>
        <v>0</v>
      </c>
      <c r="AG730" s="267">
        <f>ROUND(C304,0)</f>
        <v>0</v>
      </c>
      <c r="AH730" s="267">
        <f>ROUND(C305,0)</f>
        <v>6103795</v>
      </c>
      <c r="AI730" s="267">
        <f>ROUND(C306,0)</f>
        <v>4712387</v>
      </c>
      <c r="AJ730" s="267">
        <f>ROUND(C307,0)</f>
        <v>0</v>
      </c>
      <c r="AK730" s="267">
        <f>ROUND(C308,0)</f>
        <v>0</v>
      </c>
      <c r="AL730" s="267">
        <f>ROUND(C309,0)</f>
        <v>74480</v>
      </c>
      <c r="AM730" s="267">
        <f>ROUND(C310,0)</f>
        <v>0</v>
      </c>
      <c r="AN730" s="267">
        <f>ROUND(C311,0)</f>
        <v>0</v>
      </c>
      <c r="AO730" s="267">
        <f>ROUND(C312,0)</f>
        <v>0</v>
      </c>
      <c r="AP730" s="267">
        <f>ROUND(C313,0)</f>
        <v>1114284</v>
      </c>
      <c r="AQ730" s="267">
        <f>ROUND(C316,0)</f>
        <v>0</v>
      </c>
      <c r="AR730" s="267">
        <f>ROUND(C317,0)</f>
        <v>1856889</v>
      </c>
      <c r="AS730" s="267">
        <f>ROUND(C318,0)</f>
        <v>3772903</v>
      </c>
      <c r="AT730" s="267">
        <f>ROUND(C321,0)</f>
        <v>0</v>
      </c>
      <c r="AU730" s="267">
        <f>ROUND(C322,0)</f>
        <v>0</v>
      </c>
      <c r="AV730" s="267">
        <f>ROUND(C323,0)</f>
        <v>0</v>
      </c>
      <c r="AW730" s="267">
        <f>ROUND(C324,0)</f>
        <v>0</v>
      </c>
      <c r="AX730" s="267">
        <f>ROUND(C325,0)</f>
        <v>58793812</v>
      </c>
      <c r="AY730" s="267">
        <f>ROUND(C326,0)</f>
        <v>0</v>
      </c>
      <c r="AZ730" s="267">
        <f>ROUND(C327,0)</f>
        <v>303854</v>
      </c>
      <c r="BA730" s="267">
        <f>ROUND(C328,0)</f>
        <v>0</v>
      </c>
      <c r="BB730" s="267">
        <f>ROUND(C332,0)</f>
        <v>0</v>
      </c>
      <c r="BC730" s="267"/>
      <c r="BD730" s="267"/>
      <c r="BE730" s="267">
        <f>ROUND(C337,0)</f>
        <v>0</v>
      </c>
      <c r="BF730" s="267">
        <f>ROUND(C336,0)</f>
        <v>35715625</v>
      </c>
      <c r="BG730" s="267"/>
      <c r="BH730" s="267"/>
      <c r="BI730" s="267">
        <f>ROUND(CE60,2)</f>
        <v>688.06</v>
      </c>
      <c r="BJ730" s="267">
        <f>ROUND(C359,0)</f>
        <v>34634516</v>
      </c>
      <c r="BK730" s="267">
        <f>ROUND(C360,0)</f>
        <v>212866330</v>
      </c>
      <c r="BL730" s="267">
        <f>ROUND(C364,0)</f>
        <v>140038396</v>
      </c>
      <c r="BM730" s="267">
        <f>ROUND(C365,0)</f>
        <v>468271</v>
      </c>
      <c r="BN730" s="267">
        <f>ROUND(C366,0)</f>
        <v>2899037</v>
      </c>
      <c r="BO730" s="267">
        <f>ROUND(C370,0)</f>
        <v>2175241</v>
      </c>
      <c r="BP730" s="267">
        <f>ROUND(C371,0)</f>
        <v>5647435</v>
      </c>
      <c r="BQ730" s="267">
        <f>ROUND(C378,0)</f>
        <v>50986976</v>
      </c>
      <c r="BR730" s="267">
        <f>ROUND(C379,0)</f>
        <v>9739248</v>
      </c>
      <c r="BS730" s="267">
        <f>ROUND(C380,0)</f>
        <v>11594623</v>
      </c>
      <c r="BT730" s="267">
        <f>ROUND(C381,0)</f>
        <v>15643843</v>
      </c>
      <c r="BU730" s="267">
        <f>ROUND(C382,0)</f>
        <v>1754294</v>
      </c>
      <c r="BV730" s="267">
        <f>ROUND(C383,0)</f>
        <v>14058134</v>
      </c>
      <c r="BW730" s="267">
        <f>ROUND(C384,0)</f>
        <v>5784599</v>
      </c>
      <c r="BX730" s="267">
        <f>ROUND(C385,0)</f>
        <v>1265297</v>
      </c>
      <c r="BY730" s="267">
        <f>ROUND(C386,0)</f>
        <v>892298</v>
      </c>
      <c r="BZ730" s="267">
        <f>ROUND(C387,0)</f>
        <v>913680</v>
      </c>
      <c r="CA730" s="267">
        <f>ROUND(C388,0)</f>
        <v>129606</v>
      </c>
      <c r="CB730" s="267">
        <f>C363</f>
        <v>-502978.83</v>
      </c>
      <c r="CC730" s="267">
        <f>ROUND(C389,0)</f>
        <v>1769441</v>
      </c>
      <c r="CD730" s="267">
        <f>ROUND(C392,0)</f>
        <v>1218582</v>
      </c>
      <c r="CE730" s="267">
        <f>ROUND(C394,0)</f>
        <v>0</v>
      </c>
      <c r="CF730" s="200">
        <f>ROUND(C395,0)</f>
        <v>0</v>
      </c>
    </row>
    <row r="731" spans="1:84" ht="12.65" customHeight="1" x14ac:dyDescent="0.35">
      <c r="B731" s="268"/>
      <c r="C731" s="268"/>
      <c r="D731" s="268"/>
      <c r="E731" s="268"/>
      <c r="F731" s="268"/>
      <c r="G731" s="268"/>
      <c r="H731" s="268"/>
      <c r="I731" s="268"/>
      <c r="J731" s="268"/>
      <c r="K731" s="268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  <c r="AA731" s="268"/>
      <c r="AB731" s="268"/>
      <c r="AC731" s="268"/>
      <c r="AD731" s="268"/>
      <c r="AE731" s="268"/>
      <c r="AF731" s="268"/>
      <c r="AG731" s="268"/>
      <c r="AH731" s="268"/>
      <c r="AI731" s="268"/>
      <c r="AJ731" s="268"/>
      <c r="AK731" s="268"/>
      <c r="AL731" s="268"/>
      <c r="AM731" s="268"/>
      <c r="AN731" s="268"/>
      <c r="AO731" s="268"/>
      <c r="AP731" s="268"/>
      <c r="AQ731" s="268"/>
      <c r="AR731" s="268"/>
      <c r="AS731" s="268"/>
      <c r="AT731" s="268"/>
      <c r="AU731" s="268"/>
      <c r="AV731" s="268"/>
      <c r="AW731" s="268"/>
      <c r="AX731" s="268"/>
      <c r="AY731" s="268"/>
      <c r="AZ731" s="268"/>
      <c r="BA731" s="268"/>
      <c r="BB731" s="268"/>
      <c r="BC731" s="268"/>
      <c r="BD731" s="268"/>
      <c r="BE731" s="268"/>
      <c r="BF731" s="268"/>
      <c r="BG731" s="268"/>
      <c r="BH731" s="268"/>
      <c r="BI731" s="268"/>
      <c r="BJ731" s="268"/>
      <c r="BK731" s="268"/>
      <c r="BL731" s="268"/>
      <c r="BM731" s="268"/>
      <c r="BN731" s="268"/>
      <c r="BO731" s="268"/>
      <c r="BP731" s="268"/>
      <c r="BQ731" s="268"/>
      <c r="BR731" s="268"/>
      <c r="BS731" s="268"/>
      <c r="BT731" s="268"/>
      <c r="BU731" s="268"/>
      <c r="BV731" s="268"/>
      <c r="BW731" s="268"/>
      <c r="BX731" s="268"/>
      <c r="BY731" s="268"/>
      <c r="BZ731" s="268"/>
      <c r="CA731" s="268"/>
      <c r="CB731" s="268"/>
      <c r="CC731" s="268"/>
      <c r="CD731" s="268"/>
      <c r="CE731" s="268"/>
    </row>
    <row r="732" spans="1:84" s="200" customFormat="1" ht="12.65" customHeight="1" x14ac:dyDescent="0.35">
      <c r="A732" s="200" t="s">
        <v>979</v>
      </c>
      <c r="B732" s="267"/>
      <c r="C732" s="267"/>
      <c r="D732" s="267"/>
      <c r="E732" s="267"/>
      <c r="F732" s="267"/>
      <c r="G732" s="267"/>
      <c r="H732" s="267"/>
      <c r="I732" s="267"/>
      <c r="J732" s="267"/>
      <c r="K732" s="267"/>
      <c r="L732" s="267"/>
      <c r="M732" s="267"/>
      <c r="N732" s="267"/>
      <c r="O732" s="267"/>
      <c r="P732" s="267"/>
      <c r="Q732" s="267"/>
      <c r="R732" s="267"/>
      <c r="S732" s="267"/>
      <c r="T732" s="267"/>
      <c r="U732" s="267"/>
      <c r="V732" s="267"/>
      <c r="W732" s="267"/>
      <c r="X732" s="267"/>
      <c r="Y732" s="267"/>
      <c r="Z732" s="267"/>
      <c r="AA732" s="267"/>
      <c r="AB732" s="267"/>
      <c r="AC732" s="267"/>
      <c r="AD732" s="267"/>
      <c r="AE732" s="267"/>
      <c r="AF732" s="267"/>
      <c r="AG732" s="267"/>
      <c r="AH732" s="267"/>
      <c r="AI732" s="267"/>
      <c r="AJ732" s="267"/>
      <c r="AK732" s="267"/>
      <c r="AL732" s="267"/>
      <c r="AM732" s="267"/>
      <c r="AN732" s="267"/>
      <c r="AO732" s="267"/>
      <c r="AP732" s="267"/>
      <c r="AQ732" s="267"/>
      <c r="AR732" s="267"/>
      <c r="AS732" s="267"/>
      <c r="AT732" s="267"/>
      <c r="AU732" s="267"/>
      <c r="AV732" s="267"/>
      <c r="AW732" s="267"/>
      <c r="AX732" s="267"/>
      <c r="AY732" s="267"/>
      <c r="AZ732" s="267"/>
      <c r="BA732" s="267"/>
      <c r="BB732" s="267"/>
      <c r="BC732" s="267"/>
      <c r="BD732" s="267"/>
      <c r="BE732" s="267"/>
      <c r="BF732" s="267"/>
      <c r="BG732" s="267"/>
      <c r="BH732" s="267"/>
      <c r="BI732" s="267"/>
      <c r="BJ732" s="267"/>
      <c r="BK732" s="267"/>
      <c r="BL732" s="267"/>
      <c r="BM732" s="267"/>
      <c r="BN732" s="267"/>
      <c r="BO732" s="267"/>
      <c r="BP732" s="267"/>
      <c r="BQ732" s="267"/>
      <c r="BR732" s="267"/>
      <c r="BS732" s="267"/>
      <c r="BT732" s="267"/>
      <c r="BU732" s="267"/>
      <c r="BV732" s="267"/>
      <c r="BW732" s="267"/>
      <c r="BX732" s="267"/>
      <c r="BY732" s="267"/>
      <c r="BZ732" s="267"/>
      <c r="CA732" s="267"/>
      <c r="CB732" s="267"/>
      <c r="CC732" s="267"/>
      <c r="CD732" s="267"/>
      <c r="CE732" s="267"/>
    </row>
    <row r="733" spans="1:84" s="202" customFormat="1" ht="12.65" customHeight="1" x14ac:dyDescent="0.35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5" customHeight="1" x14ac:dyDescent="0.35">
      <c r="A734" s="201" t="e">
        <f>RIGHT($C$83,3)&amp;"*"&amp;RIGHT($C$82,4)&amp;"*"&amp;C$55&amp;"*"&amp;"A"</f>
        <v>#VALUE!</v>
      </c>
      <c r="B734" s="267">
        <f>ROUND(C59,0)</f>
        <v>616</v>
      </c>
      <c r="C734" s="267">
        <f>ROUND(C60,2)</f>
        <v>20.41</v>
      </c>
      <c r="D734" s="267">
        <f>ROUND(C61,0)</f>
        <v>1347544</v>
      </c>
      <c r="E734" s="267">
        <f>ROUND(C62,0)</f>
        <v>278576</v>
      </c>
      <c r="F734" s="267">
        <f>ROUND(C63,0)</f>
        <v>0</v>
      </c>
      <c r="G734" s="267">
        <f>ROUND(C64,0)</f>
        <v>74707</v>
      </c>
      <c r="H734" s="267">
        <f>ROUND(C65,0)</f>
        <v>0</v>
      </c>
      <c r="I734" s="267">
        <f>ROUND(C66,0)</f>
        <v>36585</v>
      </c>
      <c r="J734" s="267">
        <f>ROUND(C67,0)</f>
        <v>95206</v>
      </c>
      <c r="K734" s="267">
        <f>ROUND(C68,0)</f>
        <v>784</v>
      </c>
      <c r="L734" s="267">
        <f>ROUND(C69,0)</f>
        <v>513</v>
      </c>
      <c r="M734" s="267">
        <f>ROUND(C70,0)</f>
        <v>0</v>
      </c>
      <c r="N734" s="267">
        <f>ROUND(C75,0)</f>
        <v>2579682</v>
      </c>
      <c r="O734" s="267">
        <f>ROUND(C73,0)</f>
        <v>2476095</v>
      </c>
      <c r="P734" s="267">
        <f>IF(C76&gt;0,ROUND(C76,0),0)</f>
        <v>3011</v>
      </c>
      <c r="Q734" s="267">
        <f>IF(C77&gt;0,ROUND(C77,0),0)</f>
        <v>1649</v>
      </c>
      <c r="R734" s="267">
        <f>IF(C78&gt;0,ROUND(C78,0),0)</f>
        <v>1654</v>
      </c>
      <c r="S734" s="267">
        <f>IF(C79&gt;0,ROUND(C79,0),0)</f>
        <v>29434</v>
      </c>
      <c r="T734" s="267">
        <f>IF(C80&gt;0,ROUND(C80,2),0)</f>
        <v>14.13</v>
      </c>
      <c r="U734" s="267"/>
      <c r="V734" s="267"/>
      <c r="W734" s="267"/>
      <c r="X734" s="267"/>
      <c r="Y734" s="267">
        <f>IF(M668&lt;&gt;0,ROUND(M668,0),0)</f>
        <v>617230</v>
      </c>
      <c r="Z734" s="267"/>
      <c r="AA734" s="267"/>
      <c r="AB734" s="267"/>
      <c r="AC734" s="267"/>
      <c r="AD734" s="267"/>
      <c r="AE734" s="267"/>
      <c r="AF734" s="267"/>
      <c r="AG734" s="267"/>
      <c r="AH734" s="267"/>
      <c r="AI734" s="267"/>
      <c r="AJ734" s="267"/>
      <c r="AK734" s="267"/>
      <c r="AL734" s="267"/>
      <c r="AM734" s="267"/>
      <c r="AN734" s="267"/>
      <c r="AO734" s="267"/>
      <c r="AP734" s="267"/>
      <c r="AQ734" s="267"/>
      <c r="AR734" s="267"/>
      <c r="AS734" s="267"/>
      <c r="AT734" s="267"/>
      <c r="AU734" s="267"/>
      <c r="AV734" s="267"/>
      <c r="AW734" s="267"/>
      <c r="AX734" s="267"/>
      <c r="AY734" s="267"/>
      <c r="AZ734" s="267"/>
      <c r="BA734" s="267"/>
      <c r="BB734" s="267"/>
      <c r="BC734" s="267"/>
      <c r="BD734" s="267"/>
      <c r="BE734" s="267"/>
      <c r="BF734" s="267"/>
      <c r="BG734" s="267"/>
      <c r="BH734" s="267"/>
      <c r="BI734" s="267"/>
      <c r="BJ734" s="267"/>
      <c r="BK734" s="267"/>
      <c r="BL734" s="267"/>
      <c r="BM734" s="267"/>
      <c r="BN734" s="267"/>
      <c r="BO734" s="267"/>
      <c r="BP734" s="267"/>
      <c r="BQ734" s="267"/>
      <c r="BR734" s="267"/>
      <c r="BS734" s="267"/>
      <c r="BT734" s="267"/>
      <c r="BU734" s="267"/>
      <c r="BV734" s="267"/>
      <c r="BW734" s="267"/>
      <c r="BX734" s="267"/>
      <c r="BY734" s="267"/>
      <c r="BZ734" s="267"/>
      <c r="CA734" s="267"/>
      <c r="CB734" s="267"/>
      <c r="CC734" s="267"/>
      <c r="CD734" s="267"/>
      <c r="CE734" s="267"/>
    </row>
    <row r="735" spans="1:84" ht="12.65" customHeight="1" x14ac:dyDescent="0.35">
      <c r="A735" s="208" t="e">
        <f>RIGHT($C$83,3)&amp;"*"&amp;RIGHT($C$82,4)&amp;"*"&amp;D$55&amp;"*"&amp;"A"</f>
        <v>#VALUE!</v>
      </c>
      <c r="B735" s="267">
        <f>ROUND(D59,0)</f>
        <v>0</v>
      </c>
      <c r="C735" s="269">
        <f>ROUND(D60,2)</f>
        <v>0</v>
      </c>
      <c r="D735" s="267">
        <f>ROUND(D61,0)</f>
        <v>0</v>
      </c>
      <c r="E735" s="267">
        <f>ROUND(D62,0)</f>
        <v>0</v>
      </c>
      <c r="F735" s="267">
        <f>ROUND(D63,0)</f>
        <v>0</v>
      </c>
      <c r="G735" s="267">
        <f>ROUND(D64,0)</f>
        <v>0</v>
      </c>
      <c r="H735" s="267">
        <f>ROUND(D65,0)</f>
        <v>0</v>
      </c>
      <c r="I735" s="267">
        <f>ROUND(D66,0)</f>
        <v>0</v>
      </c>
      <c r="J735" s="267">
        <f>ROUND(D67,0)</f>
        <v>0</v>
      </c>
      <c r="K735" s="267">
        <f>ROUND(D68,0)</f>
        <v>0</v>
      </c>
      <c r="L735" s="267">
        <f>ROUND(D69,0)</f>
        <v>0</v>
      </c>
      <c r="M735" s="267">
        <f>ROUND(D70,0)</f>
        <v>0</v>
      </c>
      <c r="N735" s="267">
        <f>ROUND(D75,0)</f>
        <v>0</v>
      </c>
      <c r="O735" s="267">
        <f>ROUND(D73,0)</f>
        <v>0</v>
      </c>
      <c r="P735" s="267">
        <f>IF(D76&gt;0,ROUND(D76,0),0)</f>
        <v>0</v>
      </c>
      <c r="Q735" s="267">
        <f>IF(D77&gt;0,ROUND(D77,0),0)</f>
        <v>0</v>
      </c>
      <c r="R735" s="267">
        <f>IF(D78&gt;0,ROUND(D78,0),0)</f>
        <v>0</v>
      </c>
      <c r="S735" s="267">
        <f>IF(D79&gt;0,ROUND(D79,0),0)</f>
        <v>0</v>
      </c>
      <c r="T735" s="269">
        <f>IF(D80&gt;0,ROUND(D80,2),0)</f>
        <v>0</v>
      </c>
      <c r="U735" s="267"/>
      <c r="V735" s="268"/>
      <c r="W735" s="267"/>
      <c r="X735" s="267"/>
      <c r="Y735" s="267">
        <f t="shared" ref="Y735:Y779" si="21">IF(M669&lt;&gt;0,ROUND(M669,0),0)</f>
        <v>0</v>
      </c>
      <c r="Z735" s="268"/>
      <c r="AA735" s="268"/>
      <c r="AB735" s="268"/>
      <c r="AC735" s="268"/>
      <c r="AD735" s="268"/>
      <c r="AE735" s="268"/>
      <c r="AF735" s="268"/>
      <c r="AG735" s="268"/>
      <c r="AH735" s="268"/>
      <c r="AI735" s="268"/>
      <c r="AJ735" s="268"/>
      <c r="AK735" s="268"/>
      <c r="AL735" s="268"/>
      <c r="AM735" s="268"/>
      <c r="AN735" s="268"/>
      <c r="AO735" s="268"/>
      <c r="AP735" s="268"/>
      <c r="AQ735" s="268"/>
      <c r="AR735" s="268"/>
      <c r="AS735" s="268"/>
      <c r="AT735" s="268"/>
      <c r="AU735" s="268"/>
      <c r="AV735" s="268"/>
      <c r="AW735" s="268"/>
      <c r="AX735" s="268"/>
      <c r="AY735" s="268"/>
      <c r="AZ735" s="268"/>
      <c r="BA735" s="268"/>
      <c r="BB735" s="268"/>
      <c r="BC735" s="268"/>
      <c r="BD735" s="268"/>
      <c r="BE735" s="268"/>
      <c r="BF735" s="268"/>
      <c r="BG735" s="268"/>
      <c r="BH735" s="268"/>
      <c r="BI735" s="268"/>
      <c r="BJ735" s="268"/>
      <c r="BK735" s="268"/>
      <c r="BL735" s="268"/>
      <c r="BM735" s="268"/>
      <c r="BN735" s="268"/>
      <c r="BO735" s="268"/>
      <c r="BP735" s="268"/>
      <c r="BQ735" s="268"/>
      <c r="BR735" s="268"/>
      <c r="BS735" s="268"/>
      <c r="BT735" s="268"/>
      <c r="BU735" s="268"/>
      <c r="BV735" s="268"/>
      <c r="BW735" s="268"/>
      <c r="BX735" s="268"/>
      <c r="BY735" s="268"/>
      <c r="BZ735" s="268"/>
      <c r="CA735" s="268"/>
      <c r="CB735" s="268"/>
      <c r="CC735" s="268"/>
      <c r="CD735" s="268"/>
      <c r="CE735" s="268"/>
    </row>
    <row r="736" spans="1:84" ht="12.65" customHeight="1" x14ac:dyDescent="0.35">
      <c r="A736" s="208" t="e">
        <f>RIGHT($C$83,3)&amp;"*"&amp;RIGHT($C$82,4)&amp;"*"&amp;E$55&amp;"*"&amp;"A"</f>
        <v>#VALUE!</v>
      </c>
      <c r="B736" s="267">
        <f>ROUND(E59,0)</f>
        <v>2924</v>
      </c>
      <c r="C736" s="269">
        <f>ROUND(E60,2)</f>
        <v>37.85</v>
      </c>
      <c r="D736" s="267">
        <f>ROUND(E61,0)</f>
        <v>2987579</v>
      </c>
      <c r="E736" s="267">
        <f>ROUND(E62,0)</f>
        <v>617618</v>
      </c>
      <c r="F736" s="267">
        <f>ROUND(E63,0)</f>
        <v>2039152</v>
      </c>
      <c r="G736" s="267">
        <f>ROUND(E64,0)</f>
        <v>238154</v>
      </c>
      <c r="H736" s="267">
        <f>ROUND(E65,0)</f>
        <v>1678</v>
      </c>
      <c r="I736" s="267">
        <f>ROUND(E66,0)</f>
        <v>231431</v>
      </c>
      <c r="J736" s="267">
        <f>ROUND(E67,0)</f>
        <v>1016766</v>
      </c>
      <c r="K736" s="267">
        <f>ROUND(E68,0)</f>
        <v>975</v>
      </c>
      <c r="L736" s="267">
        <f>ROUND(E69,0)</f>
        <v>41510</v>
      </c>
      <c r="M736" s="267">
        <f>ROUND(E70,0)</f>
        <v>0</v>
      </c>
      <c r="N736" s="267">
        <f>ROUND(E75,0)</f>
        <v>9842618</v>
      </c>
      <c r="O736" s="267">
        <f>ROUND(E73,0)</f>
        <v>7595536</v>
      </c>
      <c r="P736" s="267">
        <f>IF(E76&gt;0,ROUND(E76,0),0)</f>
        <v>32153</v>
      </c>
      <c r="Q736" s="267">
        <f>IF(E77&gt;0,ROUND(E77,0),0)</f>
        <v>21152</v>
      </c>
      <c r="R736" s="267">
        <f>IF(E78&gt;0,ROUND(E78,0),0)</f>
        <v>5072</v>
      </c>
      <c r="S736" s="267">
        <f>IF(E79&gt;0,ROUND(E79,0),0)</f>
        <v>90501</v>
      </c>
      <c r="T736" s="269">
        <f>IF(E80&gt;0,ROUND(E80,2),0)</f>
        <v>36.18</v>
      </c>
      <c r="U736" s="267"/>
      <c r="V736" s="268"/>
      <c r="W736" s="267"/>
      <c r="X736" s="267"/>
      <c r="Y736" s="267">
        <f t="shared" si="21"/>
        <v>2125930</v>
      </c>
      <c r="Z736" s="268"/>
      <c r="AA736" s="268"/>
      <c r="AB736" s="268"/>
      <c r="AC736" s="268"/>
      <c r="AD736" s="268"/>
      <c r="AE736" s="268"/>
      <c r="AF736" s="268"/>
      <c r="AG736" s="268"/>
      <c r="AH736" s="268"/>
      <c r="AI736" s="268"/>
      <c r="AJ736" s="268"/>
      <c r="AK736" s="268"/>
      <c r="AL736" s="268"/>
      <c r="AM736" s="268"/>
      <c r="AN736" s="268"/>
      <c r="AO736" s="268"/>
      <c r="AP736" s="268"/>
      <c r="AQ736" s="268"/>
      <c r="AR736" s="268"/>
      <c r="AS736" s="268"/>
      <c r="AT736" s="268"/>
      <c r="AU736" s="268"/>
      <c r="AV736" s="268"/>
      <c r="AW736" s="268"/>
      <c r="AX736" s="268"/>
      <c r="AY736" s="268"/>
      <c r="AZ736" s="268"/>
      <c r="BA736" s="268"/>
      <c r="BB736" s="268"/>
      <c r="BC736" s="268"/>
      <c r="BD736" s="268"/>
      <c r="BE736" s="268"/>
      <c r="BF736" s="268"/>
      <c r="BG736" s="268"/>
      <c r="BH736" s="268"/>
      <c r="BI736" s="268"/>
      <c r="BJ736" s="268"/>
      <c r="BK736" s="268"/>
      <c r="BL736" s="268"/>
      <c r="BM736" s="268"/>
      <c r="BN736" s="268"/>
      <c r="BO736" s="268"/>
      <c r="BP736" s="268"/>
      <c r="BQ736" s="268"/>
      <c r="BR736" s="268"/>
      <c r="BS736" s="268"/>
      <c r="BT736" s="268"/>
      <c r="BU736" s="268"/>
      <c r="BV736" s="268"/>
      <c r="BW736" s="268"/>
      <c r="BX736" s="268"/>
      <c r="BY736" s="268"/>
      <c r="BZ736" s="268"/>
      <c r="CA736" s="268"/>
      <c r="CB736" s="268"/>
      <c r="CC736" s="268"/>
      <c r="CD736" s="268"/>
      <c r="CE736" s="268"/>
    </row>
    <row r="737" spans="1:83" ht="12.65" customHeight="1" x14ac:dyDescent="0.35">
      <c r="A737" s="208" t="e">
        <f>RIGHT($C$83,3)&amp;"*"&amp;RIGHT($C$82,4)&amp;"*"&amp;F$55&amp;"*"&amp;"A"</f>
        <v>#VALUE!</v>
      </c>
      <c r="B737" s="267">
        <f>ROUND(F59,0)</f>
        <v>0</v>
      </c>
      <c r="C737" s="269">
        <f>ROUND(F60,2)</f>
        <v>0</v>
      </c>
      <c r="D737" s="267">
        <f>ROUND(F61,0)</f>
        <v>0</v>
      </c>
      <c r="E737" s="267">
        <f>ROUND(F62,0)</f>
        <v>0</v>
      </c>
      <c r="F737" s="267">
        <f>ROUND(F63,0)</f>
        <v>0</v>
      </c>
      <c r="G737" s="267">
        <f>ROUND(F64,0)</f>
        <v>0</v>
      </c>
      <c r="H737" s="267">
        <f>ROUND(F65,0)</f>
        <v>0</v>
      </c>
      <c r="I737" s="267">
        <f>ROUND(F66,0)</f>
        <v>0</v>
      </c>
      <c r="J737" s="267">
        <f>ROUND(F67,0)</f>
        <v>0</v>
      </c>
      <c r="K737" s="267">
        <f>ROUND(F68,0)</f>
        <v>0</v>
      </c>
      <c r="L737" s="267">
        <f>ROUND(F69,0)</f>
        <v>0</v>
      </c>
      <c r="M737" s="267">
        <f>ROUND(F70,0)</f>
        <v>0</v>
      </c>
      <c r="N737" s="267">
        <f>ROUND(F75,0)</f>
        <v>0</v>
      </c>
      <c r="O737" s="267">
        <f>ROUND(F73,0)</f>
        <v>0</v>
      </c>
      <c r="P737" s="267">
        <f>IF(F76&gt;0,ROUND(F76,0),0)</f>
        <v>0</v>
      </c>
      <c r="Q737" s="267">
        <f>IF(F77&gt;0,ROUND(F77,0),0)</f>
        <v>0</v>
      </c>
      <c r="R737" s="267">
        <f>IF(F78&gt;0,ROUND(F78,0),0)</f>
        <v>0</v>
      </c>
      <c r="S737" s="267">
        <f>IF(F79&gt;0,ROUND(F79,0),0)</f>
        <v>0</v>
      </c>
      <c r="T737" s="269">
        <f>IF(F80&gt;0,ROUND(F80,2),0)</f>
        <v>0.97</v>
      </c>
      <c r="U737" s="267"/>
      <c r="V737" s="268"/>
      <c r="W737" s="267"/>
      <c r="X737" s="267"/>
      <c r="Y737" s="267">
        <f t="shared" si="21"/>
        <v>7251</v>
      </c>
      <c r="Z737" s="268"/>
      <c r="AA737" s="268"/>
      <c r="AB737" s="268"/>
      <c r="AC737" s="268"/>
      <c r="AD737" s="268"/>
      <c r="AE737" s="268"/>
      <c r="AF737" s="268"/>
      <c r="AG737" s="268"/>
      <c r="AH737" s="268"/>
      <c r="AI737" s="268"/>
      <c r="AJ737" s="268"/>
      <c r="AK737" s="268"/>
      <c r="AL737" s="268"/>
      <c r="AM737" s="268"/>
      <c r="AN737" s="268"/>
      <c r="AO737" s="268"/>
      <c r="AP737" s="268"/>
      <c r="AQ737" s="268"/>
      <c r="AR737" s="268"/>
      <c r="AS737" s="268"/>
      <c r="AT737" s="268"/>
      <c r="AU737" s="268"/>
      <c r="AV737" s="268"/>
      <c r="AW737" s="268"/>
      <c r="AX737" s="268"/>
      <c r="AY737" s="268"/>
      <c r="AZ737" s="268"/>
      <c r="BA737" s="268"/>
      <c r="BB737" s="268"/>
      <c r="BC737" s="268"/>
      <c r="BD737" s="268"/>
      <c r="BE737" s="268"/>
      <c r="BF737" s="268"/>
      <c r="BG737" s="268"/>
      <c r="BH737" s="268"/>
      <c r="BI737" s="268"/>
      <c r="BJ737" s="268"/>
      <c r="BK737" s="268"/>
      <c r="BL737" s="268"/>
      <c r="BM737" s="268"/>
      <c r="BN737" s="268"/>
      <c r="BO737" s="268"/>
      <c r="BP737" s="268"/>
      <c r="BQ737" s="268"/>
      <c r="BR737" s="268"/>
      <c r="BS737" s="268"/>
      <c r="BT737" s="268"/>
      <c r="BU737" s="268"/>
      <c r="BV737" s="268"/>
      <c r="BW737" s="268"/>
      <c r="BX737" s="268"/>
      <c r="BY737" s="268"/>
      <c r="BZ737" s="268"/>
      <c r="CA737" s="268"/>
      <c r="CB737" s="268"/>
      <c r="CC737" s="268"/>
      <c r="CD737" s="268"/>
      <c r="CE737" s="268"/>
    </row>
    <row r="738" spans="1:83" ht="12.65" customHeight="1" x14ac:dyDescent="0.35">
      <c r="A738" s="208" t="e">
        <f>RIGHT($C$83,3)&amp;"*"&amp;RIGHT($C$82,4)&amp;"*"&amp;G$55&amp;"*"&amp;"A"</f>
        <v>#VALUE!</v>
      </c>
      <c r="B738" s="267">
        <f>ROUND(G59,0)</f>
        <v>0</v>
      </c>
      <c r="C738" s="269">
        <f>ROUND(G60,2)</f>
        <v>0</v>
      </c>
      <c r="D738" s="267">
        <f>ROUND(G61,0)</f>
        <v>0</v>
      </c>
      <c r="E738" s="267">
        <f>ROUND(G62,0)</f>
        <v>0</v>
      </c>
      <c r="F738" s="267">
        <f>ROUND(G63,0)</f>
        <v>0</v>
      </c>
      <c r="G738" s="267">
        <f>ROUND(G64,0)</f>
        <v>0</v>
      </c>
      <c r="H738" s="267">
        <f>ROUND(G65,0)</f>
        <v>0</v>
      </c>
      <c r="I738" s="267">
        <f>ROUND(G66,0)</f>
        <v>0</v>
      </c>
      <c r="J738" s="267">
        <f>ROUND(G67,0)</f>
        <v>0</v>
      </c>
      <c r="K738" s="267">
        <f>ROUND(G68,0)</f>
        <v>0</v>
      </c>
      <c r="L738" s="267">
        <f>ROUND(G69,0)</f>
        <v>0</v>
      </c>
      <c r="M738" s="267">
        <f>ROUND(G70,0)</f>
        <v>0</v>
      </c>
      <c r="N738" s="267">
        <f>ROUND(G75,0)</f>
        <v>0</v>
      </c>
      <c r="O738" s="267">
        <f>ROUND(G73,0)</f>
        <v>0</v>
      </c>
      <c r="P738" s="267">
        <f>IF(G76&gt;0,ROUND(G76,0),0)</f>
        <v>0</v>
      </c>
      <c r="Q738" s="267">
        <f>IF(G77&gt;0,ROUND(G77,0),0)</f>
        <v>0</v>
      </c>
      <c r="R738" s="267">
        <f>IF(G78&gt;0,ROUND(G78,0),0)</f>
        <v>0</v>
      </c>
      <c r="S738" s="267">
        <f>IF(G79&gt;0,ROUND(G79,0),0)</f>
        <v>0</v>
      </c>
      <c r="T738" s="269">
        <f>IF(G80&gt;0,ROUND(G80,2),0)</f>
        <v>0</v>
      </c>
      <c r="U738" s="267"/>
      <c r="V738" s="268"/>
      <c r="W738" s="267"/>
      <c r="X738" s="267"/>
      <c r="Y738" s="267">
        <f t="shared" si="21"/>
        <v>0</v>
      </c>
      <c r="Z738" s="268"/>
      <c r="AA738" s="268"/>
      <c r="AB738" s="268"/>
      <c r="AC738" s="268"/>
      <c r="AD738" s="268"/>
      <c r="AE738" s="268"/>
      <c r="AF738" s="268"/>
      <c r="AG738" s="268"/>
      <c r="AH738" s="268"/>
      <c r="AI738" s="268"/>
      <c r="AJ738" s="268"/>
      <c r="AK738" s="268"/>
      <c r="AL738" s="268"/>
      <c r="AM738" s="268"/>
      <c r="AN738" s="268"/>
      <c r="AO738" s="268"/>
      <c r="AP738" s="268"/>
      <c r="AQ738" s="268"/>
      <c r="AR738" s="268"/>
      <c r="AS738" s="268"/>
      <c r="AT738" s="268"/>
      <c r="AU738" s="268"/>
      <c r="AV738" s="268"/>
      <c r="AW738" s="268"/>
      <c r="AX738" s="268"/>
      <c r="AY738" s="268"/>
      <c r="AZ738" s="268"/>
      <c r="BA738" s="268"/>
      <c r="BB738" s="268"/>
      <c r="BC738" s="268"/>
      <c r="BD738" s="268"/>
      <c r="BE738" s="268"/>
      <c r="BF738" s="268"/>
      <c r="BG738" s="268"/>
      <c r="BH738" s="268"/>
      <c r="BI738" s="268"/>
      <c r="BJ738" s="268"/>
      <c r="BK738" s="268"/>
      <c r="BL738" s="268"/>
      <c r="BM738" s="268"/>
      <c r="BN738" s="268"/>
      <c r="BO738" s="268"/>
      <c r="BP738" s="268"/>
      <c r="BQ738" s="268"/>
      <c r="BR738" s="268"/>
      <c r="BS738" s="268"/>
      <c r="BT738" s="268"/>
      <c r="BU738" s="268"/>
      <c r="BV738" s="268"/>
      <c r="BW738" s="268"/>
      <c r="BX738" s="268"/>
      <c r="BY738" s="268"/>
      <c r="BZ738" s="268"/>
      <c r="CA738" s="268"/>
      <c r="CB738" s="268"/>
      <c r="CC738" s="268"/>
      <c r="CD738" s="268"/>
      <c r="CE738" s="268"/>
    </row>
    <row r="739" spans="1:83" ht="12.65" customHeight="1" x14ac:dyDescent="0.35">
      <c r="A739" s="208" t="e">
        <f>RIGHT($C$83,3)&amp;"*"&amp;RIGHT($C$82,4)&amp;"*"&amp;H$55&amp;"*"&amp;"A"</f>
        <v>#VALUE!</v>
      </c>
      <c r="B739" s="267">
        <f>ROUND(H59,0)</f>
        <v>0</v>
      </c>
      <c r="C739" s="269">
        <f>ROUND(H60,2)</f>
        <v>0</v>
      </c>
      <c r="D739" s="267">
        <f>ROUND(H61,0)</f>
        <v>0</v>
      </c>
      <c r="E739" s="267">
        <f>ROUND(H62,0)</f>
        <v>0</v>
      </c>
      <c r="F739" s="267">
        <f>ROUND(H63,0)</f>
        <v>0</v>
      </c>
      <c r="G739" s="267">
        <f>ROUND(H64,0)</f>
        <v>0</v>
      </c>
      <c r="H739" s="267">
        <f>ROUND(H65,0)</f>
        <v>0</v>
      </c>
      <c r="I739" s="267">
        <f>ROUND(H66,0)</f>
        <v>0</v>
      </c>
      <c r="J739" s="267">
        <f>ROUND(H67,0)</f>
        <v>0</v>
      </c>
      <c r="K739" s="267">
        <f>ROUND(H68,0)</f>
        <v>0</v>
      </c>
      <c r="L739" s="267">
        <f>ROUND(H69,0)</f>
        <v>0</v>
      </c>
      <c r="M739" s="267">
        <f>ROUND(H70,0)</f>
        <v>0</v>
      </c>
      <c r="N739" s="267">
        <f>ROUND(H75,0)</f>
        <v>0</v>
      </c>
      <c r="O739" s="267">
        <f>ROUND(H73,0)</f>
        <v>0</v>
      </c>
      <c r="P739" s="267">
        <f>IF(H76&gt;0,ROUND(H76,0),0)</f>
        <v>0</v>
      </c>
      <c r="Q739" s="267">
        <f>IF(H77&gt;0,ROUND(H77,0),0)</f>
        <v>0</v>
      </c>
      <c r="R739" s="267">
        <f>IF(H78&gt;0,ROUND(H78,0),0)</f>
        <v>0</v>
      </c>
      <c r="S739" s="267">
        <f>IF(H79&gt;0,ROUND(H79,0),0)</f>
        <v>0</v>
      </c>
      <c r="T739" s="269">
        <f>IF(H80&gt;0,ROUND(H80,2),0)</f>
        <v>0</v>
      </c>
      <c r="U739" s="267"/>
      <c r="V739" s="268"/>
      <c r="W739" s="267"/>
      <c r="X739" s="267"/>
      <c r="Y739" s="267">
        <f t="shared" si="21"/>
        <v>0</v>
      </c>
      <c r="Z739" s="268"/>
      <c r="AA739" s="268"/>
      <c r="AB739" s="268"/>
      <c r="AC739" s="268"/>
      <c r="AD739" s="268"/>
      <c r="AE739" s="268"/>
      <c r="AF739" s="268"/>
      <c r="AG739" s="268"/>
      <c r="AH739" s="268"/>
      <c r="AI739" s="268"/>
      <c r="AJ739" s="268"/>
      <c r="AK739" s="268"/>
      <c r="AL739" s="268"/>
      <c r="AM739" s="268"/>
      <c r="AN739" s="268"/>
      <c r="AO739" s="268"/>
      <c r="AP739" s="268"/>
      <c r="AQ739" s="268"/>
      <c r="AR739" s="268"/>
      <c r="AS739" s="268"/>
      <c r="AT739" s="268"/>
      <c r="AU739" s="268"/>
      <c r="AV739" s="268"/>
      <c r="AW739" s="268"/>
      <c r="AX739" s="268"/>
      <c r="AY739" s="268"/>
      <c r="AZ739" s="268"/>
      <c r="BA739" s="268"/>
      <c r="BB739" s="268"/>
      <c r="BC739" s="268"/>
      <c r="BD739" s="268"/>
      <c r="BE739" s="268"/>
      <c r="BF739" s="268"/>
      <c r="BG739" s="268"/>
      <c r="BH739" s="268"/>
      <c r="BI739" s="268"/>
      <c r="BJ739" s="268"/>
      <c r="BK739" s="268"/>
      <c r="BL739" s="268"/>
      <c r="BM739" s="268"/>
      <c r="BN739" s="268"/>
      <c r="BO739" s="268"/>
      <c r="BP739" s="268"/>
      <c r="BQ739" s="268"/>
      <c r="BR739" s="268"/>
      <c r="BS739" s="268"/>
      <c r="BT739" s="268"/>
      <c r="BU739" s="268"/>
      <c r="BV739" s="268"/>
      <c r="BW739" s="268"/>
      <c r="BX739" s="268"/>
      <c r="BY739" s="268"/>
      <c r="BZ739" s="268"/>
      <c r="CA739" s="268"/>
      <c r="CB739" s="268"/>
      <c r="CC739" s="268"/>
      <c r="CD739" s="268"/>
      <c r="CE739" s="268"/>
    </row>
    <row r="740" spans="1:83" ht="12.65" customHeight="1" x14ac:dyDescent="0.35">
      <c r="A740" s="208" t="e">
        <f>RIGHT($C$83,3)&amp;"*"&amp;RIGHT($C$82,4)&amp;"*"&amp;I$55&amp;"*"&amp;"A"</f>
        <v>#VALUE!</v>
      </c>
      <c r="B740" s="267">
        <f>ROUND(I59,0)</f>
        <v>0</v>
      </c>
      <c r="C740" s="269">
        <f>ROUND(I60,2)</f>
        <v>0</v>
      </c>
      <c r="D740" s="267">
        <f>ROUND(I61,0)</f>
        <v>0</v>
      </c>
      <c r="E740" s="267">
        <f>ROUND(I62,0)</f>
        <v>0</v>
      </c>
      <c r="F740" s="267">
        <f>ROUND(I63,0)</f>
        <v>0</v>
      </c>
      <c r="G740" s="267">
        <f>ROUND(I64,0)</f>
        <v>0</v>
      </c>
      <c r="H740" s="267">
        <f>ROUND(I65,0)</f>
        <v>0</v>
      </c>
      <c r="I740" s="267">
        <f>ROUND(I66,0)</f>
        <v>0</v>
      </c>
      <c r="J740" s="267">
        <f>ROUND(I67,0)</f>
        <v>0</v>
      </c>
      <c r="K740" s="267">
        <f>ROUND(I68,0)</f>
        <v>0</v>
      </c>
      <c r="L740" s="267">
        <f>ROUND(I69,0)</f>
        <v>0</v>
      </c>
      <c r="M740" s="267">
        <f>ROUND(I70,0)</f>
        <v>0</v>
      </c>
      <c r="N740" s="267">
        <f>ROUND(I75,0)</f>
        <v>0</v>
      </c>
      <c r="O740" s="267">
        <f>ROUND(I73,0)</f>
        <v>0</v>
      </c>
      <c r="P740" s="267">
        <f>IF(I76&gt;0,ROUND(I76,0),0)</f>
        <v>0</v>
      </c>
      <c r="Q740" s="267">
        <f>IF(I77&gt;0,ROUND(I77,0),0)</f>
        <v>0</v>
      </c>
      <c r="R740" s="267">
        <f>IF(I78&gt;0,ROUND(I78,0),0)</f>
        <v>0</v>
      </c>
      <c r="S740" s="267">
        <f>IF(I79&gt;0,ROUND(I79,0),0)</f>
        <v>0</v>
      </c>
      <c r="T740" s="269">
        <f>IF(I80&gt;0,ROUND(I80,2),0)</f>
        <v>0</v>
      </c>
      <c r="U740" s="267"/>
      <c r="V740" s="268"/>
      <c r="W740" s="267"/>
      <c r="X740" s="267"/>
      <c r="Y740" s="267">
        <f t="shared" si="21"/>
        <v>0</v>
      </c>
      <c r="Z740" s="268"/>
      <c r="AA740" s="268"/>
      <c r="AB740" s="268"/>
      <c r="AC740" s="268"/>
      <c r="AD740" s="268"/>
      <c r="AE740" s="268"/>
      <c r="AF740" s="268"/>
      <c r="AG740" s="268"/>
      <c r="AH740" s="268"/>
      <c r="AI740" s="268"/>
      <c r="AJ740" s="268"/>
      <c r="AK740" s="268"/>
      <c r="AL740" s="268"/>
      <c r="AM740" s="268"/>
      <c r="AN740" s="268"/>
      <c r="AO740" s="268"/>
      <c r="AP740" s="268"/>
      <c r="AQ740" s="268"/>
      <c r="AR740" s="268"/>
      <c r="AS740" s="268"/>
      <c r="AT740" s="268"/>
      <c r="AU740" s="268"/>
      <c r="AV740" s="268"/>
      <c r="AW740" s="268"/>
      <c r="AX740" s="268"/>
      <c r="AY740" s="268"/>
      <c r="AZ740" s="268"/>
      <c r="BA740" s="268"/>
      <c r="BB740" s="268"/>
      <c r="BC740" s="268"/>
      <c r="BD740" s="268"/>
      <c r="BE740" s="268"/>
      <c r="BF740" s="268"/>
      <c r="BG740" s="268"/>
      <c r="BH740" s="268"/>
      <c r="BI740" s="268"/>
      <c r="BJ740" s="268"/>
      <c r="BK740" s="268"/>
      <c r="BL740" s="268"/>
      <c r="BM740" s="268"/>
      <c r="BN740" s="268"/>
      <c r="BO740" s="268"/>
      <c r="BP740" s="268"/>
      <c r="BQ740" s="268"/>
      <c r="BR740" s="268"/>
      <c r="BS740" s="268"/>
      <c r="BT740" s="268"/>
      <c r="BU740" s="268"/>
      <c r="BV740" s="268"/>
      <c r="BW740" s="268"/>
      <c r="BX740" s="268"/>
      <c r="BY740" s="268"/>
      <c r="BZ740" s="268"/>
      <c r="CA740" s="268"/>
      <c r="CB740" s="268"/>
      <c r="CC740" s="268"/>
      <c r="CD740" s="268"/>
      <c r="CE740" s="268"/>
    </row>
    <row r="741" spans="1:83" ht="12.65" customHeight="1" x14ac:dyDescent="0.35">
      <c r="A741" s="208" t="e">
        <f>RIGHT($C$83,3)&amp;"*"&amp;RIGHT($C$82,4)&amp;"*"&amp;J$55&amp;"*"&amp;"A"</f>
        <v>#VALUE!</v>
      </c>
      <c r="B741" s="267">
        <f>ROUND(J59,0)</f>
        <v>501</v>
      </c>
      <c r="C741" s="269">
        <f>ROUND(J60,2)</f>
        <v>1.72</v>
      </c>
      <c r="D741" s="267">
        <f>ROUND(J61,0)</f>
        <v>88656</v>
      </c>
      <c r="E741" s="267">
        <f>ROUND(J62,0)</f>
        <v>18328</v>
      </c>
      <c r="F741" s="267">
        <f>ROUND(J63,0)</f>
        <v>0</v>
      </c>
      <c r="G741" s="267">
        <f>ROUND(J64,0)</f>
        <v>1054</v>
      </c>
      <c r="H741" s="267">
        <f>ROUND(J65,0)</f>
        <v>0</v>
      </c>
      <c r="I741" s="267">
        <f>ROUND(J66,0)</f>
        <v>1273</v>
      </c>
      <c r="J741" s="267">
        <f>ROUND(J67,0)</f>
        <v>8345</v>
      </c>
      <c r="K741" s="267">
        <f>ROUND(J68,0)</f>
        <v>0</v>
      </c>
      <c r="L741" s="267">
        <f>ROUND(J69,0)</f>
        <v>0</v>
      </c>
      <c r="M741" s="267">
        <f>ROUND(J70,0)</f>
        <v>0</v>
      </c>
      <c r="N741" s="267">
        <f>ROUND(J75,0)</f>
        <v>816110</v>
      </c>
      <c r="O741" s="267">
        <f>ROUND(J73,0)</f>
        <v>816110</v>
      </c>
      <c r="P741" s="267">
        <f>IF(J76&gt;0,ROUND(J76,0),0)</f>
        <v>264</v>
      </c>
      <c r="Q741" s="267">
        <f>IF(J77&gt;0,ROUND(J77,0),0)</f>
        <v>0</v>
      </c>
      <c r="R741" s="267">
        <f>IF(J78&gt;0,ROUND(J78,0),0)</f>
        <v>545</v>
      </c>
      <c r="S741" s="267">
        <f>IF(J79&gt;0,ROUND(J79,0),0)</f>
        <v>0</v>
      </c>
      <c r="T741" s="269">
        <f>IF(J80&gt;0,ROUND(J80,2),0)</f>
        <v>0</v>
      </c>
      <c r="U741" s="267"/>
      <c r="V741" s="268"/>
      <c r="W741" s="267"/>
      <c r="X741" s="267"/>
      <c r="Y741" s="267">
        <f t="shared" si="21"/>
        <v>101452</v>
      </c>
      <c r="Z741" s="268"/>
      <c r="AA741" s="268"/>
      <c r="AB741" s="268"/>
      <c r="AC741" s="268"/>
      <c r="AD741" s="268"/>
      <c r="AE741" s="268"/>
      <c r="AF741" s="268"/>
      <c r="AG741" s="268"/>
      <c r="AH741" s="268"/>
      <c r="AI741" s="268"/>
      <c r="AJ741" s="268"/>
      <c r="AK741" s="268"/>
      <c r="AL741" s="268"/>
      <c r="AM741" s="268"/>
      <c r="AN741" s="268"/>
      <c r="AO741" s="268"/>
      <c r="AP741" s="268"/>
      <c r="AQ741" s="268"/>
      <c r="AR741" s="268"/>
      <c r="AS741" s="268"/>
      <c r="AT741" s="268"/>
      <c r="AU741" s="268"/>
      <c r="AV741" s="268"/>
      <c r="AW741" s="268"/>
      <c r="AX741" s="268"/>
      <c r="AY741" s="268"/>
      <c r="AZ741" s="268"/>
      <c r="BA741" s="268"/>
      <c r="BB741" s="268"/>
      <c r="BC741" s="268"/>
      <c r="BD741" s="268"/>
      <c r="BE741" s="268"/>
      <c r="BF741" s="268"/>
      <c r="BG741" s="268"/>
      <c r="BH741" s="268"/>
      <c r="BI741" s="268"/>
      <c r="BJ741" s="268"/>
      <c r="BK741" s="268"/>
      <c r="BL741" s="268"/>
      <c r="BM741" s="268"/>
      <c r="BN741" s="268"/>
      <c r="BO741" s="268"/>
      <c r="BP741" s="268"/>
      <c r="BQ741" s="268"/>
      <c r="BR741" s="268"/>
      <c r="BS741" s="268"/>
      <c r="BT741" s="268"/>
      <c r="BU741" s="268"/>
      <c r="BV741" s="268"/>
      <c r="BW741" s="268"/>
      <c r="BX741" s="268"/>
      <c r="BY741" s="268"/>
      <c r="BZ741" s="268"/>
      <c r="CA741" s="268"/>
      <c r="CB741" s="268"/>
      <c r="CC741" s="268"/>
      <c r="CD741" s="268"/>
      <c r="CE741" s="268"/>
    </row>
    <row r="742" spans="1:83" ht="12.65" customHeight="1" x14ac:dyDescent="0.35">
      <c r="A742" s="208" t="e">
        <f>RIGHT($C$83,3)&amp;"*"&amp;RIGHT($C$82,4)&amp;"*"&amp;K$55&amp;"*"&amp;"A"</f>
        <v>#VALUE!</v>
      </c>
      <c r="B742" s="267">
        <f>ROUND(K59,0)</f>
        <v>0</v>
      </c>
      <c r="C742" s="269">
        <f>ROUND(K60,2)</f>
        <v>0</v>
      </c>
      <c r="D742" s="267">
        <f>ROUND(K61,0)</f>
        <v>0</v>
      </c>
      <c r="E742" s="267">
        <f>ROUND(K62,0)</f>
        <v>0</v>
      </c>
      <c r="F742" s="267">
        <f>ROUND(K63,0)</f>
        <v>0</v>
      </c>
      <c r="G742" s="267">
        <f>ROUND(K64,0)</f>
        <v>0</v>
      </c>
      <c r="H742" s="267">
        <f>ROUND(K65,0)</f>
        <v>0</v>
      </c>
      <c r="I742" s="267">
        <f>ROUND(K66,0)</f>
        <v>0</v>
      </c>
      <c r="J742" s="267">
        <f>ROUND(K67,0)</f>
        <v>0</v>
      </c>
      <c r="K742" s="267">
        <f>ROUND(K68,0)</f>
        <v>0</v>
      </c>
      <c r="L742" s="267">
        <f>ROUND(K69,0)</f>
        <v>0</v>
      </c>
      <c r="M742" s="267">
        <f>ROUND(K70,0)</f>
        <v>0</v>
      </c>
      <c r="N742" s="267">
        <f>ROUND(K75,0)</f>
        <v>0</v>
      </c>
      <c r="O742" s="267">
        <f>ROUND(K73,0)</f>
        <v>0</v>
      </c>
      <c r="P742" s="267">
        <f>IF(K76&gt;0,ROUND(K76,0),0)</f>
        <v>0</v>
      </c>
      <c r="Q742" s="267">
        <f>IF(K77&gt;0,ROUND(K77,0),0)</f>
        <v>0</v>
      </c>
      <c r="R742" s="267">
        <f>IF(K78&gt;0,ROUND(K78,0),0)</f>
        <v>0</v>
      </c>
      <c r="S742" s="267">
        <f>IF(K79&gt;0,ROUND(K79,0),0)</f>
        <v>0</v>
      </c>
      <c r="T742" s="269">
        <f>IF(K80&gt;0,ROUND(K80,2),0)</f>
        <v>0</v>
      </c>
      <c r="U742" s="267"/>
      <c r="V742" s="268"/>
      <c r="W742" s="267"/>
      <c r="X742" s="267"/>
      <c r="Y742" s="267">
        <f t="shared" si="21"/>
        <v>0</v>
      </c>
      <c r="Z742" s="268"/>
      <c r="AA742" s="268"/>
      <c r="AB742" s="268"/>
      <c r="AC742" s="268"/>
      <c r="AD742" s="268"/>
      <c r="AE742" s="268"/>
      <c r="AF742" s="268"/>
      <c r="AG742" s="268"/>
      <c r="AH742" s="268"/>
      <c r="AI742" s="268"/>
      <c r="AJ742" s="268"/>
      <c r="AK742" s="268"/>
      <c r="AL742" s="268"/>
      <c r="AM742" s="268"/>
      <c r="AN742" s="268"/>
      <c r="AO742" s="268"/>
      <c r="AP742" s="268"/>
      <c r="AQ742" s="268"/>
      <c r="AR742" s="268"/>
      <c r="AS742" s="268"/>
      <c r="AT742" s="268"/>
      <c r="AU742" s="268"/>
      <c r="AV742" s="268"/>
      <c r="AW742" s="268"/>
      <c r="AX742" s="268"/>
      <c r="AY742" s="268"/>
      <c r="AZ742" s="268"/>
      <c r="BA742" s="268"/>
      <c r="BB742" s="268"/>
      <c r="BC742" s="268"/>
      <c r="BD742" s="268"/>
      <c r="BE742" s="268"/>
      <c r="BF742" s="268"/>
      <c r="BG742" s="268"/>
      <c r="BH742" s="268"/>
      <c r="BI742" s="268"/>
      <c r="BJ742" s="268"/>
      <c r="BK742" s="268"/>
      <c r="BL742" s="268"/>
      <c r="BM742" s="268"/>
      <c r="BN742" s="268"/>
      <c r="BO742" s="268"/>
      <c r="BP742" s="268"/>
      <c r="BQ742" s="268"/>
      <c r="BR742" s="268"/>
      <c r="BS742" s="268"/>
      <c r="BT742" s="268"/>
      <c r="BU742" s="268"/>
      <c r="BV742" s="268"/>
      <c r="BW742" s="268"/>
      <c r="BX742" s="268"/>
      <c r="BY742" s="268"/>
      <c r="BZ742" s="268"/>
      <c r="CA742" s="268"/>
      <c r="CB742" s="268"/>
      <c r="CC742" s="268"/>
      <c r="CD742" s="268"/>
      <c r="CE742" s="268"/>
    </row>
    <row r="743" spans="1:83" ht="12.65" customHeight="1" x14ac:dyDescent="0.35">
      <c r="A743" s="208" t="e">
        <f>RIGHT($C$83,3)&amp;"*"&amp;RIGHT($C$82,4)&amp;"*"&amp;L$55&amp;"*"&amp;"A"</f>
        <v>#VALUE!</v>
      </c>
      <c r="B743" s="267">
        <f>ROUND(L59,0)</f>
        <v>0</v>
      </c>
      <c r="C743" s="269">
        <f>ROUND(L60,2)</f>
        <v>0</v>
      </c>
      <c r="D743" s="267">
        <f>ROUND(L61,0)</f>
        <v>0</v>
      </c>
      <c r="E743" s="267">
        <f>ROUND(L62,0)</f>
        <v>0</v>
      </c>
      <c r="F743" s="267">
        <f>ROUND(L63,0)</f>
        <v>0</v>
      </c>
      <c r="G743" s="267">
        <f>ROUND(L64,0)</f>
        <v>0</v>
      </c>
      <c r="H743" s="267">
        <f>ROUND(L65,0)</f>
        <v>0</v>
      </c>
      <c r="I743" s="267">
        <f>ROUND(L66,0)</f>
        <v>0</v>
      </c>
      <c r="J743" s="267">
        <f>ROUND(L67,0)</f>
        <v>0</v>
      </c>
      <c r="K743" s="267">
        <f>ROUND(L68,0)</f>
        <v>0</v>
      </c>
      <c r="L743" s="267">
        <f>ROUND(L69,0)</f>
        <v>0</v>
      </c>
      <c r="M743" s="267">
        <f>ROUND(L70,0)</f>
        <v>0</v>
      </c>
      <c r="N743" s="267">
        <f>ROUND(L75,0)</f>
        <v>0</v>
      </c>
      <c r="O743" s="267">
        <f>ROUND(L73,0)</f>
        <v>0</v>
      </c>
      <c r="P743" s="267">
        <f>IF(L76&gt;0,ROUND(L76,0),0)</f>
        <v>0</v>
      </c>
      <c r="Q743" s="267">
        <f>IF(L77&gt;0,ROUND(L77,0),0)</f>
        <v>0</v>
      </c>
      <c r="R743" s="267">
        <f>IF(L78&gt;0,ROUND(L78,0),0)</f>
        <v>0</v>
      </c>
      <c r="S743" s="267">
        <f>IF(L79&gt;0,ROUND(L79,0),0)</f>
        <v>0</v>
      </c>
      <c r="T743" s="269">
        <f>IF(L80&gt;0,ROUND(L80,2),0)</f>
        <v>0</v>
      </c>
      <c r="U743" s="267"/>
      <c r="V743" s="268"/>
      <c r="W743" s="267"/>
      <c r="X743" s="267"/>
      <c r="Y743" s="267">
        <f t="shared" si="21"/>
        <v>0</v>
      </c>
      <c r="Z743" s="268"/>
      <c r="AA743" s="268"/>
      <c r="AB743" s="268"/>
      <c r="AC743" s="268"/>
      <c r="AD743" s="268"/>
      <c r="AE743" s="268"/>
      <c r="AF743" s="268"/>
      <c r="AG743" s="268"/>
      <c r="AH743" s="268"/>
      <c r="AI743" s="268"/>
      <c r="AJ743" s="268"/>
      <c r="AK743" s="268"/>
      <c r="AL743" s="268"/>
      <c r="AM743" s="268"/>
      <c r="AN743" s="268"/>
      <c r="AO743" s="268"/>
      <c r="AP743" s="268"/>
      <c r="AQ743" s="268"/>
      <c r="AR743" s="268"/>
      <c r="AS743" s="268"/>
      <c r="AT743" s="268"/>
      <c r="AU743" s="268"/>
      <c r="AV743" s="268"/>
      <c r="AW743" s="268"/>
      <c r="AX743" s="268"/>
      <c r="AY743" s="268"/>
      <c r="AZ743" s="268"/>
      <c r="BA743" s="268"/>
      <c r="BB743" s="268"/>
      <c r="BC743" s="268"/>
      <c r="BD743" s="268"/>
      <c r="BE743" s="268"/>
      <c r="BF743" s="268"/>
      <c r="BG743" s="268"/>
      <c r="BH743" s="268"/>
      <c r="BI743" s="268"/>
      <c r="BJ743" s="268"/>
      <c r="BK743" s="268"/>
      <c r="BL743" s="268"/>
      <c r="BM743" s="268"/>
      <c r="BN743" s="268"/>
      <c r="BO743" s="268"/>
      <c r="BP743" s="268"/>
      <c r="BQ743" s="268"/>
      <c r="BR743" s="268"/>
      <c r="BS743" s="268"/>
      <c r="BT743" s="268"/>
      <c r="BU743" s="268"/>
      <c r="BV743" s="268"/>
      <c r="BW743" s="268"/>
      <c r="BX743" s="268"/>
      <c r="BY743" s="268"/>
      <c r="BZ743" s="268"/>
      <c r="CA743" s="268"/>
      <c r="CB743" s="268"/>
      <c r="CC743" s="268"/>
      <c r="CD743" s="268"/>
      <c r="CE743" s="268"/>
    </row>
    <row r="744" spans="1:83" ht="12.65" customHeight="1" x14ac:dyDescent="0.35">
      <c r="A744" s="208" t="e">
        <f>RIGHT($C$83,3)&amp;"*"&amp;RIGHT($C$82,4)&amp;"*"&amp;M$55&amp;"*"&amp;"A"</f>
        <v>#VALUE!</v>
      </c>
      <c r="B744" s="267">
        <f>ROUND(M59,0)</f>
        <v>0</v>
      </c>
      <c r="C744" s="269">
        <f>ROUND(M60,2)</f>
        <v>0</v>
      </c>
      <c r="D744" s="267">
        <f>ROUND(M61,0)</f>
        <v>0</v>
      </c>
      <c r="E744" s="267">
        <f>ROUND(M62,0)</f>
        <v>0</v>
      </c>
      <c r="F744" s="267">
        <f>ROUND(M63,0)</f>
        <v>0</v>
      </c>
      <c r="G744" s="267">
        <f>ROUND(M64,0)</f>
        <v>0</v>
      </c>
      <c r="H744" s="267">
        <f>ROUND(M65,0)</f>
        <v>0</v>
      </c>
      <c r="I744" s="267">
        <f>ROUND(M66,0)</f>
        <v>0</v>
      </c>
      <c r="J744" s="267">
        <f>ROUND(M67,0)</f>
        <v>0</v>
      </c>
      <c r="K744" s="267">
        <f>ROUND(M68,0)</f>
        <v>0</v>
      </c>
      <c r="L744" s="267">
        <f>ROUND(M69,0)</f>
        <v>0</v>
      </c>
      <c r="M744" s="267">
        <f>ROUND(M70,0)</f>
        <v>0</v>
      </c>
      <c r="N744" s="267">
        <f>ROUND(M75,0)</f>
        <v>0</v>
      </c>
      <c r="O744" s="267">
        <f>ROUND(M73,0)</f>
        <v>0</v>
      </c>
      <c r="P744" s="267">
        <f>IF(M76&gt;0,ROUND(M76,0),0)</f>
        <v>0</v>
      </c>
      <c r="Q744" s="267">
        <f>IF(M77&gt;0,ROUND(M77,0),0)</f>
        <v>0</v>
      </c>
      <c r="R744" s="267">
        <f>IF(M78&gt;0,ROUND(M78,0),0)</f>
        <v>0</v>
      </c>
      <c r="S744" s="267">
        <f>IF(M79&gt;0,ROUND(M79,0),0)</f>
        <v>0</v>
      </c>
      <c r="T744" s="269">
        <f>IF(M80&gt;0,ROUND(M80,2),0)</f>
        <v>0</v>
      </c>
      <c r="U744" s="267"/>
      <c r="V744" s="268"/>
      <c r="W744" s="267"/>
      <c r="X744" s="267"/>
      <c r="Y744" s="267">
        <f t="shared" si="21"/>
        <v>0</v>
      </c>
      <c r="Z744" s="268"/>
      <c r="AA744" s="268"/>
      <c r="AB744" s="268"/>
      <c r="AC744" s="268"/>
      <c r="AD744" s="268"/>
      <c r="AE744" s="268"/>
      <c r="AF744" s="268"/>
      <c r="AG744" s="268"/>
      <c r="AH744" s="268"/>
      <c r="AI744" s="268"/>
      <c r="AJ744" s="268"/>
      <c r="AK744" s="268"/>
      <c r="AL744" s="268"/>
      <c r="AM744" s="268"/>
      <c r="AN744" s="268"/>
      <c r="AO744" s="268"/>
      <c r="AP744" s="268"/>
      <c r="AQ744" s="268"/>
      <c r="AR744" s="268"/>
      <c r="AS744" s="268"/>
      <c r="AT744" s="268"/>
      <c r="AU744" s="268"/>
      <c r="AV744" s="268"/>
      <c r="AW744" s="268"/>
      <c r="AX744" s="268"/>
      <c r="AY744" s="268"/>
      <c r="AZ744" s="268"/>
      <c r="BA744" s="268"/>
      <c r="BB744" s="268"/>
      <c r="BC744" s="268"/>
      <c r="BD744" s="268"/>
      <c r="BE744" s="268"/>
      <c r="BF744" s="268"/>
      <c r="BG744" s="268"/>
      <c r="BH744" s="268"/>
      <c r="BI744" s="268"/>
      <c r="BJ744" s="268"/>
      <c r="BK744" s="268"/>
      <c r="BL744" s="268"/>
      <c r="BM744" s="268"/>
      <c r="BN744" s="268"/>
      <c r="BO744" s="268"/>
      <c r="BP744" s="268"/>
      <c r="BQ744" s="268"/>
      <c r="BR744" s="268"/>
      <c r="BS744" s="268"/>
      <c r="BT744" s="268"/>
      <c r="BU744" s="268"/>
      <c r="BV744" s="268"/>
      <c r="BW744" s="268"/>
      <c r="BX744" s="268"/>
      <c r="BY744" s="268"/>
      <c r="BZ744" s="268"/>
      <c r="CA744" s="268"/>
      <c r="CB744" s="268"/>
      <c r="CC744" s="268"/>
      <c r="CD744" s="268"/>
      <c r="CE744" s="268"/>
    </row>
    <row r="745" spans="1:83" ht="12.65" customHeight="1" x14ac:dyDescent="0.35">
      <c r="A745" s="208" t="e">
        <f>RIGHT($C$83,3)&amp;"*"&amp;RIGHT($C$82,4)&amp;"*"&amp;N$55&amp;"*"&amp;"A"</f>
        <v>#VALUE!</v>
      </c>
      <c r="B745" s="267">
        <f>ROUND(N59,0)</f>
        <v>0</v>
      </c>
      <c r="C745" s="269">
        <f>ROUND(N60,2)</f>
        <v>0</v>
      </c>
      <c r="D745" s="267">
        <f>ROUND(N61,0)</f>
        <v>0</v>
      </c>
      <c r="E745" s="267">
        <f>ROUND(N62,0)</f>
        <v>0</v>
      </c>
      <c r="F745" s="267">
        <f>ROUND(N63,0)</f>
        <v>0</v>
      </c>
      <c r="G745" s="267">
        <f>ROUND(N64,0)</f>
        <v>0</v>
      </c>
      <c r="H745" s="267">
        <f>ROUND(N65,0)</f>
        <v>0</v>
      </c>
      <c r="I745" s="267">
        <f>ROUND(N66,0)</f>
        <v>0</v>
      </c>
      <c r="J745" s="267">
        <f>ROUND(N67,0)</f>
        <v>0</v>
      </c>
      <c r="K745" s="267">
        <f>ROUND(N68,0)</f>
        <v>0</v>
      </c>
      <c r="L745" s="267">
        <f>ROUND(N69,0)</f>
        <v>0</v>
      </c>
      <c r="M745" s="267">
        <f>ROUND(N70,0)</f>
        <v>0</v>
      </c>
      <c r="N745" s="267">
        <f>ROUND(N75,0)</f>
        <v>0</v>
      </c>
      <c r="O745" s="267">
        <f>ROUND(N73,0)</f>
        <v>0</v>
      </c>
      <c r="P745" s="267">
        <f>IF(N76&gt;0,ROUND(N76,0),0)</f>
        <v>0</v>
      </c>
      <c r="Q745" s="267">
        <f>IF(N77&gt;0,ROUND(N77,0),0)</f>
        <v>0</v>
      </c>
      <c r="R745" s="267">
        <f>IF(N78&gt;0,ROUND(N78,0),0)</f>
        <v>0</v>
      </c>
      <c r="S745" s="267">
        <f>IF(N79&gt;0,ROUND(N79,0),0)</f>
        <v>0</v>
      </c>
      <c r="T745" s="269">
        <f>IF(N80&gt;0,ROUND(N80,2),0)</f>
        <v>0</v>
      </c>
      <c r="U745" s="267"/>
      <c r="V745" s="268"/>
      <c r="W745" s="267"/>
      <c r="X745" s="267"/>
      <c r="Y745" s="267">
        <f t="shared" si="21"/>
        <v>0</v>
      </c>
      <c r="Z745" s="268"/>
      <c r="AA745" s="268"/>
      <c r="AB745" s="268"/>
      <c r="AC745" s="268"/>
      <c r="AD745" s="268"/>
      <c r="AE745" s="268"/>
      <c r="AF745" s="268"/>
      <c r="AG745" s="268"/>
      <c r="AH745" s="268"/>
      <c r="AI745" s="268"/>
      <c r="AJ745" s="268"/>
      <c r="AK745" s="268"/>
      <c r="AL745" s="268"/>
      <c r="AM745" s="268"/>
      <c r="AN745" s="268"/>
      <c r="AO745" s="268"/>
      <c r="AP745" s="268"/>
      <c r="AQ745" s="268"/>
      <c r="AR745" s="268"/>
      <c r="AS745" s="268"/>
      <c r="AT745" s="268"/>
      <c r="AU745" s="268"/>
      <c r="AV745" s="268"/>
      <c r="AW745" s="268"/>
      <c r="AX745" s="268"/>
      <c r="AY745" s="268"/>
      <c r="AZ745" s="268"/>
      <c r="BA745" s="268"/>
      <c r="BB745" s="268"/>
      <c r="BC745" s="268"/>
      <c r="BD745" s="268"/>
      <c r="BE745" s="268"/>
      <c r="BF745" s="268"/>
      <c r="BG745" s="268"/>
      <c r="BH745" s="268"/>
      <c r="BI745" s="268"/>
      <c r="BJ745" s="268"/>
      <c r="BK745" s="268"/>
      <c r="BL745" s="268"/>
      <c r="BM745" s="268"/>
      <c r="BN745" s="268"/>
      <c r="BO745" s="268"/>
      <c r="BP745" s="268"/>
      <c r="BQ745" s="268"/>
      <c r="BR745" s="268"/>
      <c r="BS745" s="268"/>
      <c r="BT745" s="268"/>
      <c r="BU745" s="268"/>
      <c r="BV745" s="268"/>
      <c r="BW745" s="268"/>
      <c r="BX745" s="268"/>
      <c r="BY745" s="268"/>
      <c r="BZ745" s="268"/>
      <c r="CA745" s="268"/>
      <c r="CB745" s="268"/>
      <c r="CC745" s="268"/>
      <c r="CD745" s="268"/>
      <c r="CE745" s="268"/>
    </row>
    <row r="746" spans="1:83" ht="12.65" customHeight="1" x14ac:dyDescent="0.35">
      <c r="A746" s="208" t="e">
        <f>RIGHT($C$83,3)&amp;"*"&amp;RIGHT($C$82,4)&amp;"*"&amp;O$55&amp;"*"&amp;"A"</f>
        <v>#VALUE!</v>
      </c>
      <c r="B746" s="267">
        <f>ROUND(O59,0)</f>
        <v>639</v>
      </c>
      <c r="C746" s="269">
        <f>ROUND(O60,2)</f>
        <v>20.38</v>
      </c>
      <c r="D746" s="267">
        <f>ROUND(O61,0)</f>
        <v>1685087</v>
      </c>
      <c r="E746" s="267">
        <f>ROUND(O62,0)</f>
        <v>348356</v>
      </c>
      <c r="F746" s="267">
        <f>ROUND(O63,0)</f>
        <v>0</v>
      </c>
      <c r="G746" s="267">
        <f>ROUND(O64,0)</f>
        <v>86530</v>
      </c>
      <c r="H746" s="267">
        <f>ROUND(O65,0)</f>
        <v>0</v>
      </c>
      <c r="I746" s="267">
        <f>ROUND(O66,0)</f>
        <v>5281</v>
      </c>
      <c r="J746" s="267">
        <f>ROUND(O67,0)</f>
        <v>162458</v>
      </c>
      <c r="K746" s="267">
        <f>ROUND(O68,0)</f>
        <v>0</v>
      </c>
      <c r="L746" s="267">
        <f>ROUND(O69,0)</f>
        <v>3668</v>
      </c>
      <c r="M746" s="267">
        <f>ROUND(O70,0)</f>
        <v>0</v>
      </c>
      <c r="N746" s="267">
        <f>ROUND(O75,0)</f>
        <v>2690805</v>
      </c>
      <c r="O746" s="267">
        <f>ROUND(O73,0)</f>
        <v>2269856</v>
      </c>
      <c r="P746" s="267">
        <f>IF(O76&gt;0,ROUND(O76,0),0)</f>
        <v>5137</v>
      </c>
      <c r="Q746" s="267">
        <f>IF(O77&gt;0,ROUND(O77,0),0)</f>
        <v>2271</v>
      </c>
      <c r="R746" s="267">
        <f>IF(O78&gt;0,ROUND(O78,0),0)</f>
        <v>1516</v>
      </c>
      <c r="S746" s="267">
        <f>IF(O79&gt;0,ROUND(O79,0),0)</f>
        <v>0</v>
      </c>
      <c r="T746" s="269">
        <f>IF(O80&gt;0,ROUND(O80,2),0)</f>
        <v>22.57</v>
      </c>
      <c r="U746" s="267"/>
      <c r="V746" s="268"/>
      <c r="W746" s="267"/>
      <c r="X746" s="267"/>
      <c r="Y746" s="267">
        <f t="shared" si="21"/>
        <v>696550</v>
      </c>
      <c r="Z746" s="268"/>
      <c r="AA746" s="268"/>
      <c r="AB746" s="268"/>
      <c r="AC746" s="268"/>
      <c r="AD746" s="268"/>
      <c r="AE746" s="268"/>
      <c r="AF746" s="268"/>
      <c r="AG746" s="268"/>
      <c r="AH746" s="268"/>
      <c r="AI746" s="268"/>
      <c r="AJ746" s="268"/>
      <c r="AK746" s="268"/>
      <c r="AL746" s="268"/>
      <c r="AM746" s="268"/>
      <c r="AN746" s="268"/>
      <c r="AO746" s="268"/>
      <c r="AP746" s="268"/>
      <c r="AQ746" s="268"/>
      <c r="AR746" s="268"/>
      <c r="AS746" s="268"/>
      <c r="AT746" s="268"/>
      <c r="AU746" s="268"/>
      <c r="AV746" s="268"/>
      <c r="AW746" s="268"/>
      <c r="AX746" s="268"/>
      <c r="AY746" s="268"/>
      <c r="AZ746" s="268"/>
      <c r="BA746" s="268"/>
      <c r="BB746" s="268"/>
      <c r="BC746" s="268"/>
      <c r="BD746" s="268"/>
      <c r="BE746" s="268"/>
      <c r="BF746" s="268"/>
      <c r="BG746" s="268"/>
      <c r="BH746" s="268"/>
      <c r="BI746" s="268"/>
      <c r="BJ746" s="268"/>
      <c r="BK746" s="268"/>
      <c r="BL746" s="268"/>
      <c r="BM746" s="268"/>
      <c r="BN746" s="268"/>
      <c r="BO746" s="268"/>
      <c r="BP746" s="268"/>
      <c r="BQ746" s="268"/>
      <c r="BR746" s="268"/>
      <c r="BS746" s="268"/>
      <c r="BT746" s="268"/>
      <c r="BU746" s="268"/>
      <c r="BV746" s="268"/>
      <c r="BW746" s="268"/>
      <c r="BX746" s="268"/>
      <c r="BY746" s="268"/>
      <c r="BZ746" s="268"/>
      <c r="CA746" s="268"/>
      <c r="CB746" s="268"/>
      <c r="CC746" s="268"/>
      <c r="CD746" s="268"/>
      <c r="CE746" s="268"/>
    </row>
    <row r="747" spans="1:83" ht="12.65" customHeight="1" x14ac:dyDescent="0.35">
      <c r="A747" s="208" t="e">
        <f>RIGHT($C$83,3)&amp;"*"&amp;RIGHT($C$82,4)&amp;"*"&amp;P$55&amp;"*"&amp;"A"</f>
        <v>#VALUE!</v>
      </c>
      <c r="B747" s="267">
        <f>ROUND(P59,0)</f>
        <v>154081</v>
      </c>
      <c r="C747" s="269">
        <f>ROUND(P60,2)</f>
        <v>17.82</v>
      </c>
      <c r="D747" s="267">
        <f>ROUND(P61,0)</f>
        <v>1440942</v>
      </c>
      <c r="E747" s="267">
        <f>ROUND(P62,0)</f>
        <v>297884</v>
      </c>
      <c r="F747" s="267">
        <f>ROUND(P63,0)</f>
        <v>0</v>
      </c>
      <c r="G747" s="267">
        <f>ROUND(P64,0)</f>
        <v>2229145</v>
      </c>
      <c r="H747" s="267">
        <f>ROUND(P65,0)</f>
        <v>2127</v>
      </c>
      <c r="I747" s="267">
        <f>ROUND(P66,0)</f>
        <v>374565</v>
      </c>
      <c r="J747" s="267">
        <f>ROUND(P67,0)</f>
        <v>463226</v>
      </c>
      <c r="K747" s="267">
        <f>ROUND(P68,0)</f>
        <v>69109</v>
      </c>
      <c r="L747" s="267">
        <f>ROUND(P69,0)</f>
        <v>20102</v>
      </c>
      <c r="M747" s="267">
        <f>ROUND(P70,0)</f>
        <v>0</v>
      </c>
      <c r="N747" s="267">
        <f>ROUND(P75,0)</f>
        <v>24297365</v>
      </c>
      <c r="O747" s="267">
        <f>ROUND(P73,0)</f>
        <v>5490912</v>
      </c>
      <c r="P747" s="267">
        <f>IF(P76&gt;0,ROUND(P76,0),0)</f>
        <v>14649</v>
      </c>
      <c r="Q747" s="267">
        <f>IF(P77&gt;0,ROUND(P77,0),0)</f>
        <v>0</v>
      </c>
      <c r="R747" s="267">
        <f>IF(P78&gt;0,ROUND(P78,0),0)</f>
        <v>3667</v>
      </c>
      <c r="S747" s="267">
        <f>IF(P79&gt;0,ROUND(P79,0),0)</f>
        <v>35036</v>
      </c>
      <c r="T747" s="269">
        <f>IF(P80&gt;0,ROUND(P80,2),0)</f>
        <v>13.28</v>
      </c>
      <c r="U747" s="267"/>
      <c r="V747" s="268"/>
      <c r="W747" s="267"/>
      <c r="X747" s="267"/>
      <c r="Y747" s="267">
        <f t="shared" si="21"/>
        <v>2447913</v>
      </c>
      <c r="Z747" s="268"/>
      <c r="AA747" s="268"/>
      <c r="AB747" s="268"/>
      <c r="AC747" s="268"/>
      <c r="AD747" s="268"/>
      <c r="AE747" s="268"/>
      <c r="AF747" s="268"/>
      <c r="AG747" s="268"/>
      <c r="AH747" s="268"/>
      <c r="AI747" s="268"/>
      <c r="AJ747" s="268"/>
      <c r="AK747" s="268"/>
      <c r="AL747" s="268"/>
      <c r="AM747" s="268"/>
      <c r="AN747" s="268"/>
      <c r="AO747" s="268"/>
      <c r="AP747" s="268"/>
      <c r="AQ747" s="268"/>
      <c r="AR747" s="268"/>
      <c r="AS747" s="268"/>
      <c r="AT747" s="268"/>
      <c r="AU747" s="268"/>
      <c r="AV747" s="268"/>
      <c r="AW747" s="268"/>
      <c r="AX747" s="268"/>
      <c r="AY747" s="268"/>
      <c r="AZ747" s="268"/>
      <c r="BA747" s="268"/>
      <c r="BB747" s="268"/>
      <c r="BC747" s="268"/>
      <c r="BD747" s="268"/>
      <c r="BE747" s="268"/>
      <c r="BF747" s="268"/>
      <c r="BG747" s="268"/>
      <c r="BH747" s="268"/>
      <c r="BI747" s="268"/>
      <c r="BJ747" s="268"/>
      <c r="BK747" s="268"/>
      <c r="BL747" s="268"/>
      <c r="BM747" s="268"/>
      <c r="BN747" s="268"/>
      <c r="BO747" s="268"/>
      <c r="BP747" s="268"/>
      <c r="BQ747" s="268"/>
      <c r="BR747" s="268"/>
      <c r="BS747" s="268"/>
      <c r="BT747" s="268"/>
      <c r="BU747" s="268"/>
      <c r="BV747" s="268"/>
      <c r="BW747" s="268"/>
      <c r="BX747" s="268"/>
      <c r="BY747" s="268"/>
      <c r="BZ747" s="268"/>
      <c r="CA747" s="268"/>
      <c r="CB747" s="268"/>
      <c r="CC747" s="268"/>
      <c r="CD747" s="268"/>
      <c r="CE747" s="268"/>
    </row>
    <row r="748" spans="1:83" ht="12.65" customHeight="1" x14ac:dyDescent="0.35">
      <c r="A748" s="208" t="e">
        <f>RIGHT($C$83,3)&amp;"*"&amp;RIGHT($C$82,4)&amp;"*"&amp;Q$55&amp;"*"&amp;"A"</f>
        <v>#VALUE!</v>
      </c>
      <c r="B748" s="267">
        <f>ROUND(Q59,0)</f>
        <v>179447</v>
      </c>
      <c r="C748" s="269">
        <f>ROUND(Q60,2)</f>
        <v>10.81</v>
      </c>
      <c r="D748" s="267">
        <f>ROUND(Q61,0)</f>
        <v>1144057</v>
      </c>
      <c r="E748" s="267">
        <f>ROUND(Q62,0)</f>
        <v>236509</v>
      </c>
      <c r="F748" s="267">
        <f>ROUND(Q63,0)</f>
        <v>0</v>
      </c>
      <c r="G748" s="267">
        <f>ROUND(Q64,0)</f>
        <v>102598</v>
      </c>
      <c r="H748" s="267">
        <f>ROUND(Q65,0)</f>
        <v>564</v>
      </c>
      <c r="I748" s="267">
        <f>ROUND(Q66,0)</f>
        <v>141373</v>
      </c>
      <c r="J748" s="267">
        <f>ROUND(Q67,0)</f>
        <v>0</v>
      </c>
      <c r="K748" s="267">
        <f>ROUND(Q68,0)</f>
        <v>0</v>
      </c>
      <c r="L748" s="267">
        <f>ROUND(Q69,0)</f>
        <v>107</v>
      </c>
      <c r="M748" s="267">
        <f>ROUND(Q70,0)</f>
        <v>0</v>
      </c>
      <c r="N748" s="267">
        <f>ROUND(Q75,0)</f>
        <v>1814479</v>
      </c>
      <c r="O748" s="267">
        <f>ROUND(Q73,0)</f>
        <v>198652</v>
      </c>
      <c r="P748" s="267">
        <f>IF(Q76&gt;0,ROUND(Q76,0),0)</f>
        <v>0</v>
      </c>
      <c r="Q748" s="267">
        <f>IF(Q77&gt;0,ROUND(Q77,0),0)</f>
        <v>0</v>
      </c>
      <c r="R748" s="267">
        <f>IF(Q78&gt;0,ROUND(Q78,0),0)</f>
        <v>133</v>
      </c>
      <c r="S748" s="267">
        <f>IF(Q79&gt;0,ROUND(Q79,0),0)</f>
        <v>32948</v>
      </c>
      <c r="T748" s="269">
        <f>IF(Q80&gt;0,ROUND(Q80,2),0)</f>
        <v>11.69</v>
      </c>
      <c r="U748" s="267"/>
      <c r="V748" s="268"/>
      <c r="W748" s="267"/>
      <c r="X748" s="267"/>
      <c r="Y748" s="267">
        <f t="shared" si="21"/>
        <v>368913</v>
      </c>
      <c r="Z748" s="268"/>
      <c r="AA748" s="268"/>
      <c r="AB748" s="268"/>
      <c r="AC748" s="268"/>
      <c r="AD748" s="268"/>
      <c r="AE748" s="268"/>
      <c r="AF748" s="268"/>
      <c r="AG748" s="268"/>
      <c r="AH748" s="268"/>
      <c r="AI748" s="268"/>
      <c r="AJ748" s="268"/>
      <c r="AK748" s="268"/>
      <c r="AL748" s="268"/>
      <c r="AM748" s="268"/>
      <c r="AN748" s="268"/>
      <c r="AO748" s="268"/>
      <c r="AP748" s="268"/>
      <c r="AQ748" s="268"/>
      <c r="AR748" s="268"/>
      <c r="AS748" s="268"/>
      <c r="AT748" s="268"/>
      <c r="AU748" s="268"/>
      <c r="AV748" s="268"/>
      <c r="AW748" s="268"/>
      <c r="AX748" s="268"/>
      <c r="AY748" s="268"/>
      <c r="AZ748" s="268"/>
      <c r="BA748" s="268"/>
      <c r="BB748" s="268"/>
      <c r="BC748" s="268"/>
      <c r="BD748" s="268"/>
      <c r="BE748" s="268"/>
      <c r="BF748" s="268"/>
      <c r="BG748" s="268"/>
      <c r="BH748" s="268"/>
      <c r="BI748" s="268"/>
      <c r="BJ748" s="268"/>
      <c r="BK748" s="268"/>
      <c r="BL748" s="268"/>
      <c r="BM748" s="268"/>
      <c r="BN748" s="268"/>
      <c r="BO748" s="268"/>
      <c r="BP748" s="268"/>
      <c r="BQ748" s="268"/>
      <c r="BR748" s="268"/>
      <c r="BS748" s="268"/>
      <c r="BT748" s="268"/>
      <c r="BU748" s="268"/>
      <c r="BV748" s="268"/>
      <c r="BW748" s="268"/>
      <c r="BX748" s="268"/>
      <c r="BY748" s="268"/>
      <c r="BZ748" s="268"/>
      <c r="CA748" s="268"/>
      <c r="CB748" s="268"/>
      <c r="CC748" s="268"/>
      <c r="CD748" s="268"/>
      <c r="CE748" s="268"/>
    </row>
    <row r="749" spans="1:83" ht="12.65" customHeight="1" x14ac:dyDescent="0.35">
      <c r="A749" s="208" t="e">
        <f>RIGHT($C$83,3)&amp;"*"&amp;RIGHT($C$82,4)&amp;"*"&amp;R$55&amp;"*"&amp;"A"</f>
        <v>#VALUE!</v>
      </c>
      <c r="B749" s="267">
        <f>ROUND(R59,0)</f>
        <v>104226</v>
      </c>
      <c r="C749" s="269">
        <f>ROUND(R60,2)</f>
        <v>0</v>
      </c>
      <c r="D749" s="267">
        <f>ROUND(R61,0)</f>
        <v>0</v>
      </c>
      <c r="E749" s="267">
        <f>ROUND(R62,0)</f>
        <v>0</v>
      </c>
      <c r="F749" s="267">
        <f>ROUND(R63,0)</f>
        <v>1817868</v>
      </c>
      <c r="G749" s="267">
        <f>ROUND(R64,0)</f>
        <v>20561</v>
      </c>
      <c r="H749" s="267">
        <f>ROUND(R65,0)</f>
        <v>0</v>
      </c>
      <c r="I749" s="267">
        <f>ROUND(R66,0)</f>
        <v>33080</v>
      </c>
      <c r="J749" s="267">
        <f>ROUND(R67,0)</f>
        <v>0</v>
      </c>
      <c r="K749" s="267">
        <f>ROUND(R68,0)</f>
        <v>1910</v>
      </c>
      <c r="L749" s="267">
        <f>ROUND(R69,0)</f>
        <v>0</v>
      </c>
      <c r="M749" s="267">
        <f>ROUND(R70,0)</f>
        <v>0</v>
      </c>
      <c r="N749" s="267">
        <f>ROUND(R75,0)</f>
        <v>3819224</v>
      </c>
      <c r="O749" s="267">
        <f>ROUND(R73,0)</f>
        <v>374028</v>
      </c>
      <c r="P749" s="267">
        <f>IF(R76&gt;0,ROUND(R76,0),0)</f>
        <v>0</v>
      </c>
      <c r="Q749" s="267">
        <f>IF(R77&gt;0,ROUND(R77,0),0)</f>
        <v>0</v>
      </c>
      <c r="R749" s="267">
        <f>IF(R78&gt;0,ROUND(R78,0),0)</f>
        <v>250</v>
      </c>
      <c r="S749" s="267">
        <f>IF(R79&gt;0,ROUND(R79,0),0)</f>
        <v>0</v>
      </c>
      <c r="T749" s="269">
        <f>IF(R80&gt;0,ROUND(R80,2),0)</f>
        <v>0</v>
      </c>
      <c r="U749" s="267"/>
      <c r="V749" s="268"/>
      <c r="W749" s="267"/>
      <c r="X749" s="267"/>
      <c r="Y749" s="267">
        <f t="shared" si="21"/>
        <v>329981</v>
      </c>
      <c r="Z749" s="268"/>
      <c r="AA749" s="268"/>
      <c r="AB749" s="268"/>
      <c r="AC749" s="268"/>
      <c r="AD749" s="268"/>
      <c r="AE749" s="268"/>
      <c r="AF749" s="268"/>
      <c r="AG749" s="268"/>
      <c r="AH749" s="268"/>
      <c r="AI749" s="268"/>
      <c r="AJ749" s="268"/>
      <c r="AK749" s="268"/>
      <c r="AL749" s="268"/>
      <c r="AM749" s="268"/>
      <c r="AN749" s="268"/>
      <c r="AO749" s="268"/>
      <c r="AP749" s="268"/>
      <c r="AQ749" s="268"/>
      <c r="AR749" s="268"/>
      <c r="AS749" s="268"/>
      <c r="AT749" s="268"/>
      <c r="AU749" s="268"/>
      <c r="AV749" s="268"/>
      <c r="AW749" s="268"/>
      <c r="AX749" s="268"/>
      <c r="AY749" s="268"/>
      <c r="AZ749" s="268"/>
      <c r="BA749" s="268"/>
      <c r="BB749" s="268"/>
      <c r="BC749" s="268"/>
      <c r="BD749" s="268"/>
      <c r="BE749" s="268"/>
      <c r="BF749" s="268"/>
      <c r="BG749" s="268"/>
      <c r="BH749" s="268"/>
      <c r="BI749" s="268"/>
      <c r="BJ749" s="268"/>
      <c r="BK749" s="268"/>
      <c r="BL749" s="268"/>
      <c r="BM749" s="268"/>
      <c r="BN749" s="268"/>
      <c r="BO749" s="268"/>
      <c r="BP749" s="268"/>
      <c r="BQ749" s="268"/>
      <c r="BR749" s="268"/>
      <c r="BS749" s="268"/>
      <c r="BT749" s="268"/>
      <c r="BU749" s="268"/>
      <c r="BV749" s="268"/>
      <c r="BW749" s="268"/>
      <c r="BX749" s="268"/>
      <c r="BY749" s="268"/>
      <c r="BZ749" s="268"/>
      <c r="CA749" s="268"/>
      <c r="CB749" s="268"/>
      <c r="CC749" s="268"/>
      <c r="CD749" s="268"/>
      <c r="CE749" s="268"/>
    </row>
    <row r="750" spans="1:83" ht="12.65" customHeight="1" x14ac:dyDescent="0.35">
      <c r="A750" s="208" t="e">
        <f>RIGHT($C$83,3)&amp;"*"&amp;RIGHT($C$82,4)&amp;"*"&amp;S$55&amp;"*"&amp;"A"</f>
        <v>#VALUE!</v>
      </c>
      <c r="B750" s="267"/>
      <c r="C750" s="269">
        <f>ROUND(S60,2)</f>
        <v>3.25</v>
      </c>
      <c r="D750" s="267">
        <f>ROUND(S61,0)</f>
        <v>110874</v>
      </c>
      <c r="E750" s="267">
        <f>ROUND(S62,0)</f>
        <v>22921</v>
      </c>
      <c r="F750" s="267">
        <f>ROUND(S63,0)</f>
        <v>0</v>
      </c>
      <c r="G750" s="267">
        <f>ROUND(S64,0)</f>
        <v>5178</v>
      </c>
      <c r="H750" s="267">
        <f>ROUND(S65,0)</f>
        <v>0</v>
      </c>
      <c r="I750" s="267">
        <f>ROUND(S66,0)</f>
        <v>2270</v>
      </c>
      <c r="J750" s="267">
        <f>ROUND(S67,0)</f>
        <v>114325</v>
      </c>
      <c r="K750" s="267">
        <f>ROUND(S68,0)</f>
        <v>0</v>
      </c>
      <c r="L750" s="267">
        <f>ROUND(S69,0)</f>
        <v>474</v>
      </c>
      <c r="M750" s="267">
        <f>ROUND(S70,0)</f>
        <v>0</v>
      </c>
      <c r="N750" s="267">
        <f>ROUND(S75,0)</f>
        <v>0</v>
      </c>
      <c r="O750" s="267">
        <f>ROUND(S73,0)</f>
        <v>0</v>
      </c>
      <c r="P750" s="267">
        <f>IF(S76&gt;0,ROUND(S76,0),0)</f>
        <v>3615</v>
      </c>
      <c r="Q750" s="267">
        <f>IF(S77&gt;0,ROUND(S77,0),0)</f>
        <v>0</v>
      </c>
      <c r="R750" s="267">
        <f>IF(S78&gt;0,ROUND(S78,0),0)</f>
        <v>0</v>
      </c>
      <c r="S750" s="267">
        <f>IF(S79&gt;0,ROUND(S79,0),0)</f>
        <v>0</v>
      </c>
      <c r="T750" s="269">
        <f>IF(S80&gt;0,ROUND(S80,2),0)</f>
        <v>0</v>
      </c>
      <c r="U750" s="267"/>
      <c r="V750" s="268"/>
      <c r="W750" s="267"/>
      <c r="X750" s="267"/>
      <c r="Y750" s="267">
        <f t="shared" si="21"/>
        <v>63856</v>
      </c>
      <c r="Z750" s="268"/>
      <c r="AA750" s="268"/>
      <c r="AB750" s="268"/>
      <c r="AC750" s="268"/>
      <c r="AD750" s="268"/>
      <c r="AE750" s="268"/>
      <c r="AF750" s="268"/>
      <c r="AG750" s="268"/>
      <c r="AH750" s="268"/>
      <c r="AI750" s="268"/>
      <c r="AJ750" s="268"/>
      <c r="AK750" s="268"/>
      <c r="AL750" s="268"/>
      <c r="AM750" s="268"/>
      <c r="AN750" s="268"/>
      <c r="AO750" s="268"/>
      <c r="AP750" s="268"/>
      <c r="AQ750" s="268"/>
      <c r="AR750" s="268"/>
      <c r="AS750" s="268"/>
      <c r="AT750" s="268"/>
      <c r="AU750" s="268"/>
      <c r="AV750" s="268"/>
      <c r="AW750" s="268"/>
      <c r="AX750" s="268"/>
      <c r="AY750" s="268"/>
      <c r="AZ750" s="268"/>
      <c r="BA750" s="268"/>
      <c r="BB750" s="268"/>
      <c r="BC750" s="268"/>
      <c r="BD750" s="268"/>
      <c r="BE750" s="268"/>
      <c r="BF750" s="268"/>
      <c r="BG750" s="268"/>
      <c r="BH750" s="268"/>
      <c r="BI750" s="268"/>
      <c r="BJ750" s="268"/>
      <c r="BK750" s="268"/>
      <c r="BL750" s="268"/>
      <c r="BM750" s="268"/>
      <c r="BN750" s="268"/>
      <c r="BO750" s="268"/>
      <c r="BP750" s="268"/>
      <c r="BQ750" s="268"/>
      <c r="BR750" s="268"/>
      <c r="BS750" s="268"/>
      <c r="BT750" s="268"/>
      <c r="BU750" s="268"/>
      <c r="BV750" s="268"/>
      <c r="BW750" s="268"/>
      <c r="BX750" s="268"/>
      <c r="BY750" s="268"/>
      <c r="BZ750" s="268"/>
      <c r="CA750" s="268"/>
      <c r="CB750" s="268"/>
      <c r="CC750" s="268"/>
      <c r="CD750" s="268"/>
      <c r="CE750" s="268"/>
    </row>
    <row r="751" spans="1:83" ht="12.65" customHeight="1" x14ac:dyDescent="0.35">
      <c r="A751" s="208" t="e">
        <f>RIGHT($C$83,3)&amp;"*"&amp;RIGHT($C$82,4)&amp;"*"&amp;T$55&amp;"*"&amp;"A"</f>
        <v>#VALUE!</v>
      </c>
      <c r="B751" s="267"/>
      <c r="C751" s="269">
        <f>ROUND(T60,2)</f>
        <v>0</v>
      </c>
      <c r="D751" s="267">
        <f>ROUND(T61,0)</f>
        <v>0</v>
      </c>
      <c r="E751" s="267">
        <f>ROUND(T62,0)</f>
        <v>0</v>
      </c>
      <c r="F751" s="267">
        <f>ROUND(T63,0)</f>
        <v>0</v>
      </c>
      <c r="G751" s="267">
        <f>ROUND(T64,0)</f>
        <v>0</v>
      </c>
      <c r="H751" s="267">
        <f>ROUND(T65,0)</f>
        <v>0</v>
      </c>
      <c r="I751" s="267">
        <f>ROUND(T66,0)</f>
        <v>0</v>
      </c>
      <c r="J751" s="267">
        <f>ROUND(T67,0)</f>
        <v>0</v>
      </c>
      <c r="K751" s="267">
        <f>ROUND(T68,0)</f>
        <v>0</v>
      </c>
      <c r="L751" s="267">
        <f>ROUND(T69,0)</f>
        <v>0</v>
      </c>
      <c r="M751" s="267">
        <f>ROUND(T70,0)</f>
        <v>0</v>
      </c>
      <c r="N751" s="267">
        <f>ROUND(T75,0)</f>
        <v>0</v>
      </c>
      <c r="O751" s="267">
        <f>ROUND(T73,0)</f>
        <v>0</v>
      </c>
      <c r="P751" s="267">
        <f>IF(T76&gt;0,ROUND(T76,0),0)</f>
        <v>0</v>
      </c>
      <c r="Q751" s="267">
        <f>IF(T77&gt;0,ROUND(T77,0),0)</f>
        <v>0</v>
      </c>
      <c r="R751" s="267">
        <f>IF(T78&gt;0,ROUND(T78,0),0)</f>
        <v>0</v>
      </c>
      <c r="S751" s="267">
        <f>IF(T79&gt;0,ROUND(T79,0),0)</f>
        <v>0</v>
      </c>
      <c r="T751" s="269">
        <f>IF(T80&gt;0,ROUND(T80,2),0)</f>
        <v>0</v>
      </c>
      <c r="U751" s="267"/>
      <c r="V751" s="268"/>
      <c r="W751" s="267"/>
      <c r="X751" s="267"/>
      <c r="Y751" s="267">
        <f t="shared" si="21"/>
        <v>0</v>
      </c>
      <c r="Z751" s="268"/>
      <c r="AA751" s="268"/>
      <c r="AB751" s="268"/>
      <c r="AC751" s="268"/>
      <c r="AD751" s="268"/>
      <c r="AE751" s="268"/>
      <c r="AF751" s="268"/>
      <c r="AG751" s="268"/>
      <c r="AH751" s="268"/>
      <c r="AI751" s="268"/>
      <c r="AJ751" s="268"/>
      <c r="AK751" s="268"/>
      <c r="AL751" s="268"/>
      <c r="AM751" s="268"/>
      <c r="AN751" s="268"/>
      <c r="AO751" s="268"/>
      <c r="AP751" s="268"/>
      <c r="AQ751" s="268"/>
      <c r="AR751" s="268"/>
      <c r="AS751" s="268"/>
      <c r="AT751" s="268"/>
      <c r="AU751" s="268"/>
      <c r="AV751" s="268"/>
      <c r="AW751" s="268"/>
      <c r="AX751" s="268"/>
      <c r="AY751" s="268"/>
      <c r="AZ751" s="268"/>
      <c r="BA751" s="268"/>
      <c r="BB751" s="268"/>
      <c r="BC751" s="268"/>
      <c r="BD751" s="268"/>
      <c r="BE751" s="268"/>
      <c r="BF751" s="268"/>
      <c r="BG751" s="268"/>
      <c r="BH751" s="268"/>
      <c r="BI751" s="268"/>
      <c r="BJ751" s="268"/>
      <c r="BK751" s="268"/>
      <c r="BL751" s="268"/>
      <c r="BM751" s="268"/>
      <c r="BN751" s="268"/>
      <c r="BO751" s="268"/>
      <c r="BP751" s="268"/>
      <c r="BQ751" s="268"/>
      <c r="BR751" s="268"/>
      <c r="BS751" s="268"/>
      <c r="BT751" s="268"/>
      <c r="BU751" s="268"/>
      <c r="BV751" s="268"/>
      <c r="BW751" s="268"/>
      <c r="BX751" s="268"/>
      <c r="BY751" s="268"/>
      <c r="BZ751" s="268"/>
      <c r="CA751" s="268"/>
      <c r="CB751" s="268"/>
      <c r="CC751" s="268"/>
      <c r="CD751" s="268"/>
      <c r="CE751" s="268"/>
    </row>
    <row r="752" spans="1:83" ht="12.65" customHeight="1" x14ac:dyDescent="0.35">
      <c r="A752" s="208" t="e">
        <f>RIGHT($C$83,3)&amp;"*"&amp;RIGHT($C$82,4)&amp;"*"&amp;U$55&amp;"*"&amp;"A"</f>
        <v>#VALUE!</v>
      </c>
      <c r="B752" s="267">
        <f>ROUND(U59,0)</f>
        <v>199677</v>
      </c>
      <c r="C752" s="269">
        <f>ROUND(U60,2)</f>
        <v>34.92</v>
      </c>
      <c r="D752" s="267">
        <f>ROUND(U61,0)</f>
        <v>1832055</v>
      </c>
      <c r="E752" s="267">
        <f>ROUND(U62,0)</f>
        <v>378738</v>
      </c>
      <c r="F752" s="267">
        <f>ROUND(U63,0)</f>
        <v>22245</v>
      </c>
      <c r="G752" s="267">
        <f>ROUND(U64,0)</f>
        <v>1241696</v>
      </c>
      <c r="H752" s="267">
        <f>ROUND(U65,0)</f>
        <v>3774</v>
      </c>
      <c r="I752" s="267">
        <f>ROUND(U66,0)</f>
        <v>928601</v>
      </c>
      <c r="J752" s="267">
        <f>ROUND(U67,0)</f>
        <v>108246</v>
      </c>
      <c r="K752" s="267">
        <f>ROUND(U68,0)</f>
        <v>56238</v>
      </c>
      <c r="L752" s="267">
        <f>ROUND(U69,0)</f>
        <v>17545</v>
      </c>
      <c r="M752" s="267">
        <f>ROUND(U70,0)</f>
        <v>0</v>
      </c>
      <c r="N752" s="267">
        <f>ROUND(U75,0)</f>
        <v>16301065</v>
      </c>
      <c r="O752" s="267">
        <f>ROUND(U73,0)</f>
        <v>1820821</v>
      </c>
      <c r="P752" s="267">
        <f>IF(U76&gt;0,ROUND(U76,0),0)</f>
        <v>3423</v>
      </c>
      <c r="Q752" s="267">
        <f>IF(U77&gt;0,ROUND(U77,0),0)</f>
        <v>0</v>
      </c>
      <c r="R752" s="267">
        <f>IF(U78&gt;0,ROUND(U78,0),0)</f>
        <v>1418</v>
      </c>
      <c r="S752" s="267">
        <f>IF(U79&gt;0,ROUND(U79,0),0)</f>
        <v>0</v>
      </c>
      <c r="T752" s="269">
        <f>IF(U80&gt;0,ROUND(U80,2),0)</f>
        <v>0.52</v>
      </c>
      <c r="U752" s="267"/>
      <c r="V752" s="268"/>
      <c r="W752" s="267"/>
      <c r="X752" s="267"/>
      <c r="Y752" s="267">
        <f t="shared" si="21"/>
        <v>1582947</v>
      </c>
      <c r="Z752" s="268"/>
      <c r="AA752" s="268"/>
      <c r="AB752" s="268"/>
      <c r="AC752" s="268"/>
      <c r="AD752" s="268"/>
      <c r="AE752" s="268"/>
      <c r="AF752" s="268"/>
      <c r="AG752" s="268"/>
      <c r="AH752" s="268"/>
      <c r="AI752" s="268"/>
      <c r="AJ752" s="268"/>
      <c r="AK752" s="268"/>
      <c r="AL752" s="268"/>
      <c r="AM752" s="268"/>
      <c r="AN752" s="268"/>
      <c r="AO752" s="268"/>
      <c r="AP752" s="268"/>
      <c r="AQ752" s="268"/>
      <c r="AR752" s="268"/>
      <c r="AS752" s="268"/>
      <c r="AT752" s="268"/>
      <c r="AU752" s="268"/>
      <c r="AV752" s="268"/>
      <c r="AW752" s="268"/>
      <c r="AX752" s="268"/>
      <c r="AY752" s="268"/>
      <c r="AZ752" s="268"/>
      <c r="BA752" s="268"/>
      <c r="BB752" s="268"/>
      <c r="BC752" s="268"/>
      <c r="BD752" s="268"/>
      <c r="BE752" s="268"/>
      <c r="BF752" s="268"/>
      <c r="BG752" s="268"/>
      <c r="BH752" s="268"/>
      <c r="BI752" s="268"/>
      <c r="BJ752" s="268"/>
      <c r="BK752" s="268"/>
      <c r="BL752" s="268"/>
      <c r="BM752" s="268"/>
      <c r="BN752" s="268"/>
      <c r="BO752" s="268"/>
      <c r="BP752" s="268"/>
      <c r="BQ752" s="268"/>
      <c r="BR752" s="268"/>
      <c r="BS752" s="268"/>
      <c r="BT752" s="268"/>
      <c r="BU752" s="268"/>
      <c r="BV752" s="268"/>
      <c r="BW752" s="268"/>
      <c r="BX752" s="268"/>
      <c r="BY752" s="268"/>
      <c r="BZ752" s="268"/>
      <c r="CA752" s="268"/>
      <c r="CB752" s="268"/>
      <c r="CC752" s="268"/>
      <c r="CD752" s="268"/>
      <c r="CE752" s="268"/>
    </row>
    <row r="753" spans="1:83" ht="12.65" customHeight="1" x14ac:dyDescent="0.35">
      <c r="A753" s="208" t="e">
        <f>RIGHT($C$83,3)&amp;"*"&amp;RIGHT($C$82,4)&amp;"*"&amp;V$55&amp;"*"&amp;"A"</f>
        <v>#VALUE!</v>
      </c>
      <c r="B753" s="267">
        <f>ROUND(V59,0)</f>
        <v>5100</v>
      </c>
      <c r="C753" s="269">
        <f>ROUND(V60,2)</f>
        <v>0</v>
      </c>
      <c r="D753" s="267">
        <f>ROUND(V61,0)</f>
        <v>42533</v>
      </c>
      <c r="E753" s="267">
        <f>ROUND(V62,0)</f>
        <v>8793</v>
      </c>
      <c r="F753" s="267">
        <f>ROUND(V63,0)</f>
        <v>0</v>
      </c>
      <c r="G753" s="267">
        <f>ROUND(V64,0)</f>
        <v>0</v>
      </c>
      <c r="H753" s="267">
        <f>ROUND(V65,0)</f>
        <v>0</v>
      </c>
      <c r="I753" s="267">
        <f>ROUND(V66,0)</f>
        <v>0</v>
      </c>
      <c r="J753" s="267">
        <f>ROUND(V67,0)</f>
        <v>0</v>
      </c>
      <c r="K753" s="267">
        <f>ROUND(V68,0)</f>
        <v>0</v>
      </c>
      <c r="L753" s="267">
        <f>ROUND(V69,0)</f>
        <v>0</v>
      </c>
      <c r="M753" s="267">
        <f>ROUND(V70,0)</f>
        <v>0</v>
      </c>
      <c r="N753" s="267">
        <f>ROUND(V75,0)</f>
        <v>1214533</v>
      </c>
      <c r="O753" s="267">
        <f>ROUND(V73,0)</f>
        <v>302777</v>
      </c>
      <c r="P753" s="267">
        <f>IF(V76&gt;0,ROUND(V76,0),0)</f>
        <v>0</v>
      </c>
      <c r="Q753" s="267">
        <f>IF(V77&gt;0,ROUND(V77,0),0)</f>
        <v>0</v>
      </c>
      <c r="R753" s="267">
        <f>IF(V78&gt;0,ROUND(V78,0),0)</f>
        <v>95</v>
      </c>
      <c r="S753" s="267">
        <f>IF(V79&gt;0,ROUND(V79,0),0)</f>
        <v>0</v>
      </c>
      <c r="T753" s="269">
        <f>IF(V80&gt;0,ROUND(V80,2),0)</f>
        <v>0</v>
      </c>
      <c r="U753" s="267"/>
      <c r="V753" s="268"/>
      <c r="W753" s="267"/>
      <c r="X753" s="267"/>
      <c r="Y753" s="267">
        <f t="shared" si="21"/>
        <v>79773</v>
      </c>
      <c r="Z753" s="268"/>
      <c r="AA753" s="268"/>
      <c r="AB753" s="268"/>
      <c r="AC753" s="268"/>
      <c r="AD753" s="268"/>
      <c r="AE753" s="268"/>
      <c r="AF753" s="268"/>
      <c r="AG753" s="268"/>
      <c r="AH753" s="268"/>
      <c r="AI753" s="268"/>
      <c r="AJ753" s="268"/>
      <c r="AK753" s="268"/>
      <c r="AL753" s="268"/>
      <c r="AM753" s="268"/>
      <c r="AN753" s="268"/>
      <c r="AO753" s="268"/>
      <c r="AP753" s="268"/>
      <c r="AQ753" s="268"/>
      <c r="AR753" s="268"/>
      <c r="AS753" s="268"/>
      <c r="AT753" s="268"/>
      <c r="AU753" s="268"/>
      <c r="AV753" s="268"/>
      <c r="AW753" s="268"/>
      <c r="AX753" s="268"/>
      <c r="AY753" s="268"/>
      <c r="AZ753" s="268"/>
      <c r="BA753" s="268"/>
      <c r="BB753" s="268"/>
      <c r="BC753" s="268"/>
      <c r="BD753" s="268"/>
      <c r="BE753" s="268"/>
      <c r="BF753" s="268"/>
      <c r="BG753" s="268"/>
      <c r="BH753" s="268"/>
      <c r="BI753" s="268"/>
      <c r="BJ753" s="268"/>
      <c r="BK753" s="268"/>
      <c r="BL753" s="268"/>
      <c r="BM753" s="268"/>
      <c r="BN753" s="268"/>
      <c r="BO753" s="268"/>
      <c r="BP753" s="268"/>
      <c r="BQ753" s="268"/>
      <c r="BR753" s="268"/>
      <c r="BS753" s="268"/>
      <c r="BT753" s="268"/>
      <c r="BU753" s="268"/>
      <c r="BV753" s="268"/>
      <c r="BW753" s="268"/>
      <c r="BX753" s="268"/>
      <c r="BY753" s="268"/>
      <c r="BZ753" s="268"/>
      <c r="CA753" s="268"/>
      <c r="CB753" s="268"/>
      <c r="CC753" s="268"/>
      <c r="CD753" s="268"/>
      <c r="CE753" s="268"/>
    </row>
    <row r="754" spans="1:83" ht="12.65" customHeight="1" x14ac:dyDescent="0.35">
      <c r="A754" s="208" t="e">
        <f>RIGHT($C$83,3)&amp;"*"&amp;RIGHT($C$82,4)&amp;"*"&amp;W$55&amp;"*"&amp;"A"</f>
        <v>#VALUE!</v>
      </c>
      <c r="B754" s="267">
        <f>ROUND(W59,0)</f>
        <v>3336</v>
      </c>
      <c r="C754" s="269">
        <f>ROUND(W60,2)</f>
        <v>2.3199999999999998</v>
      </c>
      <c r="D754" s="267">
        <f>ROUND(W61,0)</f>
        <v>96142</v>
      </c>
      <c r="E754" s="267">
        <f>ROUND(W62,0)</f>
        <v>19875</v>
      </c>
      <c r="F754" s="267">
        <f>ROUND(W63,0)</f>
        <v>0</v>
      </c>
      <c r="G754" s="267">
        <f>ROUND(W64,0)</f>
        <v>8361</v>
      </c>
      <c r="H754" s="267">
        <f>ROUND(W65,0)</f>
        <v>0</v>
      </c>
      <c r="I754" s="267">
        <f>ROUND(W66,0)</f>
        <v>473951</v>
      </c>
      <c r="J754" s="267">
        <f>ROUND(W67,0)</f>
        <v>9442</v>
      </c>
      <c r="K754" s="267">
        <f>ROUND(W68,0)</f>
        <v>0</v>
      </c>
      <c r="L754" s="267">
        <f>ROUND(W69,0)</f>
        <v>357</v>
      </c>
      <c r="M754" s="267">
        <f>ROUND(W70,0)</f>
        <v>0</v>
      </c>
      <c r="N754" s="267">
        <f>ROUND(W75,0)</f>
        <v>5100676</v>
      </c>
      <c r="O754" s="267">
        <f>ROUND(W73,0)</f>
        <v>142758</v>
      </c>
      <c r="P754" s="267">
        <f>IF(W76&gt;0,ROUND(W76,0),0)</f>
        <v>299</v>
      </c>
      <c r="Q754" s="267">
        <f>IF(W77&gt;0,ROUND(W77,0),0)</f>
        <v>0</v>
      </c>
      <c r="R754" s="267">
        <f>IF(W78&gt;0,ROUND(W78,0),0)</f>
        <v>145</v>
      </c>
      <c r="S754" s="267">
        <f>IF(W79&gt;0,ROUND(W79,0),0)</f>
        <v>0</v>
      </c>
      <c r="T754" s="269">
        <f>IF(W80&gt;0,ROUND(W80,2),0)</f>
        <v>0</v>
      </c>
      <c r="U754" s="267"/>
      <c r="V754" s="268"/>
      <c r="W754" s="267"/>
      <c r="X754" s="267"/>
      <c r="Y754" s="267">
        <f t="shared" si="21"/>
        <v>351568</v>
      </c>
      <c r="Z754" s="268"/>
      <c r="AA754" s="268"/>
      <c r="AB754" s="268"/>
      <c r="AC754" s="268"/>
      <c r="AD754" s="268"/>
      <c r="AE754" s="268"/>
      <c r="AF754" s="268"/>
      <c r="AG754" s="268"/>
      <c r="AH754" s="268"/>
      <c r="AI754" s="268"/>
      <c r="AJ754" s="268"/>
      <c r="AK754" s="268"/>
      <c r="AL754" s="268"/>
      <c r="AM754" s="268"/>
      <c r="AN754" s="268"/>
      <c r="AO754" s="268"/>
      <c r="AP754" s="268"/>
      <c r="AQ754" s="268"/>
      <c r="AR754" s="268"/>
      <c r="AS754" s="268"/>
      <c r="AT754" s="268"/>
      <c r="AU754" s="268"/>
      <c r="AV754" s="268"/>
      <c r="AW754" s="268"/>
      <c r="AX754" s="268"/>
      <c r="AY754" s="268"/>
      <c r="AZ754" s="268"/>
      <c r="BA754" s="268"/>
      <c r="BB754" s="268"/>
      <c r="BC754" s="268"/>
      <c r="BD754" s="268"/>
      <c r="BE754" s="268"/>
      <c r="BF754" s="268"/>
      <c r="BG754" s="268"/>
      <c r="BH754" s="268"/>
      <c r="BI754" s="268"/>
      <c r="BJ754" s="268"/>
      <c r="BK754" s="268"/>
      <c r="BL754" s="268"/>
      <c r="BM754" s="268"/>
      <c r="BN754" s="268"/>
      <c r="BO754" s="268"/>
      <c r="BP754" s="268"/>
      <c r="BQ754" s="268"/>
      <c r="BR754" s="268"/>
      <c r="BS754" s="268"/>
      <c r="BT754" s="268"/>
      <c r="BU754" s="268"/>
      <c r="BV754" s="268"/>
      <c r="BW754" s="268"/>
      <c r="BX754" s="268"/>
      <c r="BY754" s="268"/>
      <c r="BZ754" s="268"/>
      <c r="CA754" s="268"/>
      <c r="CB754" s="268"/>
      <c r="CC754" s="268"/>
      <c r="CD754" s="268"/>
      <c r="CE754" s="268"/>
    </row>
    <row r="755" spans="1:83" ht="12.65" customHeight="1" x14ac:dyDescent="0.35">
      <c r="A755" s="208" t="e">
        <f>RIGHT($C$83,3)&amp;"*"&amp;RIGHT($C$82,4)&amp;"*"&amp;X$55&amp;"*"&amp;"A"</f>
        <v>#VALUE!</v>
      </c>
      <c r="B755" s="267">
        <f>ROUND(X59,0)</f>
        <v>13032476</v>
      </c>
      <c r="C755" s="269">
        <f>ROUND(X60,2)</f>
        <v>8.18</v>
      </c>
      <c r="D755" s="267">
        <f>ROUND(X61,0)</f>
        <v>582908</v>
      </c>
      <c r="E755" s="267">
        <f>ROUND(X62,0)</f>
        <v>120504</v>
      </c>
      <c r="F755" s="267">
        <f>ROUND(X63,0)</f>
        <v>0</v>
      </c>
      <c r="G755" s="267">
        <f>ROUND(X64,0)</f>
        <v>65346</v>
      </c>
      <c r="H755" s="267">
        <f>ROUND(X65,0)</f>
        <v>0</v>
      </c>
      <c r="I755" s="267">
        <f>ROUND(X66,0)</f>
        <v>913297</v>
      </c>
      <c r="J755" s="267">
        <f>ROUND(X67,0)</f>
        <v>27280</v>
      </c>
      <c r="K755" s="267">
        <f>ROUND(X68,0)</f>
        <v>0</v>
      </c>
      <c r="L755" s="267">
        <f>ROUND(X69,0)</f>
        <v>6928</v>
      </c>
      <c r="M755" s="267">
        <f>ROUND(X70,0)</f>
        <v>0</v>
      </c>
      <c r="N755" s="267">
        <f>ROUND(X75,0)</f>
        <v>13250260</v>
      </c>
      <c r="O755" s="267">
        <f>ROUND(X73,0)</f>
        <v>1213870</v>
      </c>
      <c r="P755" s="267">
        <f>IF(X76&gt;0,ROUND(X76,0),0)</f>
        <v>863</v>
      </c>
      <c r="Q755" s="267">
        <f>IF(X77&gt;0,ROUND(X77,0),0)</f>
        <v>0</v>
      </c>
      <c r="R755" s="267">
        <f>IF(X78&gt;0,ROUND(X78,0),0)</f>
        <v>665</v>
      </c>
      <c r="S755" s="267">
        <f>IF(X79&gt;0,ROUND(X79,0),0)</f>
        <v>0</v>
      </c>
      <c r="T755" s="269">
        <f>IF(X80&gt;0,ROUND(X80,2),0)</f>
        <v>0</v>
      </c>
      <c r="U755" s="267"/>
      <c r="V755" s="268"/>
      <c r="W755" s="267"/>
      <c r="X755" s="267"/>
      <c r="Y755" s="267">
        <f t="shared" si="21"/>
        <v>954672</v>
      </c>
      <c r="Z755" s="268"/>
      <c r="AA755" s="268"/>
      <c r="AB755" s="268"/>
      <c r="AC755" s="268"/>
      <c r="AD755" s="268"/>
      <c r="AE755" s="268"/>
      <c r="AF755" s="268"/>
      <c r="AG755" s="268"/>
      <c r="AH755" s="268"/>
      <c r="AI755" s="268"/>
      <c r="AJ755" s="268"/>
      <c r="AK755" s="268"/>
      <c r="AL755" s="268"/>
      <c r="AM755" s="268"/>
      <c r="AN755" s="268"/>
      <c r="AO755" s="268"/>
      <c r="AP755" s="268"/>
      <c r="AQ755" s="268"/>
      <c r="AR755" s="268"/>
      <c r="AS755" s="268"/>
      <c r="AT755" s="268"/>
      <c r="AU755" s="268"/>
      <c r="AV755" s="268"/>
      <c r="AW755" s="268"/>
      <c r="AX755" s="268"/>
      <c r="AY755" s="268"/>
      <c r="AZ755" s="268"/>
      <c r="BA755" s="268"/>
      <c r="BB755" s="268"/>
      <c r="BC755" s="268"/>
      <c r="BD755" s="268"/>
      <c r="BE755" s="268"/>
      <c r="BF755" s="268"/>
      <c r="BG755" s="268"/>
      <c r="BH755" s="268"/>
      <c r="BI755" s="268"/>
      <c r="BJ755" s="268"/>
      <c r="BK755" s="268"/>
      <c r="BL755" s="268"/>
      <c r="BM755" s="268"/>
      <c r="BN755" s="268"/>
      <c r="BO755" s="268"/>
      <c r="BP755" s="268"/>
      <c r="BQ755" s="268"/>
      <c r="BR755" s="268"/>
      <c r="BS755" s="268"/>
      <c r="BT755" s="268"/>
      <c r="BU755" s="268"/>
      <c r="BV755" s="268"/>
      <c r="BW755" s="268"/>
      <c r="BX755" s="268"/>
      <c r="BY755" s="268"/>
      <c r="BZ755" s="268"/>
      <c r="CA755" s="268"/>
      <c r="CB755" s="268"/>
      <c r="CC755" s="268"/>
      <c r="CD755" s="268"/>
      <c r="CE755" s="268"/>
    </row>
    <row r="756" spans="1:83" ht="12.65" customHeight="1" x14ac:dyDescent="0.35">
      <c r="A756" s="208" t="e">
        <f>RIGHT($C$83,3)&amp;"*"&amp;RIGHT($C$82,4)&amp;"*"&amp;Y$55&amp;"*"&amp;"A"</f>
        <v>#VALUE!</v>
      </c>
      <c r="B756" s="267">
        <f>ROUND(Y59,0)</f>
        <v>7228</v>
      </c>
      <c r="C756" s="269">
        <f>ROUND(Y60,2)</f>
        <v>22.6</v>
      </c>
      <c r="D756" s="267">
        <f>ROUND(Y61,0)</f>
        <v>1354450</v>
      </c>
      <c r="E756" s="267">
        <f>ROUND(Y62,0)</f>
        <v>280004</v>
      </c>
      <c r="F756" s="267">
        <f>ROUND(Y63,0)</f>
        <v>0</v>
      </c>
      <c r="G756" s="267">
        <f>ROUND(Y64,0)</f>
        <v>71300</v>
      </c>
      <c r="H756" s="267">
        <f>ROUND(Y65,0)</f>
        <v>1521</v>
      </c>
      <c r="I756" s="267">
        <f>ROUND(Y66,0)</f>
        <v>860259</v>
      </c>
      <c r="J756" s="267">
        <f>ROUND(Y67,0)</f>
        <v>241611</v>
      </c>
      <c r="K756" s="267">
        <f>ROUND(Y68,0)</f>
        <v>22574</v>
      </c>
      <c r="L756" s="267">
        <f>ROUND(Y69,0)</f>
        <v>2826</v>
      </c>
      <c r="M756" s="267">
        <f>ROUND(Y70,0)</f>
        <v>0</v>
      </c>
      <c r="N756" s="267">
        <f>ROUND(Y75,0)</f>
        <v>13510663</v>
      </c>
      <c r="O756" s="267">
        <f>ROUND(Y73,0)</f>
        <v>1509372</v>
      </c>
      <c r="P756" s="267">
        <f>IF(Y76&gt;0,ROUND(Y76,0),0)</f>
        <v>7640</v>
      </c>
      <c r="Q756" s="267">
        <f>IF(Y77&gt;0,ROUND(Y77,0),0)</f>
        <v>0</v>
      </c>
      <c r="R756" s="267">
        <f>IF(Y78&gt;0,ROUND(Y78,0),0)</f>
        <v>1008</v>
      </c>
      <c r="S756" s="267">
        <f>IF(Y79&gt;0,ROUND(Y79,0),0)</f>
        <v>36531</v>
      </c>
      <c r="T756" s="269">
        <f>IF(Y80&gt;0,ROUND(Y80,2),0)</f>
        <v>0</v>
      </c>
      <c r="U756" s="267"/>
      <c r="V756" s="268"/>
      <c r="W756" s="267"/>
      <c r="X756" s="267"/>
      <c r="Y756" s="267">
        <f t="shared" si="21"/>
        <v>1214261</v>
      </c>
      <c r="Z756" s="268"/>
      <c r="AA756" s="268"/>
      <c r="AB756" s="268"/>
      <c r="AC756" s="268"/>
      <c r="AD756" s="268"/>
      <c r="AE756" s="268"/>
      <c r="AF756" s="268"/>
      <c r="AG756" s="268"/>
      <c r="AH756" s="268"/>
      <c r="AI756" s="268"/>
      <c r="AJ756" s="268"/>
      <c r="AK756" s="268"/>
      <c r="AL756" s="268"/>
      <c r="AM756" s="268"/>
      <c r="AN756" s="268"/>
      <c r="AO756" s="268"/>
      <c r="AP756" s="268"/>
      <c r="AQ756" s="268"/>
      <c r="AR756" s="268"/>
      <c r="AS756" s="268"/>
      <c r="AT756" s="268"/>
      <c r="AU756" s="268"/>
      <c r="AV756" s="268"/>
      <c r="AW756" s="268"/>
      <c r="AX756" s="268"/>
      <c r="AY756" s="268"/>
      <c r="AZ756" s="268"/>
      <c r="BA756" s="268"/>
      <c r="BB756" s="268"/>
      <c r="BC756" s="268"/>
      <c r="BD756" s="268"/>
      <c r="BE756" s="268"/>
      <c r="BF756" s="268"/>
      <c r="BG756" s="268"/>
      <c r="BH756" s="268"/>
      <c r="BI756" s="268"/>
      <c r="BJ756" s="268"/>
      <c r="BK756" s="268"/>
      <c r="BL756" s="268"/>
      <c r="BM756" s="268"/>
      <c r="BN756" s="268"/>
      <c r="BO756" s="268"/>
      <c r="BP756" s="268"/>
      <c r="BQ756" s="268"/>
      <c r="BR756" s="268"/>
      <c r="BS756" s="268"/>
      <c r="BT756" s="268"/>
      <c r="BU756" s="268"/>
      <c r="BV756" s="268"/>
      <c r="BW756" s="268"/>
      <c r="BX756" s="268"/>
      <c r="BY756" s="268"/>
      <c r="BZ756" s="268"/>
      <c r="CA756" s="268"/>
      <c r="CB756" s="268"/>
      <c r="CC756" s="268"/>
      <c r="CD756" s="268"/>
      <c r="CE756" s="268"/>
    </row>
    <row r="757" spans="1:83" ht="12.65" customHeight="1" x14ac:dyDescent="0.35">
      <c r="A757" s="208" t="e">
        <f>RIGHT($C$83,3)&amp;"*"&amp;RIGHT($C$82,4)&amp;"*"&amp;Z$55&amp;"*"&amp;"A"</f>
        <v>#VALUE!</v>
      </c>
      <c r="B757" s="267">
        <f>ROUND(Z59,0)</f>
        <v>0</v>
      </c>
      <c r="C757" s="269">
        <f>ROUND(Z60,2)</f>
        <v>0</v>
      </c>
      <c r="D757" s="267">
        <f>ROUND(Z61,0)</f>
        <v>0</v>
      </c>
      <c r="E757" s="267">
        <f>ROUND(Z62,0)</f>
        <v>0</v>
      </c>
      <c r="F757" s="267">
        <f>ROUND(Z63,0)</f>
        <v>0</v>
      </c>
      <c r="G757" s="267">
        <f>ROUND(Z64,0)</f>
        <v>0</v>
      </c>
      <c r="H757" s="267">
        <f>ROUND(Z65,0)</f>
        <v>0</v>
      </c>
      <c r="I757" s="267">
        <f>ROUND(Z66,0)</f>
        <v>0</v>
      </c>
      <c r="J757" s="267">
        <f>ROUND(Z67,0)</f>
        <v>0</v>
      </c>
      <c r="K757" s="267">
        <f>ROUND(Z68,0)</f>
        <v>0</v>
      </c>
      <c r="L757" s="267">
        <f>ROUND(Z69,0)</f>
        <v>0</v>
      </c>
      <c r="M757" s="267">
        <f>ROUND(Z70,0)</f>
        <v>0</v>
      </c>
      <c r="N757" s="267">
        <f>ROUND(Z75,0)</f>
        <v>0</v>
      </c>
      <c r="O757" s="267">
        <f>ROUND(Z73,0)</f>
        <v>0</v>
      </c>
      <c r="P757" s="267">
        <f>IF(Z76&gt;0,ROUND(Z76,0),0)</f>
        <v>0</v>
      </c>
      <c r="Q757" s="267">
        <f>IF(Z77&gt;0,ROUND(Z77,0),0)</f>
        <v>0</v>
      </c>
      <c r="R757" s="267">
        <f>IF(Z78&gt;0,ROUND(Z78,0),0)</f>
        <v>0</v>
      </c>
      <c r="S757" s="267">
        <f>IF(Z79&gt;0,ROUND(Z79,0),0)</f>
        <v>0</v>
      </c>
      <c r="T757" s="269">
        <f>IF(Z80&gt;0,ROUND(Z80,2),0)</f>
        <v>0</v>
      </c>
      <c r="U757" s="267"/>
      <c r="V757" s="268"/>
      <c r="W757" s="267"/>
      <c r="X757" s="267"/>
      <c r="Y757" s="267">
        <f t="shared" si="21"/>
        <v>0</v>
      </c>
      <c r="Z757" s="268"/>
      <c r="AA757" s="268"/>
      <c r="AB757" s="268"/>
      <c r="AC757" s="268"/>
      <c r="AD757" s="268"/>
      <c r="AE757" s="268"/>
      <c r="AF757" s="268"/>
      <c r="AG757" s="268"/>
      <c r="AH757" s="268"/>
      <c r="AI757" s="268"/>
      <c r="AJ757" s="268"/>
      <c r="AK757" s="268"/>
      <c r="AL757" s="268"/>
      <c r="AM757" s="268"/>
      <c r="AN757" s="268"/>
      <c r="AO757" s="268"/>
      <c r="AP757" s="268"/>
      <c r="AQ757" s="268"/>
      <c r="AR757" s="268"/>
      <c r="AS757" s="268"/>
      <c r="AT757" s="268"/>
      <c r="AU757" s="268"/>
      <c r="AV757" s="268"/>
      <c r="AW757" s="268"/>
      <c r="AX757" s="268"/>
      <c r="AY757" s="268"/>
      <c r="AZ757" s="268"/>
      <c r="BA757" s="268"/>
      <c r="BB757" s="268"/>
      <c r="BC757" s="268"/>
      <c r="BD757" s="268"/>
      <c r="BE757" s="268"/>
      <c r="BF757" s="268"/>
      <c r="BG757" s="268"/>
      <c r="BH757" s="268"/>
      <c r="BI757" s="268"/>
      <c r="BJ757" s="268"/>
      <c r="BK757" s="268"/>
      <c r="BL757" s="268"/>
      <c r="BM757" s="268"/>
      <c r="BN757" s="268"/>
      <c r="BO757" s="268"/>
      <c r="BP757" s="268"/>
      <c r="BQ757" s="268"/>
      <c r="BR757" s="268"/>
      <c r="BS757" s="268"/>
      <c r="BT757" s="268"/>
      <c r="BU757" s="268"/>
      <c r="BV757" s="268"/>
      <c r="BW757" s="268"/>
      <c r="BX757" s="268"/>
      <c r="BY757" s="268"/>
      <c r="BZ757" s="268"/>
      <c r="CA757" s="268"/>
      <c r="CB757" s="268"/>
      <c r="CC757" s="268"/>
      <c r="CD757" s="268"/>
      <c r="CE757" s="268"/>
    </row>
    <row r="758" spans="1:83" ht="12.65" customHeight="1" x14ac:dyDescent="0.35">
      <c r="A758" s="208" t="e">
        <f>RIGHT($C$83,3)&amp;"*"&amp;RIGHT($C$82,4)&amp;"*"&amp;AA$55&amp;"*"&amp;"A"</f>
        <v>#VALUE!</v>
      </c>
      <c r="B758" s="267">
        <f>ROUND(AA59,0)</f>
        <v>695</v>
      </c>
      <c r="C758" s="269">
        <f>ROUND(AA60,2)</f>
        <v>0.93</v>
      </c>
      <c r="D758" s="267">
        <f>ROUND(AA61,0)</f>
        <v>118647</v>
      </c>
      <c r="E758" s="267">
        <f>ROUND(AA62,0)</f>
        <v>24528</v>
      </c>
      <c r="F758" s="267">
        <f>ROUND(AA63,0)</f>
        <v>23138</v>
      </c>
      <c r="G758" s="267">
        <f>ROUND(AA64,0)</f>
        <v>82417</v>
      </c>
      <c r="H758" s="267">
        <f>ROUND(AA65,0)</f>
        <v>0</v>
      </c>
      <c r="I758" s="267">
        <f>ROUND(AA66,0)</f>
        <v>140869</v>
      </c>
      <c r="J758" s="267">
        <f>ROUND(AA67,0)</f>
        <v>0</v>
      </c>
      <c r="K758" s="267">
        <f>ROUND(AA68,0)</f>
        <v>0</v>
      </c>
      <c r="L758" s="267">
        <f>ROUND(AA69,0)</f>
        <v>7138</v>
      </c>
      <c r="M758" s="267">
        <f>ROUND(AA70,0)</f>
        <v>0</v>
      </c>
      <c r="N758" s="267">
        <f>ROUND(AA75,0)</f>
        <v>1386025</v>
      </c>
      <c r="O758" s="267">
        <f>ROUND(AA73,0)</f>
        <v>56729</v>
      </c>
      <c r="P758" s="267">
        <f>IF(AA76&gt;0,ROUND(AA76,0),0)</f>
        <v>0</v>
      </c>
      <c r="Q758" s="267">
        <f>IF(AA77&gt;0,ROUND(AA77,0),0)</f>
        <v>0</v>
      </c>
      <c r="R758" s="267">
        <f>IF(AA78&gt;0,ROUND(AA78,0),0)</f>
        <v>38</v>
      </c>
      <c r="S758" s="267">
        <f>IF(AA79&gt;0,ROUND(AA79,0),0)</f>
        <v>0</v>
      </c>
      <c r="T758" s="269">
        <f>IF(AA80&gt;0,ROUND(AA80,2),0)</f>
        <v>0</v>
      </c>
      <c r="U758" s="267"/>
      <c r="V758" s="268"/>
      <c r="W758" s="267"/>
      <c r="X758" s="267"/>
      <c r="Y758" s="267">
        <f t="shared" si="21"/>
        <v>113918</v>
      </c>
      <c r="Z758" s="268"/>
      <c r="AA758" s="268"/>
      <c r="AB758" s="268"/>
      <c r="AC758" s="268"/>
      <c r="AD758" s="268"/>
      <c r="AE758" s="268"/>
      <c r="AF758" s="268"/>
      <c r="AG758" s="268"/>
      <c r="AH758" s="268"/>
      <c r="AI758" s="268"/>
      <c r="AJ758" s="268"/>
      <c r="AK758" s="268"/>
      <c r="AL758" s="268"/>
      <c r="AM758" s="268"/>
      <c r="AN758" s="268"/>
      <c r="AO758" s="268"/>
      <c r="AP758" s="268"/>
      <c r="AQ758" s="268"/>
      <c r="AR758" s="268"/>
      <c r="AS758" s="268"/>
      <c r="AT758" s="268"/>
      <c r="AU758" s="268"/>
      <c r="AV758" s="268"/>
      <c r="AW758" s="268"/>
      <c r="AX758" s="268"/>
      <c r="AY758" s="268"/>
      <c r="AZ758" s="268"/>
      <c r="BA758" s="268"/>
      <c r="BB758" s="268"/>
      <c r="BC758" s="268"/>
      <c r="BD758" s="268"/>
      <c r="BE758" s="268"/>
      <c r="BF758" s="268"/>
      <c r="BG758" s="268"/>
      <c r="BH758" s="268"/>
      <c r="BI758" s="268"/>
      <c r="BJ758" s="268"/>
      <c r="BK758" s="268"/>
      <c r="BL758" s="268"/>
      <c r="BM758" s="268"/>
      <c r="BN758" s="268"/>
      <c r="BO758" s="268"/>
      <c r="BP758" s="268"/>
      <c r="BQ758" s="268"/>
      <c r="BR758" s="268"/>
      <c r="BS758" s="268"/>
      <c r="BT758" s="268"/>
      <c r="BU758" s="268"/>
      <c r="BV758" s="268"/>
      <c r="BW758" s="268"/>
      <c r="BX758" s="268"/>
      <c r="BY758" s="268"/>
      <c r="BZ758" s="268"/>
      <c r="CA758" s="268"/>
      <c r="CB758" s="268"/>
      <c r="CC758" s="268"/>
      <c r="CD758" s="268"/>
      <c r="CE758" s="268"/>
    </row>
    <row r="759" spans="1:83" ht="12.65" customHeight="1" x14ac:dyDescent="0.35">
      <c r="A759" s="208" t="e">
        <f>RIGHT($C$83,3)&amp;"*"&amp;RIGHT($C$82,4)&amp;"*"&amp;AB$55&amp;"*"&amp;"A"</f>
        <v>#VALUE!</v>
      </c>
      <c r="B759" s="267"/>
      <c r="C759" s="269">
        <f>ROUND(AB60,2)</f>
        <v>11.47</v>
      </c>
      <c r="D759" s="267">
        <f>ROUND(AB61,0)</f>
        <v>839944</v>
      </c>
      <c r="E759" s="267">
        <f>ROUND(AB62,0)</f>
        <v>173640</v>
      </c>
      <c r="F759" s="267">
        <f>ROUND(AB63,0)</f>
        <v>498087</v>
      </c>
      <c r="G759" s="267">
        <f>ROUND(AB64,0)</f>
        <v>8512797</v>
      </c>
      <c r="H759" s="267">
        <f>ROUND(AB65,0)</f>
        <v>17591</v>
      </c>
      <c r="I759" s="267">
        <f>ROUND(AB66,0)</f>
        <v>44645</v>
      </c>
      <c r="J759" s="267">
        <f>ROUND(AB67,0)</f>
        <v>88929</v>
      </c>
      <c r="K759" s="267">
        <f>ROUND(AB68,0)</f>
        <v>73808</v>
      </c>
      <c r="L759" s="267">
        <f>ROUND(AB69,0)</f>
        <v>18583</v>
      </c>
      <c r="M759" s="267">
        <f>ROUND(AB70,0)</f>
        <v>0</v>
      </c>
      <c r="N759" s="267">
        <f>ROUND(AB75,0)</f>
        <v>63482715</v>
      </c>
      <c r="O759" s="267">
        <f>ROUND(AB73,0)</f>
        <v>6076273</v>
      </c>
      <c r="P759" s="267">
        <f>IF(AB76&gt;0,ROUND(AB76,0),0)</f>
        <v>2812</v>
      </c>
      <c r="Q759" s="267">
        <f>IF(AB77&gt;0,ROUND(AB77,0),0)</f>
        <v>0</v>
      </c>
      <c r="R759" s="267">
        <f>IF(AB78&gt;0,ROUND(AB78,0),0)</f>
        <v>4058</v>
      </c>
      <c r="S759" s="267">
        <f>IF(AB79&gt;0,ROUND(AB79,0),0)</f>
        <v>0</v>
      </c>
      <c r="T759" s="269">
        <f>IF(AB80&gt;0,ROUND(AB80,2),0)</f>
        <v>0</v>
      </c>
      <c r="U759" s="267"/>
      <c r="V759" s="268"/>
      <c r="W759" s="267"/>
      <c r="X759" s="267"/>
      <c r="Y759" s="267">
        <f t="shared" si="21"/>
        <v>5278160</v>
      </c>
      <c r="Z759" s="268"/>
      <c r="AA759" s="268"/>
      <c r="AB759" s="268"/>
      <c r="AC759" s="268"/>
      <c r="AD759" s="268"/>
      <c r="AE759" s="268"/>
      <c r="AF759" s="268"/>
      <c r="AG759" s="268"/>
      <c r="AH759" s="268"/>
      <c r="AI759" s="268"/>
      <c r="AJ759" s="268"/>
      <c r="AK759" s="268"/>
      <c r="AL759" s="268"/>
      <c r="AM759" s="268"/>
      <c r="AN759" s="268"/>
      <c r="AO759" s="268"/>
      <c r="AP759" s="268"/>
      <c r="AQ759" s="268"/>
      <c r="AR759" s="268"/>
      <c r="AS759" s="268"/>
      <c r="AT759" s="268"/>
      <c r="AU759" s="268"/>
      <c r="AV759" s="268"/>
      <c r="AW759" s="268"/>
      <c r="AX759" s="268"/>
      <c r="AY759" s="268"/>
      <c r="AZ759" s="268"/>
      <c r="BA759" s="268"/>
      <c r="BB759" s="268"/>
      <c r="BC759" s="268"/>
      <c r="BD759" s="268"/>
      <c r="BE759" s="268"/>
      <c r="BF759" s="268"/>
      <c r="BG759" s="268"/>
      <c r="BH759" s="268"/>
      <c r="BI759" s="268"/>
      <c r="BJ759" s="268"/>
      <c r="BK759" s="268"/>
      <c r="BL759" s="268"/>
      <c r="BM759" s="268"/>
      <c r="BN759" s="268"/>
      <c r="BO759" s="268"/>
      <c r="BP759" s="268"/>
      <c r="BQ759" s="268"/>
      <c r="BR759" s="268"/>
      <c r="BS759" s="268"/>
      <c r="BT759" s="268"/>
      <c r="BU759" s="268"/>
      <c r="BV759" s="268"/>
      <c r="BW759" s="268"/>
      <c r="BX759" s="268"/>
      <c r="BY759" s="268"/>
      <c r="BZ759" s="268"/>
      <c r="CA759" s="268"/>
      <c r="CB759" s="268"/>
      <c r="CC759" s="268"/>
      <c r="CD759" s="268"/>
      <c r="CE759" s="268"/>
    </row>
    <row r="760" spans="1:83" ht="12.65" customHeight="1" x14ac:dyDescent="0.35">
      <c r="A760" s="208" t="e">
        <f>RIGHT($C$83,3)&amp;"*"&amp;RIGHT($C$82,4)&amp;"*"&amp;AC$55&amp;"*"&amp;"A"</f>
        <v>#VALUE!</v>
      </c>
      <c r="B760" s="267">
        <f>ROUND(AC59,0)</f>
        <v>4594</v>
      </c>
      <c r="C760" s="269">
        <f>ROUND(AC60,2)</f>
        <v>7.47</v>
      </c>
      <c r="D760" s="267">
        <f>ROUND(AC61,0)</f>
        <v>429997</v>
      </c>
      <c r="E760" s="267">
        <f>ROUND(AC62,0)</f>
        <v>88893</v>
      </c>
      <c r="F760" s="267">
        <f>ROUND(AC63,0)</f>
        <v>0</v>
      </c>
      <c r="G760" s="267">
        <f>ROUND(AC64,0)</f>
        <v>49084</v>
      </c>
      <c r="H760" s="267">
        <f>ROUND(AC65,0)</f>
        <v>0</v>
      </c>
      <c r="I760" s="267">
        <f>ROUND(AC66,0)</f>
        <v>6195</v>
      </c>
      <c r="J760" s="267">
        <f>ROUND(AC67,0)</f>
        <v>0</v>
      </c>
      <c r="K760" s="267">
        <f>ROUND(AC68,0)</f>
        <v>45126</v>
      </c>
      <c r="L760" s="267">
        <f>ROUND(AC69,0)</f>
        <v>599</v>
      </c>
      <c r="M760" s="267">
        <f>ROUND(AC70,0)</f>
        <v>0</v>
      </c>
      <c r="N760" s="267">
        <f>ROUND(AC75,0)</f>
        <v>1054755</v>
      </c>
      <c r="O760" s="267">
        <f>ROUND(AC73,0)</f>
        <v>711087</v>
      </c>
      <c r="P760" s="267">
        <f>IF(AC76&gt;0,ROUND(AC76,0),0)</f>
        <v>0</v>
      </c>
      <c r="Q760" s="267">
        <f>IF(AC77&gt;0,ROUND(AC77,0),0)</f>
        <v>0</v>
      </c>
      <c r="R760" s="267">
        <f>IF(AC78&gt;0,ROUND(AC78,0),0)</f>
        <v>475</v>
      </c>
      <c r="S760" s="267">
        <f>IF(AC79&gt;0,ROUND(AC79,0),0)</f>
        <v>0</v>
      </c>
      <c r="T760" s="269">
        <f>IF(AC80&gt;0,ROUND(AC80,2),0)</f>
        <v>0</v>
      </c>
      <c r="U760" s="267"/>
      <c r="V760" s="268"/>
      <c r="W760" s="267"/>
      <c r="X760" s="267"/>
      <c r="Y760" s="267">
        <f t="shared" si="21"/>
        <v>164770</v>
      </c>
      <c r="Z760" s="268"/>
      <c r="AA760" s="268"/>
      <c r="AB760" s="268"/>
      <c r="AC760" s="268"/>
      <c r="AD760" s="268"/>
      <c r="AE760" s="268"/>
      <c r="AF760" s="268"/>
      <c r="AG760" s="268"/>
      <c r="AH760" s="268"/>
      <c r="AI760" s="268"/>
      <c r="AJ760" s="268"/>
      <c r="AK760" s="268"/>
      <c r="AL760" s="268"/>
      <c r="AM760" s="268"/>
      <c r="AN760" s="268"/>
      <c r="AO760" s="268"/>
      <c r="AP760" s="268"/>
      <c r="AQ760" s="268"/>
      <c r="AR760" s="268"/>
      <c r="AS760" s="268"/>
      <c r="AT760" s="268"/>
      <c r="AU760" s="268"/>
      <c r="AV760" s="268"/>
      <c r="AW760" s="268"/>
      <c r="AX760" s="268"/>
      <c r="AY760" s="268"/>
      <c r="AZ760" s="268"/>
      <c r="BA760" s="268"/>
      <c r="BB760" s="268"/>
      <c r="BC760" s="268"/>
      <c r="BD760" s="268"/>
      <c r="BE760" s="268"/>
      <c r="BF760" s="268"/>
      <c r="BG760" s="268"/>
      <c r="BH760" s="268"/>
      <c r="BI760" s="268"/>
      <c r="BJ760" s="268"/>
      <c r="BK760" s="268"/>
      <c r="BL760" s="268"/>
      <c r="BM760" s="268"/>
      <c r="BN760" s="268"/>
      <c r="BO760" s="268"/>
      <c r="BP760" s="268"/>
      <c r="BQ760" s="268"/>
      <c r="BR760" s="268"/>
      <c r="BS760" s="268"/>
      <c r="BT760" s="268"/>
      <c r="BU760" s="268"/>
      <c r="BV760" s="268"/>
      <c r="BW760" s="268"/>
      <c r="BX760" s="268"/>
      <c r="BY760" s="268"/>
      <c r="BZ760" s="268"/>
      <c r="CA760" s="268"/>
      <c r="CB760" s="268"/>
      <c r="CC760" s="268"/>
      <c r="CD760" s="268"/>
      <c r="CE760" s="268"/>
    </row>
    <row r="761" spans="1:83" ht="12.65" customHeight="1" x14ac:dyDescent="0.35">
      <c r="A761" s="208" t="e">
        <f>RIGHT($C$83,3)&amp;"*"&amp;RIGHT($C$82,4)&amp;"*"&amp;AD$55&amp;"*"&amp;"A"</f>
        <v>#VALUE!</v>
      </c>
      <c r="B761" s="267">
        <f>ROUND(AD59,0)</f>
        <v>0</v>
      </c>
      <c r="C761" s="269">
        <f>ROUND(AD60,2)</f>
        <v>0</v>
      </c>
      <c r="D761" s="267">
        <f>ROUND(AD61,0)</f>
        <v>0</v>
      </c>
      <c r="E761" s="267">
        <f>ROUND(AD62,0)</f>
        <v>0</v>
      </c>
      <c r="F761" s="267">
        <f>ROUND(AD63,0)</f>
        <v>0</v>
      </c>
      <c r="G761" s="267">
        <f>ROUND(AD64,0)</f>
        <v>0</v>
      </c>
      <c r="H761" s="267">
        <f>ROUND(AD65,0)</f>
        <v>0</v>
      </c>
      <c r="I761" s="267">
        <f>ROUND(AD66,0)</f>
        <v>0</v>
      </c>
      <c r="J761" s="267">
        <f>ROUND(AD67,0)</f>
        <v>0</v>
      </c>
      <c r="K761" s="267">
        <f>ROUND(AD68,0)</f>
        <v>0</v>
      </c>
      <c r="L761" s="267">
        <f>ROUND(AD69,0)</f>
        <v>0</v>
      </c>
      <c r="M761" s="267">
        <f>ROUND(AD70,0)</f>
        <v>0</v>
      </c>
      <c r="N761" s="267">
        <f>ROUND(AD75,0)</f>
        <v>0</v>
      </c>
      <c r="O761" s="267">
        <f>ROUND(AD73,0)</f>
        <v>0</v>
      </c>
      <c r="P761" s="267">
        <f>IF(AD76&gt;0,ROUND(AD76,0),0)</f>
        <v>0</v>
      </c>
      <c r="Q761" s="267">
        <f>IF(AD77&gt;0,ROUND(AD77,0),0)</f>
        <v>0</v>
      </c>
      <c r="R761" s="267">
        <f>IF(AD78&gt;0,ROUND(AD78,0),0)</f>
        <v>0</v>
      </c>
      <c r="S761" s="267">
        <f>IF(AD79&gt;0,ROUND(AD79,0),0)</f>
        <v>0</v>
      </c>
      <c r="T761" s="269">
        <f>IF(AD80&gt;0,ROUND(AD80,2),0)</f>
        <v>0</v>
      </c>
      <c r="U761" s="267"/>
      <c r="V761" s="268"/>
      <c r="W761" s="267"/>
      <c r="X761" s="267"/>
      <c r="Y761" s="267">
        <f t="shared" si="21"/>
        <v>0</v>
      </c>
      <c r="Z761" s="268"/>
      <c r="AA761" s="268"/>
      <c r="AB761" s="268"/>
      <c r="AC761" s="268"/>
      <c r="AD761" s="268"/>
      <c r="AE761" s="268"/>
      <c r="AF761" s="268"/>
      <c r="AG761" s="268"/>
      <c r="AH761" s="268"/>
      <c r="AI761" s="268"/>
      <c r="AJ761" s="268"/>
      <c r="AK761" s="268"/>
      <c r="AL761" s="268"/>
      <c r="AM761" s="268"/>
      <c r="AN761" s="268"/>
      <c r="AO761" s="268"/>
      <c r="AP761" s="268"/>
      <c r="AQ761" s="268"/>
      <c r="AR761" s="268"/>
      <c r="AS761" s="268"/>
      <c r="AT761" s="268"/>
      <c r="AU761" s="268"/>
      <c r="AV761" s="268"/>
      <c r="AW761" s="268"/>
      <c r="AX761" s="268"/>
      <c r="AY761" s="268"/>
      <c r="AZ761" s="268"/>
      <c r="BA761" s="268"/>
      <c r="BB761" s="268"/>
      <c r="BC761" s="268"/>
      <c r="BD761" s="268"/>
      <c r="BE761" s="268"/>
      <c r="BF761" s="268"/>
      <c r="BG761" s="268"/>
      <c r="BH761" s="268"/>
      <c r="BI761" s="268"/>
      <c r="BJ761" s="268"/>
      <c r="BK761" s="268"/>
      <c r="BL761" s="268"/>
      <c r="BM761" s="268"/>
      <c r="BN761" s="268"/>
      <c r="BO761" s="268"/>
      <c r="BP761" s="268"/>
      <c r="BQ761" s="268"/>
      <c r="BR761" s="268"/>
      <c r="BS761" s="268"/>
      <c r="BT761" s="268"/>
      <c r="BU761" s="268"/>
      <c r="BV761" s="268"/>
      <c r="BW761" s="268"/>
      <c r="BX761" s="268"/>
      <c r="BY761" s="268"/>
      <c r="BZ761" s="268"/>
      <c r="CA761" s="268"/>
      <c r="CB761" s="268"/>
      <c r="CC761" s="268"/>
      <c r="CD761" s="268"/>
      <c r="CE761" s="268"/>
    </row>
    <row r="762" spans="1:83" ht="12.65" customHeight="1" x14ac:dyDescent="0.35">
      <c r="A762" s="208" t="e">
        <f>RIGHT($C$83,3)&amp;"*"&amp;RIGHT($C$82,4)&amp;"*"&amp;AE$55&amp;"*"&amp;"A"</f>
        <v>#VALUE!</v>
      </c>
      <c r="B762" s="267">
        <f>ROUND(AE59,0)</f>
        <v>30964</v>
      </c>
      <c r="C762" s="269">
        <f>ROUND(AE60,2)</f>
        <v>21.87</v>
      </c>
      <c r="D762" s="267">
        <f>ROUND(AE61,0)</f>
        <v>1518714</v>
      </c>
      <c r="E762" s="267">
        <f>ROUND(AE62,0)</f>
        <v>313962</v>
      </c>
      <c r="F762" s="267">
        <f>ROUND(AE63,0)</f>
        <v>3900</v>
      </c>
      <c r="G762" s="267">
        <f>ROUND(AE64,0)</f>
        <v>26568</v>
      </c>
      <c r="H762" s="267">
        <f>ROUND(AE65,0)</f>
        <v>2261</v>
      </c>
      <c r="I762" s="267">
        <f>ROUND(AE66,0)</f>
        <v>280626</v>
      </c>
      <c r="J762" s="267">
        <f>ROUND(AE67,0)</f>
        <v>282662</v>
      </c>
      <c r="K762" s="267">
        <f>ROUND(AE68,0)</f>
        <v>99</v>
      </c>
      <c r="L762" s="267">
        <f>ROUND(AE69,0)</f>
        <v>3009</v>
      </c>
      <c r="M762" s="267">
        <f>ROUND(AE70,0)</f>
        <v>0</v>
      </c>
      <c r="N762" s="267">
        <f>ROUND(AE75,0)</f>
        <v>5444801</v>
      </c>
      <c r="O762" s="267">
        <f>ROUND(AE73,0)</f>
        <v>382019</v>
      </c>
      <c r="P762" s="267">
        <f>IF(AE76&gt;0,ROUND(AE76,0),0)</f>
        <v>8939</v>
      </c>
      <c r="Q762" s="267">
        <f>IF(AE77&gt;0,ROUND(AE77,0),0)</f>
        <v>0</v>
      </c>
      <c r="R762" s="267">
        <f>IF(AE78&gt;0,ROUND(AE78,0),0)</f>
        <v>255</v>
      </c>
      <c r="S762" s="267">
        <f>IF(AE79&gt;0,ROUND(AE79,0),0)</f>
        <v>13132</v>
      </c>
      <c r="T762" s="269">
        <f>IF(AE80&gt;0,ROUND(AE80,2),0)</f>
        <v>2.1800000000000002</v>
      </c>
      <c r="U762" s="267"/>
      <c r="V762" s="268"/>
      <c r="W762" s="267"/>
      <c r="X762" s="267"/>
      <c r="Y762" s="267">
        <f t="shared" si="21"/>
        <v>675581</v>
      </c>
      <c r="Z762" s="268"/>
      <c r="AA762" s="268"/>
      <c r="AB762" s="268"/>
      <c r="AC762" s="268"/>
      <c r="AD762" s="268"/>
      <c r="AE762" s="268"/>
      <c r="AF762" s="268"/>
      <c r="AG762" s="268"/>
      <c r="AH762" s="268"/>
      <c r="AI762" s="268"/>
      <c r="AJ762" s="268"/>
      <c r="AK762" s="268"/>
      <c r="AL762" s="268"/>
      <c r="AM762" s="268"/>
      <c r="AN762" s="268"/>
      <c r="AO762" s="268"/>
      <c r="AP762" s="268"/>
      <c r="AQ762" s="268"/>
      <c r="AR762" s="268"/>
      <c r="AS762" s="268"/>
      <c r="AT762" s="268"/>
      <c r="AU762" s="268"/>
      <c r="AV762" s="268"/>
      <c r="AW762" s="268"/>
      <c r="AX762" s="268"/>
      <c r="AY762" s="268"/>
      <c r="AZ762" s="268"/>
      <c r="BA762" s="268"/>
      <c r="BB762" s="268"/>
      <c r="BC762" s="268"/>
      <c r="BD762" s="268"/>
      <c r="BE762" s="268"/>
      <c r="BF762" s="268"/>
      <c r="BG762" s="268"/>
      <c r="BH762" s="268"/>
      <c r="BI762" s="268"/>
      <c r="BJ762" s="268"/>
      <c r="BK762" s="268"/>
      <c r="BL762" s="268"/>
      <c r="BM762" s="268"/>
      <c r="BN762" s="268"/>
      <c r="BO762" s="268"/>
      <c r="BP762" s="268"/>
      <c r="BQ762" s="268"/>
      <c r="BR762" s="268"/>
      <c r="BS762" s="268"/>
      <c r="BT762" s="268"/>
      <c r="BU762" s="268"/>
      <c r="BV762" s="268"/>
      <c r="BW762" s="268"/>
      <c r="BX762" s="268"/>
      <c r="BY762" s="268"/>
      <c r="BZ762" s="268"/>
      <c r="CA762" s="268"/>
      <c r="CB762" s="268"/>
      <c r="CC762" s="268"/>
      <c r="CD762" s="268"/>
      <c r="CE762" s="268"/>
    </row>
    <row r="763" spans="1:83" ht="12.65" customHeight="1" x14ac:dyDescent="0.35">
      <c r="A763" s="208" t="e">
        <f>RIGHT($C$83,3)&amp;"*"&amp;RIGHT($C$82,4)&amp;"*"&amp;AF$55&amp;"*"&amp;"A"</f>
        <v>#VALUE!</v>
      </c>
      <c r="B763" s="267">
        <f>ROUND(AF59,0)</f>
        <v>0</v>
      </c>
      <c r="C763" s="269">
        <f>ROUND(AF60,2)</f>
        <v>0</v>
      </c>
      <c r="D763" s="267">
        <f>ROUND(AF61,0)</f>
        <v>0</v>
      </c>
      <c r="E763" s="267">
        <f>ROUND(AF62,0)</f>
        <v>0</v>
      </c>
      <c r="F763" s="267">
        <f>ROUND(AF63,0)</f>
        <v>0</v>
      </c>
      <c r="G763" s="267">
        <f>ROUND(AF64,0)</f>
        <v>0</v>
      </c>
      <c r="H763" s="267">
        <f>ROUND(AF65,0)</f>
        <v>0</v>
      </c>
      <c r="I763" s="267">
        <f>ROUND(AF66,0)</f>
        <v>0</v>
      </c>
      <c r="J763" s="267">
        <f>ROUND(AF67,0)</f>
        <v>0</v>
      </c>
      <c r="K763" s="267">
        <f>ROUND(AF68,0)</f>
        <v>0</v>
      </c>
      <c r="L763" s="267">
        <f>ROUND(AF69,0)</f>
        <v>0</v>
      </c>
      <c r="M763" s="267">
        <f>ROUND(AF70,0)</f>
        <v>0</v>
      </c>
      <c r="N763" s="267">
        <f>ROUND(AF75,0)</f>
        <v>0</v>
      </c>
      <c r="O763" s="267">
        <f>ROUND(AF73,0)</f>
        <v>0</v>
      </c>
      <c r="P763" s="267">
        <f>IF(AF76&gt;0,ROUND(AF76,0),0)</f>
        <v>0</v>
      </c>
      <c r="Q763" s="267">
        <f>IF(AF77&gt;0,ROUND(AF77,0),0)</f>
        <v>0</v>
      </c>
      <c r="R763" s="267">
        <f>IF(AF78&gt;0,ROUND(AF78,0),0)</f>
        <v>0</v>
      </c>
      <c r="S763" s="267">
        <f>IF(AF79&gt;0,ROUND(AF79,0),0)</f>
        <v>0</v>
      </c>
      <c r="T763" s="269">
        <f>IF(AF80&gt;0,ROUND(AF80,2),0)</f>
        <v>0</v>
      </c>
      <c r="U763" s="267"/>
      <c r="V763" s="268"/>
      <c r="W763" s="267"/>
      <c r="X763" s="267"/>
      <c r="Y763" s="267">
        <f t="shared" si="21"/>
        <v>0</v>
      </c>
      <c r="Z763" s="268"/>
      <c r="AA763" s="268"/>
      <c r="AB763" s="268"/>
      <c r="AC763" s="268"/>
      <c r="AD763" s="268"/>
      <c r="AE763" s="268"/>
      <c r="AF763" s="268"/>
      <c r="AG763" s="268"/>
      <c r="AH763" s="268"/>
      <c r="AI763" s="268"/>
      <c r="AJ763" s="268"/>
      <c r="AK763" s="268"/>
      <c r="AL763" s="268"/>
      <c r="AM763" s="268"/>
      <c r="AN763" s="268"/>
      <c r="AO763" s="268"/>
      <c r="AP763" s="268"/>
      <c r="AQ763" s="268"/>
      <c r="AR763" s="268"/>
      <c r="AS763" s="268"/>
      <c r="AT763" s="268"/>
      <c r="AU763" s="268"/>
      <c r="AV763" s="268"/>
      <c r="AW763" s="268"/>
      <c r="AX763" s="268"/>
      <c r="AY763" s="268"/>
      <c r="AZ763" s="268"/>
      <c r="BA763" s="268"/>
      <c r="BB763" s="268"/>
      <c r="BC763" s="268"/>
      <c r="BD763" s="268"/>
      <c r="BE763" s="268"/>
      <c r="BF763" s="268"/>
      <c r="BG763" s="268"/>
      <c r="BH763" s="268"/>
      <c r="BI763" s="268"/>
      <c r="BJ763" s="268"/>
      <c r="BK763" s="268"/>
      <c r="BL763" s="268"/>
      <c r="BM763" s="268"/>
      <c r="BN763" s="268"/>
      <c r="BO763" s="268"/>
      <c r="BP763" s="268"/>
      <c r="BQ763" s="268"/>
      <c r="BR763" s="268"/>
      <c r="BS763" s="268"/>
      <c r="BT763" s="268"/>
      <c r="BU763" s="268"/>
      <c r="BV763" s="268"/>
      <c r="BW763" s="268"/>
      <c r="BX763" s="268"/>
      <c r="BY763" s="268"/>
      <c r="BZ763" s="268"/>
      <c r="CA763" s="268"/>
      <c r="CB763" s="268"/>
      <c r="CC763" s="268"/>
      <c r="CD763" s="268"/>
      <c r="CE763" s="268"/>
    </row>
    <row r="764" spans="1:83" ht="12.65" customHeight="1" x14ac:dyDescent="0.35">
      <c r="A764" s="208" t="e">
        <f>RIGHT($C$83,3)&amp;"*"&amp;RIGHT($C$82,4)&amp;"*"&amp;AG$55&amp;"*"&amp;"A"</f>
        <v>#VALUE!</v>
      </c>
      <c r="B764" s="267">
        <f>ROUND(AG59,0)</f>
        <v>45634</v>
      </c>
      <c r="C764" s="269">
        <f>ROUND(AG60,2)</f>
        <v>27.91</v>
      </c>
      <c r="D764" s="267">
        <f>ROUND(AG61,0)</f>
        <v>2322632</v>
      </c>
      <c r="E764" s="267">
        <f>ROUND(AG62,0)</f>
        <v>480155</v>
      </c>
      <c r="F764" s="267">
        <f>ROUND(AG63,0)</f>
        <v>3227424</v>
      </c>
      <c r="G764" s="267">
        <f>ROUND(AG64,0)</f>
        <v>310547</v>
      </c>
      <c r="H764" s="267">
        <f>ROUND(AG65,0)</f>
        <v>693</v>
      </c>
      <c r="I764" s="267">
        <f>ROUND(AG66,0)</f>
        <v>607147</v>
      </c>
      <c r="J764" s="267">
        <f>ROUND(AG67,0)</f>
        <v>164390</v>
      </c>
      <c r="K764" s="267">
        <f>ROUND(AG68,0)</f>
        <v>0</v>
      </c>
      <c r="L764" s="267">
        <f>ROUND(AG69,0)</f>
        <v>2268</v>
      </c>
      <c r="M764" s="267">
        <f>ROUND(AG70,0)</f>
        <v>0</v>
      </c>
      <c r="N764" s="267">
        <f>ROUND(AG75,0)</f>
        <v>42978782</v>
      </c>
      <c r="O764" s="267">
        <f>ROUND(AG73,0)</f>
        <v>3030694</v>
      </c>
      <c r="P764" s="267">
        <f>IF(AG76&gt;0,ROUND(AG76,0),0)</f>
        <v>5199</v>
      </c>
      <c r="Q764" s="267">
        <f>IF(AG77&gt;0,ROUND(AG77,0),0)</f>
        <v>2324</v>
      </c>
      <c r="R764" s="267">
        <f>IF(AG78&gt;0,ROUND(AG78,0),0)</f>
        <v>2024</v>
      </c>
      <c r="S764" s="267">
        <f>IF(AG79&gt;0,ROUND(AG79,0),0)</f>
        <v>102763</v>
      </c>
      <c r="T764" s="269">
        <f>IF(AG80&gt;0,ROUND(AG80,2),0)</f>
        <v>15.45</v>
      </c>
      <c r="U764" s="267"/>
      <c r="V764" s="268"/>
      <c r="W764" s="267"/>
      <c r="X764" s="267"/>
      <c r="Y764" s="267">
        <f t="shared" si="21"/>
        <v>3398702</v>
      </c>
      <c r="Z764" s="268"/>
      <c r="AA764" s="268"/>
      <c r="AB764" s="268"/>
      <c r="AC764" s="268"/>
      <c r="AD764" s="268"/>
      <c r="AE764" s="268"/>
      <c r="AF764" s="268"/>
      <c r="AG764" s="268"/>
      <c r="AH764" s="268"/>
      <c r="AI764" s="268"/>
      <c r="AJ764" s="268"/>
      <c r="AK764" s="268"/>
      <c r="AL764" s="268"/>
      <c r="AM764" s="268"/>
      <c r="AN764" s="268"/>
      <c r="AO764" s="268"/>
      <c r="AP764" s="268"/>
      <c r="AQ764" s="268"/>
      <c r="AR764" s="268"/>
      <c r="AS764" s="268"/>
      <c r="AT764" s="268"/>
      <c r="AU764" s="268"/>
      <c r="AV764" s="268"/>
      <c r="AW764" s="268"/>
      <c r="AX764" s="268"/>
      <c r="AY764" s="268"/>
      <c r="AZ764" s="268"/>
      <c r="BA764" s="268"/>
      <c r="BB764" s="268"/>
      <c r="BC764" s="268"/>
      <c r="BD764" s="268"/>
      <c r="BE764" s="268"/>
      <c r="BF764" s="268"/>
      <c r="BG764" s="268"/>
      <c r="BH764" s="268"/>
      <c r="BI764" s="268"/>
      <c r="BJ764" s="268"/>
      <c r="BK764" s="268"/>
      <c r="BL764" s="268"/>
      <c r="BM764" s="268"/>
      <c r="BN764" s="268"/>
      <c r="BO764" s="268"/>
      <c r="BP764" s="268"/>
      <c r="BQ764" s="268"/>
      <c r="BR764" s="268"/>
      <c r="BS764" s="268"/>
      <c r="BT764" s="268"/>
      <c r="BU764" s="268"/>
      <c r="BV764" s="268"/>
      <c r="BW764" s="268"/>
      <c r="BX764" s="268"/>
      <c r="BY764" s="268"/>
      <c r="BZ764" s="268"/>
      <c r="CA764" s="268"/>
      <c r="CB764" s="268"/>
      <c r="CC764" s="268"/>
      <c r="CD764" s="268"/>
      <c r="CE764" s="268"/>
    </row>
    <row r="765" spans="1:83" ht="12.65" customHeight="1" x14ac:dyDescent="0.35">
      <c r="A765" s="208" t="e">
        <f>RIGHT($C$83,3)&amp;"*"&amp;RIGHT($C$82,4)&amp;"*"&amp;AH$55&amp;"*"&amp;"A"</f>
        <v>#VALUE!</v>
      </c>
      <c r="B765" s="267">
        <f>ROUND(AH59,0)</f>
        <v>8019</v>
      </c>
      <c r="C765" s="269">
        <f>ROUND(AH60,2)</f>
        <v>63.55</v>
      </c>
      <c r="D765" s="267">
        <f>ROUND(AH61,0)</f>
        <v>5162704</v>
      </c>
      <c r="E765" s="267">
        <f>ROUND(AH62,0)</f>
        <v>1067279</v>
      </c>
      <c r="F765" s="267">
        <f>ROUND(AH63,0)</f>
        <v>94970</v>
      </c>
      <c r="G765" s="267">
        <f>ROUND(AH64,0)</f>
        <v>184487</v>
      </c>
      <c r="H765" s="267">
        <f>ROUND(AH65,0)</f>
        <v>195346</v>
      </c>
      <c r="I765" s="267">
        <f>ROUND(AH66,0)</f>
        <v>1379281</v>
      </c>
      <c r="J765" s="267">
        <f>ROUND(AH67,0)</f>
        <v>373684</v>
      </c>
      <c r="K765" s="267">
        <f>ROUND(AH68,0)</f>
        <v>7570</v>
      </c>
      <c r="L765" s="267">
        <f>ROUND(AH69,0)</f>
        <v>16135</v>
      </c>
      <c r="M765" s="267">
        <f>ROUND(AH70,0)</f>
        <v>0</v>
      </c>
      <c r="N765" s="267">
        <f>ROUND(AH75,0)</f>
        <v>8529889</v>
      </c>
      <c r="O765" s="267">
        <f>ROUND(AH73,0)</f>
        <v>0</v>
      </c>
      <c r="P765" s="267">
        <f>IF(AH76&gt;0,ROUND(AH76,0),0)</f>
        <v>11817</v>
      </c>
      <c r="Q765" s="267">
        <f>IF(AH77&gt;0,ROUND(AH77,0),0)</f>
        <v>1368</v>
      </c>
      <c r="R765" s="267">
        <f>IF(AH78&gt;0,ROUND(AH78,0),0)</f>
        <v>0</v>
      </c>
      <c r="S765" s="267">
        <f>IF(AH79&gt;0,ROUND(AH79,0),0)</f>
        <v>19783</v>
      </c>
      <c r="T765" s="269">
        <f>IF(AH80&gt;0,ROUND(AH80,2),0)</f>
        <v>0</v>
      </c>
      <c r="U765" s="267"/>
      <c r="V765" s="268"/>
      <c r="W765" s="267"/>
      <c r="X765" s="267"/>
      <c r="Y765" s="267">
        <f t="shared" si="21"/>
        <v>1363765</v>
      </c>
      <c r="Z765" s="268"/>
      <c r="AA765" s="268"/>
      <c r="AB765" s="268"/>
      <c r="AC765" s="268"/>
      <c r="AD765" s="268"/>
      <c r="AE765" s="268"/>
      <c r="AF765" s="268"/>
      <c r="AG765" s="268"/>
      <c r="AH765" s="268"/>
      <c r="AI765" s="268"/>
      <c r="AJ765" s="268"/>
      <c r="AK765" s="268"/>
      <c r="AL765" s="268"/>
      <c r="AM765" s="268"/>
      <c r="AN765" s="268"/>
      <c r="AO765" s="268"/>
      <c r="AP765" s="268"/>
      <c r="AQ765" s="268"/>
      <c r="AR765" s="268"/>
      <c r="AS765" s="268"/>
      <c r="AT765" s="268"/>
      <c r="AU765" s="268"/>
      <c r="AV765" s="268"/>
      <c r="AW765" s="268"/>
      <c r="AX765" s="268"/>
      <c r="AY765" s="268"/>
      <c r="AZ765" s="268"/>
      <c r="BA765" s="268"/>
      <c r="BB765" s="268"/>
      <c r="BC765" s="268"/>
      <c r="BD765" s="268"/>
      <c r="BE765" s="268"/>
      <c r="BF765" s="268"/>
      <c r="BG765" s="268"/>
      <c r="BH765" s="268"/>
      <c r="BI765" s="268"/>
      <c r="BJ765" s="268"/>
      <c r="BK765" s="268"/>
      <c r="BL765" s="268"/>
      <c r="BM765" s="268"/>
      <c r="BN765" s="268"/>
      <c r="BO765" s="268"/>
      <c r="BP765" s="268"/>
      <c r="BQ765" s="268"/>
      <c r="BR765" s="268"/>
      <c r="BS765" s="268"/>
      <c r="BT765" s="268"/>
      <c r="BU765" s="268"/>
      <c r="BV765" s="268"/>
      <c r="BW765" s="268"/>
      <c r="BX765" s="268"/>
      <c r="BY765" s="268"/>
      <c r="BZ765" s="268"/>
      <c r="CA765" s="268"/>
      <c r="CB765" s="268"/>
      <c r="CC765" s="268"/>
      <c r="CD765" s="268"/>
      <c r="CE765" s="268"/>
    </row>
    <row r="766" spans="1:83" ht="12.65" customHeight="1" x14ac:dyDescent="0.35">
      <c r="A766" s="208" t="e">
        <f>RIGHT($C$83,3)&amp;"*"&amp;RIGHT($C$82,4)&amp;"*"&amp;AI$55&amp;"*"&amp;"A"</f>
        <v>#VALUE!</v>
      </c>
      <c r="B766" s="267">
        <f>ROUND(AI59,0)</f>
        <v>7142</v>
      </c>
      <c r="C766" s="269">
        <f>ROUND(AI60,2)</f>
        <v>18.27</v>
      </c>
      <c r="D766" s="267">
        <f>ROUND(AI61,0)</f>
        <v>1379249</v>
      </c>
      <c r="E766" s="267">
        <f>ROUND(AI62,0)</f>
        <v>285130</v>
      </c>
      <c r="F766" s="267">
        <f>ROUND(AI63,0)</f>
        <v>476240</v>
      </c>
      <c r="G766" s="267">
        <f>ROUND(AI64,0)</f>
        <v>145879</v>
      </c>
      <c r="H766" s="267">
        <f>ROUND(AI65,0)</f>
        <v>238</v>
      </c>
      <c r="I766" s="267">
        <f>ROUND(AI66,0)</f>
        <v>57722</v>
      </c>
      <c r="J766" s="267">
        <f>ROUND(AI67,0)</f>
        <v>174130</v>
      </c>
      <c r="K766" s="267">
        <f>ROUND(AI68,0)</f>
        <v>0</v>
      </c>
      <c r="L766" s="267">
        <f>ROUND(AI69,0)</f>
        <v>9550</v>
      </c>
      <c r="M766" s="267">
        <f>ROUND(AI70,0)</f>
        <v>0</v>
      </c>
      <c r="N766" s="267">
        <f>ROUND(AI75,0)</f>
        <v>5058673</v>
      </c>
      <c r="O766" s="267">
        <f>ROUND(AI73,0)</f>
        <v>3535</v>
      </c>
      <c r="P766" s="267">
        <f>IF(AI76&gt;0,ROUND(AI76,0),0)</f>
        <v>5507</v>
      </c>
      <c r="Q766" s="267">
        <f>IF(AI77&gt;0,ROUND(AI77,0),0)</f>
        <v>4044</v>
      </c>
      <c r="R766" s="267">
        <f>IF(AI78&gt;0,ROUND(AI78,0),0)</f>
        <v>2</v>
      </c>
      <c r="S766" s="267">
        <f>IF(AI79&gt;0,ROUND(AI79,0),0)</f>
        <v>0</v>
      </c>
      <c r="T766" s="269">
        <f>IF(AI80&gt;0,ROUND(AI80,2),0)</f>
        <v>8.33</v>
      </c>
      <c r="U766" s="267"/>
      <c r="V766" s="268"/>
      <c r="W766" s="267"/>
      <c r="X766" s="267"/>
      <c r="Y766" s="267">
        <f t="shared" si="21"/>
        <v>635109</v>
      </c>
      <c r="Z766" s="268"/>
      <c r="AA766" s="268"/>
      <c r="AB766" s="268"/>
      <c r="AC766" s="268"/>
      <c r="AD766" s="268"/>
      <c r="AE766" s="268"/>
      <c r="AF766" s="268"/>
      <c r="AG766" s="268"/>
      <c r="AH766" s="268"/>
      <c r="AI766" s="268"/>
      <c r="AJ766" s="268"/>
      <c r="AK766" s="268"/>
      <c r="AL766" s="268"/>
      <c r="AM766" s="268"/>
      <c r="AN766" s="268"/>
      <c r="AO766" s="268"/>
      <c r="AP766" s="268"/>
      <c r="AQ766" s="268"/>
      <c r="AR766" s="268"/>
      <c r="AS766" s="268"/>
      <c r="AT766" s="268"/>
      <c r="AU766" s="268"/>
      <c r="AV766" s="268"/>
      <c r="AW766" s="268"/>
      <c r="AX766" s="268"/>
      <c r="AY766" s="268"/>
      <c r="AZ766" s="268"/>
      <c r="BA766" s="268"/>
      <c r="BB766" s="268"/>
      <c r="BC766" s="268"/>
      <c r="BD766" s="268"/>
      <c r="BE766" s="268"/>
      <c r="BF766" s="268"/>
      <c r="BG766" s="268"/>
      <c r="BH766" s="268"/>
      <c r="BI766" s="268"/>
      <c r="BJ766" s="268"/>
      <c r="BK766" s="268"/>
      <c r="BL766" s="268"/>
      <c r="BM766" s="268"/>
      <c r="BN766" s="268"/>
      <c r="BO766" s="268"/>
      <c r="BP766" s="268"/>
      <c r="BQ766" s="268"/>
      <c r="BR766" s="268"/>
      <c r="BS766" s="268"/>
      <c r="BT766" s="268"/>
      <c r="BU766" s="268"/>
      <c r="BV766" s="268"/>
      <c r="BW766" s="268"/>
      <c r="BX766" s="268"/>
      <c r="BY766" s="268"/>
      <c r="BZ766" s="268"/>
      <c r="CA766" s="268"/>
      <c r="CB766" s="268"/>
      <c r="CC766" s="268"/>
      <c r="CD766" s="268"/>
      <c r="CE766" s="268"/>
    </row>
    <row r="767" spans="1:83" ht="12.65" customHeight="1" x14ac:dyDescent="0.35">
      <c r="A767" s="208" t="e">
        <f>RIGHT($C$83,3)&amp;"*"&amp;RIGHT($C$82,4)&amp;"*"&amp;AJ$55&amp;"*"&amp;"A"</f>
        <v>#VALUE!</v>
      </c>
      <c r="B767" s="267">
        <f>ROUND(AJ59,0)</f>
        <v>6544</v>
      </c>
      <c r="C767" s="269">
        <f>ROUND(AJ60,2)</f>
        <v>124.09</v>
      </c>
      <c r="D767" s="267">
        <f>ROUND(AJ61,0)</f>
        <v>10700872</v>
      </c>
      <c r="E767" s="267">
        <f>ROUND(AJ62,0)</f>
        <v>2212177</v>
      </c>
      <c r="F767" s="267">
        <f>ROUND(AJ63,0)</f>
        <v>2253976</v>
      </c>
      <c r="G767" s="267">
        <f>ROUND(AJ64,0)</f>
        <v>780462</v>
      </c>
      <c r="H767" s="267">
        <f>ROUND(AJ65,0)</f>
        <v>136697</v>
      </c>
      <c r="I767" s="267">
        <f>ROUND(AJ66,0)</f>
        <v>395068</v>
      </c>
      <c r="J767" s="267">
        <f>ROUND(AJ67,0)</f>
        <v>995415</v>
      </c>
      <c r="K767" s="267">
        <f>ROUND(AJ68,0)</f>
        <v>659441</v>
      </c>
      <c r="L767" s="267">
        <f>ROUND(AJ69,0)</f>
        <v>170691</v>
      </c>
      <c r="M767" s="267">
        <f>ROUND(AJ70,0)</f>
        <v>0</v>
      </c>
      <c r="N767" s="267">
        <f>ROUND(AJ75,0)</f>
        <v>17933598</v>
      </c>
      <c r="O767" s="267">
        <f>ROUND(AJ73,0)</f>
        <v>0</v>
      </c>
      <c r="P767" s="267">
        <f>IF(AJ76&gt;0,ROUND(AJ76,0),0)</f>
        <v>31478</v>
      </c>
      <c r="Q767" s="267">
        <f>IF(AJ77&gt;0,ROUND(AJ77,0),0)</f>
        <v>0</v>
      </c>
      <c r="R767" s="267">
        <f>IF(AJ78&gt;0,ROUND(AJ78,0),0)</f>
        <v>0</v>
      </c>
      <c r="S767" s="267">
        <f>IF(AJ79&gt;0,ROUND(AJ79,0),0)</f>
        <v>16439</v>
      </c>
      <c r="T767" s="269">
        <f>IF(AJ80&gt;0,ROUND(AJ80,2),0)</f>
        <v>17.53</v>
      </c>
      <c r="U767" s="267"/>
      <c r="V767" s="268"/>
      <c r="W767" s="267"/>
      <c r="X767" s="267"/>
      <c r="Y767" s="267">
        <f t="shared" si="21"/>
        <v>3049577</v>
      </c>
      <c r="Z767" s="268"/>
      <c r="AA767" s="268"/>
      <c r="AB767" s="268"/>
      <c r="AC767" s="268"/>
      <c r="AD767" s="268"/>
      <c r="AE767" s="268"/>
      <c r="AF767" s="268"/>
      <c r="AG767" s="268"/>
      <c r="AH767" s="268"/>
      <c r="AI767" s="268"/>
      <c r="AJ767" s="268"/>
      <c r="AK767" s="268"/>
      <c r="AL767" s="268"/>
      <c r="AM767" s="268"/>
      <c r="AN767" s="268"/>
      <c r="AO767" s="268"/>
      <c r="AP767" s="268"/>
      <c r="AQ767" s="268"/>
      <c r="AR767" s="268"/>
      <c r="AS767" s="268"/>
      <c r="AT767" s="268"/>
      <c r="AU767" s="268"/>
      <c r="AV767" s="268"/>
      <c r="AW767" s="268"/>
      <c r="AX767" s="268"/>
      <c r="AY767" s="268"/>
      <c r="AZ767" s="268"/>
      <c r="BA767" s="268"/>
      <c r="BB767" s="268"/>
      <c r="BC767" s="268"/>
      <c r="BD767" s="268"/>
      <c r="BE767" s="268"/>
      <c r="BF767" s="268"/>
      <c r="BG767" s="268"/>
      <c r="BH767" s="268"/>
      <c r="BI767" s="268"/>
      <c r="BJ767" s="268"/>
      <c r="BK767" s="268"/>
      <c r="BL767" s="268"/>
      <c r="BM767" s="268"/>
      <c r="BN767" s="268"/>
      <c r="BO767" s="268"/>
      <c r="BP767" s="268"/>
      <c r="BQ767" s="268"/>
      <c r="BR767" s="268"/>
      <c r="BS767" s="268"/>
      <c r="BT767" s="268"/>
      <c r="BU767" s="268"/>
      <c r="BV767" s="268"/>
      <c r="BW767" s="268"/>
      <c r="BX767" s="268"/>
      <c r="BY767" s="268"/>
      <c r="BZ767" s="268"/>
      <c r="CA767" s="268"/>
      <c r="CB767" s="268"/>
      <c r="CC767" s="268"/>
      <c r="CD767" s="268"/>
      <c r="CE767" s="268"/>
    </row>
    <row r="768" spans="1:83" ht="12.65" customHeight="1" x14ac:dyDescent="0.35">
      <c r="A768" s="208" t="e">
        <f>RIGHT($C$83,3)&amp;"*"&amp;RIGHT($C$82,4)&amp;"*"&amp;AK$55&amp;"*"&amp;"A"</f>
        <v>#VALUE!</v>
      </c>
      <c r="B768" s="267">
        <f>ROUND(AK59,0)</f>
        <v>6547</v>
      </c>
      <c r="C768" s="269">
        <f>ROUND(AK60,2)</f>
        <v>1.69</v>
      </c>
      <c r="D768" s="267">
        <f>ROUND(AK61,0)</f>
        <v>133378</v>
      </c>
      <c r="E768" s="267">
        <f>ROUND(AK62,0)</f>
        <v>27573</v>
      </c>
      <c r="F768" s="267">
        <f>ROUND(AK63,0)</f>
        <v>0</v>
      </c>
      <c r="G768" s="267">
        <f>ROUND(AK64,0)</f>
        <v>20097</v>
      </c>
      <c r="H768" s="267">
        <f>ROUND(AK65,0)</f>
        <v>0</v>
      </c>
      <c r="I768" s="267">
        <f>ROUND(AK66,0)</f>
        <v>133681</v>
      </c>
      <c r="J768" s="267">
        <f>ROUND(AK67,0)</f>
        <v>0</v>
      </c>
      <c r="K768" s="267">
        <f>ROUND(AK68,0)</f>
        <v>0</v>
      </c>
      <c r="L768" s="267">
        <f>ROUND(AK69,0)</f>
        <v>179</v>
      </c>
      <c r="M768" s="267">
        <f>ROUND(AK70,0)</f>
        <v>0</v>
      </c>
      <c r="N768" s="267">
        <f>ROUND(AK75,0)</f>
        <v>1075141</v>
      </c>
      <c r="O768" s="267">
        <f>ROUND(AK73,0)</f>
        <v>95548</v>
      </c>
      <c r="P768" s="267">
        <f>IF(AK76&gt;0,ROUND(AK76,0),0)</f>
        <v>0</v>
      </c>
      <c r="Q768" s="267">
        <f>IF(AK77&gt;0,ROUND(AK77,0),0)</f>
        <v>0</v>
      </c>
      <c r="R768" s="267">
        <f>IF(AK78&gt;0,ROUND(AK78,0),0)</f>
        <v>64</v>
      </c>
      <c r="S768" s="267">
        <f>IF(AK79&gt;0,ROUND(AK79,0),0)</f>
        <v>0</v>
      </c>
      <c r="T768" s="269">
        <f>IF(AK80&gt;0,ROUND(AK80,2),0)</f>
        <v>0</v>
      </c>
      <c r="U768" s="267"/>
      <c r="V768" s="268"/>
      <c r="W768" s="267"/>
      <c r="X768" s="267"/>
      <c r="Y768" s="267">
        <f t="shared" si="21"/>
        <v>92169</v>
      </c>
      <c r="Z768" s="268"/>
      <c r="AA768" s="268"/>
      <c r="AB768" s="268"/>
      <c r="AC768" s="268"/>
      <c r="AD768" s="268"/>
      <c r="AE768" s="268"/>
      <c r="AF768" s="268"/>
      <c r="AG768" s="268"/>
      <c r="AH768" s="268"/>
      <c r="AI768" s="268"/>
      <c r="AJ768" s="268"/>
      <c r="AK768" s="268"/>
      <c r="AL768" s="268"/>
      <c r="AM768" s="268"/>
      <c r="AN768" s="268"/>
      <c r="AO768" s="268"/>
      <c r="AP768" s="268"/>
      <c r="AQ768" s="268"/>
      <c r="AR768" s="268"/>
      <c r="AS768" s="268"/>
      <c r="AT768" s="268"/>
      <c r="AU768" s="268"/>
      <c r="AV768" s="268"/>
      <c r="AW768" s="268"/>
      <c r="AX768" s="268"/>
      <c r="AY768" s="268"/>
      <c r="AZ768" s="268"/>
      <c r="BA768" s="268"/>
      <c r="BB768" s="268"/>
      <c r="BC768" s="268"/>
      <c r="BD768" s="268"/>
      <c r="BE768" s="268"/>
      <c r="BF768" s="268"/>
      <c r="BG768" s="268"/>
      <c r="BH768" s="268"/>
      <c r="BI768" s="268"/>
      <c r="BJ768" s="268"/>
      <c r="BK768" s="268"/>
      <c r="BL768" s="268"/>
      <c r="BM768" s="268"/>
      <c r="BN768" s="268"/>
      <c r="BO768" s="268"/>
      <c r="BP768" s="268"/>
      <c r="BQ768" s="268"/>
      <c r="BR768" s="268"/>
      <c r="BS768" s="268"/>
      <c r="BT768" s="268"/>
      <c r="BU768" s="268"/>
      <c r="BV768" s="268"/>
      <c r="BW768" s="268"/>
      <c r="BX768" s="268"/>
      <c r="BY768" s="268"/>
      <c r="BZ768" s="268"/>
      <c r="CA768" s="268"/>
      <c r="CB768" s="268"/>
      <c r="CC768" s="268"/>
      <c r="CD768" s="268"/>
      <c r="CE768" s="268"/>
    </row>
    <row r="769" spans="1:83" ht="12.65" customHeight="1" x14ac:dyDescent="0.35">
      <c r="A769" s="208" t="e">
        <f>RIGHT($C$83,3)&amp;"*"&amp;RIGHT($C$82,4)&amp;"*"&amp;AL$55&amp;"*"&amp;"A"</f>
        <v>#VALUE!</v>
      </c>
      <c r="B769" s="267">
        <f>ROUND(AL59,0)</f>
        <v>108</v>
      </c>
      <c r="C769" s="269">
        <f>ROUND(AL60,2)</f>
        <v>1.59</v>
      </c>
      <c r="D769" s="267">
        <f>ROUND(AL61,0)</f>
        <v>139220</v>
      </c>
      <c r="E769" s="267">
        <f>ROUND(AL62,0)</f>
        <v>28781</v>
      </c>
      <c r="F769" s="267">
        <f>ROUND(AL63,0)</f>
        <v>0</v>
      </c>
      <c r="G769" s="267">
        <f>ROUND(AL64,0)</f>
        <v>1357</v>
      </c>
      <c r="H769" s="267">
        <f>ROUND(AL65,0)</f>
        <v>0</v>
      </c>
      <c r="I769" s="267">
        <f>ROUND(AL66,0)</f>
        <v>0</v>
      </c>
      <c r="J769" s="267">
        <f>ROUND(AL67,0)</f>
        <v>0</v>
      </c>
      <c r="K769" s="267">
        <f>ROUND(AL68,0)</f>
        <v>0</v>
      </c>
      <c r="L769" s="267">
        <f>ROUND(AL69,0)</f>
        <v>421</v>
      </c>
      <c r="M769" s="267">
        <f>ROUND(AL70,0)</f>
        <v>0</v>
      </c>
      <c r="N769" s="267">
        <f>ROUND(AL75,0)</f>
        <v>490404</v>
      </c>
      <c r="O769" s="267">
        <f>ROUND(AL73,0)</f>
        <v>40190</v>
      </c>
      <c r="P769" s="267">
        <f>IF(AL76&gt;0,ROUND(AL76,0),0)</f>
        <v>0</v>
      </c>
      <c r="Q769" s="267">
        <f>IF(AL77&gt;0,ROUND(AL77,0),0)</f>
        <v>0</v>
      </c>
      <c r="R769" s="267">
        <f>IF(AL78&gt;0,ROUND(AL78,0),0)</f>
        <v>27</v>
      </c>
      <c r="S769" s="267">
        <f>IF(AL79&gt;0,ROUND(AL79,0),0)</f>
        <v>0</v>
      </c>
      <c r="T769" s="269">
        <f>IF(AL80&gt;0,ROUND(AL80,2),0)</f>
        <v>0</v>
      </c>
      <c r="U769" s="267"/>
      <c r="V769" s="268"/>
      <c r="W769" s="267"/>
      <c r="X769" s="267"/>
      <c r="Y769" s="267">
        <f t="shared" si="21"/>
        <v>46576</v>
      </c>
      <c r="Z769" s="268"/>
      <c r="AA769" s="268"/>
      <c r="AB769" s="268"/>
      <c r="AC769" s="268"/>
      <c r="AD769" s="268"/>
      <c r="AE769" s="268"/>
      <c r="AF769" s="268"/>
      <c r="AG769" s="268"/>
      <c r="AH769" s="268"/>
      <c r="AI769" s="268"/>
      <c r="AJ769" s="268"/>
      <c r="AK769" s="268"/>
      <c r="AL769" s="268"/>
      <c r="AM769" s="268"/>
      <c r="AN769" s="268"/>
      <c r="AO769" s="268"/>
      <c r="AP769" s="268"/>
      <c r="AQ769" s="268"/>
      <c r="AR769" s="268"/>
      <c r="AS769" s="268"/>
      <c r="AT769" s="268"/>
      <c r="AU769" s="268"/>
      <c r="AV769" s="268"/>
      <c r="AW769" s="268"/>
      <c r="AX769" s="268"/>
      <c r="AY769" s="268"/>
      <c r="AZ769" s="268"/>
      <c r="BA769" s="268"/>
      <c r="BB769" s="268"/>
      <c r="BC769" s="268"/>
      <c r="BD769" s="268"/>
      <c r="BE769" s="268"/>
      <c r="BF769" s="268"/>
      <c r="BG769" s="268"/>
      <c r="BH769" s="268"/>
      <c r="BI769" s="268"/>
      <c r="BJ769" s="268"/>
      <c r="BK769" s="268"/>
      <c r="BL769" s="268"/>
      <c r="BM769" s="268"/>
      <c r="BN769" s="268"/>
      <c r="BO769" s="268"/>
      <c r="BP769" s="268"/>
      <c r="BQ769" s="268"/>
      <c r="BR769" s="268"/>
      <c r="BS769" s="268"/>
      <c r="BT769" s="268"/>
      <c r="BU769" s="268"/>
      <c r="BV769" s="268"/>
      <c r="BW769" s="268"/>
      <c r="BX769" s="268"/>
      <c r="BY769" s="268"/>
      <c r="BZ769" s="268"/>
      <c r="CA769" s="268"/>
      <c r="CB769" s="268"/>
      <c r="CC769" s="268"/>
      <c r="CD769" s="268"/>
      <c r="CE769" s="268"/>
    </row>
    <row r="770" spans="1:83" ht="12.65" customHeight="1" x14ac:dyDescent="0.35">
      <c r="A770" s="208" t="e">
        <f>RIGHT($C$83,3)&amp;"*"&amp;RIGHT($C$82,4)&amp;"*"&amp;AM$55&amp;"*"&amp;"A"</f>
        <v>#VALUE!</v>
      </c>
      <c r="B770" s="267">
        <f>ROUND(AM59,0)</f>
        <v>0</v>
      </c>
      <c r="C770" s="269">
        <f>ROUND(AM60,2)</f>
        <v>0</v>
      </c>
      <c r="D770" s="267">
        <f>ROUND(AM61,0)</f>
        <v>0</v>
      </c>
      <c r="E770" s="267">
        <f>ROUND(AM62,0)</f>
        <v>0</v>
      </c>
      <c r="F770" s="267">
        <f>ROUND(AM63,0)</f>
        <v>0</v>
      </c>
      <c r="G770" s="267">
        <f>ROUND(AM64,0)</f>
        <v>0</v>
      </c>
      <c r="H770" s="267">
        <f>ROUND(AM65,0)</f>
        <v>0</v>
      </c>
      <c r="I770" s="267">
        <f>ROUND(AM66,0)</f>
        <v>0</v>
      </c>
      <c r="J770" s="267">
        <f>ROUND(AM67,0)</f>
        <v>0</v>
      </c>
      <c r="K770" s="267">
        <f>ROUND(AM68,0)</f>
        <v>0</v>
      </c>
      <c r="L770" s="267">
        <f>ROUND(AM69,0)</f>
        <v>0</v>
      </c>
      <c r="M770" s="267">
        <f>ROUND(AM70,0)</f>
        <v>0</v>
      </c>
      <c r="N770" s="267">
        <f>ROUND(AM75,0)</f>
        <v>0</v>
      </c>
      <c r="O770" s="267">
        <f>ROUND(AM73,0)</f>
        <v>0</v>
      </c>
      <c r="P770" s="267">
        <f>IF(AM76&gt;0,ROUND(AM76,0),0)</f>
        <v>0</v>
      </c>
      <c r="Q770" s="267">
        <f>IF(AM77&gt;0,ROUND(AM77,0),0)</f>
        <v>0</v>
      </c>
      <c r="R770" s="267">
        <f>IF(AM78&gt;0,ROUND(AM78,0),0)</f>
        <v>0</v>
      </c>
      <c r="S770" s="267">
        <f>IF(AM79&gt;0,ROUND(AM79,0),0)</f>
        <v>0</v>
      </c>
      <c r="T770" s="269">
        <f>IF(AM80&gt;0,ROUND(AM80,2),0)</f>
        <v>0</v>
      </c>
      <c r="U770" s="267"/>
      <c r="V770" s="268"/>
      <c r="W770" s="267"/>
      <c r="X770" s="267"/>
      <c r="Y770" s="267">
        <f t="shared" si="21"/>
        <v>0</v>
      </c>
      <c r="Z770" s="268"/>
      <c r="AA770" s="268"/>
      <c r="AB770" s="268"/>
      <c r="AC770" s="268"/>
      <c r="AD770" s="268"/>
      <c r="AE770" s="268"/>
      <c r="AF770" s="268"/>
      <c r="AG770" s="268"/>
      <c r="AH770" s="268"/>
      <c r="AI770" s="268"/>
      <c r="AJ770" s="268"/>
      <c r="AK770" s="268"/>
      <c r="AL770" s="268"/>
      <c r="AM770" s="268"/>
      <c r="AN770" s="268"/>
      <c r="AO770" s="268"/>
      <c r="AP770" s="268"/>
      <c r="AQ770" s="268"/>
      <c r="AR770" s="268"/>
      <c r="AS770" s="268"/>
      <c r="AT770" s="268"/>
      <c r="AU770" s="268"/>
      <c r="AV770" s="268"/>
      <c r="AW770" s="268"/>
      <c r="AX770" s="268"/>
      <c r="AY770" s="268"/>
      <c r="AZ770" s="268"/>
      <c r="BA770" s="268"/>
      <c r="BB770" s="268"/>
      <c r="BC770" s="268"/>
      <c r="BD770" s="268"/>
      <c r="BE770" s="268"/>
      <c r="BF770" s="268"/>
      <c r="BG770" s="268"/>
      <c r="BH770" s="268"/>
      <c r="BI770" s="268"/>
      <c r="BJ770" s="268"/>
      <c r="BK770" s="268"/>
      <c r="BL770" s="268"/>
      <c r="BM770" s="268"/>
      <c r="BN770" s="268"/>
      <c r="BO770" s="268"/>
      <c r="BP770" s="268"/>
      <c r="BQ770" s="268"/>
      <c r="BR770" s="268"/>
      <c r="BS770" s="268"/>
      <c r="BT770" s="268"/>
      <c r="BU770" s="268"/>
      <c r="BV770" s="268"/>
      <c r="BW770" s="268"/>
      <c r="BX770" s="268"/>
      <c r="BY770" s="268"/>
      <c r="BZ770" s="268"/>
      <c r="CA770" s="268"/>
      <c r="CB770" s="268"/>
      <c r="CC770" s="268"/>
      <c r="CD770" s="268"/>
      <c r="CE770" s="268"/>
    </row>
    <row r="771" spans="1:83" ht="12.65" customHeight="1" x14ac:dyDescent="0.35">
      <c r="A771" s="208" t="e">
        <f>RIGHT($C$83,3)&amp;"*"&amp;RIGHT($C$82,4)&amp;"*"&amp;AN$55&amp;"*"&amp;"A"</f>
        <v>#VALUE!</v>
      </c>
      <c r="B771" s="267">
        <f>ROUND(AN59,0)</f>
        <v>0</v>
      </c>
      <c r="C771" s="269">
        <f>ROUND(AN60,2)</f>
        <v>0</v>
      </c>
      <c r="D771" s="267">
        <f>ROUND(AN61,0)</f>
        <v>0</v>
      </c>
      <c r="E771" s="267">
        <f>ROUND(AN62,0)</f>
        <v>0</v>
      </c>
      <c r="F771" s="267">
        <f>ROUND(AN63,0)</f>
        <v>0</v>
      </c>
      <c r="G771" s="267">
        <f>ROUND(AN64,0)</f>
        <v>0</v>
      </c>
      <c r="H771" s="267">
        <f>ROUND(AN65,0)</f>
        <v>0</v>
      </c>
      <c r="I771" s="267">
        <f>ROUND(AN66,0)</f>
        <v>0</v>
      </c>
      <c r="J771" s="267">
        <f>ROUND(AN67,0)</f>
        <v>0</v>
      </c>
      <c r="K771" s="267">
        <f>ROUND(AN68,0)</f>
        <v>0</v>
      </c>
      <c r="L771" s="267">
        <f>ROUND(AN69,0)</f>
        <v>0</v>
      </c>
      <c r="M771" s="267">
        <f>ROUND(AN70,0)</f>
        <v>0</v>
      </c>
      <c r="N771" s="267">
        <f>ROUND(AN75,0)</f>
        <v>0</v>
      </c>
      <c r="O771" s="267">
        <f>ROUND(AN73,0)</f>
        <v>0</v>
      </c>
      <c r="P771" s="267">
        <f>IF(AN76&gt;0,ROUND(AN76,0),0)</f>
        <v>0</v>
      </c>
      <c r="Q771" s="267">
        <f>IF(AN77&gt;0,ROUND(AN77,0),0)</f>
        <v>0</v>
      </c>
      <c r="R771" s="267">
        <f>IF(AN78&gt;0,ROUND(AN78,0),0)</f>
        <v>0</v>
      </c>
      <c r="S771" s="267">
        <f>IF(AN79&gt;0,ROUND(AN79,0),0)</f>
        <v>0</v>
      </c>
      <c r="T771" s="269">
        <f>IF(AN80&gt;0,ROUND(AN80,2),0)</f>
        <v>0</v>
      </c>
      <c r="U771" s="267"/>
      <c r="V771" s="268"/>
      <c r="W771" s="267"/>
      <c r="X771" s="267"/>
      <c r="Y771" s="267">
        <f t="shared" si="21"/>
        <v>0</v>
      </c>
      <c r="Z771" s="268"/>
      <c r="AA771" s="268"/>
      <c r="AB771" s="268"/>
      <c r="AC771" s="268"/>
      <c r="AD771" s="268"/>
      <c r="AE771" s="268"/>
      <c r="AF771" s="268"/>
      <c r="AG771" s="268"/>
      <c r="AH771" s="268"/>
      <c r="AI771" s="268"/>
      <c r="AJ771" s="268"/>
      <c r="AK771" s="268"/>
      <c r="AL771" s="268"/>
      <c r="AM771" s="268"/>
      <c r="AN771" s="268"/>
      <c r="AO771" s="268"/>
      <c r="AP771" s="268"/>
      <c r="AQ771" s="268"/>
      <c r="AR771" s="268"/>
      <c r="AS771" s="268"/>
      <c r="AT771" s="268"/>
      <c r="AU771" s="268"/>
      <c r="AV771" s="268"/>
      <c r="AW771" s="268"/>
      <c r="AX771" s="268"/>
      <c r="AY771" s="268"/>
      <c r="AZ771" s="268"/>
      <c r="BA771" s="268"/>
      <c r="BB771" s="268"/>
      <c r="BC771" s="268"/>
      <c r="BD771" s="268"/>
      <c r="BE771" s="268"/>
      <c r="BF771" s="268"/>
      <c r="BG771" s="268"/>
      <c r="BH771" s="268"/>
      <c r="BI771" s="268"/>
      <c r="BJ771" s="268"/>
      <c r="BK771" s="268"/>
      <c r="BL771" s="268"/>
      <c r="BM771" s="268"/>
      <c r="BN771" s="268"/>
      <c r="BO771" s="268"/>
      <c r="BP771" s="268"/>
      <c r="BQ771" s="268"/>
      <c r="BR771" s="268"/>
      <c r="BS771" s="268"/>
      <c r="BT771" s="268"/>
      <c r="BU771" s="268"/>
      <c r="BV771" s="268"/>
      <c r="BW771" s="268"/>
      <c r="BX771" s="268"/>
      <c r="BY771" s="268"/>
      <c r="BZ771" s="268"/>
      <c r="CA771" s="268"/>
      <c r="CB771" s="268"/>
      <c r="CC771" s="268"/>
      <c r="CD771" s="268"/>
      <c r="CE771" s="268"/>
    </row>
    <row r="772" spans="1:83" ht="12.65" customHeight="1" x14ac:dyDescent="0.35">
      <c r="A772" s="208" t="e">
        <f>RIGHT($C$83,3)&amp;"*"&amp;RIGHT($C$82,4)&amp;"*"&amp;AO$55&amp;"*"&amp;"A"</f>
        <v>#VALUE!</v>
      </c>
      <c r="B772" s="267">
        <f>ROUND(AO59,0)</f>
        <v>0</v>
      </c>
      <c r="C772" s="269">
        <f>ROUND(AO60,2)</f>
        <v>0</v>
      </c>
      <c r="D772" s="267">
        <f>ROUND(AO61,0)</f>
        <v>0</v>
      </c>
      <c r="E772" s="267">
        <f>ROUND(AO62,0)</f>
        <v>0</v>
      </c>
      <c r="F772" s="267">
        <f>ROUND(AO63,0)</f>
        <v>0</v>
      </c>
      <c r="G772" s="267">
        <f>ROUND(AO64,0)</f>
        <v>0</v>
      </c>
      <c r="H772" s="267">
        <f>ROUND(AO65,0)</f>
        <v>0</v>
      </c>
      <c r="I772" s="267">
        <f>ROUND(AO66,0)</f>
        <v>0</v>
      </c>
      <c r="J772" s="267">
        <f>ROUND(AO67,0)</f>
        <v>0</v>
      </c>
      <c r="K772" s="267">
        <f>ROUND(AO68,0)</f>
        <v>0</v>
      </c>
      <c r="L772" s="267">
        <f>ROUND(AO69,0)</f>
        <v>0</v>
      </c>
      <c r="M772" s="267">
        <f>ROUND(AO70,0)</f>
        <v>0</v>
      </c>
      <c r="N772" s="267">
        <f>ROUND(AO75,0)</f>
        <v>0</v>
      </c>
      <c r="O772" s="267">
        <f>ROUND(AO73,0)</f>
        <v>0</v>
      </c>
      <c r="P772" s="267">
        <f>IF(AO76&gt;0,ROUND(AO76,0),0)</f>
        <v>0</v>
      </c>
      <c r="Q772" s="267">
        <f>IF(AO77&gt;0,ROUND(AO77,0),0)</f>
        <v>0</v>
      </c>
      <c r="R772" s="267">
        <f>IF(AO78&gt;0,ROUND(AO78,0),0)</f>
        <v>0</v>
      </c>
      <c r="S772" s="267">
        <f>IF(AO79&gt;0,ROUND(AO79,0),0)</f>
        <v>0</v>
      </c>
      <c r="T772" s="269">
        <f>IF(AO80&gt;0,ROUND(AO80,2),0)</f>
        <v>0</v>
      </c>
      <c r="U772" s="267"/>
      <c r="V772" s="268"/>
      <c r="W772" s="267"/>
      <c r="X772" s="267"/>
      <c r="Y772" s="267">
        <f t="shared" si="21"/>
        <v>0</v>
      </c>
      <c r="Z772" s="268"/>
      <c r="AA772" s="268"/>
      <c r="AB772" s="268"/>
      <c r="AC772" s="268"/>
      <c r="AD772" s="268"/>
      <c r="AE772" s="268"/>
      <c r="AF772" s="268"/>
      <c r="AG772" s="268"/>
      <c r="AH772" s="268"/>
      <c r="AI772" s="268"/>
      <c r="AJ772" s="268"/>
      <c r="AK772" s="268"/>
      <c r="AL772" s="268"/>
      <c r="AM772" s="268"/>
      <c r="AN772" s="268"/>
      <c r="AO772" s="268"/>
      <c r="AP772" s="268"/>
      <c r="AQ772" s="268"/>
      <c r="AR772" s="268"/>
      <c r="AS772" s="268"/>
      <c r="AT772" s="268"/>
      <c r="AU772" s="268"/>
      <c r="AV772" s="268"/>
      <c r="AW772" s="268"/>
      <c r="AX772" s="268"/>
      <c r="AY772" s="268"/>
      <c r="AZ772" s="268"/>
      <c r="BA772" s="268"/>
      <c r="BB772" s="268"/>
      <c r="BC772" s="268"/>
      <c r="BD772" s="268"/>
      <c r="BE772" s="268"/>
      <c r="BF772" s="268"/>
      <c r="BG772" s="268"/>
      <c r="BH772" s="268"/>
      <c r="BI772" s="268"/>
      <c r="BJ772" s="268"/>
      <c r="BK772" s="268"/>
      <c r="BL772" s="268"/>
      <c r="BM772" s="268"/>
      <c r="BN772" s="268"/>
      <c r="BO772" s="268"/>
      <c r="BP772" s="268"/>
      <c r="BQ772" s="268"/>
      <c r="BR772" s="268"/>
      <c r="BS772" s="268"/>
      <c r="BT772" s="268"/>
      <c r="BU772" s="268"/>
      <c r="BV772" s="268"/>
      <c r="BW772" s="268"/>
      <c r="BX772" s="268"/>
      <c r="BY772" s="268"/>
      <c r="BZ772" s="268"/>
      <c r="CA772" s="268"/>
      <c r="CB772" s="268"/>
      <c r="CC772" s="268"/>
      <c r="CD772" s="268"/>
      <c r="CE772" s="268"/>
    </row>
    <row r="773" spans="1:83" ht="12.65" customHeight="1" x14ac:dyDescent="0.35">
      <c r="A773" s="208" t="e">
        <f>RIGHT($C$83,3)&amp;"*"&amp;RIGHT($C$82,4)&amp;"*"&amp;AP$55&amp;"*"&amp;"A"</f>
        <v>#VALUE!</v>
      </c>
      <c r="B773" s="267">
        <f>ROUND(AP59,0)</f>
        <v>0</v>
      </c>
      <c r="C773" s="269">
        <f>ROUND(AP60,2)</f>
        <v>0</v>
      </c>
      <c r="D773" s="267">
        <f>ROUND(AP61,0)</f>
        <v>0</v>
      </c>
      <c r="E773" s="267">
        <f>ROUND(AP62,0)</f>
        <v>0</v>
      </c>
      <c r="F773" s="267">
        <f>ROUND(AP63,0)</f>
        <v>0</v>
      </c>
      <c r="G773" s="267">
        <f>ROUND(AP64,0)</f>
        <v>0</v>
      </c>
      <c r="H773" s="267">
        <f>ROUND(AP65,0)</f>
        <v>0</v>
      </c>
      <c r="I773" s="267">
        <f>ROUND(AP66,0)</f>
        <v>0</v>
      </c>
      <c r="J773" s="267">
        <f>ROUND(AP67,0)</f>
        <v>0</v>
      </c>
      <c r="K773" s="267">
        <f>ROUND(AP68,0)</f>
        <v>0</v>
      </c>
      <c r="L773" s="267">
        <f>ROUND(AP69,0)</f>
        <v>0</v>
      </c>
      <c r="M773" s="267">
        <f>ROUND(AP70,0)</f>
        <v>0</v>
      </c>
      <c r="N773" s="267">
        <f>ROUND(AP75,0)</f>
        <v>0</v>
      </c>
      <c r="O773" s="267">
        <f>ROUND(AP73,0)</f>
        <v>0</v>
      </c>
      <c r="P773" s="267">
        <f>IF(AP76&gt;0,ROUND(AP76,0),0)</f>
        <v>0</v>
      </c>
      <c r="Q773" s="267">
        <f>IF(AP77&gt;0,ROUND(AP77,0),0)</f>
        <v>0</v>
      </c>
      <c r="R773" s="267">
        <f>IF(AP78&gt;0,ROUND(AP78,0),0)</f>
        <v>0</v>
      </c>
      <c r="S773" s="267">
        <f>IF(AP79&gt;0,ROUND(AP79,0),0)</f>
        <v>0</v>
      </c>
      <c r="T773" s="269">
        <f>IF(AP80&gt;0,ROUND(AP80,2),0)</f>
        <v>0</v>
      </c>
      <c r="U773" s="267"/>
      <c r="V773" s="268"/>
      <c r="W773" s="267"/>
      <c r="X773" s="267"/>
      <c r="Y773" s="267">
        <f t="shared" si="21"/>
        <v>0</v>
      </c>
      <c r="Z773" s="268"/>
      <c r="AA773" s="268"/>
      <c r="AB773" s="268"/>
      <c r="AC773" s="268"/>
      <c r="AD773" s="268"/>
      <c r="AE773" s="268"/>
      <c r="AF773" s="268"/>
      <c r="AG773" s="268"/>
      <c r="AH773" s="268"/>
      <c r="AI773" s="268"/>
      <c r="AJ773" s="268"/>
      <c r="AK773" s="268"/>
      <c r="AL773" s="268"/>
      <c r="AM773" s="268"/>
      <c r="AN773" s="268"/>
      <c r="AO773" s="268"/>
      <c r="AP773" s="268"/>
      <c r="AQ773" s="268"/>
      <c r="AR773" s="268"/>
      <c r="AS773" s="268"/>
      <c r="AT773" s="268"/>
      <c r="AU773" s="268"/>
      <c r="AV773" s="268"/>
      <c r="AW773" s="268"/>
      <c r="AX773" s="268"/>
      <c r="AY773" s="268"/>
      <c r="AZ773" s="268"/>
      <c r="BA773" s="268"/>
      <c r="BB773" s="268"/>
      <c r="BC773" s="268"/>
      <c r="BD773" s="268"/>
      <c r="BE773" s="268"/>
      <c r="BF773" s="268"/>
      <c r="BG773" s="268"/>
      <c r="BH773" s="268"/>
      <c r="BI773" s="268"/>
      <c r="BJ773" s="268"/>
      <c r="BK773" s="268"/>
      <c r="BL773" s="268"/>
      <c r="BM773" s="268"/>
      <c r="BN773" s="268"/>
      <c r="BO773" s="268"/>
      <c r="BP773" s="268"/>
      <c r="BQ773" s="268"/>
      <c r="BR773" s="268"/>
      <c r="BS773" s="268"/>
      <c r="BT773" s="268"/>
      <c r="BU773" s="268"/>
      <c r="BV773" s="268"/>
      <c r="BW773" s="268"/>
      <c r="BX773" s="268"/>
      <c r="BY773" s="268"/>
      <c r="BZ773" s="268"/>
      <c r="CA773" s="268"/>
      <c r="CB773" s="268"/>
      <c r="CC773" s="268"/>
      <c r="CD773" s="268"/>
      <c r="CE773" s="268"/>
    </row>
    <row r="774" spans="1:83" ht="12.65" customHeight="1" x14ac:dyDescent="0.35">
      <c r="A774" s="208" t="e">
        <f>RIGHT($C$83,3)&amp;"*"&amp;RIGHT($C$82,4)&amp;"*"&amp;AQ$55&amp;"*"&amp;"A"</f>
        <v>#VALUE!</v>
      </c>
      <c r="B774" s="267">
        <f>ROUND(AQ59,0)</f>
        <v>0</v>
      </c>
      <c r="C774" s="269">
        <f>ROUND(AQ60,2)</f>
        <v>0</v>
      </c>
      <c r="D774" s="267">
        <f>ROUND(AQ61,0)</f>
        <v>0</v>
      </c>
      <c r="E774" s="267">
        <f>ROUND(AQ62,0)</f>
        <v>0</v>
      </c>
      <c r="F774" s="267">
        <f>ROUND(AQ63,0)</f>
        <v>0</v>
      </c>
      <c r="G774" s="267">
        <f>ROUND(AQ64,0)</f>
        <v>0</v>
      </c>
      <c r="H774" s="267">
        <f>ROUND(AQ65,0)</f>
        <v>0</v>
      </c>
      <c r="I774" s="267">
        <f>ROUND(AQ66,0)</f>
        <v>0</v>
      </c>
      <c r="J774" s="267">
        <f>ROUND(AQ67,0)</f>
        <v>0</v>
      </c>
      <c r="K774" s="267">
        <f>ROUND(AQ68,0)</f>
        <v>0</v>
      </c>
      <c r="L774" s="267">
        <f>ROUND(AQ69,0)</f>
        <v>0</v>
      </c>
      <c r="M774" s="267">
        <f>ROUND(AQ70,0)</f>
        <v>0</v>
      </c>
      <c r="N774" s="267">
        <f>ROUND(AQ75,0)</f>
        <v>0</v>
      </c>
      <c r="O774" s="267">
        <f>ROUND(AQ73,0)</f>
        <v>0</v>
      </c>
      <c r="P774" s="267">
        <f>IF(AQ76&gt;0,ROUND(AQ76,0),0)</f>
        <v>0</v>
      </c>
      <c r="Q774" s="267">
        <f>IF(AQ77&gt;0,ROUND(AQ77,0),0)</f>
        <v>0</v>
      </c>
      <c r="R774" s="267">
        <f>IF(AQ78&gt;0,ROUND(AQ78,0),0)</f>
        <v>0</v>
      </c>
      <c r="S774" s="267">
        <f>IF(AQ79&gt;0,ROUND(AQ79,0),0)</f>
        <v>0</v>
      </c>
      <c r="T774" s="269">
        <f>IF(AQ80&gt;0,ROUND(AQ80,2),0)</f>
        <v>0</v>
      </c>
      <c r="U774" s="267"/>
      <c r="V774" s="268"/>
      <c r="W774" s="267"/>
      <c r="X774" s="267"/>
      <c r="Y774" s="267">
        <f t="shared" si="21"/>
        <v>0</v>
      </c>
      <c r="Z774" s="268"/>
      <c r="AA774" s="268"/>
      <c r="AB774" s="268"/>
      <c r="AC774" s="268"/>
      <c r="AD774" s="268"/>
      <c r="AE774" s="268"/>
      <c r="AF774" s="268"/>
      <c r="AG774" s="268"/>
      <c r="AH774" s="268"/>
      <c r="AI774" s="268"/>
      <c r="AJ774" s="268"/>
      <c r="AK774" s="268"/>
      <c r="AL774" s="268"/>
      <c r="AM774" s="268"/>
      <c r="AN774" s="268"/>
      <c r="AO774" s="268"/>
      <c r="AP774" s="268"/>
      <c r="AQ774" s="268"/>
      <c r="AR774" s="268"/>
      <c r="AS774" s="268"/>
      <c r="AT774" s="268"/>
      <c r="AU774" s="268"/>
      <c r="AV774" s="268"/>
      <c r="AW774" s="268"/>
      <c r="AX774" s="268"/>
      <c r="AY774" s="268"/>
      <c r="AZ774" s="268"/>
      <c r="BA774" s="268"/>
      <c r="BB774" s="268"/>
      <c r="BC774" s="268"/>
      <c r="BD774" s="268"/>
      <c r="BE774" s="268"/>
      <c r="BF774" s="268"/>
      <c r="BG774" s="268"/>
      <c r="BH774" s="268"/>
      <c r="BI774" s="268"/>
      <c r="BJ774" s="268"/>
      <c r="BK774" s="268"/>
      <c r="BL774" s="268"/>
      <c r="BM774" s="268"/>
      <c r="BN774" s="268"/>
      <c r="BO774" s="268"/>
      <c r="BP774" s="268"/>
      <c r="BQ774" s="268"/>
      <c r="BR774" s="268"/>
      <c r="BS774" s="268"/>
      <c r="BT774" s="268"/>
      <c r="BU774" s="268"/>
      <c r="BV774" s="268"/>
      <c r="BW774" s="268"/>
      <c r="BX774" s="268"/>
      <c r="BY774" s="268"/>
      <c r="BZ774" s="268"/>
      <c r="CA774" s="268"/>
      <c r="CB774" s="268"/>
      <c r="CC774" s="268"/>
      <c r="CD774" s="268"/>
      <c r="CE774" s="268"/>
    </row>
    <row r="775" spans="1:83" ht="12.65" customHeight="1" x14ac:dyDescent="0.35">
      <c r="A775" s="208" t="e">
        <f>RIGHT($C$83,3)&amp;"*"&amp;RIGHT($C$82,4)&amp;"*"&amp;AR$55&amp;"*"&amp;"A"</f>
        <v>#VALUE!</v>
      </c>
      <c r="B775" s="267">
        <f>ROUND(AR59,0)</f>
        <v>0</v>
      </c>
      <c r="C775" s="269">
        <f>ROUND(AR60,2)</f>
        <v>40.49</v>
      </c>
      <c r="D775" s="267">
        <f>ROUND(AR61,0)</f>
        <v>3659578</v>
      </c>
      <c r="E775" s="267">
        <f>ROUND(AR62,0)</f>
        <v>756540</v>
      </c>
      <c r="F775" s="267">
        <f>ROUND(AR63,0)</f>
        <v>0</v>
      </c>
      <c r="G775" s="267">
        <f>ROUND(AR64,0)</f>
        <v>340757</v>
      </c>
      <c r="H775" s="267">
        <f>ROUND(AR65,0)</f>
        <v>55750</v>
      </c>
      <c r="I775" s="267">
        <f>ROUND(AR66,0)</f>
        <v>155626</v>
      </c>
      <c r="J775" s="267">
        <f>ROUND(AR67,0)</f>
        <v>105777</v>
      </c>
      <c r="K775" s="267">
        <f>ROUND(AR68,0)</f>
        <v>128213</v>
      </c>
      <c r="L775" s="267">
        <f>ROUND(AR69,0)</f>
        <v>195962</v>
      </c>
      <c r="M775" s="267">
        <f>ROUND(AR70,0)</f>
        <v>0</v>
      </c>
      <c r="N775" s="267">
        <f>ROUND(AR75,0)</f>
        <v>4789881</v>
      </c>
      <c r="O775" s="267">
        <f>ROUND(AR73,0)</f>
        <v>27654</v>
      </c>
      <c r="P775" s="267">
        <f>IF(AR76&gt;0,ROUND(AR76,0),0)</f>
        <v>3345</v>
      </c>
      <c r="Q775" s="267">
        <f>IF(AR77&gt;0,ROUND(AR77,0),0)</f>
        <v>0</v>
      </c>
      <c r="R775" s="267">
        <f>IF(AR78&gt;0,ROUND(AR78,0),0)</f>
        <v>18</v>
      </c>
      <c r="S775" s="267">
        <f>IF(AR79&gt;0,ROUND(AR79,0),0)</f>
        <v>0</v>
      </c>
      <c r="T775" s="269">
        <f>IF(AR80&gt;0,ROUND(AR80,2),0)</f>
        <v>24.74</v>
      </c>
      <c r="U775" s="267"/>
      <c r="V775" s="268"/>
      <c r="W775" s="267"/>
      <c r="X775" s="267"/>
      <c r="Y775" s="267">
        <f t="shared" si="21"/>
        <v>985317</v>
      </c>
      <c r="Z775" s="268"/>
      <c r="AA775" s="268"/>
      <c r="AB775" s="268"/>
      <c r="AC775" s="268"/>
      <c r="AD775" s="268"/>
      <c r="AE775" s="268"/>
      <c r="AF775" s="268"/>
      <c r="AG775" s="268"/>
      <c r="AH775" s="268"/>
      <c r="AI775" s="268"/>
      <c r="AJ775" s="268"/>
      <c r="AK775" s="268"/>
      <c r="AL775" s="268"/>
      <c r="AM775" s="268"/>
      <c r="AN775" s="268"/>
      <c r="AO775" s="268"/>
      <c r="AP775" s="268"/>
      <c r="AQ775" s="268"/>
      <c r="AR775" s="268"/>
      <c r="AS775" s="268"/>
      <c r="AT775" s="268"/>
      <c r="AU775" s="268"/>
      <c r="AV775" s="268"/>
      <c r="AW775" s="268"/>
      <c r="AX775" s="268"/>
      <c r="AY775" s="268"/>
      <c r="AZ775" s="268"/>
      <c r="BA775" s="268"/>
      <c r="BB775" s="268"/>
      <c r="BC775" s="268"/>
      <c r="BD775" s="268"/>
      <c r="BE775" s="268"/>
      <c r="BF775" s="268"/>
      <c r="BG775" s="268"/>
      <c r="BH775" s="268"/>
      <c r="BI775" s="268"/>
      <c r="BJ775" s="268"/>
      <c r="BK775" s="268"/>
      <c r="BL775" s="268"/>
      <c r="BM775" s="268"/>
      <c r="BN775" s="268"/>
      <c r="BO775" s="268"/>
      <c r="BP775" s="268"/>
      <c r="BQ775" s="268"/>
      <c r="BR775" s="268"/>
      <c r="BS775" s="268"/>
      <c r="BT775" s="268"/>
      <c r="BU775" s="268"/>
      <c r="BV775" s="268"/>
      <c r="BW775" s="268"/>
      <c r="BX775" s="268"/>
      <c r="BY775" s="268"/>
      <c r="BZ775" s="268"/>
      <c r="CA775" s="268"/>
      <c r="CB775" s="268"/>
      <c r="CC775" s="268"/>
      <c r="CD775" s="268"/>
      <c r="CE775" s="268"/>
    </row>
    <row r="776" spans="1:83" ht="12.65" customHeight="1" x14ac:dyDescent="0.35">
      <c r="A776" s="208" t="e">
        <f>RIGHT($C$83,3)&amp;"*"&amp;RIGHT($C$82,4)&amp;"*"&amp;AS$55&amp;"*"&amp;"A"</f>
        <v>#VALUE!</v>
      </c>
      <c r="B776" s="267">
        <f>ROUND(AS59,0)</f>
        <v>0</v>
      </c>
      <c r="C776" s="269">
        <f>ROUND(AS60,2)</f>
        <v>0</v>
      </c>
      <c r="D776" s="267">
        <f>ROUND(AS61,0)</f>
        <v>0</v>
      </c>
      <c r="E776" s="267">
        <f>ROUND(AS62,0)</f>
        <v>0</v>
      </c>
      <c r="F776" s="267">
        <f>ROUND(AS63,0)</f>
        <v>0</v>
      </c>
      <c r="G776" s="267">
        <f>ROUND(AS64,0)</f>
        <v>0</v>
      </c>
      <c r="H776" s="267">
        <f>ROUND(AS65,0)</f>
        <v>0</v>
      </c>
      <c r="I776" s="267">
        <f>ROUND(AS66,0)</f>
        <v>0</v>
      </c>
      <c r="J776" s="267">
        <f>ROUND(AS67,0)</f>
        <v>0</v>
      </c>
      <c r="K776" s="267">
        <f>ROUND(AS68,0)</f>
        <v>0</v>
      </c>
      <c r="L776" s="267">
        <f>ROUND(AS69,0)</f>
        <v>0</v>
      </c>
      <c r="M776" s="267">
        <f>ROUND(AS70,0)</f>
        <v>0</v>
      </c>
      <c r="N776" s="267">
        <f>ROUND(AS75,0)</f>
        <v>0</v>
      </c>
      <c r="O776" s="267">
        <f>ROUND(AS73,0)</f>
        <v>0</v>
      </c>
      <c r="P776" s="267">
        <f>IF(AS76&gt;0,ROUND(AS76,0),0)</f>
        <v>0</v>
      </c>
      <c r="Q776" s="267">
        <f>IF(AS77&gt;0,ROUND(AS77,0),0)</f>
        <v>0</v>
      </c>
      <c r="R776" s="267">
        <f>IF(AS78&gt;0,ROUND(AS78,0),0)</f>
        <v>0</v>
      </c>
      <c r="S776" s="267">
        <f>IF(AS79&gt;0,ROUND(AS79,0),0)</f>
        <v>0</v>
      </c>
      <c r="T776" s="269">
        <f>IF(AS80&gt;0,ROUND(AS80,2),0)</f>
        <v>0</v>
      </c>
      <c r="U776" s="267"/>
      <c r="V776" s="268"/>
      <c r="W776" s="267"/>
      <c r="X776" s="267"/>
      <c r="Y776" s="267">
        <f t="shared" si="21"/>
        <v>0</v>
      </c>
      <c r="Z776" s="268"/>
      <c r="AA776" s="268"/>
      <c r="AB776" s="268"/>
      <c r="AC776" s="268"/>
      <c r="AD776" s="268"/>
      <c r="AE776" s="268"/>
      <c r="AF776" s="268"/>
      <c r="AG776" s="268"/>
      <c r="AH776" s="268"/>
      <c r="AI776" s="268"/>
      <c r="AJ776" s="268"/>
      <c r="AK776" s="268"/>
      <c r="AL776" s="268"/>
      <c r="AM776" s="268"/>
      <c r="AN776" s="268"/>
      <c r="AO776" s="268"/>
      <c r="AP776" s="268"/>
      <c r="AQ776" s="268"/>
      <c r="AR776" s="268"/>
      <c r="AS776" s="268"/>
      <c r="AT776" s="268"/>
      <c r="AU776" s="268"/>
      <c r="AV776" s="268"/>
      <c r="AW776" s="268"/>
      <c r="AX776" s="268"/>
      <c r="AY776" s="268"/>
      <c r="AZ776" s="268"/>
      <c r="BA776" s="268"/>
      <c r="BB776" s="268"/>
      <c r="BC776" s="268"/>
      <c r="BD776" s="268"/>
      <c r="BE776" s="268"/>
      <c r="BF776" s="268"/>
      <c r="BG776" s="268"/>
      <c r="BH776" s="268"/>
      <c r="BI776" s="268"/>
      <c r="BJ776" s="268"/>
      <c r="BK776" s="268"/>
      <c r="BL776" s="268"/>
      <c r="BM776" s="268"/>
      <c r="BN776" s="268"/>
      <c r="BO776" s="268"/>
      <c r="BP776" s="268"/>
      <c r="BQ776" s="268"/>
      <c r="BR776" s="268"/>
      <c r="BS776" s="268"/>
      <c r="BT776" s="268"/>
      <c r="BU776" s="268"/>
      <c r="BV776" s="268"/>
      <c r="BW776" s="268"/>
      <c r="BX776" s="268"/>
      <c r="BY776" s="268"/>
      <c r="BZ776" s="268"/>
      <c r="CA776" s="268"/>
      <c r="CB776" s="268"/>
      <c r="CC776" s="268"/>
      <c r="CD776" s="268"/>
      <c r="CE776" s="268"/>
    </row>
    <row r="777" spans="1:83" ht="12.65" customHeight="1" x14ac:dyDescent="0.35">
      <c r="A777" s="208" t="e">
        <f>RIGHT($C$83,3)&amp;"*"&amp;RIGHT($C$82,4)&amp;"*"&amp;AT$55&amp;"*"&amp;"A"</f>
        <v>#VALUE!</v>
      </c>
      <c r="B777" s="267">
        <f>ROUND(AT59,0)</f>
        <v>0</v>
      </c>
      <c r="C777" s="269">
        <f>ROUND(AT60,2)</f>
        <v>0</v>
      </c>
      <c r="D777" s="267">
        <f>ROUND(AT61,0)</f>
        <v>0</v>
      </c>
      <c r="E777" s="267">
        <f>ROUND(AT62,0)</f>
        <v>0</v>
      </c>
      <c r="F777" s="267">
        <f>ROUND(AT63,0)</f>
        <v>0</v>
      </c>
      <c r="G777" s="267">
        <f>ROUND(AT64,0)</f>
        <v>0</v>
      </c>
      <c r="H777" s="267">
        <f>ROUND(AT65,0)</f>
        <v>0</v>
      </c>
      <c r="I777" s="267">
        <f>ROUND(AT66,0)</f>
        <v>0</v>
      </c>
      <c r="J777" s="267">
        <f>ROUND(AT67,0)</f>
        <v>0</v>
      </c>
      <c r="K777" s="267">
        <f>ROUND(AT68,0)</f>
        <v>0</v>
      </c>
      <c r="L777" s="267">
        <f>ROUND(AT69,0)</f>
        <v>0</v>
      </c>
      <c r="M777" s="267">
        <f>ROUND(AT70,0)</f>
        <v>0</v>
      </c>
      <c r="N777" s="267">
        <f>ROUND(AT75,0)</f>
        <v>0</v>
      </c>
      <c r="O777" s="267">
        <f>ROUND(AT73,0)</f>
        <v>0</v>
      </c>
      <c r="P777" s="267">
        <f>IF(AT76&gt;0,ROUND(AT76,0),0)</f>
        <v>0</v>
      </c>
      <c r="Q777" s="267">
        <f>IF(AT77&gt;0,ROUND(AT77,0),0)</f>
        <v>0</v>
      </c>
      <c r="R777" s="267">
        <f>IF(AT78&gt;0,ROUND(AT78,0),0)</f>
        <v>0</v>
      </c>
      <c r="S777" s="267">
        <f>IF(AT79&gt;0,ROUND(AT79,0),0)</f>
        <v>0</v>
      </c>
      <c r="T777" s="269">
        <f>IF(AT80&gt;0,ROUND(AT80,2),0)</f>
        <v>0</v>
      </c>
      <c r="U777" s="267"/>
      <c r="V777" s="268"/>
      <c r="W777" s="267"/>
      <c r="X777" s="267"/>
      <c r="Y777" s="267">
        <f t="shared" si="21"/>
        <v>0</v>
      </c>
      <c r="Z777" s="268"/>
      <c r="AA777" s="268"/>
      <c r="AB777" s="268"/>
      <c r="AC777" s="268"/>
      <c r="AD777" s="268"/>
      <c r="AE777" s="268"/>
      <c r="AF777" s="268"/>
      <c r="AG777" s="268"/>
      <c r="AH777" s="268"/>
      <c r="AI777" s="268"/>
      <c r="AJ777" s="268"/>
      <c r="AK777" s="268"/>
      <c r="AL777" s="268"/>
      <c r="AM777" s="268"/>
      <c r="AN777" s="268"/>
      <c r="AO777" s="268"/>
      <c r="AP777" s="268"/>
      <c r="AQ777" s="268"/>
      <c r="AR777" s="268"/>
      <c r="AS777" s="268"/>
      <c r="AT777" s="268"/>
      <c r="AU777" s="268"/>
      <c r="AV777" s="268"/>
      <c r="AW777" s="268"/>
      <c r="AX777" s="268"/>
      <c r="AY777" s="268"/>
      <c r="AZ777" s="268"/>
      <c r="BA777" s="268"/>
      <c r="BB777" s="268"/>
      <c r="BC777" s="268"/>
      <c r="BD777" s="268"/>
      <c r="BE777" s="268"/>
      <c r="BF777" s="268"/>
      <c r="BG777" s="268"/>
      <c r="BH777" s="268"/>
      <c r="BI777" s="268"/>
      <c r="BJ777" s="268"/>
      <c r="BK777" s="268"/>
      <c r="BL777" s="268"/>
      <c r="BM777" s="268"/>
      <c r="BN777" s="268"/>
      <c r="BO777" s="268"/>
      <c r="BP777" s="268"/>
      <c r="BQ777" s="268"/>
      <c r="BR777" s="268"/>
      <c r="BS777" s="268"/>
      <c r="BT777" s="268"/>
      <c r="BU777" s="268"/>
      <c r="BV777" s="268"/>
      <c r="BW777" s="268"/>
      <c r="BX777" s="268"/>
      <c r="BY777" s="268"/>
      <c r="BZ777" s="268"/>
      <c r="CA777" s="268"/>
      <c r="CB777" s="268"/>
      <c r="CC777" s="268"/>
      <c r="CD777" s="268"/>
      <c r="CE777" s="268"/>
    </row>
    <row r="778" spans="1:83" ht="12.65" customHeight="1" x14ac:dyDescent="0.35">
      <c r="A778" s="208" t="e">
        <f>RIGHT($C$83,3)&amp;"*"&amp;RIGHT($C$82,4)&amp;"*"&amp;AU$55&amp;"*"&amp;"A"</f>
        <v>#VALUE!</v>
      </c>
      <c r="B778" s="267">
        <f>ROUND(AU59,0)</f>
        <v>0</v>
      </c>
      <c r="C778" s="269">
        <f>ROUND(AU60,2)</f>
        <v>0</v>
      </c>
      <c r="D778" s="267">
        <f>ROUND(AU61,0)</f>
        <v>0</v>
      </c>
      <c r="E778" s="267">
        <f>ROUND(AU62,0)</f>
        <v>0</v>
      </c>
      <c r="F778" s="267">
        <f>ROUND(AU63,0)</f>
        <v>0</v>
      </c>
      <c r="G778" s="267">
        <f>ROUND(AU64,0)</f>
        <v>0</v>
      </c>
      <c r="H778" s="267">
        <f>ROUND(AU65,0)</f>
        <v>0</v>
      </c>
      <c r="I778" s="267">
        <f>ROUND(AU66,0)</f>
        <v>0</v>
      </c>
      <c r="J778" s="267">
        <f>ROUND(AU67,0)</f>
        <v>0</v>
      </c>
      <c r="K778" s="267">
        <f>ROUND(AU68,0)</f>
        <v>0</v>
      </c>
      <c r="L778" s="267">
        <f>ROUND(AU69,0)</f>
        <v>0</v>
      </c>
      <c r="M778" s="267">
        <f>ROUND(AU70,0)</f>
        <v>0</v>
      </c>
      <c r="N778" s="267">
        <f>ROUND(AU75,0)</f>
        <v>0</v>
      </c>
      <c r="O778" s="267">
        <f>ROUND(AU73,0)</f>
        <v>0</v>
      </c>
      <c r="P778" s="267">
        <f>IF(AU76&gt;0,ROUND(AU76,0),0)</f>
        <v>0</v>
      </c>
      <c r="Q778" s="267">
        <f>IF(AU77&gt;0,ROUND(AU77,0),0)</f>
        <v>0</v>
      </c>
      <c r="R778" s="267">
        <f>IF(AU78&gt;0,ROUND(AU78,0),0)</f>
        <v>0</v>
      </c>
      <c r="S778" s="267">
        <f>IF(AU79&gt;0,ROUND(AU79,0),0)</f>
        <v>0</v>
      </c>
      <c r="T778" s="269">
        <f>IF(AU80&gt;0,ROUND(AU80,2),0)</f>
        <v>0</v>
      </c>
      <c r="U778" s="267"/>
      <c r="V778" s="268"/>
      <c r="W778" s="267"/>
      <c r="X778" s="267"/>
      <c r="Y778" s="267">
        <f t="shared" si="21"/>
        <v>0</v>
      </c>
      <c r="Z778" s="268"/>
      <c r="AA778" s="268"/>
      <c r="AB778" s="268"/>
      <c r="AC778" s="268"/>
      <c r="AD778" s="268"/>
      <c r="AE778" s="268"/>
      <c r="AF778" s="268"/>
      <c r="AG778" s="268"/>
      <c r="AH778" s="268"/>
      <c r="AI778" s="268"/>
      <c r="AJ778" s="268"/>
      <c r="AK778" s="268"/>
      <c r="AL778" s="268"/>
      <c r="AM778" s="268"/>
      <c r="AN778" s="268"/>
      <c r="AO778" s="268"/>
      <c r="AP778" s="268"/>
      <c r="AQ778" s="268"/>
      <c r="AR778" s="268"/>
      <c r="AS778" s="268"/>
      <c r="AT778" s="268"/>
      <c r="AU778" s="268"/>
      <c r="AV778" s="268"/>
      <c r="AW778" s="268"/>
      <c r="AX778" s="268"/>
      <c r="AY778" s="268"/>
      <c r="AZ778" s="268"/>
      <c r="BA778" s="268"/>
      <c r="BB778" s="268"/>
      <c r="BC778" s="268"/>
      <c r="BD778" s="268"/>
      <c r="BE778" s="268"/>
      <c r="BF778" s="268"/>
      <c r="BG778" s="268"/>
      <c r="BH778" s="268"/>
      <c r="BI778" s="268"/>
      <c r="BJ778" s="268"/>
      <c r="BK778" s="268"/>
      <c r="BL778" s="268"/>
      <c r="BM778" s="268"/>
      <c r="BN778" s="268"/>
      <c r="BO778" s="268"/>
      <c r="BP778" s="268"/>
      <c r="BQ778" s="268"/>
      <c r="BR778" s="268"/>
      <c r="BS778" s="268"/>
      <c r="BT778" s="268"/>
      <c r="BU778" s="268"/>
      <c r="BV778" s="268"/>
      <c r="BW778" s="268"/>
      <c r="BX778" s="268"/>
      <c r="BY778" s="268"/>
      <c r="BZ778" s="268"/>
      <c r="CA778" s="268"/>
      <c r="CB778" s="268"/>
      <c r="CC778" s="268"/>
      <c r="CD778" s="268"/>
      <c r="CE778" s="268"/>
    </row>
    <row r="779" spans="1:83" ht="12.65" customHeight="1" x14ac:dyDescent="0.35">
      <c r="A779" s="208" t="e">
        <f>RIGHT($C$83,3)&amp;"*"&amp;RIGHT($C$82,4)&amp;"*"&amp;AV$55&amp;"*"&amp;"A"</f>
        <v>#VALUE!</v>
      </c>
      <c r="B779" s="267"/>
      <c r="C779" s="269">
        <f>ROUND(AV60,2)</f>
        <v>0</v>
      </c>
      <c r="D779" s="267">
        <f>ROUND(AV61,0)</f>
        <v>0</v>
      </c>
      <c r="E779" s="267">
        <f>ROUND(AV62,0)</f>
        <v>0</v>
      </c>
      <c r="F779" s="267">
        <f>ROUND(AV63,0)</f>
        <v>0</v>
      </c>
      <c r="G779" s="267">
        <f>ROUND(AV64,0)</f>
        <v>0</v>
      </c>
      <c r="H779" s="267">
        <f>ROUND(AV65,0)</f>
        <v>0</v>
      </c>
      <c r="I779" s="267">
        <f>ROUND(AV66,0)</f>
        <v>0</v>
      </c>
      <c r="J779" s="267">
        <f>ROUND(AV67,0)</f>
        <v>0</v>
      </c>
      <c r="K779" s="267">
        <f>ROUND(AV68,0)</f>
        <v>0</v>
      </c>
      <c r="L779" s="267">
        <f>ROUND(AV69,0)</f>
        <v>0</v>
      </c>
      <c r="M779" s="267">
        <f>ROUND(AV70,0)</f>
        <v>0</v>
      </c>
      <c r="N779" s="267">
        <f>ROUND(AV75,0)</f>
        <v>0</v>
      </c>
      <c r="O779" s="267">
        <f>ROUND(AV73,0)</f>
        <v>0</v>
      </c>
      <c r="P779" s="267">
        <f>IF(AV76&gt;0,ROUND(AV76,0),0)</f>
        <v>0</v>
      </c>
      <c r="Q779" s="267">
        <f>IF(AV77&gt;0,ROUND(AV77,0),0)</f>
        <v>0</v>
      </c>
      <c r="R779" s="267">
        <f>IF(AV78&gt;0,ROUND(AV78,0),0)</f>
        <v>0</v>
      </c>
      <c r="S779" s="267">
        <f>IF(AV79&gt;0,ROUND(AV79,0),0)</f>
        <v>0</v>
      </c>
      <c r="T779" s="269">
        <f>IF(AV80&gt;0,ROUND(AV80,2),0)</f>
        <v>0</v>
      </c>
      <c r="U779" s="267"/>
      <c r="V779" s="268"/>
      <c r="W779" s="267"/>
      <c r="X779" s="267"/>
      <c r="Y779" s="267">
        <f t="shared" si="21"/>
        <v>0</v>
      </c>
      <c r="Z779" s="268"/>
      <c r="AA779" s="268"/>
      <c r="AB779" s="268"/>
      <c r="AC779" s="268"/>
      <c r="AD779" s="268"/>
      <c r="AE779" s="268"/>
      <c r="AF779" s="268"/>
      <c r="AG779" s="268"/>
      <c r="AH779" s="268"/>
      <c r="AI779" s="268"/>
      <c r="AJ779" s="268"/>
      <c r="AK779" s="268"/>
      <c r="AL779" s="268"/>
      <c r="AM779" s="268"/>
      <c r="AN779" s="268"/>
      <c r="AO779" s="268"/>
      <c r="AP779" s="268"/>
      <c r="AQ779" s="268"/>
      <c r="AR779" s="268"/>
      <c r="AS779" s="268"/>
      <c r="AT779" s="268"/>
      <c r="AU779" s="268"/>
      <c r="AV779" s="268"/>
      <c r="AW779" s="268"/>
      <c r="AX779" s="268"/>
      <c r="AY779" s="268"/>
      <c r="AZ779" s="268"/>
      <c r="BA779" s="268"/>
      <c r="BB779" s="268"/>
      <c r="BC779" s="268"/>
      <c r="BD779" s="268"/>
      <c r="BE779" s="268"/>
      <c r="BF779" s="268"/>
      <c r="BG779" s="268"/>
      <c r="BH779" s="268"/>
      <c r="BI779" s="268"/>
      <c r="BJ779" s="268"/>
      <c r="BK779" s="268"/>
      <c r="BL779" s="268"/>
      <c r="BM779" s="268"/>
      <c r="BN779" s="268"/>
      <c r="BO779" s="268"/>
      <c r="BP779" s="268"/>
      <c r="BQ779" s="268"/>
      <c r="BR779" s="268"/>
      <c r="BS779" s="268"/>
      <c r="BT779" s="268"/>
      <c r="BU779" s="268"/>
      <c r="BV779" s="268"/>
      <c r="BW779" s="268"/>
      <c r="BX779" s="268"/>
      <c r="BY779" s="268"/>
      <c r="BZ779" s="268"/>
      <c r="CA779" s="268"/>
      <c r="CB779" s="268"/>
      <c r="CC779" s="268"/>
      <c r="CD779" s="268"/>
      <c r="CE779" s="268"/>
    </row>
    <row r="780" spans="1:83" ht="12.65" customHeight="1" x14ac:dyDescent="0.35">
      <c r="A780" s="208" t="e">
        <f>RIGHT($C$83,3)&amp;"*"&amp;RIGHT($C$82,4)&amp;"*"&amp;AW$55&amp;"*"&amp;"A"</f>
        <v>#VALUE!</v>
      </c>
      <c r="B780" s="267"/>
      <c r="C780" s="269">
        <f>ROUND(AW60,2)</f>
        <v>0</v>
      </c>
      <c r="D780" s="267">
        <f>ROUND(AW61,0)</f>
        <v>0</v>
      </c>
      <c r="E780" s="267">
        <f>ROUND(AW62,0)</f>
        <v>0</v>
      </c>
      <c r="F780" s="267">
        <f>ROUND(AW63,0)</f>
        <v>0</v>
      </c>
      <c r="G780" s="267">
        <f>ROUND(AW64,0)</f>
        <v>0</v>
      </c>
      <c r="H780" s="267">
        <f>ROUND(AW65,0)</f>
        <v>0</v>
      </c>
      <c r="I780" s="267">
        <f>ROUND(AW66,0)</f>
        <v>0</v>
      </c>
      <c r="J780" s="267">
        <f>ROUND(AW67,0)</f>
        <v>0</v>
      </c>
      <c r="K780" s="267">
        <f>ROUND(AW68,0)</f>
        <v>0</v>
      </c>
      <c r="L780" s="267">
        <f>ROUND(AW69,0)</f>
        <v>0</v>
      </c>
      <c r="M780" s="267">
        <f>ROUND(AW70,0)</f>
        <v>0</v>
      </c>
      <c r="N780" s="267"/>
      <c r="O780" s="267"/>
      <c r="P780" s="267">
        <f>IF(AW76&gt;0,ROUND(AW76,0),0)</f>
        <v>0</v>
      </c>
      <c r="Q780" s="267">
        <f>IF(AW77&gt;0,ROUND(AW77,0),0)</f>
        <v>0</v>
      </c>
      <c r="R780" s="267">
        <f>IF(AW78&gt;0,ROUND(AW78,0),0)</f>
        <v>0</v>
      </c>
      <c r="S780" s="267">
        <f>IF(AW79&gt;0,ROUND(AW79,0),0)</f>
        <v>0</v>
      </c>
      <c r="T780" s="269">
        <f>IF(AW80&gt;0,ROUND(AW80,2),0)</f>
        <v>0</v>
      </c>
      <c r="U780" s="267"/>
      <c r="V780" s="268"/>
      <c r="W780" s="267"/>
      <c r="X780" s="267"/>
      <c r="Y780" s="267"/>
      <c r="Z780" s="268"/>
      <c r="AA780" s="268"/>
      <c r="AB780" s="268"/>
      <c r="AC780" s="268"/>
      <c r="AD780" s="268"/>
      <c r="AE780" s="268"/>
      <c r="AF780" s="268"/>
      <c r="AG780" s="268"/>
      <c r="AH780" s="268"/>
      <c r="AI780" s="268"/>
      <c r="AJ780" s="268"/>
      <c r="AK780" s="268"/>
      <c r="AL780" s="268"/>
      <c r="AM780" s="268"/>
      <c r="AN780" s="268"/>
      <c r="AO780" s="268"/>
      <c r="AP780" s="268"/>
      <c r="AQ780" s="268"/>
      <c r="AR780" s="268"/>
      <c r="AS780" s="268"/>
      <c r="AT780" s="268"/>
      <c r="AU780" s="268"/>
      <c r="AV780" s="268"/>
      <c r="AW780" s="268"/>
      <c r="AX780" s="268"/>
      <c r="AY780" s="268"/>
      <c r="AZ780" s="268"/>
      <c r="BA780" s="268"/>
      <c r="BB780" s="268"/>
      <c r="BC780" s="268"/>
      <c r="BD780" s="268"/>
      <c r="BE780" s="268"/>
      <c r="BF780" s="268"/>
      <c r="BG780" s="268"/>
      <c r="BH780" s="268"/>
      <c r="BI780" s="268"/>
      <c r="BJ780" s="268"/>
      <c r="BK780" s="268"/>
      <c r="BL780" s="268"/>
      <c r="BM780" s="268"/>
      <c r="BN780" s="268"/>
      <c r="BO780" s="268"/>
      <c r="BP780" s="268"/>
      <c r="BQ780" s="268"/>
      <c r="BR780" s="268"/>
      <c r="BS780" s="268"/>
      <c r="BT780" s="268"/>
      <c r="BU780" s="268"/>
      <c r="BV780" s="268"/>
      <c r="BW780" s="268"/>
      <c r="BX780" s="268"/>
      <c r="BY780" s="268"/>
      <c r="BZ780" s="268"/>
      <c r="CA780" s="268"/>
      <c r="CB780" s="268"/>
      <c r="CC780" s="268"/>
      <c r="CD780" s="268"/>
      <c r="CE780" s="268"/>
    </row>
    <row r="781" spans="1:83" ht="12.65" customHeight="1" x14ac:dyDescent="0.35">
      <c r="A781" s="208" t="e">
        <f>RIGHT($C$83,3)&amp;"*"&amp;RIGHT($C$82,4)&amp;"*"&amp;AX$55&amp;"*"&amp;"A"</f>
        <v>#VALUE!</v>
      </c>
      <c r="B781" s="267"/>
      <c r="C781" s="269">
        <f>ROUND(AX60,2)</f>
        <v>0.68</v>
      </c>
      <c r="D781" s="267">
        <f>ROUND(AX61,0)</f>
        <v>35277</v>
      </c>
      <c r="E781" s="267">
        <f>ROUND(AX62,0)</f>
        <v>7293</v>
      </c>
      <c r="F781" s="267">
        <f>ROUND(AX63,0)</f>
        <v>0</v>
      </c>
      <c r="G781" s="267">
        <f>ROUND(AX64,0)</f>
        <v>1689</v>
      </c>
      <c r="H781" s="267">
        <f>ROUND(AX65,0)</f>
        <v>-8</v>
      </c>
      <c r="I781" s="267">
        <f>ROUND(AX66,0)</f>
        <v>22239</v>
      </c>
      <c r="J781" s="267">
        <f>ROUND(AX67,0)</f>
        <v>0</v>
      </c>
      <c r="K781" s="267">
        <f>ROUND(AX68,0)</f>
        <v>57124</v>
      </c>
      <c r="L781" s="267">
        <f>ROUND(AX69,0)</f>
        <v>0</v>
      </c>
      <c r="M781" s="267">
        <f>ROUND(AX70,0)</f>
        <v>0</v>
      </c>
      <c r="N781" s="267"/>
      <c r="O781" s="267"/>
      <c r="P781" s="267">
        <f>IF(AX76&gt;0,ROUND(AX76,0),0)</f>
        <v>0</v>
      </c>
      <c r="Q781" s="267">
        <f>IF(AX77&gt;0,ROUND(AX77,0),0)</f>
        <v>0</v>
      </c>
      <c r="R781" s="267">
        <f>IF(AX78&gt;0,ROUND(AX78,0),0)</f>
        <v>0</v>
      </c>
      <c r="S781" s="267">
        <f>IF(AX79&gt;0,ROUND(AX79,0),0)</f>
        <v>0</v>
      </c>
      <c r="T781" s="269">
        <f>IF(AX80&gt;0,ROUND(AX80,2),0)</f>
        <v>0</v>
      </c>
      <c r="U781" s="267"/>
      <c r="V781" s="268"/>
      <c r="W781" s="267"/>
      <c r="X781" s="267"/>
      <c r="Y781" s="267"/>
      <c r="Z781" s="268"/>
      <c r="AA781" s="268"/>
      <c r="AB781" s="268"/>
      <c r="AC781" s="268"/>
      <c r="AD781" s="268"/>
      <c r="AE781" s="268"/>
      <c r="AF781" s="268"/>
      <c r="AG781" s="268"/>
      <c r="AH781" s="268"/>
      <c r="AI781" s="268"/>
      <c r="AJ781" s="268"/>
      <c r="AK781" s="268"/>
      <c r="AL781" s="268"/>
      <c r="AM781" s="268"/>
      <c r="AN781" s="268"/>
      <c r="AO781" s="268"/>
      <c r="AP781" s="268"/>
      <c r="AQ781" s="268"/>
      <c r="AR781" s="268"/>
      <c r="AS781" s="268"/>
      <c r="AT781" s="268"/>
      <c r="AU781" s="268"/>
      <c r="AV781" s="268"/>
      <c r="AW781" s="268"/>
      <c r="AX781" s="268"/>
      <c r="AY781" s="268"/>
      <c r="AZ781" s="268"/>
      <c r="BA781" s="268"/>
      <c r="BB781" s="268"/>
      <c r="BC781" s="268"/>
      <c r="BD781" s="268"/>
      <c r="BE781" s="268"/>
      <c r="BF781" s="268"/>
      <c r="BG781" s="268"/>
      <c r="BH781" s="268"/>
      <c r="BI781" s="268"/>
      <c r="BJ781" s="268"/>
      <c r="BK781" s="268"/>
      <c r="BL781" s="268"/>
      <c r="BM781" s="268"/>
      <c r="BN781" s="268"/>
      <c r="BO781" s="268"/>
      <c r="BP781" s="268"/>
      <c r="BQ781" s="268"/>
      <c r="BR781" s="268"/>
      <c r="BS781" s="268"/>
      <c r="BT781" s="268"/>
      <c r="BU781" s="268"/>
      <c r="BV781" s="268"/>
      <c r="BW781" s="268"/>
      <c r="BX781" s="268"/>
      <c r="BY781" s="268"/>
      <c r="BZ781" s="268"/>
      <c r="CA781" s="268"/>
      <c r="CB781" s="268"/>
      <c r="CC781" s="268"/>
      <c r="CD781" s="268"/>
      <c r="CE781" s="268"/>
    </row>
    <row r="782" spans="1:83" ht="12.65" customHeight="1" x14ac:dyDescent="0.35">
      <c r="A782" s="208" t="e">
        <f>RIGHT($C$83,3)&amp;"*"&amp;RIGHT($C$82,4)&amp;"*"&amp;AY$55&amp;"*"&amp;"A"</f>
        <v>#VALUE!</v>
      </c>
      <c r="B782" s="267">
        <f>ROUND(AY59,0)</f>
        <v>0</v>
      </c>
      <c r="C782" s="269">
        <f>ROUND(AY60,2)</f>
        <v>0</v>
      </c>
      <c r="D782" s="267">
        <f>ROUND(AY61,0)</f>
        <v>0</v>
      </c>
      <c r="E782" s="267">
        <f>ROUND(AY62,0)</f>
        <v>0</v>
      </c>
      <c r="F782" s="267">
        <f>ROUND(AY63,0)</f>
        <v>0</v>
      </c>
      <c r="G782" s="267">
        <f>ROUND(AY64,0)</f>
        <v>1975</v>
      </c>
      <c r="H782" s="267">
        <f>ROUND(AY65,0)</f>
        <v>91</v>
      </c>
      <c r="I782" s="267">
        <f>ROUND(AY66,0)</f>
        <v>14378</v>
      </c>
      <c r="J782" s="267">
        <f>ROUND(AY67,0)</f>
        <v>0</v>
      </c>
      <c r="K782" s="267">
        <f>ROUND(AY68,0)</f>
        <v>0</v>
      </c>
      <c r="L782" s="267">
        <f>ROUND(AY69,0)</f>
        <v>0</v>
      </c>
      <c r="M782" s="267">
        <f>ROUND(AY70,0)</f>
        <v>0</v>
      </c>
      <c r="N782" s="267"/>
      <c r="O782" s="267"/>
      <c r="P782" s="267">
        <f>IF(AY76&gt;0,ROUND(AY76,0),0)</f>
        <v>0</v>
      </c>
      <c r="Q782" s="267">
        <f>IF(AY77&gt;0,ROUND(AY77,0),0)</f>
        <v>0</v>
      </c>
      <c r="R782" s="267">
        <f>IF(AY78&gt;0,ROUND(AY78,0),0)</f>
        <v>0</v>
      </c>
      <c r="S782" s="267">
        <f>IF(AY79&gt;0,ROUND(AY79,0),0)</f>
        <v>0</v>
      </c>
      <c r="T782" s="269">
        <f>IF(AY80&gt;0,ROUND(AY80,2),0)</f>
        <v>0</v>
      </c>
      <c r="U782" s="267"/>
      <c r="V782" s="268"/>
      <c r="W782" s="267"/>
      <c r="X782" s="267"/>
      <c r="Y782" s="267"/>
      <c r="Z782" s="268"/>
      <c r="AA782" s="268"/>
      <c r="AB782" s="268"/>
      <c r="AC782" s="268"/>
      <c r="AD782" s="268"/>
      <c r="AE782" s="268"/>
      <c r="AF782" s="268"/>
      <c r="AG782" s="268"/>
      <c r="AH782" s="268"/>
      <c r="AI782" s="268"/>
      <c r="AJ782" s="268"/>
      <c r="AK782" s="268"/>
      <c r="AL782" s="268"/>
      <c r="AM782" s="268"/>
      <c r="AN782" s="268"/>
      <c r="AO782" s="268"/>
      <c r="AP782" s="268"/>
      <c r="AQ782" s="268"/>
      <c r="AR782" s="268"/>
      <c r="AS782" s="268"/>
      <c r="AT782" s="268"/>
      <c r="AU782" s="268"/>
      <c r="AV782" s="268"/>
      <c r="AW782" s="268"/>
      <c r="AX782" s="268"/>
      <c r="AY782" s="268"/>
      <c r="AZ782" s="268"/>
      <c r="BA782" s="268"/>
      <c r="BB782" s="268"/>
      <c r="BC782" s="268"/>
      <c r="BD782" s="268"/>
      <c r="BE782" s="268"/>
      <c r="BF782" s="268"/>
      <c r="BG782" s="268"/>
      <c r="BH782" s="268"/>
      <c r="BI782" s="268"/>
      <c r="BJ782" s="268"/>
      <c r="BK782" s="268"/>
      <c r="BL782" s="268"/>
      <c r="BM782" s="268"/>
      <c r="BN782" s="268"/>
      <c r="BO782" s="268"/>
      <c r="BP782" s="268"/>
      <c r="BQ782" s="268"/>
      <c r="BR782" s="268"/>
      <c r="BS782" s="268"/>
      <c r="BT782" s="268"/>
      <c r="BU782" s="268"/>
      <c r="BV782" s="268"/>
      <c r="BW782" s="268"/>
      <c r="BX782" s="268"/>
      <c r="BY782" s="268"/>
      <c r="BZ782" s="268"/>
      <c r="CA782" s="268"/>
      <c r="CB782" s="268"/>
      <c r="CC782" s="268"/>
      <c r="CD782" s="268"/>
      <c r="CE782" s="268"/>
    </row>
    <row r="783" spans="1:83" ht="12.65" customHeight="1" x14ac:dyDescent="0.35">
      <c r="A783" s="208" t="e">
        <f>RIGHT($C$83,3)&amp;"*"&amp;RIGHT($C$82,4)&amp;"*"&amp;AZ$55&amp;"*"&amp;"A"</f>
        <v>#VALUE!</v>
      </c>
      <c r="B783" s="267">
        <f>ROUND(AZ59,0)</f>
        <v>0</v>
      </c>
      <c r="C783" s="269">
        <f>ROUND(AZ60,2)</f>
        <v>11.79</v>
      </c>
      <c r="D783" s="267">
        <f>ROUND(AZ61,0)</f>
        <v>584712</v>
      </c>
      <c r="E783" s="267">
        <f>ROUND(AZ62,0)</f>
        <v>120877</v>
      </c>
      <c r="F783" s="267">
        <f>ROUND(AZ63,0)</f>
        <v>0</v>
      </c>
      <c r="G783" s="267">
        <f>ROUND(AZ64,0)</f>
        <v>425353</v>
      </c>
      <c r="H783" s="267">
        <f>ROUND(AZ65,0)</f>
        <v>0</v>
      </c>
      <c r="I783" s="267">
        <f>ROUND(AZ66,0)</f>
        <v>287704</v>
      </c>
      <c r="J783" s="267">
        <f>ROUND(AZ67,0)</f>
        <v>149353</v>
      </c>
      <c r="K783" s="267">
        <f>ROUND(AZ68,0)</f>
        <v>190</v>
      </c>
      <c r="L783" s="267">
        <f>ROUND(AZ69,0)</f>
        <v>197</v>
      </c>
      <c r="M783" s="267">
        <f>ROUND(AZ70,0)</f>
        <v>0</v>
      </c>
      <c r="N783" s="267"/>
      <c r="O783" s="267"/>
      <c r="P783" s="267">
        <f>IF(AZ76&gt;0,ROUND(AZ76,0),0)</f>
        <v>4723</v>
      </c>
      <c r="Q783" s="267">
        <f>IF(AZ77&gt;0,ROUND(AZ77,0),0)</f>
        <v>92573</v>
      </c>
      <c r="R783" s="267">
        <f>IF(AZ78&gt;0,ROUND(AZ78,0),0)</f>
        <v>0</v>
      </c>
      <c r="S783" s="267">
        <f>IF(AZ79&gt;0,ROUND(AZ79,0),0)</f>
        <v>0</v>
      </c>
      <c r="T783" s="269">
        <f>IF(AZ80&gt;0,ROUND(AZ80,2),0)</f>
        <v>0</v>
      </c>
      <c r="U783" s="267"/>
      <c r="V783" s="268"/>
      <c r="W783" s="267"/>
      <c r="X783" s="267"/>
      <c r="Y783" s="267"/>
      <c r="Z783" s="268"/>
      <c r="AA783" s="268"/>
      <c r="AB783" s="268"/>
      <c r="AC783" s="268"/>
      <c r="AD783" s="268"/>
      <c r="AE783" s="268"/>
      <c r="AF783" s="268"/>
      <c r="AG783" s="268"/>
      <c r="AH783" s="268"/>
      <c r="AI783" s="268"/>
      <c r="AJ783" s="268"/>
      <c r="AK783" s="268"/>
      <c r="AL783" s="268"/>
      <c r="AM783" s="268"/>
      <c r="AN783" s="268"/>
      <c r="AO783" s="268"/>
      <c r="AP783" s="268"/>
      <c r="AQ783" s="268"/>
      <c r="AR783" s="268"/>
      <c r="AS783" s="268"/>
      <c r="AT783" s="268"/>
      <c r="AU783" s="268"/>
      <c r="AV783" s="268"/>
      <c r="AW783" s="268"/>
      <c r="AX783" s="268"/>
      <c r="AY783" s="268"/>
      <c r="AZ783" s="268"/>
      <c r="BA783" s="268"/>
      <c r="BB783" s="268"/>
      <c r="BC783" s="268"/>
      <c r="BD783" s="268"/>
      <c r="BE783" s="268"/>
      <c r="BF783" s="268"/>
      <c r="BG783" s="268"/>
      <c r="BH783" s="268"/>
      <c r="BI783" s="268"/>
      <c r="BJ783" s="268"/>
      <c r="BK783" s="268"/>
      <c r="BL783" s="268"/>
      <c r="BM783" s="268"/>
      <c r="BN783" s="268"/>
      <c r="BO783" s="268"/>
      <c r="BP783" s="268"/>
      <c r="BQ783" s="268"/>
      <c r="BR783" s="268"/>
      <c r="BS783" s="268"/>
      <c r="BT783" s="268"/>
      <c r="BU783" s="268"/>
      <c r="BV783" s="268"/>
      <c r="BW783" s="268"/>
      <c r="BX783" s="268"/>
      <c r="BY783" s="268"/>
      <c r="BZ783" s="268"/>
      <c r="CA783" s="268"/>
      <c r="CB783" s="268"/>
      <c r="CC783" s="268"/>
      <c r="CD783" s="268"/>
      <c r="CE783" s="268"/>
    </row>
    <row r="784" spans="1:83" ht="12.65" customHeight="1" x14ac:dyDescent="0.35">
      <c r="A784" s="208" t="e">
        <f>RIGHT($C$83,3)&amp;"*"&amp;RIGHT($C$82,4)&amp;"*"&amp;BA$55&amp;"*"&amp;"A"</f>
        <v>#VALUE!</v>
      </c>
      <c r="B784" s="267">
        <f>ROUND(BA59,0)</f>
        <v>0</v>
      </c>
      <c r="C784" s="269">
        <f>ROUND(BA60,2)</f>
        <v>0</v>
      </c>
      <c r="D784" s="267">
        <f>ROUND(BA61,0)</f>
        <v>0</v>
      </c>
      <c r="E784" s="267">
        <f>ROUND(BA62,0)</f>
        <v>0</v>
      </c>
      <c r="F784" s="267">
        <f>ROUND(BA63,0)</f>
        <v>0</v>
      </c>
      <c r="G784" s="267">
        <f>ROUND(BA64,0)</f>
        <v>0</v>
      </c>
      <c r="H784" s="267">
        <f>ROUND(BA65,0)</f>
        <v>87</v>
      </c>
      <c r="I784" s="267">
        <f>ROUND(BA66,0)</f>
        <v>283808</v>
      </c>
      <c r="J784" s="267">
        <f>ROUND(BA67,0)</f>
        <v>7147</v>
      </c>
      <c r="K784" s="267">
        <f>ROUND(BA68,0)</f>
        <v>0</v>
      </c>
      <c r="L784" s="267">
        <f>ROUND(BA69,0)</f>
        <v>0</v>
      </c>
      <c r="M784" s="267">
        <f>ROUND(BA70,0)</f>
        <v>0</v>
      </c>
      <c r="N784" s="267"/>
      <c r="O784" s="267"/>
      <c r="P784" s="267">
        <f>IF(BA76&gt;0,ROUND(BA76,0),0)</f>
        <v>226</v>
      </c>
      <c r="Q784" s="267">
        <f>IF(BA77&gt;0,ROUND(BA77,0),0)</f>
        <v>0</v>
      </c>
      <c r="R784" s="267">
        <f>IF(BA78&gt;0,ROUND(BA78,0),0)</f>
        <v>0</v>
      </c>
      <c r="S784" s="267">
        <f>IF(BA79&gt;0,ROUND(BA79,0),0)</f>
        <v>0</v>
      </c>
      <c r="T784" s="269">
        <f>IF(BA80&gt;0,ROUND(BA80,2),0)</f>
        <v>0</v>
      </c>
      <c r="U784" s="267"/>
      <c r="V784" s="268"/>
      <c r="W784" s="267"/>
      <c r="X784" s="267"/>
      <c r="Y784" s="267"/>
      <c r="Z784" s="268"/>
      <c r="AA784" s="268"/>
      <c r="AB784" s="268"/>
      <c r="AC784" s="268"/>
      <c r="AD784" s="268"/>
      <c r="AE784" s="268"/>
      <c r="AF784" s="268"/>
      <c r="AG784" s="268"/>
      <c r="AH784" s="268"/>
      <c r="AI784" s="268"/>
      <c r="AJ784" s="268"/>
      <c r="AK784" s="268"/>
      <c r="AL784" s="268"/>
      <c r="AM784" s="268"/>
      <c r="AN784" s="268"/>
      <c r="AO784" s="268"/>
      <c r="AP784" s="268"/>
      <c r="AQ784" s="268"/>
      <c r="AR784" s="268"/>
      <c r="AS784" s="268"/>
      <c r="AT784" s="268"/>
      <c r="AU784" s="268"/>
      <c r="AV784" s="268"/>
      <c r="AW784" s="268"/>
      <c r="AX784" s="268"/>
      <c r="AY784" s="268"/>
      <c r="AZ784" s="268"/>
      <c r="BA784" s="268"/>
      <c r="BB784" s="268"/>
      <c r="BC784" s="268"/>
      <c r="BD784" s="268"/>
      <c r="BE784" s="268"/>
      <c r="BF784" s="268"/>
      <c r="BG784" s="268"/>
      <c r="BH784" s="268"/>
      <c r="BI784" s="268"/>
      <c r="BJ784" s="268"/>
      <c r="BK784" s="268"/>
      <c r="BL784" s="268"/>
      <c r="BM784" s="268"/>
      <c r="BN784" s="268"/>
      <c r="BO784" s="268"/>
      <c r="BP784" s="268"/>
      <c r="BQ784" s="268"/>
      <c r="BR784" s="268"/>
      <c r="BS784" s="268"/>
      <c r="BT784" s="268"/>
      <c r="BU784" s="268"/>
      <c r="BV784" s="268"/>
      <c r="BW784" s="268"/>
      <c r="BX784" s="268"/>
      <c r="BY784" s="268"/>
      <c r="BZ784" s="268"/>
      <c r="CA784" s="268"/>
      <c r="CB784" s="268"/>
      <c r="CC784" s="268"/>
      <c r="CD784" s="268"/>
      <c r="CE784" s="268"/>
    </row>
    <row r="785" spans="1:83" ht="12.65" customHeight="1" x14ac:dyDescent="0.35">
      <c r="A785" s="208" t="e">
        <f>RIGHT($C$83,3)&amp;"*"&amp;RIGHT($C$82,4)&amp;"*"&amp;BB$55&amp;"*"&amp;"A"</f>
        <v>#VALUE!</v>
      </c>
      <c r="B785" s="267"/>
      <c r="C785" s="269">
        <f>ROUND(BB60,2)</f>
        <v>0</v>
      </c>
      <c r="D785" s="267">
        <f>ROUND(BB61,0)</f>
        <v>0</v>
      </c>
      <c r="E785" s="267">
        <f>ROUND(BB62,0)</f>
        <v>0</v>
      </c>
      <c r="F785" s="267">
        <f>ROUND(BB63,0)</f>
        <v>0</v>
      </c>
      <c r="G785" s="267">
        <f>ROUND(BB64,0)</f>
        <v>0</v>
      </c>
      <c r="H785" s="267">
        <f>ROUND(BB65,0)</f>
        <v>0</v>
      </c>
      <c r="I785" s="267">
        <f>ROUND(BB66,0)</f>
        <v>0</v>
      </c>
      <c r="J785" s="267">
        <f>ROUND(BB67,0)</f>
        <v>0</v>
      </c>
      <c r="K785" s="267">
        <f>ROUND(BB68,0)</f>
        <v>0</v>
      </c>
      <c r="L785" s="267">
        <f>ROUND(BB69,0)</f>
        <v>0</v>
      </c>
      <c r="M785" s="267">
        <f>ROUND(BB70,0)</f>
        <v>0</v>
      </c>
      <c r="N785" s="267"/>
      <c r="O785" s="267"/>
      <c r="P785" s="267">
        <f>IF(BB76&gt;0,ROUND(BB76,0),0)</f>
        <v>0</v>
      </c>
      <c r="Q785" s="267">
        <f>IF(BB77&gt;0,ROUND(BB77,0),0)</f>
        <v>0</v>
      </c>
      <c r="R785" s="267">
        <f>IF(BB78&gt;0,ROUND(BB78,0),0)</f>
        <v>0</v>
      </c>
      <c r="S785" s="267">
        <f>IF(BB79&gt;0,ROUND(BB79,0),0)</f>
        <v>0</v>
      </c>
      <c r="T785" s="269">
        <f>IF(BB80&gt;0,ROUND(BB80,2),0)</f>
        <v>0</v>
      </c>
      <c r="U785" s="267"/>
      <c r="V785" s="268"/>
      <c r="W785" s="267"/>
      <c r="X785" s="267"/>
      <c r="Y785" s="267"/>
      <c r="Z785" s="268"/>
      <c r="AA785" s="268"/>
      <c r="AB785" s="268"/>
      <c r="AC785" s="268"/>
      <c r="AD785" s="268"/>
      <c r="AE785" s="268"/>
      <c r="AF785" s="268"/>
      <c r="AG785" s="268"/>
      <c r="AH785" s="268"/>
      <c r="AI785" s="268"/>
      <c r="AJ785" s="268"/>
      <c r="AK785" s="268"/>
      <c r="AL785" s="268"/>
      <c r="AM785" s="268"/>
      <c r="AN785" s="268"/>
      <c r="AO785" s="268"/>
      <c r="AP785" s="268"/>
      <c r="AQ785" s="268"/>
      <c r="AR785" s="268"/>
      <c r="AS785" s="268"/>
      <c r="AT785" s="268"/>
      <c r="AU785" s="268"/>
      <c r="AV785" s="268"/>
      <c r="AW785" s="268"/>
      <c r="AX785" s="268"/>
      <c r="AY785" s="268"/>
      <c r="AZ785" s="268"/>
      <c r="BA785" s="268"/>
      <c r="BB785" s="268"/>
      <c r="BC785" s="268"/>
      <c r="BD785" s="268"/>
      <c r="BE785" s="268"/>
      <c r="BF785" s="268"/>
      <c r="BG785" s="268"/>
      <c r="BH785" s="268"/>
      <c r="BI785" s="268"/>
      <c r="BJ785" s="268"/>
      <c r="BK785" s="268"/>
      <c r="BL785" s="268"/>
      <c r="BM785" s="268"/>
      <c r="BN785" s="268"/>
      <c r="BO785" s="268"/>
      <c r="BP785" s="268"/>
      <c r="BQ785" s="268"/>
      <c r="BR785" s="268"/>
      <c r="BS785" s="268"/>
      <c r="BT785" s="268"/>
      <c r="BU785" s="268"/>
      <c r="BV785" s="268"/>
      <c r="BW785" s="268"/>
      <c r="BX785" s="268"/>
      <c r="BY785" s="268"/>
      <c r="BZ785" s="268"/>
      <c r="CA785" s="268"/>
      <c r="CB785" s="268"/>
      <c r="CC785" s="268"/>
      <c r="CD785" s="268"/>
      <c r="CE785" s="268"/>
    </row>
    <row r="786" spans="1:83" ht="12.65" customHeight="1" x14ac:dyDescent="0.35">
      <c r="A786" s="208" t="e">
        <f>RIGHT($C$83,3)&amp;"*"&amp;RIGHT($C$82,4)&amp;"*"&amp;BC$55&amp;"*"&amp;"A"</f>
        <v>#VALUE!</v>
      </c>
      <c r="B786" s="267"/>
      <c r="C786" s="269">
        <f>ROUND(BC60,2)</f>
        <v>1.91</v>
      </c>
      <c r="D786" s="267">
        <f>ROUND(BC61,0)</f>
        <v>64654</v>
      </c>
      <c r="E786" s="267">
        <f>ROUND(BC62,0)</f>
        <v>13366</v>
      </c>
      <c r="F786" s="267">
        <f>ROUND(BC63,0)</f>
        <v>0</v>
      </c>
      <c r="G786" s="267">
        <f>ROUND(BC64,0)</f>
        <v>10</v>
      </c>
      <c r="H786" s="267">
        <f>ROUND(BC65,0)</f>
        <v>6391</v>
      </c>
      <c r="I786" s="267">
        <f>ROUND(BC66,0)</f>
        <v>10893</v>
      </c>
      <c r="J786" s="267">
        <f>ROUND(BC67,0)</f>
        <v>0</v>
      </c>
      <c r="K786" s="267">
        <f>ROUND(BC68,0)</f>
        <v>0</v>
      </c>
      <c r="L786" s="267">
        <f>ROUND(BC69,0)</f>
        <v>0</v>
      </c>
      <c r="M786" s="267">
        <f>ROUND(BC70,0)</f>
        <v>0</v>
      </c>
      <c r="N786" s="267"/>
      <c r="O786" s="267"/>
      <c r="P786" s="267">
        <f>IF(BC76&gt;0,ROUND(BC76,0),0)</f>
        <v>0</v>
      </c>
      <c r="Q786" s="267">
        <f>IF(BC77&gt;0,ROUND(BC77,0),0)</f>
        <v>0</v>
      </c>
      <c r="R786" s="267">
        <f>IF(BC78&gt;0,ROUND(BC78,0),0)</f>
        <v>0</v>
      </c>
      <c r="S786" s="267">
        <f>IF(BC79&gt;0,ROUND(BC79,0),0)</f>
        <v>0</v>
      </c>
      <c r="T786" s="269">
        <f>IF(BC80&gt;0,ROUND(BC80,2),0)</f>
        <v>0</v>
      </c>
      <c r="U786" s="267"/>
      <c r="V786" s="268"/>
      <c r="W786" s="267"/>
      <c r="X786" s="267"/>
      <c r="Y786" s="267"/>
      <c r="Z786" s="268"/>
      <c r="AA786" s="268"/>
      <c r="AB786" s="268"/>
      <c r="AC786" s="268"/>
      <c r="AD786" s="268"/>
      <c r="AE786" s="268"/>
      <c r="AF786" s="268"/>
      <c r="AG786" s="268"/>
      <c r="AH786" s="268"/>
      <c r="AI786" s="268"/>
      <c r="AJ786" s="268"/>
      <c r="AK786" s="268"/>
      <c r="AL786" s="268"/>
      <c r="AM786" s="268"/>
      <c r="AN786" s="268"/>
      <c r="AO786" s="268"/>
      <c r="AP786" s="268"/>
      <c r="AQ786" s="268"/>
      <c r="AR786" s="268"/>
      <c r="AS786" s="268"/>
      <c r="AT786" s="268"/>
      <c r="AU786" s="268"/>
      <c r="AV786" s="268"/>
      <c r="AW786" s="268"/>
      <c r="AX786" s="268"/>
      <c r="AY786" s="268"/>
      <c r="AZ786" s="268"/>
      <c r="BA786" s="268"/>
      <c r="BB786" s="268"/>
      <c r="BC786" s="268"/>
      <c r="BD786" s="268"/>
      <c r="BE786" s="268"/>
      <c r="BF786" s="268"/>
      <c r="BG786" s="268"/>
      <c r="BH786" s="268"/>
      <c r="BI786" s="268"/>
      <c r="BJ786" s="268"/>
      <c r="BK786" s="268"/>
      <c r="BL786" s="268"/>
      <c r="BM786" s="268"/>
      <c r="BN786" s="268"/>
      <c r="BO786" s="268"/>
      <c r="BP786" s="268"/>
      <c r="BQ786" s="268"/>
      <c r="BR786" s="268"/>
      <c r="BS786" s="268"/>
      <c r="BT786" s="268"/>
      <c r="BU786" s="268"/>
      <c r="BV786" s="268"/>
      <c r="BW786" s="268"/>
      <c r="BX786" s="268"/>
      <c r="BY786" s="268"/>
      <c r="BZ786" s="268"/>
      <c r="CA786" s="268"/>
      <c r="CB786" s="268"/>
      <c r="CC786" s="268"/>
      <c r="CD786" s="268"/>
      <c r="CE786" s="268"/>
    </row>
    <row r="787" spans="1:83" ht="12.65" customHeight="1" x14ac:dyDescent="0.35">
      <c r="A787" s="208" t="e">
        <f>RIGHT($C$83,3)&amp;"*"&amp;RIGHT($C$82,4)&amp;"*"&amp;BD$55&amp;"*"&amp;"A"</f>
        <v>#VALUE!</v>
      </c>
      <c r="B787" s="267"/>
      <c r="C787" s="269">
        <f>ROUND(BD60,2)</f>
        <v>4.63</v>
      </c>
      <c r="D787" s="267">
        <f>ROUND(BD61,0)</f>
        <v>284940</v>
      </c>
      <c r="E787" s="267">
        <f>ROUND(BD62,0)</f>
        <v>58905</v>
      </c>
      <c r="F787" s="267">
        <f>ROUND(BD63,0)</f>
        <v>0</v>
      </c>
      <c r="G787" s="267">
        <f>ROUND(BD64,0)</f>
        <v>2569</v>
      </c>
      <c r="H787" s="267">
        <f>ROUND(BD65,0)</f>
        <v>853698</v>
      </c>
      <c r="I787" s="267">
        <f>ROUND(BD66,0)</f>
        <v>690</v>
      </c>
      <c r="J787" s="267">
        <f>ROUND(BD67,0)</f>
        <v>0</v>
      </c>
      <c r="K787" s="267">
        <f>ROUND(BD68,0)</f>
        <v>345</v>
      </c>
      <c r="L787" s="267">
        <f>ROUND(BD69,0)</f>
        <v>59360</v>
      </c>
      <c r="M787" s="267">
        <f>ROUND(BD70,0)</f>
        <v>0</v>
      </c>
      <c r="N787" s="267"/>
      <c r="O787" s="267"/>
      <c r="P787" s="267">
        <f>IF(BD76&gt;0,ROUND(BD76,0),0)</f>
        <v>0</v>
      </c>
      <c r="Q787" s="267">
        <f>IF(BD77&gt;0,ROUND(BD77,0),0)</f>
        <v>0</v>
      </c>
      <c r="R787" s="267">
        <f>IF(BD78&gt;0,ROUND(BD78,0),0)</f>
        <v>0</v>
      </c>
      <c r="S787" s="267">
        <f>IF(BD79&gt;0,ROUND(BD79,0),0)</f>
        <v>0</v>
      </c>
      <c r="T787" s="269">
        <f>IF(BD80&gt;0,ROUND(BD80,2),0)</f>
        <v>0</v>
      </c>
      <c r="U787" s="267"/>
      <c r="V787" s="268"/>
      <c r="W787" s="267"/>
      <c r="X787" s="267"/>
      <c r="Y787" s="267"/>
      <c r="Z787" s="268"/>
      <c r="AA787" s="268"/>
      <c r="AB787" s="268"/>
      <c r="AC787" s="268"/>
      <c r="AD787" s="268"/>
      <c r="AE787" s="268"/>
      <c r="AF787" s="268"/>
      <c r="AG787" s="268"/>
      <c r="AH787" s="268"/>
      <c r="AI787" s="268"/>
      <c r="AJ787" s="268"/>
      <c r="AK787" s="268"/>
      <c r="AL787" s="268"/>
      <c r="AM787" s="268"/>
      <c r="AN787" s="268"/>
      <c r="AO787" s="268"/>
      <c r="AP787" s="268"/>
      <c r="AQ787" s="268"/>
      <c r="AR787" s="268"/>
      <c r="AS787" s="268"/>
      <c r="AT787" s="268"/>
      <c r="AU787" s="268"/>
      <c r="AV787" s="268"/>
      <c r="AW787" s="268"/>
      <c r="AX787" s="268"/>
      <c r="AY787" s="268"/>
      <c r="AZ787" s="268"/>
      <c r="BA787" s="268"/>
      <c r="BB787" s="268"/>
      <c r="BC787" s="268"/>
      <c r="BD787" s="268"/>
      <c r="BE787" s="268"/>
      <c r="BF787" s="268"/>
      <c r="BG787" s="268"/>
      <c r="BH787" s="268"/>
      <c r="BI787" s="268"/>
      <c r="BJ787" s="268"/>
      <c r="BK787" s="268"/>
      <c r="BL787" s="268"/>
      <c r="BM787" s="268"/>
      <c r="BN787" s="268"/>
      <c r="BO787" s="268"/>
      <c r="BP787" s="268"/>
      <c r="BQ787" s="268"/>
      <c r="BR787" s="268"/>
      <c r="BS787" s="268"/>
      <c r="BT787" s="268"/>
      <c r="BU787" s="268"/>
      <c r="BV787" s="268"/>
      <c r="BW787" s="268"/>
      <c r="BX787" s="268"/>
      <c r="BY787" s="268"/>
      <c r="BZ787" s="268"/>
      <c r="CA787" s="268"/>
      <c r="CB787" s="268"/>
      <c r="CC787" s="268"/>
      <c r="CD787" s="268"/>
      <c r="CE787" s="268"/>
    </row>
    <row r="788" spans="1:83" ht="12.65" customHeight="1" x14ac:dyDescent="0.35">
      <c r="A788" s="208" t="e">
        <f>RIGHT($C$83,3)&amp;"*"&amp;RIGHT($C$82,4)&amp;"*"&amp;BE$55&amp;"*"&amp;"A"</f>
        <v>#VALUE!</v>
      </c>
      <c r="B788" s="267">
        <f>ROUND(BE59,0)</f>
        <v>182926</v>
      </c>
      <c r="C788" s="269">
        <f>ROUND(BE60,2)</f>
        <v>7.27</v>
      </c>
      <c r="D788" s="267">
        <f>ROUND(BE61,0)</f>
        <v>478588</v>
      </c>
      <c r="E788" s="267">
        <f>ROUND(BE62,0)</f>
        <v>98938</v>
      </c>
      <c r="F788" s="267">
        <f>ROUND(BE63,0)</f>
        <v>2000</v>
      </c>
      <c r="G788" s="267">
        <f>ROUND(BE64,0)</f>
        <v>129164</v>
      </c>
      <c r="H788" s="267">
        <f>ROUND(BE65,0)</f>
        <v>322</v>
      </c>
      <c r="I788" s="267">
        <f>ROUND(BE66,0)</f>
        <v>838062</v>
      </c>
      <c r="J788" s="267">
        <f>ROUND(BE67,0)</f>
        <v>93951</v>
      </c>
      <c r="K788" s="267">
        <f>ROUND(BE68,0)</f>
        <v>16430</v>
      </c>
      <c r="L788" s="267">
        <f>ROUND(BE69,0)</f>
        <v>5963</v>
      </c>
      <c r="M788" s="267">
        <f>ROUND(BE70,0)</f>
        <v>0</v>
      </c>
      <c r="N788" s="267"/>
      <c r="O788" s="267"/>
      <c r="P788" s="267">
        <f>IF(BE76&gt;0,ROUND(BE76,0),0)</f>
        <v>2971</v>
      </c>
      <c r="Q788" s="267">
        <f>IF(BE77&gt;0,ROUND(BE77,0),0)</f>
        <v>0</v>
      </c>
      <c r="R788" s="267">
        <f>IF(BE78&gt;0,ROUND(BE78,0),0)</f>
        <v>0</v>
      </c>
      <c r="S788" s="267">
        <f>IF(BE79&gt;0,ROUND(BE79,0),0)</f>
        <v>0</v>
      </c>
      <c r="T788" s="269">
        <f>IF(BE80&gt;0,ROUND(BE80,2),0)</f>
        <v>0</v>
      </c>
      <c r="U788" s="267"/>
      <c r="V788" s="268"/>
      <c r="W788" s="267"/>
      <c r="X788" s="267"/>
      <c r="Y788" s="267"/>
      <c r="Z788" s="268"/>
      <c r="AA788" s="268"/>
      <c r="AB788" s="268"/>
      <c r="AC788" s="268"/>
      <c r="AD788" s="268"/>
      <c r="AE788" s="268"/>
      <c r="AF788" s="268"/>
      <c r="AG788" s="268"/>
      <c r="AH788" s="268"/>
      <c r="AI788" s="268"/>
      <c r="AJ788" s="268"/>
      <c r="AK788" s="268"/>
      <c r="AL788" s="268"/>
      <c r="AM788" s="268"/>
      <c r="AN788" s="268"/>
      <c r="AO788" s="268"/>
      <c r="AP788" s="268"/>
      <c r="AQ788" s="268"/>
      <c r="AR788" s="268"/>
      <c r="AS788" s="268"/>
      <c r="AT788" s="268"/>
      <c r="AU788" s="268"/>
      <c r="AV788" s="268"/>
      <c r="AW788" s="268"/>
      <c r="AX788" s="268"/>
      <c r="AY788" s="268"/>
      <c r="AZ788" s="268"/>
      <c r="BA788" s="268"/>
      <c r="BB788" s="268"/>
      <c r="BC788" s="268"/>
      <c r="BD788" s="268"/>
      <c r="BE788" s="268"/>
      <c r="BF788" s="268"/>
      <c r="BG788" s="268"/>
      <c r="BH788" s="268"/>
      <c r="BI788" s="268"/>
      <c r="BJ788" s="268"/>
      <c r="BK788" s="268"/>
      <c r="BL788" s="268"/>
      <c r="BM788" s="268"/>
      <c r="BN788" s="268"/>
      <c r="BO788" s="268"/>
      <c r="BP788" s="268"/>
      <c r="BQ788" s="268"/>
      <c r="BR788" s="268"/>
      <c r="BS788" s="268"/>
      <c r="BT788" s="268"/>
      <c r="BU788" s="268"/>
      <c r="BV788" s="268"/>
      <c r="BW788" s="268"/>
      <c r="BX788" s="268"/>
      <c r="BY788" s="268"/>
      <c r="BZ788" s="268"/>
      <c r="CA788" s="268"/>
      <c r="CB788" s="268"/>
      <c r="CC788" s="268"/>
      <c r="CD788" s="268"/>
      <c r="CE788" s="268"/>
    </row>
    <row r="789" spans="1:83" ht="12.65" customHeight="1" x14ac:dyDescent="0.35">
      <c r="A789" s="208" t="e">
        <f>RIGHT($C$83,3)&amp;"*"&amp;RIGHT($C$82,4)&amp;"*"&amp;BF$55&amp;"*"&amp;"A"</f>
        <v>#VALUE!</v>
      </c>
      <c r="B789" s="267"/>
      <c r="C789" s="269">
        <f>ROUND(BF60,2)</f>
        <v>23.47</v>
      </c>
      <c r="D789" s="267">
        <f>ROUND(BF61,0)</f>
        <v>921164</v>
      </c>
      <c r="E789" s="267">
        <f>ROUND(BF62,0)</f>
        <v>190431</v>
      </c>
      <c r="F789" s="267">
        <f>ROUND(BF63,0)</f>
        <v>0</v>
      </c>
      <c r="G789" s="267">
        <f>ROUND(BF64,0)</f>
        <v>93257</v>
      </c>
      <c r="H789" s="267">
        <f>ROUND(BF65,0)</f>
        <v>68072</v>
      </c>
      <c r="I789" s="267">
        <f>ROUND(BF66,0)</f>
        <v>59932</v>
      </c>
      <c r="J789" s="267">
        <f>ROUND(BF67,0)</f>
        <v>33340</v>
      </c>
      <c r="K789" s="267">
        <f>ROUND(BF68,0)</f>
        <v>1219</v>
      </c>
      <c r="L789" s="267">
        <f>ROUND(BF69,0)</f>
        <v>613</v>
      </c>
      <c r="M789" s="267">
        <f>ROUND(BF70,0)</f>
        <v>0</v>
      </c>
      <c r="N789" s="267"/>
      <c r="O789" s="267"/>
      <c r="P789" s="267">
        <f>IF(BF76&gt;0,ROUND(BF76,0),0)</f>
        <v>1054</v>
      </c>
      <c r="Q789" s="267">
        <f>IF(BF77&gt;0,ROUND(BF77,0),0)</f>
        <v>0</v>
      </c>
      <c r="R789" s="267">
        <f>IF(BF78&gt;0,ROUND(BF78,0),0)</f>
        <v>0</v>
      </c>
      <c r="S789" s="267">
        <f>IF(BF79&gt;0,ROUND(BF79,0),0)</f>
        <v>0</v>
      </c>
      <c r="T789" s="269">
        <f>IF(BF80&gt;0,ROUND(BF80,2),0)</f>
        <v>0</v>
      </c>
      <c r="U789" s="267"/>
      <c r="V789" s="268"/>
      <c r="W789" s="267"/>
      <c r="X789" s="267"/>
      <c r="Y789" s="267"/>
      <c r="Z789" s="268"/>
      <c r="AA789" s="268"/>
      <c r="AB789" s="268"/>
      <c r="AC789" s="268"/>
      <c r="AD789" s="268"/>
      <c r="AE789" s="268"/>
      <c r="AF789" s="268"/>
      <c r="AG789" s="268"/>
      <c r="AH789" s="268"/>
      <c r="AI789" s="268"/>
      <c r="AJ789" s="268"/>
      <c r="AK789" s="268"/>
      <c r="AL789" s="268"/>
      <c r="AM789" s="268"/>
      <c r="AN789" s="268"/>
      <c r="AO789" s="268"/>
      <c r="AP789" s="268"/>
      <c r="AQ789" s="268"/>
      <c r="AR789" s="268"/>
      <c r="AS789" s="268"/>
      <c r="AT789" s="268"/>
      <c r="AU789" s="268"/>
      <c r="AV789" s="268"/>
      <c r="AW789" s="268"/>
      <c r="AX789" s="268"/>
      <c r="AY789" s="268"/>
      <c r="AZ789" s="268"/>
      <c r="BA789" s="268"/>
      <c r="BB789" s="268"/>
      <c r="BC789" s="268"/>
      <c r="BD789" s="268"/>
      <c r="BE789" s="268"/>
      <c r="BF789" s="268"/>
      <c r="BG789" s="268"/>
      <c r="BH789" s="268"/>
      <c r="BI789" s="268"/>
      <c r="BJ789" s="268"/>
      <c r="BK789" s="268"/>
      <c r="BL789" s="268"/>
      <c r="BM789" s="268"/>
      <c r="BN789" s="268"/>
      <c r="BO789" s="268"/>
      <c r="BP789" s="268"/>
      <c r="BQ789" s="268"/>
      <c r="BR789" s="268"/>
      <c r="BS789" s="268"/>
      <c r="BT789" s="268"/>
      <c r="BU789" s="268"/>
      <c r="BV789" s="268"/>
      <c r="BW789" s="268"/>
      <c r="BX789" s="268"/>
      <c r="BY789" s="268"/>
      <c r="BZ789" s="268"/>
      <c r="CA789" s="268"/>
      <c r="CB789" s="268"/>
      <c r="CC789" s="268"/>
      <c r="CD789" s="268"/>
      <c r="CE789" s="268"/>
    </row>
    <row r="790" spans="1:83" ht="12.65" customHeight="1" x14ac:dyDescent="0.35">
      <c r="A790" s="208" t="e">
        <f>RIGHT($C$83,3)&amp;"*"&amp;RIGHT($C$82,4)&amp;"*"&amp;BG$55&amp;"*"&amp;"A"</f>
        <v>#VALUE!</v>
      </c>
      <c r="B790" s="267"/>
      <c r="C790" s="269">
        <f>ROUND(BG60,2)</f>
        <v>3.07</v>
      </c>
      <c r="D790" s="267">
        <f>ROUND(BG61,0)</f>
        <v>105288</v>
      </c>
      <c r="E790" s="267">
        <f>ROUND(BG62,0)</f>
        <v>21766</v>
      </c>
      <c r="F790" s="267">
        <f>ROUND(BG63,0)</f>
        <v>0</v>
      </c>
      <c r="G790" s="267">
        <f>ROUND(BG64,0)</f>
        <v>45015</v>
      </c>
      <c r="H790" s="267">
        <f>ROUND(BG65,0)</f>
        <v>118079</v>
      </c>
      <c r="I790" s="267">
        <f>ROUND(BG66,0)</f>
        <v>1508</v>
      </c>
      <c r="J790" s="267">
        <f>ROUND(BG67,0)</f>
        <v>0</v>
      </c>
      <c r="K790" s="267">
        <f>ROUND(BG68,0)</f>
        <v>0</v>
      </c>
      <c r="L790" s="267">
        <f>ROUND(BG69,0)</f>
        <v>0</v>
      </c>
      <c r="M790" s="267">
        <f>ROUND(BG70,0)</f>
        <v>0</v>
      </c>
      <c r="N790" s="267"/>
      <c r="O790" s="267"/>
      <c r="P790" s="267">
        <f>IF(BG76&gt;0,ROUND(BG76,0),0)</f>
        <v>0</v>
      </c>
      <c r="Q790" s="267">
        <f>IF(BG77&gt;0,ROUND(BG77,0),0)</f>
        <v>0</v>
      </c>
      <c r="R790" s="267">
        <f>IF(BG78&gt;0,ROUND(BG78,0),0)</f>
        <v>0</v>
      </c>
      <c r="S790" s="267">
        <f>IF(BG79&gt;0,ROUND(BG79,0),0)</f>
        <v>0</v>
      </c>
      <c r="T790" s="269">
        <f>IF(BG80&gt;0,ROUND(BG80,2),0)</f>
        <v>0</v>
      </c>
      <c r="U790" s="267"/>
      <c r="V790" s="268"/>
      <c r="W790" s="267"/>
      <c r="X790" s="267"/>
      <c r="Y790" s="267"/>
      <c r="Z790" s="268"/>
      <c r="AA790" s="268"/>
      <c r="AB790" s="268"/>
      <c r="AC790" s="268"/>
      <c r="AD790" s="268"/>
      <c r="AE790" s="268"/>
      <c r="AF790" s="268"/>
      <c r="AG790" s="268"/>
      <c r="AH790" s="268"/>
      <c r="AI790" s="268"/>
      <c r="AJ790" s="268"/>
      <c r="AK790" s="268"/>
      <c r="AL790" s="268"/>
      <c r="AM790" s="268"/>
      <c r="AN790" s="268"/>
      <c r="AO790" s="268"/>
      <c r="AP790" s="268"/>
      <c r="AQ790" s="268"/>
      <c r="AR790" s="268"/>
      <c r="AS790" s="268"/>
      <c r="AT790" s="268"/>
      <c r="AU790" s="268"/>
      <c r="AV790" s="268"/>
      <c r="AW790" s="268"/>
      <c r="AX790" s="268"/>
      <c r="AY790" s="268"/>
      <c r="AZ790" s="268"/>
      <c r="BA790" s="268"/>
      <c r="BB790" s="268"/>
      <c r="BC790" s="268"/>
      <c r="BD790" s="268"/>
      <c r="BE790" s="268"/>
      <c r="BF790" s="268"/>
      <c r="BG790" s="268"/>
      <c r="BH790" s="268"/>
      <c r="BI790" s="268"/>
      <c r="BJ790" s="268"/>
      <c r="BK790" s="268"/>
      <c r="BL790" s="268"/>
      <c r="BM790" s="268"/>
      <c r="BN790" s="268"/>
      <c r="BO790" s="268"/>
      <c r="BP790" s="268"/>
      <c r="BQ790" s="268"/>
      <c r="BR790" s="268"/>
      <c r="BS790" s="268"/>
      <c r="BT790" s="268"/>
      <c r="BU790" s="268"/>
      <c r="BV790" s="268"/>
      <c r="BW790" s="268"/>
      <c r="BX790" s="268"/>
      <c r="BY790" s="268"/>
      <c r="BZ790" s="268"/>
      <c r="CA790" s="268"/>
      <c r="CB790" s="268"/>
      <c r="CC790" s="268"/>
      <c r="CD790" s="268"/>
      <c r="CE790" s="268"/>
    </row>
    <row r="791" spans="1:83" ht="12.65" customHeight="1" x14ac:dyDescent="0.35">
      <c r="A791" s="208" t="e">
        <f>RIGHT($C$83,3)&amp;"*"&amp;RIGHT($C$82,4)&amp;"*"&amp;BH$55&amp;"*"&amp;"A"</f>
        <v>#VALUE!</v>
      </c>
      <c r="B791" s="267"/>
      <c r="C791" s="269">
        <f>ROUND(BH60,2)</f>
        <v>7.55</v>
      </c>
      <c r="D791" s="267">
        <f>ROUND(BH61,0)</f>
        <v>439823</v>
      </c>
      <c r="E791" s="267">
        <f>ROUND(BH62,0)</f>
        <v>90924</v>
      </c>
      <c r="F791" s="267">
        <f>ROUND(BH63,0)</f>
        <v>33217</v>
      </c>
      <c r="G791" s="267">
        <f>ROUND(BH64,0)</f>
        <v>212028</v>
      </c>
      <c r="H791" s="267">
        <f>ROUND(BH65,0)</f>
        <v>184918</v>
      </c>
      <c r="I791" s="267">
        <f>ROUND(BH66,0)</f>
        <v>3613890</v>
      </c>
      <c r="J791" s="267">
        <f>ROUND(BH67,0)</f>
        <v>79056</v>
      </c>
      <c r="K791" s="267">
        <f>ROUND(BH68,0)</f>
        <v>0</v>
      </c>
      <c r="L791" s="267">
        <f>ROUND(BH69,0)</f>
        <v>298667</v>
      </c>
      <c r="M791" s="267">
        <f>ROUND(BH70,0)</f>
        <v>0</v>
      </c>
      <c r="N791" s="267"/>
      <c r="O791" s="267"/>
      <c r="P791" s="267">
        <f>IF(BH76&gt;0,ROUND(BH76,0),0)</f>
        <v>2500</v>
      </c>
      <c r="Q791" s="267">
        <f>IF(BH77&gt;0,ROUND(BH77,0),0)</f>
        <v>0</v>
      </c>
      <c r="R791" s="267">
        <f>IF(BH78&gt;0,ROUND(BH78,0),0)</f>
        <v>0</v>
      </c>
      <c r="S791" s="267">
        <f>IF(BH79&gt;0,ROUND(BH79,0),0)</f>
        <v>0</v>
      </c>
      <c r="T791" s="269">
        <f>IF(BH80&gt;0,ROUND(BH80,2),0)</f>
        <v>0</v>
      </c>
      <c r="U791" s="267"/>
      <c r="V791" s="268"/>
      <c r="W791" s="267"/>
      <c r="X791" s="267"/>
      <c r="Y791" s="267"/>
      <c r="Z791" s="268"/>
      <c r="AA791" s="268"/>
      <c r="AB791" s="268"/>
      <c r="AC791" s="268"/>
      <c r="AD791" s="268"/>
      <c r="AE791" s="268"/>
      <c r="AF791" s="268"/>
      <c r="AG791" s="268"/>
      <c r="AH791" s="268"/>
      <c r="AI791" s="268"/>
      <c r="AJ791" s="268"/>
      <c r="AK791" s="268"/>
      <c r="AL791" s="268"/>
      <c r="AM791" s="268"/>
      <c r="AN791" s="268"/>
      <c r="AO791" s="268"/>
      <c r="AP791" s="268"/>
      <c r="AQ791" s="268"/>
      <c r="AR791" s="268"/>
      <c r="AS791" s="268"/>
      <c r="AT791" s="268"/>
      <c r="AU791" s="268"/>
      <c r="AV791" s="268"/>
      <c r="AW791" s="268"/>
      <c r="AX791" s="268"/>
      <c r="AY791" s="268"/>
      <c r="AZ791" s="268"/>
      <c r="BA791" s="268"/>
      <c r="BB791" s="268"/>
      <c r="BC791" s="268"/>
      <c r="BD791" s="268"/>
      <c r="BE791" s="268"/>
      <c r="BF791" s="268"/>
      <c r="BG791" s="268"/>
      <c r="BH791" s="268"/>
      <c r="BI791" s="268"/>
      <c r="BJ791" s="268"/>
      <c r="BK791" s="268"/>
      <c r="BL791" s="268"/>
      <c r="BM791" s="268"/>
      <c r="BN791" s="268"/>
      <c r="BO791" s="268"/>
      <c r="BP791" s="268"/>
      <c r="BQ791" s="268"/>
      <c r="BR791" s="268"/>
      <c r="BS791" s="268"/>
      <c r="BT791" s="268"/>
      <c r="BU791" s="268"/>
      <c r="BV791" s="268"/>
      <c r="BW791" s="268"/>
      <c r="BX791" s="268"/>
      <c r="BY791" s="268"/>
      <c r="BZ791" s="268"/>
      <c r="CA791" s="268"/>
      <c r="CB791" s="268"/>
      <c r="CC791" s="268"/>
      <c r="CD791" s="268"/>
      <c r="CE791" s="268"/>
    </row>
    <row r="792" spans="1:83" ht="12.65" customHeight="1" x14ac:dyDescent="0.35">
      <c r="A792" s="208" t="e">
        <f>RIGHT($C$83,3)&amp;"*"&amp;RIGHT($C$82,4)&amp;"*"&amp;BI$55&amp;"*"&amp;"A"</f>
        <v>#VALUE!</v>
      </c>
      <c r="B792" s="267"/>
      <c r="C792" s="269">
        <f>ROUND(BI60,2)</f>
        <v>0</v>
      </c>
      <c r="D792" s="267">
        <f>ROUND(BI61,0)</f>
        <v>0</v>
      </c>
      <c r="E792" s="267">
        <f>ROUND(BI62,0)</f>
        <v>0</v>
      </c>
      <c r="F792" s="267">
        <f>ROUND(BI63,0)</f>
        <v>0</v>
      </c>
      <c r="G792" s="267">
        <f>ROUND(BI64,0)</f>
        <v>0</v>
      </c>
      <c r="H792" s="267">
        <f>ROUND(BI65,0)</f>
        <v>0</v>
      </c>
      <c r="I792" s="267">
        <f>ROUND(BI66,0)</f>
        <v>0</v>
      </c>
      <c r="J792" s="267">
        <f>ROUND(BI67,0)</f>
        <v>0</v>
      </c>
      <c r="K792" s="267">
        <f>ROUND(BI68,0)</f>
        <v>0</v>
      </c>
      <c r="L792" s="267">
        <f>ROUND(BI69,0)</f>
        <v>0</v>
      </c>
      <c r="M792" s="267">
        <f>ROUND(BI70,0)</f>
        <v>0</v>
      </c>
      <c r="N792" s="267"/>
      <c r="O792" s="267"/>
      <c r="P792" s="267">
        <f>IF(BI76&gt;0,ROUND(BI76,0),0)</f>
        <v>0</v>
      </c>
      <c r="Q792" s="267">
        <f>IF(BI77&gt;0,ROUND(BI77,0),0)</f>
        <v>0</v>
      </c>
      <c r="R792" s="267">
        <f>IF(BI78&gt;0,ROUND(BI78,0),0)</f>
        <v>0</v>
      </c>
      <c r="S792" s="267">
        <f>IF(BI79&gt;0,ROUND(BI79,0),0)</f>
        <v>0</v>
      </c>
      <c r="T792" s="269">
        <f>IF(BI80&gt;0,ROUND(BI80,2),0)</f>
        <v>0</v>
      </c>
      <c r="U792" s="267"/>
      <c r="V792" s="268"/>
      <c r="W792" s="267"/>
      <c r="X792" s="267"/>
      <c r="Y792" s="267"/>
      <c r="Z792" s="268"/>
      <c r="AA792" s="268"/>
      <c r="AB792" s="268"/>
      <c r="AC792" s="268"/>
      <c r="AD792" s="268"/>
      <c r="AE792" s="268"/>
      <c r="AF792" s="268"/>
      <c r="AG792" s="268"/>
      <c r="AH792" s="268"/>
      <c r="AI792" s="268"/>
      <c r="AJ792" s="268"/>
      <c r="AK792" s="268"/>
      <c r="AL792" s="268"/>
      <c r="AM792" s="268"/>
      <c r="AN792" s="268"/>
      <c r="AO792" s="268"/>
      <c r="AP792" s="268"/>
      <c r="AQ792" s="268"/>
      <c r="AR792" s="268"/>
      <c r="AS792" s="268"/>
      <c r="AT792" s="268"/>
      <c r="AU792" s="268"/>
      <c r="AV792" s="268"/>
      <c r="AW792" s="268"/>
      <c r="AX792" s="268"/>
      <c r="AY792" s="268"/>
      <c r="AZ792" s="268"/>
      <c r="BA792" s="268"/>
      <c r="BB792" s="268"/>
      <c r="BC792" s="268"/>
      <c r="BD792" s="268"/>
      <c r="BE792" s="268"/>
      <c r="BF792" s="268"/>
      <c r="BG792" s="268"/>
      <c r="BH792" s="268"/>
      <c r="BI792" s="268"/>
      <c r="BJ792" s="268"/>
      <c r="BK792" s="268"/>
      <c r="BL792" s="268"/>
      <c r="BM792" s="268"/>
      <c r="BN792" s="268"/>
      <c r="BO792" s="268"/>
      <c r="BP792" s="268"/>
      <c r="BQ792" s="268"/>
      <c r="BR792" s="268"/>
      <c r="BS792" s="268"/>
      <c r="BT792" s="268"/>
      <c r="BU792" s="268"/>
      <c r="BV792" s="268"/>
      <c r="BW792" s="268"/>
      <c r="BX792" s="268"/>
      <c r="BY792" s="268"/>
      <c r="BZ792" s="268"/>
      <c r="CA792" s="268"/>
      <c r="CB792" s="268"/>
      <c r="CC792" s="268"/>
      <c r="CD792" s="268"/>
      <c r="CE792" s="268"/>
    </row>
    <row r="793" spans="1:83" ht="12.65" customHeight="1" x14ac:dyDescent="0.35">
      <c r="A793" s="208" t="e">
        <f>RIGHT($C$83,3)&amp;"*"&amp;RIGHT($C$82,4)&amp;"*"&amp;BJ$55&amp;"*"&amp;"A"</f>
        <v>#VALUE!</v>
      </c>
      <c r="B793" s="267"/>
      <c r="C793" s="269">
        <f>ROUND(BJ60,2)</f>
        <v>8.66</v>
      </c>
      <c r="D793" s="267">
        <f>ROUND(BJ61,0)</f>
        <v>453525</v>
      </c>
      <c r="E793" s="267">
        <f>ROUND(BJ62,0)</f>
        <v>93757</v>
      </c>
      <c r="F793" s="267">
        <f>ROUND(BJ63,0)</f>
        <v>206197</v>
      </c>
      <c r="G793" s="267">
        <f>ROUND(BJ64,0)</f>
        <v>5644</v>
      </c>
      <c r="H793" s="267">
        <f>ROUND(BJ65,0)</f>
        <v>26</v>
      </c>
      <c r="I793" s="267">
        <f>ROUND(BJ66,0)</f>
        <v>164768</v>
      </c>
      <c r="J793" s="267">
        <f>ROUND(BJ67,0)</f>
        <v>36042</v>
      </c>
      <c r="K793" s="267">
        <f>ROUND(BJ68,0)</f>
        <v>3419</v>
      </c>
      <c r="L793" s="267">
        <f>ROUND(BJ69,0)</f>
        <v>50390</v>
      </c>
      <c r="M793" s="267">
        <f>ROUND(BJ70,0)</f>
        <v>0</v>
      </c>
      <c r="N793" s="267"/>
      <c r="O793" s="267"/>
      <c r="P793" s="267">
        <f>IF(BJ76&gt;0,ROUND(BJ76,0),0)</f>
        <v>1140</v>
      </c>
      <c r="Q793" s="267">
        <f>IF(BJ77&gt;0,ROUND(BJ77,0),0)</f>
        <v>0</v>
      </c>
      <c r="R793" s="267">
        <f>IF(BJ78&gt;0,ROUND(BJ78,0),0)</f>
        <v>0</v>
      </c>
      <c r="S793" s="267">
        <f>IF(BJ79&gt;0,ROUND(BJ79,0),0)</f>
        <v>0</v>
      </c>
      <c r="T793" s="269">
        <f>IF(BJ80&gt;0,ROUND(BJ80,2),0)</f>
        <v>0</v>
      </c>
      <c r="U793" s="267"/>
      <c r="V793" s="268"/>
      <c r="W793" s="267"/>
      <c r="X793" s="267"/>
      <c r="Y793" s="267"/>
      <c r="Z793" s="268"/>
      <c r="AA793" s="268"/>
      <c r="AB793" s="268"/>
      <c r="AC793" s="268"/>
      <c r="AD793" s="268"/>
      <c r="AE793" s="268"/>
      <c r="AF793" s="268"/>
      <c r="AG793" s="268"/>
      <c r="AH793" s="268"/>
      <c r="AI793" s="268"/>
      <c r="AJ793" s="268"/>
      <c r="AK793" s="268"/>
      <c r="AL793" s="268"/>
      <c r="AM793" s="268"/>
      <c r="AN793" s="268"/>
      <c r="AO793" s="268"/>
      <c r="AP793" s="268"/>
      <c r="AQ793" s="268"/>
      <c r="AR793" s="268"/>
      <c r="AS793" s="268"/>
      <c r="AT793" s="268"/>
      <c r="AU793" s="268"/>
      <c r="AV793" s="268"/>
      <c r="AW793" s="268"/>
      <c r="AX793" s="268"/>
      <c r="AY793" s="268"/>
      <c r="AZ793" s="268"/>
      <c r="BA793" s="268"/>
      <c r="BB793" s="268"/>
      <c r="BC793" s="268"/>
      <c r="BD793" s="268"/>
      <c r="BE793" s="268"/>
      <c r="BF793" s="268"/>
      <c r="BG793" s="268"/>
      <c r="BH793" s="268"/>
      <c r="BI793" s="268"/>
      <c r="BJ793" s="268"/>
      <c r="BK793" s="268"/>
      <c r="BL793" s="268"/>
      <c r="BM793" s="268"/>
      <c r="BN793" s="268"/>
      <c r="BO793" s="268"/>
      <c r="BP793" s="268"/>
      <c r="BQ793" s="268"/>
      <c r="BR793" s="268"/>
      <c r="BS793" s="268"/>
      <c r="BT793" s="268"/>
      <c r="BU793" s="268"/>
      <c r="BV793" s="268"/>
      <c r="BW793" s="268"/>
      <c r="BX793" s="268"/>
      <c r="BY793" s="268"/>
      <c r="BZ793" s="268"/>
      <c r="CA793" s="268"/>
      <c r="CB793" s="268"/>
      <c r="CC793" s="268"/>
      <c r="CD793" s="268"/>
      <c r="CE793" s="268"/>
    </row>
    <row r="794" spans="1:83" ht="12.65" customHeight="1" x14ac:dyDescent="0.35">
      <c r="A794" s="208" t="e">
        <f>RIGHT($C$83,3)&amp;"*"&amp;RIGHT($C$82,4)&amp;"*"&amp;BK$55&amp;"*"&amp;"A"</f>
        <v>#VALUE!</v>
      </c>
      <c r="B794" s="267"/>
      <c r="C794" s="269">
        <f>ROUND(BK60,2)</f>
        <v>27.21</v>
      </c>
      <c r="D794" s="267">
        <f>ROUND(BK61,0)</f>
        <v>1596575</v>
      </c>
      <c r="E794" s="267">
        <f>ROUND(BK62,0)</f>
        <v>330058</v>
      </c>
      <c r="F794" s="267">
        <f>ROUND(BK63,0)</f>
        <v>22891</v>
      </c>
      <c r="G794" s="267">
        <f>ROUND(BK64,0)</f>
        <v>21422</v>
      </c>
      <c r="H794" s="267">
        <f>ROUND(BK65,0)</f>
        <v>9621</v>
      </c>
      <c r="I794" s="267">
        <f>ROUND(BK66,0)</f>
        <v>729620</v>
      </c>
      <c r="J794" s="267">
        <f>ROUND(BK67,0)</f>
        <v>68684</v>
      </c>
      <c r="K794" s="267">
        <f>ROUND(BK68,0)</f>
        <v>60961</v>
      </c>
      <c r="L794" s="267">
        <f>ROUND(BK69,0)</f>
        <v>35293</v>
      </c>
      <c r="M794" s="267">
        <f>ROUND(BK70,0)</f>
        <v>0</v>
      </c>
      <c r="N794" s="267"/>
      <c r="O794" s="267"/>
      <c r="P794" s="267">
        <f>IF(BK76&gt;0,ROUND(BK76,0),0)</f>
        <v>2172</v>
      </c>
      <c r="Q794" s="267">
        <f>IF(BK77&gt;0,ROUND(BK77,0),0)</f>
        <v>0</v>
      </c>
      <c r="R794" s="267">
        <f>IF(BK78&gt;0,ROUND(BK78,0),0)</f>
        <v>0</v>
      </c>
      <c r="S794" s="267">
        <f>IF(BK79&gt;0,ROUND(BK79,0),0)</f>
        <v>0</v>
      </c>
      <c r="T794" s="269">
        <f>IF(BK80&gt;0,ROUND(BK80,2),0)</f>
        <v>0</v>
      </c>
      <c r="U794" s="267"/>
      <c r="V794" s="268"/>
      <c r="W794" s="267"/>
      <c r="X794" s="267"/>
      <c r="Y794" s="267"/>
      <c r="Z794" s="268"/>
      <c r="AA794" s="268"/>
      <c r="AB794" s="268"/>
      <c r="AC794" s="268"/>
      <c r="AD794" s="268"/>
      <c r="AE794" s="268"/>
      <c r="AF794" s="268"/>
      <c r="AG794" s="268"/>
      <c r="AH794" s="268"/>
      <c r="AI794" s="268"/>
      <c r="AJ794" s="268"/>
      <c r="AK794" s="268"/>
      <c r="AL794" s="268"/>
      <c r="AM794" s="268"/>
      <c r="AN794" s="268"/>
      <c r="AO794" s="268"/>
      <c r="AP794" s="268"/>
      <c r="AQ794" s="268"/>
      <c r="AR794" s="268"/>
      <c r="AS794" s="268"/>
      <c r="AT794" s="268"/>
      <c r="AU794" s="268"/>
      <c r="AV794" s="268"/>
      <c r="AW794" s="268"/>
      <c r="AX794" s="268"/>
      <c r="AY794" s="268"/>
      <c r="AZ794" s="268"/>
      <c r="BA794" s="268"/>
      <c r="BB794" s="268"/>
      <c r="BC794" s="268"/>
      <c r="BD794" s="268"/>
      <c r="BE794" s="268"/>
      <c r="BF794" s="268"/>
      <c r="BG794" s="268"/>
      <c r="BH794" s="268"/>
      <c r="BI794" s="268"/>
      <c r="BJ794" s="268"/>
      <c r="BK794" s="268"/>
      <c r="BL794" s="268"/>
      <c r="BM794" s="268"/>
      <c r="BN794" s="268"/>
      <c r="BO794" s="268"/>
      <c r="BP794" s="268"/>
      <c r="BQ794" s="268"/>
      <c r="BR794" s="268"/>
      <c r="BS794" s="268"/>
      <c r="BT794" s="268"/>
      <c r="BU794" s="268"/>
      <c r="BV794" s="268"/>
      <c r="BW794" s="268"/>
      <c r="BX794" s="268"/>
      <c r="BY794" s="268"/>
      <c r="BZ794" s="268"/>
      <c r="CA794" s="268"/>
      <c r="CB794" s="268"/>
      <c r="CC794" s="268"/>
      <c r="CD794" s="268"/>
      <c r="CE794" s="268"/>
    </row>
    <row r="795" spans="1:83" ht="12.65" customHeight="1" x14ac:dyDescent="0.35">
      <c r="A795" s="208" t="e">
        <f>RIGHT($C$83,3)&amp;"*"&amp;RIGHT($C$82,4)&amp;"*"&amp;BL$55&amp;"*"&amp;"A"</f>
        <v>#VALUE!</v>
      </c>
      <c r="B795" s="267"/>
      <c r="C795" s="269">
        <f>ROUND(BL60,2)</f>
        <v>25.13</v>
      </c>
      <c r="D795" s="267">
        <f>ROUND(BL61,0)</f>
        <v>999969</v>
      </c>
      <c r="E795" s="267">
        <f>ROUND(BL62,0)</f>
        <v>206722</v>
      </c>
      <c r="F795" s="267">
        <f>ROUND(BL63,0)</f>
        <v>0</v>
      </c>
      <c r="G795" s="267">
        <f>ROUND(BL64,0)</f>
        <v>15929</v>
      </c>
      <c r="H795" s="267">
        <f>ROUND(BL65,0)</f>
        <v>950</v>
      </c>
      <c r="I795" s="267">
        <f>ROUND(BL66,0)</f>
        <v>1743</v>
      </c>
      <c r="J795" s="267">
        <f>ROUND(BL67,0)</f>
        <v>37995</v>
      </c>
      <c r="K795" s="267">
        <f>ROUND(BL68,0)</f>
        <v>0</v>
      </c>
      <c r="L795" s="267">
        <f>ROUND(BL69,0)</f>
        <v>2944</v>
      </c>
      <c r="M795" s="267">
        <f>ROUND(BL70,0)</f>
        <v>0</v>
      </c>
      <c r="N795" s="267"/>
      <c r="O795" s="267"/>
      <c r="P795" s="267">
        <f>IF(BL76&gt;0,ROUND(BL76,0),0)</f>
        <v>1202</v>
      </c>
      <c r="Q795" s="267">
        <f>IF(BL77&gt;0,ROUND(BL77,0),0)</f>
        <v>0</v>
      </c>
      <c r="R795" s="267">
        <f>IF(BL78&gt;0,ROUND(BL78,0),0)</f>
        <v>0</v>
      </c>
      <c r="S795" s="267">
        <f>IF(BL79&gt;0,ROUND(BL79,0),0)</f>
        <v>0</v>
      </c>
      <c r="T795" s="269">
        <f>IF(BL80&gt;0,ROUND(BL80,2),0)</f>
        <v>0</v>
      </c>
      <c r="U795" s="267"/>
      <c r="V795" s="268"/>
      <c r="W795" s="267"/>
      <c r="X795" s="267"/>
      <c r="Y795" s="267"/>
      <c r="Z795" s="268"/>
      <c r="AA795" s="268"/>
      <c r="AB795" s="268"/>
      <c r="AC795" s="268"/>
      <c r="AD795" s="268"/>
      <c r="AE795" s="268"/>
      <c r="AF795" s="268"/>
      <c r="AG795" s="268"/>
      <c r="AH795" s="268"/>
      <c r="AI795" s="268"/>
      <c r="AJ795" s="268"/>
      <c r="AK795" s="268"/>
      <c r="AL795" s="268"/>
      <c r="AM795" s="268"/>
      <c r="AN795" s="268"/>
      <c r="AO795" s="268"/>
      <c r="AP795" s="268"/>
      <c r="AQ795" s="268"/>
      <c r="AR795" s="268"/>
      <c r="AS795" s="268"/>
      <c r="AT795" s="268"/>
      <c r="AU795" s="268"/>
      <c r="AV795" s="268"/>
      <c r="AW795" s="268"/>
      <c r="AX795" s="268"/>
      <c r="AY795" s="268"/>
      <c r="AZ795" s="268"/>
      <c r="BA795" s="268"/>
      <c r="BB795" s="268"/>
      <c r="BC795" s="268"/>
      <c r="BD795" s="268"/>
      <c r="BE795" s="268"/>
      <c r="BF795" s="268"/>
      <c r="BG795" s="268"/>
      <c r="BH795" s="268"/>
      <c r="BI795" s="268"/>
      <c r="BJ795" s="268"/>
      <c r="BK795" s="268"/>
      <c r="BL795" s="268"/>
      <c r="BM795" s="268"/>
      <c r="BN795" s="268"/>
      <c r="BO795" s="268"/>
      <c r="BP795" s="268"/>
      <c r="BQ795" s="268"/>
      <c r="BR795" s="268"/>
      <c r="BS795" s="268"/>
      <c r="BT795" s="268"/>
      <c r="BU795" s="268"/>
      <c r="BV795" s="268"/>
      <c r="BW795" s="268"/>
      <c r="BX795" s="268"/>
      <c r="BY795" s="268"/>
      <c r="BZ795" s="268"/>
      <c r="CA795" s="268"/>
      <c r="CB795" s="268"/>
      <c r="CC795" s="268"/>
      <c r="CD795" s="268"/>
      <c r="CE795" s="268"/>
    </row>
    <row r="796" spans="1:83" ht="12.65" customHeight="1" x14ac:dyDescent="0.35">
      <c r="A796" s="208" t="e">
        <f>RIGHT($C$83,3)&amp;"*"&amp;RIGHT($C$82,4)&amp;"*"&amp;BM$55&amp;"*"&amp;"A"</f>
        <v>#VALUE!</v>
      </c>
      <c r="B796" s="267"/>
      <c r="C796" s="269">
        <f>ROUND(BM60,2)</f>
        <v>0</v>
      </c>
      <c r="D796" s="267">
        <f>ROUND(BM61,0)</f>
        <v>0</v>
      </c>
      <c r="E796" s="267">
        <f>ROUND(BM62,0)</f>
        <v>0</v>
      </c>
      <c r="F796" s="267">
        <f>ROUND(BM63,0)</f>
        <v>0</v>
      </c>
      <c r="G796" s="267">
        <f>ROUND(BM64,0)</f>
        <v>0</v>
      </c>
      <c r="H796" s="267">
        <f>ROUND(BM65,0)</f>
        <v>0</v>
      </c>
      <c r="I796" s="267">
        <f>ROUND(BM66,0)</f>
        <v>0</v>
      </c>
      <c r="J796" s="267">
        <f>ROUND(BM67,0)</f>
        <v>0</v>
      </c>
      <c r="K796" s="267">
        <f>ROUND(BM68,0)</f>
        <v>0</v>
      </c>
      <c r="L796" s="267">
        <f>ROUND(BM69,0)</f>
        <v>0</v>
      </c>
      <c r="M796" s="267">
        <f>ROUND(BM70,0)</f>
        <v>0</v>
      </c>
      <c r="N796" s="267"/>
      <c r="O796" s="267"/>
      <c r="P796" s="267">
        <f>IF(BM76&gt;0,ROUND(BM76,0),0)</f>
        <v>0</v>
      </c>
      <c r="Q796" s="267">
        <f>IF(BM77&gt;0,ROUND(BM77,0),0)</f>
        <v>0</v>
      </c>
      <c r="R796" s="267">
        <f>IF(BM78&gt;0,ROUND(BM78,0),0)</f>
        <v>0</v>
      </c>
      <c r="S796" s="267">
        <f>IF(BM79&gt;0,ROUND(BM79,0),0)</f>
        <v>0</v>
      </c>
      <c r="T796" s="269">
        <f>IF(BM80&gt;0,ROUND(BM80,2),0)</f>
        <v>0</v>
      </c>
      <c r="U796" s="267"/>
      <c r="V796" s="268"/>
      <c r="W796" s="267"/>
      <c r="X796" s="267"/>
      <c r="Y796" s="267"/>
      <c r="Z796" s="268"/>
      <c r="AA796" s="268"/>
      <c r="AB796" s="268"/>
      <c r="AC796" s="268"/>
      <c r="AD796" s="268"/>
      <c r="AE796" s="268"/>
      <c r="AF796" s="268"/>
      <c r="AG796" s="268"/>
      <c r="AH796" s="268"/>
      <c r="AI796" s="268"/>
      <c r="AJ796" s="268"/>
      <c r="AK796" s="268"/>
      <c r="AL796" s="268"/>
      <c r="AM796" s="268"/>
      <c r="AN796" s="268"/>
      <c r="AO796" s="268"/>
      <c r="AP796" s="268"/>
      <c r="AQ796" s="268"/>
      <c r="AR796" s="268"/>
      <c r="AS796" s="268"/>
      <c r="AT796" s="268"/>
      <c r="AU796" s="268"/>
      <c r="AV796" s="268"/>
      <c r="AW796" s="268"/>
      <c r="AX796" s="268"/>
      <c r="AY796" s="268"/>
      <c r="AZ796" s="268"/>
      <c r="BA796" s="268"/>
      <c r="BB796" s="268"/>
      <c r="BC796" s="268"/>
      <c r="BD796" s="268"/>
      <c r="BE796" s="268"/>
      <c r="BF796" s="268"/>
      <c r="BG796" s="268"/>
      <c r="BH796" s="268"/>
      <c r="BI796" s="268"/>
      <c r="BJ796" s="268"/>
      <c r="BK796" s="268"/>
      <c r="BL796" s="268"/>
      <c r="BM796" s="268"/>
      <c r="BN796" s="268"/>
      <c r="BO796" s="268"/>
      <c r="BP796" s="268"/>
      <c r="BQ796" s="268"/>
      <c r="BR796" s="268"/>
      <c r="BS796" s="268"/>
      <c r="BT796" s="268"/>
      <c r="BU796" s="268"/>
      <c r="BV796" s="268"/>
      <c r="BW796" s="268"/>
      <c r="BX796" s="268"/>
      <c r="BY796" s="268"/>
      <c r="BZ796" s="268"/>
      <c r="CA796" s="268"/>
      <c r="CB796" s="268"/>
      <c r="CC796" s="268"/>
      <c r="CD796" s="268"/>
      <c r="CE796" s="268"/>
    </row>
    <row r="797" spans="1:83" ht="12.65" customHeight="1" x14ac:dyDescent="0.35">
      <c r="A797" s="208" t="e">
        <f>RIGHT($C$83,3)&amp;"*"&amp;RIGHT($C$82,4)&amp;"*"&amp;BN$55&amp;"*"&amp;"A"</f>
        <v>#VALUE!</v>
      </c>
      <c r="B797" s="267"/>
      <c r="C797" s="269">
        <f>ROUND(BN60,2)</f>
        <v>14.86</v>
      </c>
      <c r="D797" s="267">
        <f>ROUND(BN61,0)</f>
        <v>1587017</v>
      </c>
      <c r="E797" s="267">
        <f>ROUND(BN62,0)</f>
        <v>328082</v>
      </c>
      <c r="F797" s="267">
        <f>ROUND(BN63,0)</f>
        <v>115636</v>
      </c>
      <c r="G797" s="267">
        <f>ROUND(BN64,0)</f>
        <v>18270</v>
      </c>
      <c r="H797" s="267">
        <f>ROUND(BN65,0)</f>
        <v>10351</v>
      </c>
      <c r="I797" s="267">
        <f>ROUND(BN66,0)</f>
        <v>69186</v>
      </c>
      <c r="J797" s="267">
        <f>ROUND(BN67,0)</f>
        <v>444491</v>
      </c>
      <c r="K797" s="267">
        <f>ROUND(BN68,0)</f>
        <v>50017</v>
      </c>
      <c r="L797" s="267">
        <f>ROUND(BN69,0)</f>
        <v>208206</v>
      </c>
      <c r="M797" s="267">
        <f>ROUND(BN70,0)</f>
        <v>0</v>
      </c>
      <c r="N797" s="267"/>
      <c r="O797" s="267"/>
      <c r="P797" s="267">
        <f>IF(BN76&gt;0,ROUND(BN76,0),0)</f>
        <v>14056</v>
      </c>
      <c r="Q797" s="267">
        <f>IF(BN77&gt;0,ROUND(BN77,0),0)</f>
        <v>0</v>
      </c>
      <c r="R797" s="267">
        <f>IF(BN78&gt;0,ROUND(BN78,0),0)</f>
        <v>0</v>
      </c>
      <c r="S797" s="267">
        <f>IF(BN79&gt;0,ROUND(BN79,0),0)</f>
        <v>0</v>
      </c>
      <c r="T797" s="269">
        <f>IF(BN80&gt;0,ROUND(BN80,2),0)</f>
        <v>0</v>
      </c>
      <c r="U797" s="267"/>
      <c r="V797" s="268"/>
      <c r="W797" s="267"/>
      <c r="X797" s="267"/>
      <c r="Y797" s="267"/>
      <c r="Z797" s="268"/>
      <c r="AA797" s="268"/>
      <c r="AB797" s="268"/>
      <c r="AC797" s="268"/>
      <c r="AD797" s="268"/>
      <c r="AE797" s="268"/>
      <c r="AF797" s="268"/>
      <c r="AG797" s="268"/>
      <c r="AH797" s="268"/>
      <c r="AI797" s="268"/>
      <c r="AJ797" s="268"/>
      <c r="AK797" s="268"/>
      <c r="AL797" s="268"/>
      <c r="AM797" s="268"/>
      <c r="AN797" s="268"/>
      <c r="AO797" s="268"/>
      <c r="AP797" s="268"/>
      <c r="AQ797" s="268"/>
      <c r="AR797" s="268"/>
      <c r="AS797" s="268"/>
      <c r="AT797" s="268"/>
      <c r="AU797" s="268"/>
      <c r="AV797" s="268"/>
      <c r="AW797" s="268"/>
      <c r="AX797" s="268"/>
      <c r="AY797" s="268"/>
      <c r="AZ797" s="268"/>
      <c r="BA797" s="268"/>
      <c r="BB797" s="268"/>
      <c r="BC797" s="268"/>
      <c r="BD797" s="268"/>
      <c r="BE797" s="268"/>
      <c r="BF797" s="268"/>
      <c r="BG797" s="268"/>
      <c r="BH797" s="268"/>
      <c r="BI797" s="268"/>
      <c r="BJ797" s="268"/>
      <c r="BK797" s="268"/>
      <c r="BL797" s="268"/>
      <c r="BM797" s="268"/>
      <c r="BN797" s="268"/>
      <c r="BO797" s="268"/>
      <c r="BP797" s="268"/>
      <c r="BQ797" s="268"/>
      <c r="BR797" s="268"/>
      <c r="BS797" s="268"/>
      <c r="BT797" s="268"/>
      <c r="BU797" s="268"/>
      <c r="BV797" s="268"/>
      <c r="BW797" s="268"/>
      <c r="BX797" s="268"/>
      <c r="BY797" s="268"/>
      <c r="BZ797" s="268"/>
      <c r="CA797" s="268"/>
      <c r="CB797" s="268"/>
      <c r="CC797" s="268"/>
      <c r="CD797" s="268"/>
      <c r="CE797" s="268"/>
    </row>
    <row r="798" spans="1:83" ht="12.65" customHeight="1" x14ac:dyDescent="0.35">
      <c r="A798" s="208" t="e">
        <f>RIGHT($C$83,3)&amp;"*"&amp;RIGHT($C$82,4)&amp;"*"&amp;BO$55&amp;"*"&amp;"A"</f>
        <v>#VALUE!</v>
      </c>
      <c r="B798" s="267"/>
      <c r="C798" s="269">
        <f>ROUND(BO60,2)</f>
        <v>0.01</v>
      </c>
      <c r="D798" s="267">
        <f>ROUND(BO61,0)</f>
        <v>107041</v>
      </c>
      <c r="E798" s="267">
        <f>ROUND(BO62,0)</f>
        <v>22128</v>
      </c>
      <c r="F798" s="267">
        <f>ROUND(BO63,0)</f>
        <v>0</v>
      </c>
      <c r="G798" s="267">
        <f>ROUND(BO64,0)</f>
        <v>16072</v>
      </c>
      <c r="H798" s="267">
        <f>ROUND(BO65,0)</f>
        <v>670</v>
      </c>
      <c r="I798" s="267">
        <f>ROUND(BO66,0)</f>
        <v>14306</v>
      </c>
      <c r="J798" s="267">
        <f>ROUND(BO67,0)</f>
        <v>6528</v>
      </c>
      <c r="K798" s="267">
        <f>ROUND(BO68,0)</f>
        <v>0</v>
      </c>
      <c r="L798" s="267">
        <f>ROUND(BO69,0)</f>
        <v>3442</v>
      </c>
      <c r="M798" s="267">
        <f>ROUND(BO70,0)</f>
        <v>0</v>
      </c>
      <c r="N798" s="267"/>
      <c r="O798" s="267"/>
      <c r="P798" s="267">
        <f>IF(BO76&gt;0,ROUND(BO76,0),0)</f>
        <v>206</v>
      </c>
      <c r="Q798" s="267">
        <f>IF(BO77&gt;0,ROUND(BO77,0),0)</f>
        <v>0</v>
      </c>
      <c r="R798" s="267">
        <f>IF(BO78&gt;0,ROUND(BO78,0),0)</f>
        <v>0</v>
      </c>
      <c r="S798" s="267">
        <f>IF(BO79&gt;0,ROUND(BO79,0),0)</f>
        <v>0</v>
      </c>
      <c r="T798" s="269">
        <f>IF(BO80&gt;0,ROUND(BO80,2),0)</f>
        <v>0</v>
      </c>
      <c r="U798" s="267"/>
      <c r="V798" s="268"/>
      <c r="W798" s="267"/>
      <c r="X798" s="267"/>
      <c r="Y798" s="267"/>
      <c r="Z798" s="268"/>
      <c r="AA798" s="268"/>
      <c r="AB798" s="268"/>
      <c r="AC798" s="268"/>
      <c r="AD798" s="268"/>
      <c r="AE798" s="268"/>
      <c r="AF798" s="268"/>
      <c r="AG798" s="268"/>
      <c r="AH798" s="268"/>
      <c r="AI798" s="268"/>
      <c r="AJ798" s="268"/>
      <c r="AK798" s="268"/>
      <c r="AL798" s="268"/>
      <c r="AM798" s="268"/>
      <c r="AN798" s="268"/>
      <c r="AO798" s="268"/>
      <c r="AP798" s="268"/>
      <c r="AQ798" s="268"/>
      <c r="AR798" s="268"/>
      <c r="AS798" s="268"/>
      <c r="AT798" s="268"/>
      <c r="AU798" s="268"/>
      <c r="AV798" s="268"/>
      <c r="AW798" s="268"/>
      <c r="AX798" s="268"/>
      <c r="AY798" s="268"/>
      <c r="AZ798" s="268"/>
      <c r="BA798" s="268"/>
      <c r="BB798" s="268"/>
      <c r="BC798" s="268"/>
      <c r="BD798" s="268"/>
      <c r="BE798" s="268"/>
      <c r="BF798" s="268"/>
      <c r="BG798" s="268"/>
      <c r="BH798" s="268"/>
      <c r="BI798" s="268"/>
      <c r="BJ798" s="268"/>
      <c r="BK798" s="268"/>
      <c r="BL798" s="268"/>
      <c r="BM798" s="268"/>
      <c r="BN798" s="268"/>
      <c r="BO798" s="268"/>
      <c r="BP798" s="268"/>
      <c r="BQ798" s="268"/>
      <c r="BR798" s="268"/>
      <c r="BS798" s="268"/>
      <c r="BT798" s="268"/>
      <c r="BU798" s="268"/>
      <c r="BV798" s="268"/>
      <c r="BW798" s="268"/>
      <c r="BX798" s="268"/>
      <c r="BY798" s="268"/>
      <c r="BZ798" s="268"/>
      <c r="CA798" s="268"/>
      <c r="CB798" s="268"/>
      <c r="CC798" s="268"/>
      <c r="CD798" s="268"/>
      <c r="CE798" s="268"/>
    </row>
    <row r="799" spans="1:83" ht="12.65" customHeight="1" x14ac:dyDescent="0.35">
      <c r="A799" s="208" t="e">
        <f>RIGHT($C$83,3)&amp;"*"&amp;RIGHT($C$82,4)&amp;"*"&amp;BP$55&amp;"*"&amp;"A"</f>
        <v>#VALUE!</v>
      </c>
      <c r="B799" s="267"/>
      <c r="C799" s="269">
        <f>ROUND(BP60,2)</f>
        <v>1</v>
      </c>
      <c r="D799" s="267">
        <f>ROUND(BP61,0)</f>
        <v>80443</v>
      </c>
      <c r="E799" s="267">
        <f>ROUND(BP62,0)</f>
        <v>16630</v>
      </c>
      <c r="F799" s="267">
        <f>ROUND(BP63,0)</f>
        <v>0</v>
      </c>
      <c r="G799" s="267">
        <f>ROUND(BP64,0)</f>
        <v>228</v>
      </c>
      <c r="H799" s="267">
        <f>ROUND(BP65,0)</f>
        <v>707</v>
      </c>
      <c r="I799" s="267">
        <f>ROUND(BP66,0)</f>
        <v>50</v>
      </c>
      <c r="J799" s="267">
        <f>ROUND(BP67,0)</f>
        <v>6543</v>
      </c>
      <c r="K799" s="267">
        <f>ROUND(BP68,0)</f>
        <v>0</v>
      </c>
      <c r="L799" s="267">
        <f>ROUND(BP69,0)</f>
        <v>77396</v>
      </c>
      <c r="M799" s="267">
        <f>ROUND(BP70,0)</f>
        <v>0</v>
      </c>
      <c r="N799" s="267"/>
      <c r="O799" s="267"/>
      <c r="P799" s="267">
        <f>IF(BP76&gt;0,ROUND(BP76,0),0)</f>
        <v>207</v>
      </c>
      <c r="Q799" s="267">
        <f>IF(BP77&gt;0,ROUND(BP77,0),0)</f>
        <v>0</v>
      </c>
      <c r="R799" s="267">
        <f>IF(BP78&gt;0,ROUND(BP78,0),0)</f>
        <v>0</v>
      </c>
      <c r="S799" s="267">
        <f>IF(BP79&gt;0,ROUND(BP79,0),0)</f>
        <v>0</v>
      </c>
      <c r="T799" s="269">
        <f>IF(BP80&gt;0,ROUND(BP80,2),0)</f>
        <v>0</v>
      </c>
      <c r="U799" s="267"/>
      <c r="V799" s="268"/>
      <c r="W799" s="267"/>
      <c r="X799" s="267"/>
      <c r="Y799" s="267"/>
      <c r="Z799" s="268"/>
      <c r="AA799" s="268"/>
      <c r="AB799" s="268"/>
      <c r="AC799" s="268"/>
      <c r="AD799" s="268"/>
      <c r="AE799" s="268"/>
      <c r="AF799" s="268"/>
      <c r="AG799" s="268"/>
      <c r="AH799" s="268"/>
      <c r="AI799" s="268"/>
      <c r="AJ799" s="268"/>
      <c r="AK799" s="268"/>
      <c r="AL799" s="268"/>
      <c r="AM799" s="268"/>
      <c r="AN799" s="268"/>
      <c r="AO799" s="268"/>
      <c r="AP799" s="268"/>
      <c r="AQ799" s="268"/>
      <c r="AR799" s="268"/>
      <c r="AS799" s="268"/>
      <c r="AT799" s="268"/>
      <c r="AU799" s="268"/>
      <c r="AV799" s="268"/>
      <c r="AW799" s="268"/>
      <c r="AX799" s="268"/>
      <c r="AY799" s="268"/>
      <c r="AZ799" s="268"/>
      <c r="BA799" s="268"/>
      <c r="BB799" s="268"/>
      <c r="BC799" s="268"/>
      <c r="BD799" s="268"/>
      <c r="BE799" s="268"/>
      <c r="BF799" s="268"/>
      <c r="BG799" s="268"/>
      <c r="BH799" s="268"/>
      <c r="BI799" s="268"/>
      <c r="BJ799" s="268"/>
      <c r="BK799" s="268"/>
      <c r="BL799" s="268"/>
      <c r="BM799" s="268"/>
      <c r="BN799" s="268"/>
      <c r="BO799" s="268"/>
      <c r="BP799" s="268"/>
      <c r="BQ799" s="268"/>
      <c r="BR799" s="268"/>
      <c r="BS799" s="268"/>
      <c r="BT799" s="268"/>
      <c r="BU799" s="268"/>
      <c r="BV799" s="268"/>
      <c r="BW799" s="268"/>
      <c r="BX799" s="268"/>
      <c r="BY799" s="268"/>
      <c r="BZ799" s="268"/>
      <c r="CA799" s="268"/>
      <c r="CB799" s="268"/>
      <c r="CC799" s="268"/>
      <c r="CD799" s="268"/>
      <c r="CE799" s="268"/>
    </row>
    <row r="800" spans="1:83" ht="12.65" customHeight="1" x14ac:dyDescent="0.35">
      <c r="A800" s="208" t="e">
        <f>RIGHT($C$83,3)&amp;"*"&amp;RIGHT($C$82,4)&amp;"*"&amp;BQ$55&amp;"*"&amp;"A"</f>
        <v>#VALUE!</v>
      </c>
      <c r="B800" s="267"/>
      <c r="C800" s="269">
        <f>ROUND(BQ60,2)</f>
        <v>1</v>
      </c>
      <c r="D800" s="267">
        <f>ROUND(BQ61,0)</f>
        <v>63528</v>
      </c>
      <c r="E800" s="267">
        <f>ROUND(BQ62,0)</f>
        <v>13133</v>
      </c>
      <c r="F800" s="267">
        <f>ROUND(BQ63,0)</f>
        <v>0</v>
      </c>
      <c r="G800" s="267">
        <f>ROUND(BQ64,0)</f>
        <v>398</v>
      </c>
      <c r="H800" s="267">
        <f>ROUND(BQ65,0)</f>
        <v>360</v>
      </c>
      <c r="I800" s="267">
        <f>ROUND(BQ66,0)</f>
        <v>0</v>
      </c>
      <c r="J800" s="267">
        <f>ROUND(BQ67,0)</f>
        <v>13130</v>
      </c>
      <c r="K800" s="267">
        <f>ROUND(BQ68,0)</f>
        <v>0</v>
      </c>
      <c r="L800" s="267">
        <f>ROUND(BQ69,0)</f>
        <v>199</v>
      </c>
      <c r="M800" s="267">
        <f>ROUND(BQ70,0)</f>
        <v>0</v>
      </c>
      <c r="N800" s="267"/>
      <c r="O800" s="267"/>
      <c r="P800" s="267">
        <f>IF(BQ76&gt;0,ROUND(BQ76,0),0)</f>
        <v>415</v>
      </c>
      <c r="Q800" s="267">
        <f>IF(BQ77&gt;0,ROUND(BQ77,0),0)</f>
        <v>0</v>
      </c>
      <c r="R800" s="267">
        <f>IF(BQ78&gt;0,ROUND(BQ78,0),0)</f>
        <v>0</v>
      </c>
      <c r="S800" s="267">
        <f>IF(BQ79&gt;0,ROUND(BQ79,0),0)</f>
        <v>0</v>
      </c>
      <c r="T800" s="269">
        <f>IF(BQ80&gt;0,ROUND(BQ80,2),0)</f>
        <v>0</v>
      </c>
      <c r="U800" s="267"/>
      <c r="V800" s="268"/>
      <c r="W800" s="267"/>
      <c r="X800" s="267"/>
      <c r="Y800" s="267"/>
      <c r="Z800" s="268"/>
      <c r="AA800" s="268"/>
      <c r="AB800" s="268"/>
      <c r="AC800" s="268"/>
      <c r="AD800" s="268"/>
      <c r="AE800" s="268"/>
      <c r="AF800" s="268"/>
      <c r="AG800" s="268"/>
      <c r="AH800" s="268"/>
      <c r="AI800" s="268"/>
      <c r="AJ800" s="268"/>
      <c r="AK800" s="268"/>
      <c r="AL800" s="268"/>
      <c r="AM800" s="268"/>
      <c r="AN800" s="268"/>
      <c r="AO800" s="268"/>
      <c r="AP800" s="268"/>
      <c r="AQ800" s="268"/>
      <c r="AR800" s="268"/>
      <c r="AS800" s="268"/>
      <c r="AT800" s="268"/>
      <c r="AU800" s="268"/>
      <c r="AV800" s="268"/>
      <c r="AW800" s="268"/>
      <c r="AX800" s="268"/>
      <c r="AY800" s="268"/>
      <c r="AZ800" s="268"/>
      <c r="BA800" s="268"/>
      <c r="BB800" s="268"/>
      <c r="BC800" s="268"/>
      <c r="BD800" s="268"/>
      <c r="BE800" s="268"/>
      <c r="BF800" s="268"/>
      <c r="BG800" s="268"/>
      <c r="BH800" s="268"/>
      <c r="BI800" s="268"/>
      <c r="BJ800" s="268"/>
      <c r="BK800" s="268"/>
      <c r="BL800" s="268"/>
      <c r="BM800" s="268"/>
      <c r="BN800" s="268"/>
      <c r="BO800" s="268"/>
      <c r="BP800" s="268"/>
      <c r="BQ800" s="268"/>
      <c r="BR800" s="268"/>
      <c r="BS800" s="268"/>
      <c r="BT800" s="268"/>
      <c r="BU800" s="268"/>
      <c r="BV800" s="268"/>
      <c r="BW800" s="268"/>
      <c r="BX800" s="268"/>
      <c r="BY800" s="268"/>
      <c r="BZ800" s="268"/>
      <c r="CA800" s="268"/>
      <c r="CB800" s="268"/>
      <c r="CC800" s="268"/>
      <c r="CD800" s="268"/>
      <c r="CE800" s="268"/>
    </row>
    <row r="801" spans="1:83" ht="12.65" customHeight="1" x14ac:dyDescent="0.35">
      <c r="A801" s="208" t="e">
        <f>RIGHT($C$83,3)&amp;"*"&amp;RIGHT($C$82,4)&amp;"*"&amp;BR$55&amp;"*"&amp;"A"</f>
        <v>#VALUE!</v>
      </c>
      <c r="B801" s="267"/>
      <c r="C801" s="269">
        <f>ROUND(BR60,2)</f>
        <v>5.6</v>
      </c>
      <c r="D801" s="267">
        <f>ROUND(BR61,0)</f>
        <v>470182</v>
      </c>
      <c r="E801" s="267">
        <f>ROUND(BR62,0)</f>
        <v>97200</v>
      </c>
      <c r="F801" s="267">
        <f>ROUND(BR63,0)</f>
        <v>209760</v>
      </c>
      <c r="G801" s="267">
        <f>ROUND(BR64,0)</f>
        <v>11774</v>
      </c>
      <c r="H801" s="267">
        <f>ROUND(BR65,0)</f>
        <v>1191</v>
      </c>
      <c r="I801" s="267">
        <f>ROUND(BR66,0)</f>
        <v>200773</v>
      </c>
      <c r="J801" s="267">
        <f>ROUND(BR67,0)</f>
        <v>36040</v>
      </c>
      <c r="K801" s="267">
        <f>ROUND(BR68,0)</f>
        <v>8875</v>
      </c>
      <c r="L801" s="267">
        <f>ROUND(BR69,0)</f>
        <v>143299</v>
      </c>
      <c r="M801" s="267">
        <f>ROUND(BR70,0)</f>
        <v>0</v>
      </c>
      <c r="N801" s="267"/>
      <c r="O801" s="267"/>
      <c r="P801" s="267">
        <f>IF(BR76&gt;0,ROUND(BR76,0),0)</f>
        <v>1140</v>
      </c>
      <c r="Q801" s="267">
        <f>IF(BR77&gt;0,ROUND(BR77,0),0)</f>
        <v>0</v>
      </c>
      <c r="R801" s="267">
        <f>IF(BR78&gt;0,ROUND(BR78,0),0)</f>
        <v>0</v>
      </c>
      <c r="S801" s="267">
        <f>IF(BR79&gt;0,ROUND(BR79,0),0)</f>
        <v>0</v>
      </c>
      <c r="T801" s="269">
        <f>IF(BR80&gt;0,ROUND(BR80,2),0)</f>
        <v>0</v>
      </c>
      <c r="U801" s="267"/>
      <c r="V801" s="268"/>
      <c r="W801" s="267"/>
      <c r="X801" s="267"/>
      <c r="Y801" s="267"/>
      <c r="Z801" s="268"/>
      <c r="AA801" s="268"/>
      <c r="AB801" s="268"/>
      <c r="AC801" s="268"/>
      <c r="AD801" s="268"/>
      <c r="AE801" s="268"/>
      <c r="AF801" s="268"/>
      <c r="AG801" s="268"/>
      <c r="AH801" s="268"/>
      <c r="AI801" s="268"/>
      <c r="AJ801" s="268"/>
      <c r="AK801" s="268"/>
      <c r="AL801" s="268"/>
      <c r="AM801" s="268"/>
      <c r="AN801" s="268"/>
      <c r="AO801" s="268"/>
      <c r="AP801" s="268"/>
      <c r="AQ801" s="268"/>
      <c r="AR801" s="268"/>
      <c r="AS801" s="268"/>
      <c r="AT801" s="268"/>
      <c r="AU801" s="268"/>
      <c r="AV801" s="268"/>
      <c r="AW801" s="268"/>
      <c r="AX801" s="268"/>
      <c r="AY801" s="268"/>
      <c r="AZ801" s="268"/>
      <c r="BA801" s="268"/>
      <c r="BB801" s="268"/>
      <c r="BC801" s="268"/>
      <c r="BD801" s="268"/>
      <c r="BE801" s="268"/>
      <c r="BF801" s="268"/>
      <c r="BG801" s="268"/>
      <c r="BH801" s="268"/>
      <c r="BI801" s="268"/>
      <c r="BJ801" s="268"/>
      <c r="BK801" s="268"/>
      <c r="BL801" s="268"/>
      <c r="BM801" s="268"/>
      <c r="BN801" s="268"/>
      <c r="BO801" s="268"/>
      <c r="BP801" s="268"/>
      <c r="BQ801" s="268"/>
      <c r="BR801" s="268"/>
      <c r="BS801" s="268"/>
      <c r="BT801" s="268"/>
      <c r="BU801" s="268"/>
      <c r="BV801" s="268"/>
      <c r="BW801" s="268"/>
      <c r="BX801" s="268"/>
      <c r="BY801" s="268"/>
      <c r="BZ801" s="268"/>
      <c r="CA801" s="268"/>
      <c r="CB801" s="268"/>
      <c r="CC801" s="268"/>
      <c r="CD801" s="268"/>
      <c r="CE801" s="268"/>
    </row>
    <row r="802" spans="1:83" ht="12.65" customHeight="1" x14ac:dyDescent="0.35">
      <c r="A802" s="208" t="e">
        <f>RIGHT($C$83,3)&amp;"*"&amp;RIGHT($C$82,4)&amp;"*"&amp;BS$55&amp;"*"&amp;"A"</f>
        <v>#VALUE!</v>
      </c>
      <c r="B802" s="267"/>
      <c r="C802" s="269">
        <f>ROUND(BS60,2)</f>
        <v>0</v>
      </c>
      <c r="D802" s="267">
        <f>ROUND(BS61,0)</f>
        <v>0</v>
      </c>
      <c r="E802" s="267">
        <f>ROUND(BS62,0)</f>
        <v>0</v>
      </c>
      <c r="F802" s="267">
        <f>ROUND(BS63,0)</f>
        <v>0</v>
      </c>
      <c r="G802" s="267">
        <f>ROUND(BS64,0)</f>
        <v>7965</v>
      </c>
      <c r="H802" s="267">
        <f>ROUND(BS65,0)</f>
        <v>0</v>
      </c>
      <c r="I802" s="267">
        <f>ROUND(BS66,0)</f>
        <v>340</v>
      </c>
      <c r="J802" s="267">
        <f>ROUND(BS67,0)</f>
        <v>33295</v>
      </c>
      <c r="K802" s="267">
        <f>ROUND(BS68,0)</f>
        <v>0</v>
      </c>
      <c r="L802" s="267">
        <f>ROUND(BS69,0)</f>
        <v>0</v>
      </c>
      <c r="M802" s="267">
        <f>ROUND(BS70,0)</f>
        <v>0</v>
      </c>
      <c r="N802" s="267"/>
      <c r="O802" s="267"/>
      <c r="P802" s="267">
        <f>IF(BS76&gt;0,ROUND(BS76,0),0)</f>
        <v>1053</v>
      </c>
      <c r="Q802" s="267">
        <f>IF(BS77&gt;0,ROUND(BS77,0),0)</f>
        <v>0</v>
      </c>
      <c r="R802" s="267">
        <f>IF(BS78&gt;0,ROUND(BS78,0),0)</f>
        <v>0</v>
      </c>
      <c r="S802" s="267">
        <f>IF(BS79&gt;0,ROUND(BS79,0),0)</f>
        <v>0</v>
      </c>
      <c r="T802" s="269">
        <f>IF(BS80&gt;0,ROUND(BS80,2),0)</f>
        <v>0</v>
      </c>
      <c r="U802" s="267"/>
      <c r="V802" s="268"/>
      <c r="W802" s="267"/>
      <c r="X802" s="267"/>
      <c r="Y802" s="267"/>
      <c r="Z802" s="268"/>
      <c r="AA802" s="268"/>
      <c r="AB802" s="268"/>
      <c r="AC802" s="268"/>
      <c r="AD802" s="268"/>
      <c r="AE802" s="268"/>
      <c r="AF802" s="268"/>
      <c r="AG802" s="268"/>
      <c r="AH802" s="268"/>
      <c r="AI802" s="268"/>
      <c r="AJ802" s="268"/>
      <c r="AK802" s="268"/>
      <c r="AL802" s="268"/>
      <c r="AM802" s="268"/>
      <c r="AN802" s="268"/>
      <c r="AO802" s="268"/>
      <c r="AP802" s="268"/>
      <c r="AQ802" s="268"/>
      <c r="AR802" s="268"/>
      <c r="AS802" s="268"/>
      <c r="AT802" s="268"/>
      <c r="AU802" s="268"/>
      <c r="AV802" s="268"/>
      <c r="AW802" s="268"/>
      <c r="AX802" s="268"/>
      <c r="AY802" s="268"/>
      <c r="AZ802" s="268"/>
      <c r="BA802" s="268"/>
      <c r="BB802" s="268"/>
      <c r="BC802" s="268"/>
      <c r="BD802" s="268"/>
      <c r="BE802" s="268"/>
      <c r="BF802" s="268"/>
      <c r="BG802" s="268"/>
      <c r="BH802" s="268"/>
      <c r="BI802" s="268"/>
      <c r="BJ802" s="268"/>
      <c r="BK802" s="268"/>
      <c r="BL802" s="268"/>
      <c r="BM802" s="268"/>
      <c r="BN802" s="268"/>
      <c r="BO802" s="268"/>
      <c r="BP802" s="268"/>
      <c r="BQ802" s="268"/>
      <c r="BR802" s="268"/>
      <c r="BS802" s="268"/>
      <c r="BT802" s="268"/>
      <c r="BU802" s="268"/>
      <c r="BV802" s="268"/>
      <c r="BW802" s="268"/>
      <c r="BX802" s="268"/>
      <c r="BY802" s="268"/>
      <c r="BZ802" s="268"/>
      <c r="CA802" s="268"/>
      <c r="CB802" s="268"/>
      <c r="CC802" s="268"/>
      <c r="CD802" s="268"/>
      <c r="CE802" s="268"/>
    </row>
    <row r="803" spans="1:83" ht="12.65" customHeight="1" x14ac:dyDescent="0.35">
      <c r="A803" s="208" t="e">
        <f>RIGHT($C$83,3)&amp;"*"&amp;RIGHT($C$82,4)&amp;"*"&amp;BT$55&amp;"*"&amp;"A"</f>
        <v>#VALUE!</v>
      </c>
      <c r="B803" s="267"/>
      <c r="C803" s="269">
        <f>ROUND(BT60,2)</f>
        <v>0</v>
      </c>
      <c r="D803" s="267">
        <f>ROUND(BT61,0)</f>
        <v>0</v>
      </c>
      <c r="E803" s="267">
        <f>ROUND(BT62,0)</f>
        <v>0</v>
      </c>
      <c r="F803" s="267">
        <f>ROUND(BT63,0)</f>
        <v>0</v>
      </c>
      <c r="G803" s="267">
        <f>ROUND(BT64,0)</f>
        <v>0</v>
      </c>
      <c r="H803" s="267">
        <f>ROUND(BT65,0)</f>
        <v>0</v>
      </c>
      <c r="I803" s="267">
        <f>ROUND(BT66,0)</f>
        <v>0</v>
      </c>
      <c r="J803" s="267">
        <f>ROUND(BT67,0)</f>
        <v>0</v>
      </c>
      <c r="K803" s="267">
        <f>ROUND(BT68,0)</f>
        <v>0</v>
      </c>
      <c r="L803" s="267">
        <f>ROUND(BT69,0)</f>
        <v>0</v>
      </c>
      <c r="M803" s="267">
        <f>ROUND(BT70,0)</f>
        <v>0</v>
      </c>
      <c r="N803" s="267"/>
      <c r="O803" s="267"/>
      <c r="P803" s="267">
        <f>IF(BT76&gt;0,ROUND(BT76,0),0)</f>
        <v>0</v>
      </c>
      <c r="Q803" s="267">
        <f>IF(BT77&gt;0,ROUND(BT77,0),0)</f>
        <v>0</v>
      </c>
      <c r="R803" s="267">
        <f>IF(BT78&gt;0,ROUND(BT78,0),0)</f>
        <v>0</v>
      </c>
      <c r="S803" s="267">
        <f>IF(BT79&gt;0,ROUND(BT79,0),0)</f>
        <v>0</v>
      </c>
      <c r="T803" s="269">
        <f>IF(BT80&gt;0,ROUND(BT80,2),0)</f>
        <v>0</v>
      </c>
      <c r="U803" s="267"/>
      <c r="V803" s="268"/>
      <c r="W803" s="267"/>
      <c r="X803" s="267"/>
      <c r="Y803" s="267"/>
      <c r="Z803" s="268"/>
      <c r="AA803" s="268"/>
      <c r="AB803" s="268"/>
      <c r="AC803" s="268"/>
      <c r="AD803" s="268"/>
      <c r="AE803" s="268"/>
      <c r="AF803" s="268"/>
      <c r="AG803" s="268"/>
      <c r="AH803" s="268"/>
      <c r="AI803" s="268"/>
      <c r="AJ803" s="268"/>
      <c r="AK803" s="268"/>
      <c r="AL803" s="268"/>
      <c r="AM803" s="268"/>
      <c r="AN803" s="268"/>
      <c r="AO803" s="268"/>
      <c r="AP803" s="268"/>
      <c r="AQ803" s="268"/>
      <c r="AR803" s="268"/>
      <c r="AS803" s="268"/>
      <c r="AT803" s="268"/>
      <c r="AU803" s="268"/>
      <c r="AV803" s="268"/>
      <c r="AW803" s="268"/>
      <c r="AX803" s="268"/>
      <c r="AY803" s="268"/>
      <c r="AZ803" s="268"/>
      <c r="BA803" s="268"/>
      <c r="BB803" s="268"/>
      <c r="BC803" s="268"/>
      <c r="BD803" s="268"/>
      <c r="BE803" s="268"/>
      <c r="BF803" s="268"/>
      <c r="BG803" s="268"/>
      <c r="BH803" s="268"/>
      <c r="BI803" s="268"/>
      <c r="BJ803" s="268"/>
      <c r="BK803" s="268"/>
      <c r="BL803" s="268"/>
      <c r="BM803" s="268"/>
      <c r="BN803" s="268"/>
      <c r="BO803" s="268"/>
      <c r="BP803" s="268"/>
      <c r="BQ803" s="268"/>
      <c r="BR803" s="268"/>
      <c r="BS803" s="268"/>
      <c r="BT803" s="268"/>
      <c r="BU803" s="268"/>
      <c r="BV803" s="268"/>
      <c r="BW803" s="268"/>
      <c r="BX803" s="268"/>
      <c r="BY803" s="268"/>
      <c r="BZ803" s="268"/>
      <c r="CA803" s="268"/>
      <c r="CB803" s="268"/>
      <c r="CC803" s="268"/>
      <c r="CD803" s="268"/>
      <c r="CE803" s="268"/>
    </row>
    <row r="804" spans="1:83" ht="12.65" customHeight="1" x14ac:dyDescent="0.35">
      <c r="A804" s="208" t="e">
        <f>RIGHT($C$83,3)&amp;"*"&amp;RIGHT($C$82,4)&amp;"*"&amp;BU$55&amp;"*"&amp;"A"</f>
        <v>#VALUE!</v>
      </c>
      <c r="B804" s="267"/>
      <c r="C804" s="269">
        <f>ROUND(BU60,2)</f>
        <v>0</v>
      </c>
      <c r="D804" s="267">
        <f>ROUND(BU61,0)</f>
        <v>0</v>
      </c>
      <c r="E804" s="267">
        <f>ROUND(BU62,0)</f>
        <v>0</v>
      </c>
      <c r="F804" s="267">
        <f>ROUND(BU63,0)</f>
        <v>0</v>
      </c>
      <c r="G804" s="267">
        <f>ROUND(BU64,0)</f>
        <v>0</v>
      </c>
      <c r="H804" s="267">
        <f>ROUND(BU65,0)</f>
        <v>0</v>
      </c>
      <c r="I804" s="267">
        <f>ROUND(BU66,0)</f>
        <v>0</v>
      </c>
      <c r="J804" s="267">
        <f>ROUND(BU67,0)</f>
        <v>0</v>
      </c>
      <c r="K804" s="267">
        <f>ROUND(BU68,0)</f>
        <v>0</v>
      </c>
      <c r="L804" s="267">
        <f>ROUND(BU69,0)</f>
        <v>22878</v>
      </c>
      <c r="M804" s="267">
        <f>ROUND(BU70,0)</f>
        <v>0</v>
      </c>
      <c r="N804" s="267"/>
      <c r="O804" s="267"/>
      <c r="P804" s="267">
        <f>IF(BU76&gt;0,ROUND(BU76,0),0)</f>
        <v>0</v>
      </c>
      <c r="Q804" s="267">
        <f>IF(BU77&gt;0,ROUND(BU77,0),0)</f>
        <v>0</v>
      </c>
      <c r="R804" s="267">
        <f>IF(BU78&gt;0,ROUND(BU78,0),0)</f>
        <v>0</v>
      </c>
      <c r="S804" s="267">
        <f>IF(BU79&gt;0,ROUND(BU79,0),0)</f>
        <v>0</v>
      </c>
      <c r="T804" s="269">
        <f>IF(BU80&gt;0,ROUND(BU80,2),0)</f>
        <v>0</v>
      </c>
      <c r="U804" s="267"/>
      <c r="V804" s="268"/>
      <c r="W804" s="267"/>
      <c r="X804" s="267"/>
      <c r="Y804" s="267"/>
      <c r="Z804" s="268"/>
      <c r="AA804" s="268"/>
      <c r="AB804" s="268"/>
      <c r="AC804" s="268"/>
      <c r="AD804" s="268"/>
      <c r="AE804" s="268"/>
      <c r="AF804" s="268"/>
      <c r="AG804" s="268"/>
      <c r="AH804" s="268"/>
      <c r="AI804" s="268"/>
      <c r="AJ804" s="268"/>
      <c r="AK804" s="268"/>
      <c r="AL804" s="268"/>
      <c r="AM804" s="268"/>
      <c r="AN804" s="268"/>
      <c r="AO804" s="268"/>
      <c r="AP804" s="268"/>
      <c r="AQ804" s="268"/>
      <c r="AR804" s="268"/>
      <c r="AS804" s="268"/>
      <c r="AT804" s="268"/>
      <c r="AU804" s="268"/>
      <c r="AV804" s="268"/>
      <c r="AW804" s="268"/>
      <c r="AX804" s="268"/>
      <c r="AY804" s="268"/>
      <c r="AZ804" s="268"/>
      <c r="BA804" s="268"/>
      <c r="BB804" s="268"/>
      <c r="BC804" s="268"/>
      <c r="BD804" s="268"/>
      <c r="BE804" s="268"/>
      <c r="BF804" s="268"/>
      <c r="BG804" s="268"/>
      <c r="BH804" s="268"/>
      <c r="BI804" s="268"/>
      <c r="BJ804" s="268"/>
      <c r="BK804" s="268"/>
      <c r="BL804" s="268"/>
      <c r="BM804" s="268"/>
      <c r="BN804" s="268"/>
      <c r="BO804" s="268"/>
      <c r="BP804" s="268"/>
      <c r="BQ804" s="268"/>
      <c r="BR804" s="268"/>
      <c r="BS804" s="268"/>
      <c r="BT804" s="268"/>
      <c r="BU804" s="268"/>
      <c r="BV804" s="268"/>
      <c r="BW804" s="268"/>
      <c r="BX804" s="268"/>
      <c r="BY804" s="268"/>
      <c r="BZ804" s="268"/>
      <c r="CA804" s="268"/>
      <c r="CB804" s="268"/>
      <c r="CC804" s="268"/>
      <c r="CD804" s="268"/>
      <c r="CE804" s="268"/>
    </row>
    <row r="805" spans="1:83" ht="12.65" customHeight="1" x14ac:dyDescent="0.35">
      <c r="A805" s="208" t="e">
        <f>RIGHT($C$83,3)&amp;"*"&amp;RIGHT($C$82,4)&amp;"*"&amp;BV$55&amp;"*"&amp;"A"</f>
        <v>#VALUE!</v>
      </c>
      <c r="B805" s="267"/>
      <c r="C805" s="269">
        <f>ROUND(BV60,2)</f>
        <v>18.53</v>
      </c>
      <c r="D805" s="267">
        <f>ROUND(BV61,0)</f>
        <v>855920</v>
      </c>
      <c r="E805" s="267">
        <f>ROUND(BV62,0)</f>
        <v>176943</v>
      </c>
      <c r="F805" s="267">
        <f>ROUND(BV63,0)</f>
        <v>256693</v>
      </c>
      <c r="G805" s="267">
        <f>ROUND(BV64,0)</f>
        <v>14369</v>
      </c>
      <c r="H805" s="267">
        <f>ROUND(BV65,0)</f>
        <v>0</v>
      </c>
      <c r="I805" s="267">
        <f>ROUND(BV66,0)</f>
        <v>128907</v>
      </c>
      <c r="J805" s="267">
        <f>ROUND(BV67,0)</f>
        <v>89286</v>
      </c>
      <c r="K805" s="267">
        <f>ROUND(BV68,0)</f>
        <v>0</v>
      </c>
      <c r="L805" s="267">
        <f>ROUND(BV69,0)</f>
        <v>49321</v>
      </c>
      <c r="M805" s="267">
        <f>ROUND(BV70,0)</f>
        <v>0</v>
      </c>
      <c r="N805" s="267"/>
      <c r="O805" s="267"/>
      <c r="P805" s="267">
        <f>IF(BV76&gt;0,ROUND(BV76,0),0)</f>
        <v>2824</v>
      </c>
      <c r="Q805" s="267">
        <f>IF(BV77&gt;0,ROUND(BV77,0),0)</f>
        <v>0</v>
      </c>
      <c r="R805" s="267">
        <f>IF(BV78&gt;0,ROUND(BV78,0),0)</f>
        <v>0</v>
      </c>
      <c r="S805" s="267">
        <f>IF(BV79&gt;0,ROUND(BV79,0),0)</f>
        <v>0</v>
      </c>
      <c r="T805" s="269">
        <f>IF(BV80&gt;0,ROUND(BV80,2),0)</f>
        <v>0</v>
      </c>
      <c r="U805" s="267"/>
      <c r="V805" s="268"/>
      <c r="W805" s="267"/>
      <c r="X805" s="267"/>
      <c r="Y805" s="267"/>
      <c r="Z805" s="268"/>
      <c r="AA805" s="268"/>
      <c r="AB805" s="268"/>
      <c r="AC805" s="268"/>
      <c r="AD805" s="268"/>
      <c r="AE805" s="268"/>
      <c r="AF805" s="268"/>
      <c r="AG805" s="268"/>
      <c r="AH805" s="268"/>
      <c r="AI805" s="268"/>
      <c r="AJ805" s="268"/>
      <c r="AK805" s="268"/>
      <c r="AL805" s="268"/>
      <c r="AM805" s="268"/>
      <c r="AN805" s="268"/>
      <c r="AO805" s="268"/>
      <c r="AP805" s="268"/>
      <c r="AQ805" s="268"/>
      <c r="AR805" s="268"/>
      <c r="AS805" s="268"/>
      <c r="AT805" s="268"/>
      <c r="AU805" s="268"/>
      <c r="AV805" s="268"/>
      <c r="AW805" s="268"/>
      <c r="AX805" s="268"/>
      <c r="AY805" s="268"/>
      <c r="AZ805" s="268"/>
      <c r="BA805" s="268"/>
      <c r="BB805" s="268"/>
      <c r="BC805" s="268"/>
      <c r="BD805" s="268"/>
      <c r="BE805" s="268"/>
      <c r="BF805" s="268"/>
      <c r="BG805" s="268"/>
      <c r="BH805" s="268"/>
      <c r="BI805" s="268"/>
      <c r="BJ805" s="268"/>
      <c r="BK805" s="268"/>
      <c r="BL805" s="268"/>
      <c r="BM805" s="268"/>
      <c r="BN805" s="268"/>
      <c r="BO805" s="268"/>
      <c r="BP805" s="268"/>
      <c r="BQ805" s="268"/>
      <c r="BR805" s="268"/>
      <c r="BS805" s="268"/>
      <c r="BT805" s="268"/>
      <c r="BU805" s="268"/>
      <c r="BV805" s="268"/>
      <c r="BW805" s="268"/>
      <c r="BX805" s="268"/>
      <c r="BY805" s="268"/>
      <c r="BZ805" s="268"/>
      <c r="CA805" s="268"/>
      <c r="CB805" s="268"/>
      <c r="CC805" s="268"/>
      <c r="CD805" s="268"/>
      <c r="CE805" s="268"/>
    </row>
    <row r="806" spans="1:83" ht="12.65" customHeight="1" x14ac:dyDescent="0.35">
      <c r="A806" s="208" t="e">
        <f>RIGHT($C$83,3)&amp;"*"&amp;RIGHT($C$82,4)&amp;"*"&amp;BW$55&amp;"*"&amp;"A"</f>
        <v>#VALUE!</v>
      </c>
      <c r="B806" s="267"/>
      <c r="C806" s="269">
        <f>ROUND(BW60,2)</f>
        <v>0</v>
      </c>
      <c r="D806" s="267">
        <f>ROUND(BW61,0)</f>
        <v>0</v>
      </c>
      <c r="E806" s="267">
        <f>ROUND(BW62,0)</f>
        <v>0</v>
      </c>
      <c r="F806" s="267">
        <f>ROUND(BW63,0)</f>
        <v>277414</v>
      </c>
      <c r="G806" s="267">
        <f>ROUND(BW64,0)</f>
        <v>3939</v>
      </c>
      <c r="H806" s="267">
        <f>ROUND(BW65,0)</f>
        <v>379</v>
      </c>
      <c r="I806" s="267">
        <f>ROUND(BW66,0)</f>
        <v>66262</v>
      </c>
      <c r="J806" s="267">
        <f>ROUND(BW67,0)</f>
        <v>6378</v>
      </c>
      <c r="K806" s="267">
        <f>ROUND(BW68,0)</f>
        <v>0</v>
      </c>
      <c r="L806" s="267">
        <f>ROUND(BW69,0)</f>
        <v>12424</v>
      </c>
      <c r="M806" s="267">
        <f>ROUND(BW70,0)</f>
        <v>0</v>
      </c>
      <c r="N806" s="267"/>
      <c r="O806" s="267"/>
      <c r="P806" s="267">
        <f>IF(BW76&gt;0,ROUND(BW76,0),0)</f>
        <v>202</v>
      </c>
      <c r="Q806" s="267">
        <f>IF(BW77&gt;0,ROUND(BW77,0),0)</f>
        <v>0</v>
      </c>
      <c r="R806" s="267">
        <f>IF(BW78&gt;0,ROUND(BW78,0),0)</f>
        <v>0</v>
      </c>
      <c r="S806" s="267">
        <f>IF(BW79&gt;0,ROUND(BW79,0),0)</f>
        <v>0</v>
      </c>
      <c r="T806" s="269">
        <f>IF(BW80&gt;0,ROUND(BW80,2),0)</f>
        <v>0</v>
      </c>
      <c r="U806" s="267"/>
      <c r="V806" s="268"/>
      <c r="W806" s="267"/>
      <c r="X806" s="267"/>
      <c r="Y806" s="267"/>
      <c r="Z806" s="268"/>
      <c r="AA806" s="268"/>
      <c r="AB806" s="268"/>
      <c r="AC806" s="268"/>
      <c r="AD806" s="268"/>
      <c r="AE806" s="268"/>
      <c r="AF806" s="268"/>
      <c r="AG806" s="268"/>
      <c r="AH806" s="268"/>
      <c r="AI806" s="268"/>
      <c r="AJ806" s="268"/>
      <c r="AK806" s="268"/>
      <c r="AL806" s="268"/>
      <c r="AM806" s="268"/>
      <c r="AN806" s="268"/>
      <c r="AO806" s="268"/>
      <c r="AP806" s="268"/>
      <c r="AQ806" s="268"/>
      <c r="AR806" s="268"/>
      <c r="AS806" s="268"/>
      <c r="AT806" s="268"/>
      <c r="AU806" s="268"/>
      <c r="AV806" s="268"/>
      <c r="AW806" s="268"/>
      <c r="AX806" s="268"/>
      <c r="AY806" s="268"/>
      <c r="AZ806" s="268"/>
      <c r="BA806" s="268"/>
      <c r="BB806" s="268"/>
      <c r="BC806" s="268"/>
      <c r="BD806" s="268"/>
      <c r="BE806" s="268"/>
      <c r="BF806" s="268"/>
      <c r="BG806" s="268"/>
      <c r="BH806" s="268"/>
      <c r="BI806" s="268"/>
      <c r="BJ806" s="268"/>
      <c r="BK806" s="268"/>
      <c r="BL806" s="268"/>
      <c r="BM806" s="268"/>
      <c r="BN806" s="268"/>
      <c r="BO806" s="268"/>
      <c r="BP806" s="268"/>
      <c r="BQ806" s="268"/>
      <c r="BR806" s="268"/>
      <c r="BS806" s="268"/>
      <c r="BT806" s="268"/>
      <c r="BU806" s="268"/>
      <c r="BV806" s="268"/>
      <c r="BW806" s="268"/>
      <c r="BX806" s="268"/>
      <c r="BY806" s="268"/>
      <c r="BZ806" s="268"/>
      <c r="CA806" s="268"/>
      <c r="CB806" s="268"/>
      <c r="CC806" s="268"/>
      <c r="CD806" s="268"/>
      <c r="CE806" s="268"/>
    </row>
    <row r="807" spans="1:83" ht="12.65" customHeight="1" x14ac:dyDescent="0.35">
      <c r="A807" s="208" t="e">
        <f>RIGHT($C$83,3)&amp;"*"&amp;RIGHT($C$82,4)&amp;"*"&amp;BX$55&amp;"*"&amp;"A"</f>
        <v>#VALUE!</v>
      </c>
      <c r="B807" s="267"/>
      <c r="C807" s="269">
        <f>ROUND(BX60,2)</f>
        <v>16.98</v>
      </c>
      <c r="D807" s="267">
        <f>ROUND(BX61,0)</f>
        <v>1346369</v>
      </c>
      <c r="E807" s="267">
        <f>ROUND(BX62,0)</f>
        <v>278333</v>
      </c>
      <c r="F807" s="267">
        <f>ROUND(BX63,0)</f>
        <v>11216</v>
      </c>
      <c r="G807" s="267">
        <f>ROUND(BX64,0)</f>
        <v>12761</v>
      </c>
      <c r="H807" s="267">
        <f>ROUND(BX65,0)</f>
        <v>1490</v>
      </c>
      <c r="I807" s="267">
        <f>ROUND(BX66,0)</f>
        <v>245495</v>
      </c>
      <c r="J807" s="267">
        <f>ROUND(BX67,0)</f>
        <v>59631</v>
      </c>
      <c r="K807" s="267">
        <f>ROUND(BX68,0)</f>
        <v>0</v>
      </c>
      <c r="L807" s="267">
        <f>ROUND(BX69,0)</f>
        <v>50420</v>
      </c>
      <c r="M807" s="267">
        <f>ROUND(BX70,0)</f>
        <v>0</v>
      </c>
      <c r="N807" s="267"/>
      <c r="O807" s="267"/>
      <c r="P807" s="267">
        <f>IF(BX76&gt;0,ROUND(BX76,0),0)</f>
        <v>1886</v>
      </c>
      <c r="Q807" s="267">
        <f>IF(BX77&gt;0,ROUND(BX77,0),0)</f>
        <v>0</v>
      </c>
      <c r="R807" s="267">
        <f>IF(BX78&gt;0,ROUND(BX78,0),0)</f>
        <v>0</v>
      </c>
      <c r="S807" s="267">
        <f>IF(BX79&gt;0,ROUND(BX79,0),0)</f>
        <v>0</v>
      </c>
      <c r="T807" s="269">
        <f>IF(BX80&gt;0,ROUND(BX80,2),0)</f>
        <v>0</v>
      </c>
      <c r="U807" s="267"/>
      <c r="V807" s="268"/>
      <c r="W807" s="267"/>
      <c r="X807" s="267"/>
      <c r="Y807" s="267"/>
      <c r="Z807" s="268"/>
      <c r="AA807" s="268"/>
      <c r="AB807" s="268"/>
      <c r="AC807" s="268"/>
      <c r="AD807" s="268"/>
      <c r="AE807" s="268"/>
      <c r="AF807" s="268"/>
      <c r="AG807" s="268"/>
      <c r="AH807" s="268"/>
      <c r="AI807" s="268"/>
      <c r="AJ807" s="268"/>
      <c r="AK807" s="268"/>
      <c r="AL807" s="268"/>
      <c r="AM807" s="268"/>
      <c r="AN807" s="268"/>
      <c r="AO807" s="268"/>
      <c r="AP807" s="268"/>
      <c r="AQ807" s="268"/>
      <c r="AR807" s="268"/>
      <c r="AS807" s="268"/>
      <c r="AT807" s="268"/>
      <c r="AU807" s="268"/>
      <c r="AV807" s="268"/>
      <c r="AW807" s="268"/>
      <c r="AX807" s="268"/>
      <c r="AY807" s="268"/>
      <c r="AZ807" s="268"/>
      <c r="BA807" s="268"/>
      <c r="BB807" s="268"/>
      <c r="BC807" s="268"/>
      <c r="BD807" s="268"/>
      <c r="BE807" s="268"/>
      <c r="BF807" s="268"/>
      <c r="BG807" s="268"/>
      <c r="BH807" s="268"/>
      <c r="BI807" s="268"/>
      <c r="BJ807" s="268"/>
      <c r="BK807" s="268"/>
      <c r="BL807" s="268"/>
      <c r="BM807" s="268"/>
      <c r="BN807" s="268"/>
      <c r="BO807" s="268"/>
      <c r="BP807" s="268"/>
      <c r="BQ807" s="268"/>
      <c r="BR807" s="268"/>
      <c r="BS807" s="268"/>
      <c r="BT807" s="268"/>
      <c r="BU807" s="268"/>
      <c r="BV807" s="268"/>
      <c r="BW807" s="268"/>
      <c r="BX807" s="268"/>
      <c r="BY807" s="268"/>
      <c r="BZ807" s="268"/>
      <c r="CA807" s="268"/>
      <c r="CB807" s="268"/>
      <c r="CC807" s="268"/>
      <c r="CD807" s="268"/>
      <c r="CE807" s="268"/>
    </row>
    <row r="808" spans="1:83" ht="12.65" customHeight="1" x14ac:dyDescent="0.35">
      <c r="A808" s="208" t="e">
        <f>RIGHT($C$83,3)&amp;"*"&amp;RIGHT($C$82,4)&amp;"*"&amp;BY$55&amp;"*"&amp;"A"</f>
        <v>#VALUE!</v>
      </c>
      <c r="B808" s="267"/>
      <c r="C808" s="269">
        <f>ROUND(BY60,2)</f>
        <v>7.18</v>
      </c>
      <c r="D808" s="267">
        <f>ROUND(BY61,0)</f>
        <v>750422</v>
      </c>
      <c r="E808" s="267">
        <f>ROUND(BY62,0)</f>
        <v>155134</v>
      </c>
      <c r="F808" s="267">
        <f>ROUND(BY63,0)</f>
        <v>0</v>
      </c>
      <c r="G808" s="267">
        <f>ROUND(BY64,0)</f>
        <v>441</v>
      </c>
      <c r="H808" s="267">
        <f>ROUND(BY65,0)</f>
        <v>2380</v>
      </c>
      <c r="I808" s="267">
        <f>ROUND(BY66,0)</f>
        <v>9492</v>
      </c>
      <c r="J808" s="267">
        <f>ROUND(BY67,0)</f>
        <v>14954</v>
      </c>
      <c r="K808" s="267">
        <f>ROUND(BY68,0)</f>
        <v>0</v>
      </c>
      <c r="L808" s="267">
        <f>ROUND(BY69,0)</f>
        <v>4025</v>
      </c>
      <c r="M808" s="267">
        <f>ROUND(BY70,0)</f>
        <v>0</v>
      </c>
      <c r="N808" s="267"/>
      <c r="O808" s="267"/>
      <c r="P808" s="267">
        <f>IF(BY76&gt;0,ROUND(BY76,0),0)</f>
        <v>473</v>
      </c>
      <c r="Q808" s="267">
        <f>IF(BY77&gt;0,ROUND(BY77,0),0)</f>
        <v>0</v>
      </c>
      <c r="R808" s="267">
        <f>IF(BY78&gt;0,ROUND(BY78,0),0)</f>
        <v>0</v>
      </c>
      <c r="S808" s="267">
        <f>IF(BY79&gt;0,ROUND(BY79,0),0)</f>
        <v>0</v>
      </c>
      <c r="T808" s="269">
        <f>IF(BY80&gt;0,ROUND(BY80,2),0)</f>
        <v>0</v>
      </c>
      <c r="U808" s="267"/>
      <c r="V808" s="268"/>
      <c r="W808" s="267"/>
      <c r="X808" s="267"/>
      <c r="Y808" s="267"/>
      <c r="Z808" s="268"/>
      <c r="AA808" s="268"/>
      <c r="AB808" s="268"/>
      <c r="AC808" s="268"/>
      <c r="AD808" s="268"/>
      <c r="AE808" s="268"/>
      <c r="AF808" s="268"/>
      <c r="AG808" s="268"/>
      <c r="AH808" s="268"/>
      <c r="AI808" s="268"/>
      <c r="AJ808" s="268"/>
      <c r="AK808" s="268"/>
      <c r="AL808" s="268"/>
      <c r="AM808" s="268"/>
      <c r="AN808" s="268"/>
      <c r="AO808" s="268"/>
      <c r="AP808" s="268"/>
      <c r="AQ808" s="268"/>
      <c r="AR808" s="268"/>
      <c r="AS808" s="268"/>
      <c r="AT808" s="268"/>
      <c r="AU808" s="268"/>
      <c r="AV808" s="268"/>
      <c r="AW808" s="268"/>
      <c r="AX808" s="268"/>
      <c r="AY808" s="268"/>
      <c r="AZ808" s="268"/>
      <c r="BA808" s="268"/>
      <c r="BB808" s="268"/>
      <c r="BC808" s="268"/>
      <c r="BD808" s="268"/>
      <c r="BE808" s="268"/>
      <c r="BF808" s="268"/>
      <c r="BG808" s="268"/>
      <c r="BH808" s="268"/>
      <c r="BI808" s="268"/>
      <c r="BJ808" s="268"/>
      <c r="BK808" s="268"/>
      <c r="BL808" s="268"/>
      <c r="BM808" s="268"/>
      <c r="BN808" s="268"/>
      <c r="BO808" s="268"/>
      <c r="BP808" s="268"/>
      <c r="BQ808" s="268"/>
      <c r="BR808" s="268"/>
      <c r="BS808" s="268"/>
      <c r="BT808" s="268"/>
      <c r="BU808" s="268"/>
      <c r="BV808" s="268"/>
      <c r="BW808" s="268"/>
      <c r="BX808" s="268"/>
      <c r="BY808" s="268"/>
      <c r="BZ808" s="268"/>
      <c r="CA808" s="268"/>
      <c r="CB808" s="268"/>
      <c r="CC808" s="268"/>
      <c r="CD808" s="268"/>
      <c r="CE808" s="268"/>
    </row>
    <row r="809" spans="1:83" ht="12.65" customHeight="1" x14ac:dyDescent="0.35">
      <c r="A809" s="208" t="e">
        <f>RIGHT($C$83,3)&amp;"*"&amp;RIGHT($C$82,4)&amp;"*"&amp;BZ$55&amp;"*"&amp;"A"</f>
        <v>#VALUE!</v>
      </c>
      <c r="B809" s="267"/>
      <c r="C809" s="269">
        <f>ROUND(BZ60,2)</f>
        <v>0</v>
      </c>
      <c r="D809" s="267">
        <f>ROUND(BZ61,0)</f>
        <v>0</v>
      </c>
      <c r="E809" s="267">
        <f>ROUND(BZ62,0)</f>
        <v>0</v>
      </c>
      <c r="F809" s="267">
        <f>ROUND(BZ63,0)</f>
        <v>0</v>
      </c>
      <c r="G809" s="267">
        <f>ROUND(BZ64,0)</f>
        <v>0</v>
      </c>
      <c r="H809" s="267">
        <f>ROUND(BZ65,0)</f>
        <v>0</v>
      </c>
      <c r="I809" s="267">
        <f>ROUND(BZ66,0)</f>
        <v>0</v>
      </c>
      <c r="J809" s="267">
        <f>ROUND(BZ67,0)</f>
        <v>0</v>
      </c>
      <c r="K809" s="267">
        <f>ROUND(BZ68,0)</f>
        <v>0</v>
      </c>
      <c r="L809" s="267">
        <f>ROUND(BZ69,0)</f>
        <v>0</v>
      </c>
      <c r="M809" s="267">
        <f>ROUND(BZ70,0)</f>
        <v>0</v>
      </c>
      <c r="N809" s="267"/>
      <c r="O809" s="267"/>
      <c r="P809" s="267">
        <f>IF(BZ76&gt;0,ROUND(BZ76,0),0)</f>
        <v>0</v>
      </c>
      <c r="Q809" s="267">
        <f>IF(BZ77&gt;0,ROUND(BZ77,0),0)</f>
        <v>0</v>
      </c>
      <c r="R809" s="267">
        <f>IF(BZ78&gt;0,ROUND(BZ78,0),0)</f>
        <v>0</v>
      </c>
      <c r="S809" s="267">
        <f>IF(BZ79&gt;0,ROUND(BZ79,0),0)</f>
        <v>0</v>
      </c>
      <c r="T809" s="269">
        <f>IF(BZ80&gt;0,ROUND(BZ80,2),0)</f>
        <v>0</v>
      </c>
      <c r="U809" s="267"/>
      <c r="V809" s="268"/>
      <c r="W809" s="267"/>
      <c r="X809" s="267"/>
      <c r="Y809" s="267"/>
      <c r="Z809" s="268"/>
      <c r="AA809" s="268"/>
      <c r="AB809" s="268"/>
      <c r="AC809" s="268"/>
      <c r="AD809" s="268"/>
      <c r="AE809" s="268"/>
      <c r="AF809" s="268"/>
      <c r="AG809" s="268"/>
      <c r="AH809" s="268"/>
      <c r="AI809" s="268"/>
      <c r="AJ809" s="268"/>
      <c r="AK809" s="268"/>
      <c r="AL809" s="268"/>
      <c r="AM809" s="268"/>
      <c r="AN809" s="268"/>
      <c r="AO809" s="268"/>
      <c r="AP809" s="268"/>
      <c r="AQ809" s="268"/>
      <c r="AR809" s="268"/>
      <c r="AS809" s="268"/>
      <c r="AT809" s="268"/>
      <c r="AU809" s="268"/>
      <c r="AV809" s="268"/>
      <c r="AW809" s="268"/>
      <c r="AX809" s="268"/>
      <c r="AY809" s="268"/>
      <c r="AZ809" s="268"/>
      <c r="BA809" s="268"/>
      <c r="BB809" s="268"/>
      <c r="BC809" s="268"/>
      <c r="BD809" s="268"/>
      <c r="BE809" s="268"/>
      <c r="BF809" s="268"/>
      <c r="BG809" s="268"/>
      <c r="BH809" s="268"/>
      <c r="BI809" s="268"/>
      <c r="BJ809" s="268"/>
      <c r="BK809" s="268"/>
      <c r="BL809" s="268"/>
      <c r="BM809" s="268"/>
      <c r="BN809" s="268"/>
      <c r="BO809" s="268"/>
      <c r="BP809" s="268"/>
      <c r="BQ809" s="268"/>
      <c r="BR809" s="268"/>
      <c r="BS809" s="268"/>
      <c r="BT809" s="268"/>
      <c r="BU809" s="268"/>
      <c r="BV809" s="268"/>
      <c r="BW809" s="268"/>
      <c r="BX809" s="268"/>
      <c r="BY809" s="268"/>
      <c r="BZ809" s="268"/>
      <c r="CA809" s="268"/>
      <c r="CB809" s="268"/>
      <c r="CC809" s="268"/>
      <c r="CD809" s="268"/>
      <c r="CE809" s="268"/>
    </row>
    <row r="810" spans="1:83" ht="12.65" customHeight="1" x14ac:dyDescent="0.35">
      <c r="A810" s="208" t="e">
        <f>RIGHT($C$83,3)&amp;"*"&amp;RIGHT($C$82,4)&amp;"*"&amp;CA$55&amp;"*"&amp;"A"</f>
        <v>#VALUE!</v>
      </c>
      <c r="B810" s="267"/>
      <c r="C810" s="269">
        <f>ROUND(CA60,2)</f>
        <v>1.94</v>
      </c>
      <c r="D810" s="267">
        <f>ROUND(CA61,0)</f>
        <v>141511</v>
      </c>
      <c r="E810" s="267">
        <f>ROUND(CA62,0)</f>
        <v>29254</v>
      </c>
      <c r="F810" s="267">
        <f>ROUND(CA63,0)</f>
        <v>2600</v>
      </c>
      <c r="G810" s="267">
        <f>ROUND(CA64,0)</f>
        <v>4015</v>
      </c>
      <c r="H810" s="267">
        <f>ROUND(CA65,0)</f>
        <v>0</v>
      </c>
      <c r="I810" s="267">
        <f>ROUND(CA66,0)</f>
        <v>10450</v>
      </c>
      <c r="J810" s="267">
        <f>ROUND(CA67,0)</f>
        <v>0</v>
      </c>
      <c r="K810" s="267">
        <f>ROUND(CA68,0)</f>
        <v>0</v>
      </c>
      <c r="L810" s="267">
        <f>ROUND(CA69,0)</f>
        <v>23004</v>
      </c>
      <c r="M810" s="267">
        <f>ROUND(CA70,0)</f>
        <v>0</v>
      </c>
      <c r="N810" s="267"/>
      <c r="O810" s="267"/>
      <c r="P810" s="267">
        <f>IF(CA76&gt;0,ROUND(CA76,0),0)</f>
        <v>0</v>
      </c>
      <c r="Q810" s="267">
        <f>IF(CA77&gt;0,ROUND(CA77,0),0)</f>
        <v>0</v>
      </c>
      <c r="R810" s="267">
        <f>IF(CA78&gt;0,ROUND(CA78,0),0)</f>
        <v>0</v>
      </c>
      <c r="S810" s="267">
        <f>IF(CA79&gt;0,ROUND(CA79,0),0)</f>
        <v>0</v>
      </c>
      <c r="T810" s="269">
        <f>IF(CA80&gt;0,ROUND(CA80,2),0)</f>
        <v>0</v>
      </c>
      <c r="U810" s="267"/>
      <c r="V810" s="268"/>
      <c r="W810" s="267"/>
      <c r="X810" s="267"/>
      <c r="Y810" s="267"/>
      <c r="Z810" s="268"/>
      <c r="AA810" s="268"/>
      <c r="AB810" s="268"/>
      <c r="AC810" s="268"/>
      <c r="AD810" s="268"/>
      <c r="AE810" s="268"/>
      <c r="AF810" s="268"/>
      <c r="AG810" s="268"/>
      <c r="AH810" s="268"/>
      <c r="AI810" s="268"/>
      <c r="AJ810" s="268"/>
      <c r="AK810" s="268"/>
      <c r="AL810" s="268"/>
      <c r="AM810" s="268"/>
      <c r="AN810" s="268"/>
      <c r="AO810" s="268"/>
      <c r="AP810" s="268"/>
      <c r="AQ810" s="268"/>
      <c r="AR810" s="268"/>
      <c r="AS810" s="268"/>
      <c r="AT810" s="268"/>
      <c r="AU810" s="268"/>
      <c r="AV810" s="268"/>
      <c r="AW810" s="268"/>
      <c r="AX810" s="268"/>
      <c r="AY810" s="268"/>
      <c r="AZ810" s="268"/>
      <c r="BA810" s="268"/>
      <c r="BB810" s="268"/>
      <c r="BC810" s="268"/>
      <c r="BD810" s="268"/>
      <c r="BE810" s="268"/>
      <c r="BF810" s="268"/>
      <c r="BG810" s="268"/>
      <c r="BH810" s="268"/>
      <c r="BI810" s="268"/>
      <c r="BJ810" s="268"/>
      <c r="BK810" s="268"/>
      <c r="BL810" s="268"/>
      <c r="BM810" s="268"/>
      <c r="BN810" s="268"/>
      <c r="BO810" s="268"/>
      <c r="BP810" s="268"/>
      <c r="BQ810" s="268"/>
      <c r="BR810" s="268"/>
      <c r="BS810" s="268"/>
      <c r="BT810" s="268"/>
      <c r="BU810" s="268"/>
      <c r="BV810" s="268"/>
      <c r="BW810" s="268"/>
      <c r="BX810" s="268"/>
      <c r="BY810" s="268"/>
      <c r="BZ810" s="268"/>
      <c r="CA810" s="268"/>
      <c r="CB810" s="268"/>
      <c r="CC810" s="268"/>
      <c r="CD810" s="268"/>
      <c r="CE810" s="268"/>
    </row>
    <row r="811" spans="1:83" ht="12.65" customHeight="1" x14ac:dyDescent="0.35">
      <c r="A811" s="208" t="e">
        <f>RIGHT($C$83,3)&amp;"*"&amp;RIGHT($C$82,4)&amp;"*"&amp;CB$55&amp;"*"&amp;"A"</f>
        <v>#VALUE!</v>
      </c>
      <c r="B811" s="267"/>
      <c r="C811" s="269">
        <f>ROUND(CB60,2)</f>
        <v>0</v>
      </c>
      <c r="D811" s="267">
        <f>ROUND(CB61,0)</f>
        <v>0</v>
      </c>
      <c r="E811" s="267">
        <f>ROUND(CB62,0)</f>
        <v>0</v>
      </c>
      <c r="F811" s="267">
        <f>ROUND(CB63,0)</f>
        <v>0</v>
      </c>
      <c r="G811" s="267">
        <f>ROUND(CB64,0)</f>
        <v>0</v>
      </c>
      <c r="H811" s="267">
        <f>ROUND(CB65,0)</f>
        <v>0</v>
      </c>
      <c r="I811" s="267">
        <f>ROUND(CB66,0)</f>
        <v>2564</v>
      </c>
      <c r="J811" s="267">
        <f>ROUND(CB67,0)</f>
        <v>119872</v>
      </c>
      <c r="K811" s="267">
        <f>ROUND(CB68,0)</f>
        <v>0</v>
      </c>
      <c r="L811" s="267">
        <f>ROUND(CB69,0)</f>
        <v>67</v>
      </c>
      <c r="M811" s="267">
        <f>ROUND(CB70,0)</f>
        <v>0</v>
      </c>
      <c r="N811" s="267"/>
      <c r="O811" s="267"/>
      <c r="P811" s="267">
        <f>IF(CB76&gt;0,ROUND(CB76,0),0)</f>
        <v>3791</v>
      </c>
      <c r="Q811" s="267">
        <f>IF(CB77&gt;0,ROUND(CB77,0),0)</f>
        <v>0</v>
      </c>
      <c r="R811" s="267">
        <f>IF(CB78&gt;0,ROUND(CB78,0),0)</f>
        <v>0</v>
      </c>
      <c r="S811" s="267">
        <f>IF(CB79&gt;0,ROUND(CB79,0),0)</f>
        <v>0</v>
      </c>
      <c r="T811" s="269">
        <f>IF(CB80&gt;0,ROUND(CB80,2),0)</f>
        <v>0</v>
      </c>
      <c r="U811" s="267"/>
      <c r="V811" s="268"/>
      <c r="W811" s="267"/>
      <c r="X811" s="267"/>
      <c r="Y811" s="267"/>
      <c r="Z811" s="268"/>
      <c r="AA811" s="268"/>
      <c r="AB811" s="268"/>
      <c r="AC811" s="268"/>
      <c r="AD811" s="268"/>
      <c r="AE811" s="268"/>
      <c r="AF811" s="268"/>
      <c r="AG811" s="268"/>
      <c r="AH811" s="268"/>
      <c r="AI811" s="268"/>
      <c r="AJ811" s="268"/>
      <c r="AK811" s="268"/>
      <c r="AL811" s="268"/>
      <c r="AM811" s="268"/>
      <c r="AN811" s="268"/>
      <c r="AO811" s="268"/>
      <c r="AP811" s="268"/>
      <c r="AQ811" s="268"/>
      <c r="AR811" s="268"/>
      <c r="AS811" s="268"/>
      <c r="AT811" s="268"/>
      <c r="AU811" s="268"/>
      <c r="AV811" s="268"/>
      <c r="AW811" s="268"/>
      <c r="AX811" s="268"/>
      <c r="AY811" s="268"/>
      <c r="AZ811" s="268"/>
      <c r="BA811" s="268"/>
      <c r="BB811" s="268"/>
      <c r="BC811" s="268"/>
      <c r="BD811" s="268"/>
      <c r="BE811" s="268"/>
      <c r="BF811" s="268"/>
      <c r="BG811" s="268"/>
      <c r="BH811" s="268"/>
      <c r="BI811" s="268"/>
      <c r="BJ811" s="268"/>
      <c r="BK811" s="268"/>
      <c r="BL811" s="268"/>
      <c r="BM811" s="268"/>
      <c r="BN811" s="268"/>
      <c r="BO811" s="268"/>
      <c r="BP811" s="268"/>
      <c r="BQ811" s="268"/>
      <c r="BR811" s="268"/>
      <c r="BS811" s="268"/>
      <c r="BT811" s="268"/>
      <c r="BU811" s="268"/>
      <c r="BV811" s="268"/>
      <c r="BW811" s="268"/>
      <c r="BX811" s="268"/>
      <c r="BY811" s="268"/>
      <c r="BZ811" s="268"/>
      <c r="CA811" s="268"/>
      <c r="CB811" s="268"/>
      <c r="CC811" s="268"/>
      <c r="CD811" s="268"/>
      <c r="CE811" s="268"/>
    </row>
    <row r="812" spans="1:83" ht="12.65" customHeight="1" x14ac:dyDescent="0.35">
      <c r="A812" s="208" t="e">
        <f>RIGHT($C$83,3)&amp;"*"&amp;RIGHT($C$82,4)&amp;"*"&amp;CC$55&amp;"*"&amp;"A"</f>
        <v>#VALUE!</v>
      </c>
      <c r="B812" s="267"/>
      <c r="C812" s="269">
        <f>ROUND(CC60,2)</f>
        <v>0</v>
      </c>
      <c r="D812" s="267">
        <f>ROUND(CC61,0)</f>
        <v>0</v>
      </c>
      <c r="E812" s="267">
        <f>ROUND(CC62,0)</f>
        <v>0</v>
      </c>
      <c r="F812" s="267">
        <f>ROUND(CC63,0)</f>
        <v>0</v>
      </c>
      <c r="G812" s="267">
        <f>ROUND(CC64,0)</f>
        <v>249</v>
      </c>
      <c r="H812" s="267">
        <f>ROUND(CC65,0)</f>
        <v>0</v>
      </c>
      <c r="I812" s="267">
        <f>ROUND(CC66,0)</f>
        <v>6942</v>
      </c>
      <c r="J812" s="267">
        <f>ROUND(CC67,0)</f>
        <v>16991</v>
      </c>
      <c r="K812" s="267">
        <f>ROUND(CC68,0)</f>
        <v>852</v>
      </c>
      <c r="L812" s="267">
        <f>ROUND(CC69,0)</f>
        <v>202342</v>
      </c>
      <c r="M812" s="267">
        <f>ROUND(CC70,0)</f>
        <v>0</v>
      </c>
      <c r="N812" s="267"/>
      <c r="O812" s="267"/>
      <c r="P812" s="267">
        <f>IF(CC76&gt;0,ROUND(CC76,0),0)</f>
        <v>537</v>
      </c>
      <c r="Q812" s="267">
        <f>IF(CC77&gt;0,ROUND(CC77,0),0)</f>
        <v>0</v>
      </c>
      <c r="R812" s="267">
        <f>IF(CC78&gt;0,ROUND(CC78,0),0)</f>
        <v>0</v>
      </c>
      <c r="S812" s="267">
        <f>IF(CC79&gt;0,ROUND(CC79,0),0)</f>
        <v>0</v>
      </c>
      <c r="T812" s="269">
        <f>IF(CC80&gt;0,ROUND(CC80,2),0)</f>
        <v>0</v>
      </c>
      <c r="U812" s="267"/>
      <c r="V812" s="268"/>
      <c r="W812" s="267"/>
      <c r="X812" s="267"/>
      <c r="Y812" s="267"/>
      <c r="Z812" s="268"/>
      <c r="AA812" s="268"/>
      <c r="AB812" s="268"/>
      <c r="AC812" s="268"/>
      <c r="AD812" s="268"/>
      <c r="AE812" s="268"/>
      <c r="AF812" s="268"/>
      <c r="AG812" s="268"/>
      <c r="AH812" s="268"/>
      <c r="AI812" s="268"/>
      <c r="AJ812" s="268"/>
      <c r="AK812" s="268"/>
      <c r="AL812" s="268"/>
      <c r="AM812" s="268"/>
      <c r="AN812" s="268"/>
      <c r="AO812" s="268"/>
      <c r="AP812" s="268"/>
      <c r="AQ812" s="268"/>
      <c r="AR812" s="268"/>
      <c r="AS812" s="268"/>
      <c r="AT812" s="268"/>
      <c r="AU812" s="268"/>
      <c r="AV812" s="268"/>
      <c r="AW812" s="268"/>
      <c r="AX812" s="268"/>
      <c r="AY812" s="268"/>
      <c r="AZ812" s="268"/>
      <c r="BA812" s="268"/>
      <c r="BB812" s="268"/>
      <c r="BC812" s="268"/>
      <c r="BD812" s="268"/>
      <c r="BE812" s="268"/>
      <c r="BF812" s="268"/>
      <c r="BG812" s="268"/>
      <c r="BH812" s="268"/>
      <c r="BI812" s="268"/>
      <c r="BJ812" s="268"/>
      <c r="BK812" s="268"/>
      <c r="BL812" s="268"/>
      <c r="BM812" s="268"/>
      <c r="BN812" s="268"/>
      <c r="BO812" s="268"/>
      <c r="BP812" s="268"/>
      <c r="BQ812" s="268"/>
      <c r="BR812" s="268"/>
      <c r="BS812" s="268"/>
      <c r="BT812" s="268"/>
      <c r="BU812" s="268"/>
      <c r="BV812" s="268"/>
      <c r="BW812" s="268"/>
      <c r="BX812" s="268"/>
      <c r="BY812" s="268"/>
      <c r="BZ812" s="268"/>
      <c r="CA812" s="268"/>
      <c r="CB812" s="268"/>
      <c r="CC812" s="268"/>
      <c r="CD812" s="268"/>
      <c r="CE812" s="268"/>
    </row>
    <row r="813" spans="1:83" ht="12.65" customHeight="1" x14ac:dyDescent="0.35">
      <c r="A813" s="208" t="e">
        <f>RIGHT($C$83,3)&amp;"*"&amp;RIGHT($C$82,4)&amp;"*"&amp;"9000"&amp;"*"&amp;"A"</f>
        <v>#VALUE!</v>
      </c>
      <c r="B813" s="267"/>
      <c r="C813" s="270"/>
      <c r="D813" s="267"/>
      <c r="E813" s="267"/>
      <c r="F813" s="267"/>
      <c r="G813" s="267"/>
      <c r="H813" s="267"/>
      <c r="I813" s="267"/>
      <c r="J813" s="267"/>
      <c r="K813" s="267"/>
      <c r="L813" s="267"/>
      <c r="M813" s="267"/>
      <c r="N813" s="267"/>
      <c r="O813" s="267"/>
      <c r="P813" s="267"/>
      <c r="Q813" s="267"/>
      <c r="R813" s="267"/>
      <c r="S813" s="267"/>
      <c r="T813" s="270"/>
      <c r="U813" s="267">
        <f>ROUND(CD69,0)</f>
        <v>592</v>
      </c>
      <c r="V813" s="268">
        <f>ROUND(CD70,0)</f>
        <v>0</v>
      </c>
      <c r="W813" s="267">
        <f>ROUND(CE72,0)</f>
        <v>5647435</v>
      </c>
      <c r="X813" s="267">
        <f>ROUND(C131,0)</f>
        <v>0</v>
      </c>
      <c r="Y813" s="267"/>
      <c r="Z813" s="268"/>
      <c r="AA813" s="268"/>
      <c r="AB813" s="268"/>
      <c r="AC813" s="268"/>
      <c r="AD813" s="268"/>
      <c r="AE813" s="268"/>
      <c r="AF813" s="268"/>
      <c r="AG813" s="268"/>
      <c r="AH813" s="268"/>
      <c r="AI813" s="268"/>
      <c r="AJ813" s="268"/>
      <c r="AK813" s="268"/>
      <c r="AL813" s="268"/>
      <c r="AM813" s="268"/>
      <c r="AN813" s="268"/>
      <c r="AO813" s="268"/>
      <c r="AP813" s="268"/>
      <c r="AQ813" s="268"/>
      <c r="AR813" s="268"/>
      <c r="AS813" s="268"/>
      <c r="AT813" s="268"/>
      <c r="AU813" s="268"/>
      <c r="AV813" s="268"/>
      <c r="AW813" s="268"/>
      <c r="AX813" s="268"/>
      <c r="AY813" s="268"/>
      <c r="AZ813" s="268"/>
      <c r="BA813" s="268"/>
      <c r="BB813" s="268"/>
      <c r="BC813" s="268"/>
      <c r="BD813" s="268"/>
      <c r="BE813" s="268"/>
      <c r="BF813" s="268"/>
      <c r="BG813" s="268"/>
      <c r="BH813" s="268"/>
      <c r="BI813" s="268"/>
      <c r="BJ813" s="268"/>
      <c r="BK813" s="268"/>
      <c r="BL813" s="268"/>
      <c r="BM813" s="268"/>
      <c r="BN813" s="268"/>
      <c r="BO813" s="268"/>
      <c r="BP813" s="268"/>
      <c r="BQ813" s="268"/>
      <c r="BR813" s="268"/>
      <c r="BS813" s="268"/>
      <c r="BT813" s="268"/>
      <c r="BU813" s="268"/>
      <c r="BV813" s="268"/>
      <c r="BW813" s="268"/>
      <c r="BX813" s="268"/>
      <c r="BY813" s="268"/>
      <c r="BZ813" s="268"/>
      <c r="CA813" s="268"/>
      <c r="CB813" s="268"/>
      <c r="CC813" s="268"/>
      <c r="CD813" s="268"/>
      <c r="CE813" s="268"/>
    </row>
    <row r="814" spans="1:83" ht="12.65" customHeight="1" x14ac:dyDescent="0.35">
      <c r="B814" s="268"/>
      <c r="C814" s="268"/>
      <c r="D814" s="268"/>
      <c r="E814" s="268"/>
      <c r="F814" s="268"/>
      <c r="G814" s="268"/>
      <c r="H814" s="268"/>
      <c r="I814" s="268"/>
      <c r="J814" s="268"/>
      <c r="K814" s="268"/>
      <c r="L814" s="268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  <c r="AA814" s="268"/>
      <c r="AB814" s="268"/>
      <c r="AC814" s="268"/>
      <c r="AD814" s="268"/>
      <c r="AE814" s="268"/>
      <c r="AF814" s="268"/>
      <c r="AG814" s="268"/>
      <c r="AH814" s="268"/>
      <c r="AI814" s="268"/>
      <c r="AJ814" s="268"/>
      <c r="AK814" s="268"/>
      <c r="AL814" s="268"/>
      <c r="AM814" s="268"/>
      <c r="AN814" s="268"/>
      <c r="AO814" s="268"/>
      <c r="AP814" s="268"/>
      <c r="AQ814" s="268"/>
      <c r="AR814" s="268"/>
      <c r="AS814" s="268"/>
      <c r="AT814" s="268"/>
      <c r="AU814" s="268"/>
      <c r="AV814" s="268"/>
      <c r="AW814" s="268"/>
      <c r="AX814" s="268"/>
      <c r="AY814" s="268"/>
      <c r="AZ814" s="268"/>
      <c r="BA814" s="268"/>
      <c r="BB814" s="268"/>
      <c r="BC814" s="268"/>
      <c r="BD814" s="268"/>
      <c r="BE814" s="268"/>
      <c r="BF814" s="268"/>
      <c r="BG814" s="268"/>
      <c r="BH814" s="268"/>
      <c r="BI814" s="268"/>
      <c r="BJ814" s="268"/>
      <c r="BK814" s="268"/>
      <c r="BL814" s="268"/>
      <c r="BM814" s="268"/>
      <c r="BN814" s="268"/>
      <c r="BO814" s="268"/>
      <c r="BP814" s="268"/>
      <c r="BQ814" s="268"/>
      <c r="BR814" s="268"/>
      <c r="BS814" s="268"/>
      <c r="BT814" s="268"/>
      <c r="BU814" s="268"/>
      <c r="BV814" s="268"/>
      <c r="BW814" s="268"/>
      <c r="BX814" s="268"/>
      <c r="BY814" s="268"/>
      <c r="BZ814" s="268"/>
      <c r="CA814" s="268"/>
      <c r="CB814" s="268"/>
      <c r="CC814" s="268"/>
      <c r="CD814" s="268"/>
      <c r="CE814" s="268"/>
    </row>
    <row r="815" spans="1:83" ht="12.65" customHeight="1" x14ac:dyDescent="0.35">
      <c r="B815" s="271" t="s">
        <v>1004</v>
      </c>
      <c r="C815" s="272">
        <f t="shared" ref="C815:K815" si="22">SUM(C734:C813)</f>
        <v>688.06000000000006</v>
      </c>
      <c r="D815" s="268">
        <f t="shared" si="22"/>
        <v>50484710</v>
      </c>
      <c r="E815" s="268">
        <f t="shared" si="22"/>
        <v>10436638</v>
      </c>
      <c r="F815" s="268">
        <f t="shared" si="22"/>
        <v>11594624</v>
      </c>
      <c r="G815" s="268">
        <f t="shared" si="22"/>
        <v>15643618</v>
      </c>
      <c r="H815" s="268">
        <f t="shared" si="22"/>
        <v>1678015</v>
      </c>
      <c r="I815" s="268">
        <f t="shared" si="22"/>
        <v>13986828</v>
      </c>
      <c r="J815" s="268">
        <f t="shared" si="22"/>
        <v>5784599</v>
      </c>
      <c r="K815" s="268">
        <f t="shared" si="22"/>
        <v>1265279</v>
      </c>
      <c r="L815" s="268">
        <f>SUM(L734:L813)+SUM(U734:U813)</f>
        <v>1769607</v>
      </c>
      <c r="M815" s="268">
        <f>SUM(M734:M813)+SUM(V734:V813)</f>
        <v>0</v>
      </c>
      <c r="N815" s="268">
        <f t="shared" ref="N815:Y815" si="23">SUM(N734:N813)</f>
        <v>247462144</v>
      </c>
      <c r="O815" s="268">
        <f t="shared" si="23"/>
        <v>34634516</v>
      </c>
      <c r="P815" s="268">
        <f t="shared" si="23"/>
        <v>182929</v>
      </c>
      <c r="Q815" s="268">
        <f t="shared" si="23"/>
        <v>125381</v>
      </c>
      <c r="R815" s="268">
        <f t="shared" si="23"/>
        <v>23129</v>
      </c>
      <c r="S815" s="268">
        <f t="shared" si="23"/>
        <v>376567</v>
      </c>
      <c r="T815" s="272">
        <f t="shared" si="23"/>
        <v>167.57</v>
      </c>
      <c r="U815" s="268">
        <f t="shared" si="23"/>
        <v>592</v>
      </c>
      <c r="V815" s="268">
        <f t="shared" si="23"/>
        <v>0</v>
      </c>
      <c r="W815" s="268">
        <f t="shared" si="23"/>
        <v>5647435</v>
      </c>
      <c r="X815" s="268">
        <f t="shared" si="23"/>
        <v>0</v>
      </c>
      <c r="Y815" s="268">
        <f t="shared" si="23"/>
        <v>26745941</v>
      </c>
      <c r="Z815" s="268"/>
      <c r="AA815" s="268"/>
      <c r="AB815" s="268"/>
      <c r="AC815" s="268"/>
      <c r="AD815" s="268"/>
      <c r="AE815" s="268"/>
      <c r="AF815" s="268"/>
      <c r="AG815" s="268"/>
      <c r="AH815" s="268"/>
      <c r="AI815" s="268"/>
      <c r="AJ815" s="268"/>
      <c r="AK815" s="268"/>
      <c r="AL815" s="268"/>
      <c r="AM815" s="268"/>
      <c r="AN815" s="268"/>
      <c r="AO815" s="268"/>
      <c r="AP815" s="268"/>
      <c r="AQ815" s="268"/>
      <c r="AR815" s="268"/>
      <c r="AS815" s="268"/>
      <c r="AT815" s="268"/>
      <c r="AU815" s="268"/>
      <c r="AV815" s="268"/>
      <c r="AW815" s="268"/>
      <c r="AX815" s="268"/>
      <c r="AY815" s="268"/>
      <c r="AZ815" s="268"/>
      <c r="BA815" s="268"/>
      <c r="BB815" s="268"/>
      <c r="BC815" s="268"/>
      <c r="BD815" s="268"/>
      <c r="BE815" s="268"/>
      <c r="BF815" s="268"/>
      <c r="BG815" s="268"/>
      <c r="BH815" s="268"/>
      <c r="BI815" s="268"/>
      <c r="BJ815" s="268"/>
      <c r="BK815" s="268"/>
      <c r="BL815" s="268"/>
      <c r="BM815" s="268"/>
      <c r="BN815" s="268"/>
      <c r="BO815" s="268"/>
      <c r="BP815" s="268"/>
      <c r="BQ815" s="268"/>
      <c r="BR815" s="268"/>
      <c r="BS815" s="268"/>
      <c r="BT815" s="268"/>
      <c r="BU815" s="268"/>
      <c r="BV815" s="268"/>
      <c r="BW815" s="268"/>
      <c r="BX815" s="268"/>
      <c r="BY815" s="268"/>
      <c r="BZ815" s="268"/>
      <c r="CA815" s="268"/>
      <c r="CB815" s="268"/>
      <c r="CC815" s="268"/>
      <c r="CD815" s="268"/>
      <c r="CE815" s="268"/>
    </row>
    <row r="816" spans="1:83" ht="12.65" customHeight="1" x14ac:dyDescent="0.35">
      <c r="B816" s="268" t="s">
        <v>1005</v>
      </c>
      <c r="C816" s="272">
        <f>CE60</f>
        <v>688.06000000000006</v>
      </c>
      <c r="D816" s="268">
        <f>CE61</f>
        <v>50484708.660700873</v>
      </c>
      <c r="E816" s="268">
        <f>CE62</f>
        <v>10436638</v>
      </c>
      <c r="F816" s="268">
        <f>CE63</f>
        <v>11594623.339999998</v>
      </c>
      <c r="G816" s="268">
        <f>CE64</f>
        <v>15643618.720000004</v>
      </c>
      <c r="H816" s="271">
        <f>CE65</f>
        <v>1678012.8599999996</v>
      </c>
      <c r="I816" s="271">
        <f>CE66</f>
        <v>13986826.779999999</v>
      </c>
      <c r="J816" s="271">
        <f>CE67</f>
        <v>5784599</v>
      </c>
      <c r="K816" s="271">
        <f>CE68</f>
        <v>1265280.0599999998</v>
      </c>
      <c r="L816" s="271">
        <f>CE69</f>
        <v>1769610.33</v>
      </c>
      <c r="M816" s="271">
        <f>CE70</f>
        <v>0</v>
      </c>
      <c r="N816" s="268">
        <f>CE75</f>
        <v>247462142.91</v>
      </c>
      <c r="O816" s="268">
        <f>CE73</f>
        <v>34634515.799999997</v>
      </c>
      <c r="P816" s="268">
        <f>CE76</f>
        <v>182926.35000000003</v>
      </c>
      <c r="Q816" s="268">
        <f>CE77</f>
        <v>125380.1</v>
      </c>
      <c r="R816" s="268">
        <f>CE78</f>
        <v>23129</v>
      </c>
      <c r="S816" s="268">
        <f>CE79</f>
        <v>376567</v>
      </c>
      <c r="T816" s="272">
        <f>CE80</f>
        <v>167.57</v>
      </c>
      <c r="U816" s="268" t="s">
        <v>1006</v>
      </c>
      <c r="V816" s="268" t="s">
        <v>1006</v>
      </c>
      <c r="W816" s="268" t="s">
        <v>1006</v>
      </c>
      <c r="X816" s="268" t="s">
        <v>1006</v>
      </c>
      <c r="Y816" s="268">
        <f>M716</f>
        <v>26745939.229999997</v>
      </c>
      <c r="Z816" s="268"/>
      <c r="AA816" s="268"/>
      <c r="AB816" s="268"/>
      <c r="AC816" s="268"/>
      <c r="AD816" s="268"/>
      <c r="AE816" s="268"/>
      <c r="AF816" s="268"/>
      <c r="AG816" s="268"/>
      <c r="AH816" s="268"/>
      <c r="AI816" s="268"/>
      <c r="AJ816" s="268"/>
      <c r="AK816" s="268"/>
      <c r="AL816" s="268"/>
      <c r="AM816" s="268"/>
      <c r="AN816" s="268"/>
      <c r="AO816" s="268"/>
      <c r="AP816" s="268"/>
      <c r="AQ816" s="268"/>
      <c r="AR816" s="268"/>
      <c r="AS816" s="268"/>
      <c r="AT816" s="268"/>
      <c r="AU816" s="268"/>
      <c r="AV816" s="268"/>
      <c r="AW816" s="268"/>
      <c r="AX816" s="268"/>
      <c r="AY816" s="268"/>
      <c r="AZ816" s="268"/>
      <c r="BA816" s="268"/>
      <c r="BB816" s="268"/>
      <c r="BC816" s="268"/>
      <c r="BD816" s="268"/>
      <c r="BE816" s="268"/>
      <c r="BF816" s="268"/>
      <c r="BG816" s="268"/>
      <c r="BH816" s="268"/>
      <c r="BI816" s="268"/>
      <c r="BJ816" s="268"/>
      <c r="BK816" s="268"/>
      <c r="BL816" s="268"/>
      <c r="BM816" s="268"/>
      <c r="BN816" s="268"/>
      <c r="BO816" s="268"/>
      <c r="BP816" s="268"/>
      <c r="BQ816" s="268"/>
      <c r="BR816" s="268"/>
      <c r="BS816" s="268"/>
      <c r="BT816" s="268"/>
      <c r="BU816" s="268"/>
      <c r="BV816" s="268"/>
      <c r="BW816" s="268"/>
      <c r="BX816" s="268"/>
      <c r="BY816" s="268"/>
      <c r="BZ816" s="268"/>
      <c r="CA816" s="268"/>
      <c r="CB816" s="268"/>
      <c r="CC816" s="268"/>
      <c r="CD816" s="268"/>
      <c r="CE816" s="268"/>
    </row>
    <row r="817" spans="2:15" ht="12.65" customHeight="1" x14ac:dyDescent="0.35">
      <c r="B817" s="180" t="s">
        <v>471</v>
      </c>
      <c r="C817" s="198" t="s">
        <v>1007</v>
      </c>
      <c r="D817" s="180">
        <f>C378</f>
        <v>50986976.450000003</v>
      </c>
      <c r="E817" s="180">
        <f>C379</f>
        <v>9739247.75</v>
      </c>
      <c r="F817" s="180">
        <f>C380</f>
        <v>11594623.34</v>
      </c>
      <c r="G817" s="232">
        <f>C381</f>
        <v>15643843.34</v>
      </c>
      <c r="H817" s="232">
        <f>C382</f>
        <v>1754294.37</v>
      </c>
      <c r="I817" s="232">
        <f>C383</f>
        <v>14058133.6</v>
      </c>
      <c r="J817" s="232">
        <f>C384</f>
        <v>5784599.2000000002</v>
      </c>
      <c r="K817" s="232">
        <f>C385</f>
        <v>1265296.6299999999</v>
      </c>
      <c r="L817" s="232">
        <f>C386+C387+C388+C389</f>
        <v>3705025.9299999997</v>
      </c>
      <c r="M817" s="232">
        <f>C370</f>
        <v>2175240.77</v>
      </c>
      <c r="N817" s="180">
        <f>D361</f>
        <v>247500845.91000003</v>
      </c>
      <c r="O817" s="180">
        <f>C359</f>
        <v>34634515.799999997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fitToHeight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75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1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Whidbey Island Public Hospital District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H-156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101 North Main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101 North Main Street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Coupeville, WA, 98239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H-156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Whidbey Island Public Hospital District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Island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RONALD TELLES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RONALD TELLES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RON WALLIN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 360-678-5151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1291</v>
      </c>
      <c r="G23" s="21">
        <f>data!D111</f>
        <v>4251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5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298</v>
      </c>
      <c r="G26" s="13">
        <f>data!D114</f>
        <v>537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19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8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9</v>
      </c>
      <c r="E34" s="49" t="s">
        <v>291</v>
      </c>
      <c r="F34" s="24"/>
      <c r="G34" s="21">
        <f>data!E127</f>
        <v>42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14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Whidbey Island Public Hospital District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675</v>
      </c>
      <c r="C7" s="48">
        <f>data!B139</f>
        <v>2619</v>
      </c>
      <c r="D7" s="48">
        <f>data!B140</f>
        <v>31778</v>
      </c>
      <c r="E7" s="48">
        <f>data!B141</f>
        <v>20298317</v>
      </c>
      <c r="F7" s="48">
        <f>data!B142</f>
        <v>93935611</v>
      </c>
      <c r="G7" s="48">
        <f>data!B141+data!B142</f>
        <v>114233928</v>
      </c>
    </row>
    <row r="8" spans="1:13" ht="20.149999999999999" customHeight="1" x14ac:dyDescent="0.35">
      <c r="A8" s="23" t="s">
        <v>297</v>
      </c>
      <c r="B8" s="48">
        <f>data!C138</f>
        <v>15</v>
      </c>
      <c r="C8" s="48">
        <f>data!C139</f>
        <v>35</v>
      </c>
      <c r="D8" s="48">
        <f>data!C140</f>
        <v>14492</v>
      </c>
      <c r="E8" s="48">
        <f>data!C141</f>
        <v>5048400</v>
      </c>
      <c r="F8" s="48">
        <f>data!C142</f>
        <v>24186418</v>
      </c>
      <c r="G8" s="48">
        <f>data!C141+data!C142</f>
        <v>29234818</v>
      </c>
    </row>
    <row r="9" spans="1:13" ht="20.149999999999999" customHeight="1" x14ac:dyDescent="0.35">
      <c r="A9" s="23" t="s">
        <v>1058</v>
      </c>
      <c r="B9" s="48">
        <f>data!D138</f>
        <v>902</v>
      </c>
      <c r="C9" s="48">
        <f>data!D139</f>
        <v>2205</v>
      </c>
      <c r="D9" s="48">
        <f>data!D140</f>
        <v>33724</v>
      </c>
      <c r="E9" s="48">
        <f>data!D141</f>
        <v>9766267</v>
      </c>
      <c r="F9" s="48">
        <f>data!D142</f>
        <v>85168768</v>
      </c>
      <c r="G9" s="48">
        <f>data!D141+data!D142</f>
        <v>94935035</v>
      </c>
    </row>
    <row r="10" spans="1:13" ht="20.149999999999999" customHeight="1" x14ac:dyDescent="0.35">
      <c r="A10" s="111" t="s">
        <v>203</v>
      </c>
      <c r="B10" s="48">
        <f>data!E138</f>
        <v>1592</v>
      </c>
      <c r="C10" s="48">
        <f>data!E139</f>
        <v>4859</v>
      </c>
      <c r="D10" s="48">
        <f>data!E140</f>
        <v>79994</v>
      </c>
      <c r="E10" s="48">
        <f>data!E141</f>
        <v>35112984</v>
      </c>
      <c r="F10" s="48">
        <f>data!E142</f>
        <v>203290797</v>
      </c>
      <c r="G10" s="48">
        <f>data!E141+data!E142</f>
        <v>238403781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Whidbey Island Public Hospital District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3958176.81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378201.14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932925.46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5300579.53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171640.59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1581686.73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1279628.6000000001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13602838.860000001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811844.59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522239.94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1334084.53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483991.61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496019.35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980010.96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122461.87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825164.05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947625.92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458126.67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458126.67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7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Whidbey Island Public Hospital District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2794220.35</v>
      </c>
      <c r="D7" s="21">
        <f>data!C195</f>
        <v>728466.91</v>
      </c>
      <c r="E7" s="21">
        <f>data!D195</f>
        <v>0</v>
      </c>
      <c r="F7" s="21">
        <f>data!E195</f>
        <v>3522687.2600000002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6914863.3799999999</v>
      </c>
      <c r="D8" s="21">
        <f>data!C196</f>
        <v>0</v>
      </c>
      <c r="E8" s="21">
        <f>data!D196</f>
        <v>0</v>
      </c>
      <c r="F8" s="21">
        <f>data!E196</f>
        <v>6914863.3799999999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85408167.090000004</v>
      </c>
      <c r="D9" s="21">
        <f>data!C197</f>
        <v>0</v>
      </c>
      <c r="E9" s="21">
        <f>data!D197</f>
        <v>138.75</v>
      </c>
      <c r="F9" s="21">
        <f>data!E197</f>
        <v>85408028.340000004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32696916.449999999</v>
      </c>
      <c r="D11" s="21">
        <f>data!C199</f>
        <v>1625040.34</v>
      </c>
      <c r="E11" s="21">
        <f>data!D199</f>
        <v>81709.14</v>
      </c>
      <c r="F11" s="21">
        <f>data!E199</f>
        <v>34240247.649999999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3032135.42</v>
      </c>
      <c r="D13" s="21">
        <f>data!C201</f>
        <v>2379.16</v>
      </c>
      <c r="E13" s="21">
        <f>data!D201</f>
        <v>0</v>
      </c>
      <c r="F13" s="21">
        <f>data!E201</f>
        <v>3034514.58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409051.46</v>
      </c>
      <c r="D15" s="21">
        <f>data!C203</f>
        <v>4823959.7699999996</v>
      </c>
      <c r="E15" s="21">
        <f>data!D203</f>
        <v>2778006.47</v>
      </c>
      <c r="F15" s="21">
        <f>data!E203</f>
        <v>2455004.7599999993</v>
      </c>
      <c r="M15" s="261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131255354.15000001</v>
      </c>
      <c r="D16" s="21">
        <f>data!C204</f>
        <v>7179846.1799999997</v>
      </c>
      <c r="E16" s="21">
        <f>data!D204</f>
        <v>2859854.3600000003</v>
      </c>
      <c r="F16" s="21">
        <f>data!E204</f>
        <v>135575345.97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2503463.14</v>
      </c>
      <c r="D24" s="21">
        <f>data!C209</f>
        <v>550290.29</v>
      </c>
      <c r="E24" s="21">
        <f>data!D209</f>
        <v>40887.58</v>
      </c>
      <c r="F24" s="21">
        <f>data!E209</f>
        <v>3012865.85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23847495.969999999</v>
      </c>
      <c r="D25" s="21">
        <f>data!C210</f>
        <v>4400639.34</v>
      </c>
      <c r="E25" s="21">
        <f>data!D210</f>
        <v>375237.84</v>
      </c>
      <c r="F25" s="21">
        <f>data!E210</f>
        <v>27872897.469999999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549056.26</v>
      </c>
      <c r="D27" s="21">
        <f>data!C212</f>
        <v>361884.84</v>
      </c>
      <c r="E27" s="21">
        <f>data!D212</f>
        <v>7124.25</v>
      </c>
      <c r="F27" s="21">
        <f>data!E212</f>
        <v>903816.85000000009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63769.65</v>
      </c>
      <c r="D28" s="21">
        <f>data!C213</f>
        <v>108618.89</v>
      </c>
      <c r="E28" s="21">
        <f>data!D213</f>
        <v>5667.76</v>
      </c>
      <c r="F28" s="21">
        <f>data!E213</f>
        <v>166720.78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27643293.48</v>
      </c>
      <c r="D29" s="21">
        <f>data!C214</f>
        <v>652697.27</v>
      </c>
      <c r="E29" s="21">
        <f>data!D214</f>
        <v>72696.570000000007</v>
      </c>
      <c r="F29" s="21">
        <f>data!E214</f>
        <v>28223294.18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565287.93000000005</v>
      </c>
      <c r="D30" s="21">
        <f>data!C215</f>
        <v>33132.720000000001</v>
      </c>
      <c r="E30" s="21">
        <f>data!D215</f>
        <v>3880.13</v>
      </c>
      <c r="F30" s="21">
        <f>data!E215</f>
        <v>594540.52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55172366.43</v>
      </c>
      <c r="D32" s="21">
        <f>data!C217</f>
        <v>6107263.3499999987</v>
      </c>
      <c r="E32" s="21">
        <f>data!D217</f>
        <v>505494.13000000006</v>
      </c>
      <c r="F32" s="21">
        <f>data!E217</f>
        <v>60774135.650000006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topLeftCell="A13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Whidbey Island Public Hospital District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16179693.73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-3005629.43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2573358.0099999998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21952490.539999999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106278793.33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-60281.65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127738730.79999998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1072</v>
      </c>
      <c r="M16" s="261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403729.24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403729.24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66">
        <v>20</v>
      </c>
      <c r="B24" s="55">
        <v>5970</v>
      </c>
      <c r="C24" s="14" t="s">
        <v>357</v>
      </c>
      <c r="D24" s="14">
        <f>data!C238</f>
        <v>1191933.8899999999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818898.7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146332986.35999998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1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Whidbey Island Public Hospital District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7908500.1900000004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202399.78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19439501.68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1044068.33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1237472.6499999999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2394957.4700000002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1164029.48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1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31302792.920000002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1261219.04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3019847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4281066.04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3522687.26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6914863.3799999999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85408028.340000004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34240247.649999999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3034514.58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2455004.7599999998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135575345.97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63493152.729999997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72082193.24000001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68180.88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68180.88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107734233.08000001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Whidbey Island Public Hospital District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6800000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7239391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6091014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244941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9119493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361447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1121060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30977346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90759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57594181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7364246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65049186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1121060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63928126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11707701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11707701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106613173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Whidbey Island Public Hospital District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35112984.020000003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203290798.31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238403782.33000001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65" t="s">
        <v>450</v>
      </c>
      <c r="C115" s="48">
        <f>data!C363</f>
        <v>16179693.73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127738730.8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403729.24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2010832.59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146332986.36000001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92070795.969999999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8930672.25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132993.26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9063665.5099999998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101134461.48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49027418.259999998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13602838.92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12666093.779999999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17189147.719999999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1549737.58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15303142.109999999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5972266.0199999996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1334084.53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980010.96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947625.92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458126.67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0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119030492.46999998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-17896030.98999998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7917355.2699999996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-9978675.7199999802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-9978675.7199999802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46" zoomScale="65" workbookViewId="0">
      <selection activeCell="F105" sqref="F105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Whidbey Island Public Hospital District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577</v>
      </c>
      <c r="D9" s="14">
        <f>data!D59</f>
        <v>0</v>
      </c>
      <c r="E9" s="14">
        <f>data!E59</f>
        <v>3104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11</v>
      </c>
      <c r="D10" s="26">
        <f>data!D60</f>
        <v>0</v>
      </c>
      <c r="E10" s="26">
        <f>data!E60</f>
        <v>36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1353992.62</v>
      </c>
      <c r="D11" s="14">
        <f>data!D61</f>
        <v>0</v>
      </c>
      <c r="E11" s="14">
        <f>data!E61</f>
        <v>2739079.63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380203</v>
      </c>
      <c r="D12" s="14">
        <f>data!D62</f>
        <v>0</v>
      </c>
      <c r="E12" s="14">
        <f>data!E62</f>
        <v>769137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84340.36</v>
      </c>
      <c r="D14" s="14">
        <f>data!D64</f>
        <v>0</v>
      </c>
      <c r="E14" s="14">
        <f>data!E64</f>
        <v>262670.59999999998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1282.0899999999999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0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17463.04</v>
      </c>
      <c r="D16" s="14">
        <f>data!D66</f>
        <v>0</v>
      </c>
      <c r="E16" s="14">
        <f>data!E66</f>
        <v>97080.22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98295</v>
      </c>
      <c r="D17" s="14">
        <f>data!D67</f>
        <v>0</v>
      </c>
      <c r="E17" s="14">
        <f>data!E67</f>
        <v>406735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1581.32</v>
      </c>
      <c r="D18" s="14">
        <f>data!D68</f>
        <v>0</v>
      </c>
      <c r="E18" s="14">
        <f>data!E68</f>
        <v>3390.34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36.25</v>
      </c>
      <c r="D19" s="14">
        <f>data!D69</f>
        <v>0</v>
      </c>
      <c r="E19" s="14">
        <f>data!E69</f>
        <v>739.62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1935911.5900000003</v>
      </c>
      <c r="D21" s="14">
        <f>data!D71</f>
        <v>0</v>
      </c>
      <c r="E21" s="14">
        <f>data!E71</f>
        <v>4280114.5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09"/>
      <c r="D22" s="210"/>
      <c r="E22" s="210"/>
      <c r="F22" s="210"/>
      <c r="G22" s="210"/>
      <c r="H22" s="210"/>
      <c r="I22" s="210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632958</v>
      </c>
      <c r="D23" s="48">
        <f>+data!M669</f>
        <v>0</v>
      </c>
      <c r="E23" s="48">
        <f>+data!M670</f>
        <v>2017866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2375317</v>
      </c>
      <c r="D24" s="14">
        <f>data!D73</f>
        <v>0</v>
      </c>
      <c r="E24" s="14">
        <f>data!E73</f>
        <v>7623838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66747</v>
      </c>
      <c r="D25" s="14">
        <f>data!D74</f>
        <v>0</v>
      </c>
      <c r="E25" s="14">
        <f>data!E74</f>
        <v>1884560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2442064</v>
      </c>
      <c r="D26" s="14">
        <f>data!D75</f>
        <v>0</v>
      </c>
      <c r="E26" s="14">
        <f>data!E75</f>
        <v>9508398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0"/>
      <c r="D27" s="210"/>
      <c r="E27" s="210"/>
      <c r="F27" s="210"/>
      <c r="G27" s="210"/>
      <c r="H27" s="210"/>
      <c r="I27" s="210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3010.7</v>
      </c>
      <c r="D28" s="14">
        <f>data!D76</f>
        <v>0</v>
      </c>
      <c r="E28" s="14">
        <f>data!E76</f>
        <v>12458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1863</v>
      </c>
      <c r="D29" s="14">
        <f>data!D77</f>
        <v>0</v>
      </c>
      <c r="E29" s="14">
        <f>data!E77</f>
        <v>18247.8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1912.5415647665409</v>
      </c>
      <c r="D30" s="14">
        <f>data!D78</f>
        <v>0</v>
      </c>
      <c r="E30" s="14">
        <f>data!E78</f>
        <v>6138.5099580589103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30113</v>
      </c>
      <c r="D31" s="14">
        <f>data!D79</f>
        <v>0</v>
      </c>
      <c r="E31" s="14">
        <f>data!E79</f>
        <v>87507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15.73</v>
      </c>
      <c r="D32" s="84">
        <f>data!D80</f>
        <v>0</v>
      </c>
      <c r="E32" s="84">
        <f>data!E80</f>
        <v>47.04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Whidbey Island Public Hospital District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537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868</v>
      </c>
      <c r="I41" s="14">
        <f>data!P59</f>
        <v>152279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16</v>
      </c>
      <c r="I42" s="26">
        <f>data!P60</f>
        <v>11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92482.74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1931085.7</v>
      </c>
      <c r="I43" s="14">
        <f>data!P61</f>
        <v>1168531.3400000001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25969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542251</v>
      </c>
      <c r="I44" s="14">
        <f>data!P62</f>
        <v>328125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2216957.66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105865.99</v>
      </c>
      <c r="I46" s="14">
        <f>data!P64</f>
        <v>1900259.17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2234.88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1006.04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79406.45</v>
      </c>
      <c r="I48" s="14">
        <f>data!P66</f>
        <v>474044.48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8616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960994</v>
      </c>
      <c r="I49" s="14">
        <f>data!P67</f>
        <v>281267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98765.78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10126.65</v>
      </c>
      <c r="I51" s="14">
        <f>data!P69</f>
        <v>24366.58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128073.78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5846687.4500000011</v>
      </c>
      <c r="I53" s="14">
        <f>data!P71</f>
        <v>4277594.2299999995</v>
      </c>
    </row>
    <row r="54" spans="1:9" ht="20.149999999999999" customHeight="1" x14ac:dyDescent="0.35">
      <c r="A54" s="23">
        <v>17</v>
      </c>
      <c r="B54" s="14" t="s">
        <v>244</v>
      </c>
      <c r="C54" s="210"/>
      <c r="D54" s="210"/>
      <c r="E54" s="210"/>
      <c r="F54" s="210"/>
      <c r="G54" s="210"/>
      <c r="H54" s="210"/>
      <c r="I54" s="210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124952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1462503</v>
      </c>
      <c r="I55" s="48">
        <f>+data!M681</f>
        <v>2167243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893088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2600777</v>
      </c>
      <c r="I56" s="14">
        <f>data!P73</f>
        <v>4878242.8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560951</v>
      </c>
      <c r="I57" s="14">
        <f>data!P74</f>
        <v>15868612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893088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3161728</v>
      </c>
      <c r="I58" s="14">
        <f>data!P75</f>
        <v>20746854.800000001</v>
      </c>
    </row>
    <row r="59" spans="1:9" ht="20.149999999999999" customHeight="1" x14ac:dyDescent="0.35">
      <c r="A59" s="23" t="s">
        <v>1185</v>
      </c>
      <c r="B59" s="60"/>
      <c r="C59" s="210"/>
      <c r="D59" s="210"/>
      <c r="E59" s="210"/>
      <c r="F59" s="210"/>
      <c r="G59" s="210"/>
      <c r="H59" s="210"/>
      <c r="I59" s="210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263.89999999999998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29434.6</v>
      </c>
      <c r="I60" s="14">
        <f>data!P76</f>
        <v>8615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2605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719.09051339009511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2094.0759120525095</v>
      </c>
      <c r="I62" s="14">
        <f>data!P78</f>
        <v>3927.830314026764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34364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1.57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33.07</v>
      </c>
      <c r="I64" s="26">
        <f>data!P80</f>
        <v>12.31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Whidbey Island Public Hospital District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1"/>
      <c r="F72" s="211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168479</v>
      </c>
      <c r="D73" s="48">
        <f>data!R59</f>
        <v>96895</v>
      </c>
      <c r="E73" s="211"/>
      <c r="F73" s="211"/>
      <c r="G73" s="14">
        <f>data!U59</f>
        <v>197584</v>
      </c>
      <c r="H73" s="14">
        <f>data!V59</f>
        <v>4562</v>
      </c>
      <c r="I73" s="14">
        <f>data!W59</f>
        <v>2513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7</v>
      </c>
      <c r="D74" s="26">
        <f>data!R60</f>
        <v>0</v>
      </c>
      <c r="E74" s="26">
        <f>data!S60</f>
        <v>3</v>
      </c>
      <c r="F74" s="26">
        <f>data!T60</f>
        <v>0</v>
      </c>
      <c r="G74" s="26">
        <f>data!U60</f>
        <v>27</v>
      </c>
      <c r="H74" s="26">
        <f>data!V60</f>
        <v>0</v>
      </c>
      <c r="I74" s="26">
        <f>data!W60</f>
        <v>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959927.62</v>
      </c>
      <c r="D75" s="14">
        <f>data!R61</f>
        <v>0</v>
      </c>
      <c r="E75" s="14">
        <f>data!S61</f>
        <v>113557.04</v>
      </c>
      <c r="F75" s="14">
        <f>data!T61</f>
        <v>0</v>
      </c>
      <c r="G75" s="14">
        <f>data!U61</f>
        <v>1847923.11</v>
      </c>
      <c r="H75" s="14">
        <f>data!V61</f>
        <v>72946.38</v>
      </c>
      <c r="I75" s="14">
        <f>data!W61</f>
        <v>108390.56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269549</v>
      </c>
      <c r="D76" s="14">
        <f>data!R62</f>
        <v>0</v>
      </c>
      <c r="E76" s="14">
        <f>data!S62</f>
        <v>31887</v>
      </c>
      <c r="F76" s="14">
        <f>data!T62</f>
        <v>0</v>
      </c>
      <c r="G76" s="14">
        <f>data!U62</f>
        <v>518899</v>
      </c>
      <c r="H76" s="14">
        <f>data!V62</f>
        <v>20483</v>
      </c>
      <c r="I76" s="14">
        <f>data!W62</f>
        <v>30436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1614062.44</v>
      </c>
      <c r="E77" s="14">
        <f>data!S63</f>
        <v>0</v>
      </c>
      <c r="F77" s="14">
        <f>data!T63</f>
        <v>0</v>
      </c>
      <c r="G77" s="14">
        <f>data!U63</f>
        <v>23095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84474.58</v>
      </c>
      <c r="D78" s="14">
        <f>data!R64</f>
        <v>27247.05</v>
      </c>
      <c r="E78" s="14">
        <f>data!S64</f>
        <v>1173.83</v>
      </c>
      <c r="F78" s="14">
        <f>data!T64</f>
        <v>0</v>
      </c>
      <c r="G78" s="14">
        <f>data!U64</f>
        <v>1462229.83</v>
      </c>
      <c r="H78" s="14">
        <f>data!V64</f>
        <v>17.190000000000001</v>
      </c>
      <c r="I78" s="14">
        <f>data!W64</f>
        <v>8422.43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588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3813.72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93302.35</v>
      </c>
      <c r="D80" s="14">
        <f>data!R66</f>
        <v>26954.99</v>
      </c>
      <c r="E80" s="14">
        <f>data!S66</f>
        <v>2225.11</v>
      </c>
      <c r="F80" s="14">
        <f>data!T66</f>
        <v>0</v>
      </c>
      <c r="G80" s="14">
        <f>data!U66</f>
        <v>997391.47</v>
      </c>
      <c r="H80" s="14">
        <f>data!V66</f>
        <v>53.26</v>
      </c>
      <c r="I80" s="14">
        <f>data!W66</f>
        <v>423706.66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46740</v>
      </c>
      <c r="D81" s="14">
        <f>data!R67</f>
        <v>0</v>
      </c>
      <c r="E81" s="14">
        <f>data!S67</f>
        <v>88285</v>
      </c>
      <c r="F81" s="14">
        <f>data!T67</f>
        <v>0</v>
      </c>
      <c r="G81" s="14">
        <f>data!U67</f>
        <v>111759</v>
      </c>
      <c r="H81" s="14">
        <f>data!V67</f>
        <v>0</v>
      </c>
      <c r="I81" s="14">
        <f>data!W67</f>
        <v>9749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6786.95</v>
      </c>
      <c r="E82" s="14">
        <f>data!S68</f>
        <v>0</v>
      </c>
      <c r="F82" s="14">
        <f>data!T68</f>
        <v>0</v>
      </c>
      <c r="G82" s="14">
        <f>data!U68</f>
        <v>26628.1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410.5</v>
      </c>
      <c r="D83" s="14">
        <f>data!R69</f>
        <v>135</v>
      </c>
      <c r="E83" s="14">
        <f>data!S69</f>
        <v>2091.46</v>
      </c>
      <c r="F83" s="14">
        <f>data!T69</f>
        <v>0</v>
      </c>
      <c r="G83" s="14">
        <f>data!U69</f>
        <v>31611.22</v>
      </c>
      <c r="H83" s="14">
        <f>data!V69</f>
        <v>0</v>
      </c>
      <c r="I83" s="14">
        <f>data!W69</f>
        <v>6219.81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1454992.0500000003</v>
      </c>
      <c r="D85" s="14">
        <f>data!R71</f>
        <v>1675186.43</v>
      </c>
      <c r="E85" s="14">
        <f>data!S71</f>
        <v>239219.43999999994</v>
      </c>
      <c r="F85" s="14">
        <f>data!T71</f>
        <v>0</v>
      </c>
      <c r="G85" s="14">
        <f>data!U71</f>
        <v>5023350.45</v>
      </c>
      <c r="H85" s="14">
        <f>data!V71</f>
        <v>93499.83</v>
      </c>
      <c r="I85" s="14">
        <f>data!W71</f>
        <v>586924.46</v>
      </c>
    </row>
    <row r="86" spans="1:9" ht="20.149999999999999" customHeight="1" x14ac:dyDescent="0.35">
      <c r="A86" s="23">
        <v>17</v>
      </c>
      <c r="B86" s="14" t="s">
        <v>244</v>
      </c>
      <c r="C86" s="210"/>
      <c r="D86" s="210"/>
      <c r="E86" s="210"/>
      <c r="F86" s="210"/>
      <c r="G86" s="210"/>
      <c r="H86" s="210"/>
      <c r="I86" s="210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348839</v>
      </c>
      <c r="D87" s="48">
        <f>+data!M683</f>
        <v>323607</v>
      </c>
      <c r="E87" s="48">
        <f>+data!M684</f>
        <v>76620</v>
      </c>
      <c r="F87" s="48">
        <f>+data!M685</f>
        <v>0</v>
      </c>
      <c r="G87" s="48">
        <f>+data!M686</f>
        <v>1814326</v>
      </c>
      <c r="H87" s="48">
        <f>+data!M687</f>
        <v>71936</v>
      </c>
      <c r="I87" s="48">
        <f>+data!M688</f>
        <v>295910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168607</v>
      </c>
      <c r="D88" s="14">
        <f>data!R73</f>
        <v>375623</v>
      </c>
      <c r="E88" s="14">
        <f>data!S73</f>
        <v>0</v>
      </c>
      <c r="F88" s="14">
        <f>data!T73</f>
        <v>0</v>
      </c>
      <c r="G88" s="14">
        <f>data!U73</f>
        <v>2326620.92</v>
      </c>
      <c r="H88" s="14">
        <f>data!V73</f>
        <v>138020</v>
      </c>
      <c r="I88" s="14">
        <f>data!W73</f>
        <v>164331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1191412</v>
      </c>
      <c r="D89" s="14">
        <f>data!R74</f>
        <v>2643392</v>
      </c>
      <c r="E89" s="14">
        <f>data!S74</f>
        <v>0</v>
      </c>
      <c r="F89" s="14">
        <f>data!T74</f>
        <v>0</v>
      </c>
      <c r="G89" s="14">
        <f>data!U74</f>
        <v>15343540</v>
      </c>
      <c r="H89" s="14">
        <f>data!V74</f>
        <v>802576</v>
      </c>
      <c r="I89" s="14">
        <f>data!W74</f>
        <v>3597008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1360019</v>
      </c>
      <c r="D90" s="14">
        <f>data!R75</f>
        <v>3019015</v>
      </c>
      <c r="E90" s="14">
        <f>data!S75</f>
        <v>0</v>
      </c>
      <c r="F90" s="14">
        <f>data!T75</f>
        <v>0</v>
      </c>
      <c r="G90" s="14">
        <f>data!U75</f>
        <v>17670160.920000002</v>
      </c>
      <c r="H90" s="14">
        <f>data!V75</f>
        <v>940596</v>
      </c>
      <c r="I90" s="14">
        <f>data!W75</f>
        <v>3761339</v>
      </c>
    </row>
    <row r="91" spans="1:9" ht="20.149999999999999" customHeight="1" x14ac:dyDescent="0.35">
      <c r="A91" s="23" t="s">
        <v>1185</v>
      </c>
      <c r="B91" s="60"/>
      <c r="C91" s="210"/>
      <c r="D91" s="210"/>
      <c r="E91" s="210"/>
      <c r="F91" s="210"/>
      <c r="G91" s="210"/>
      <c r="H91" s="210"/>
      <c r="I91" s="210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1431.6</v>
      </c>
      <c r="D92" s="14">
        <f>data!R76</f>
        <v>0</v>
      </c>
      <c r="E92" s="14">
        <f>data!S76</f>
        <v>2704.1</v>
      </c>
      <c r="F92" s="14">
        <f>data!T76</f>
        <v>0</v>
      </c>
      <c r="G92" s="14">
        <f>data!U76</f>
        <v>3423.1</v>
      </c>
      <c r="H92" s="14">
        <f>data!V76</f>
        <v>0</v>
      </c>
      <c r="I92" s="14">
        <f>data!W76</f>
        <v>298.60000000000002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135.75783594804071</v>
      </c>
      <c r="D94" s="14">
        <f>data!R78</f>
        <v>302.4415689284009</v>
      </c>
      <c r="E94" s="14">
        <f>data!S78</f>
        <v>0</v>
      </c>
      <c r="F94" s="14">
        <f>data!T78</f>
        <v>0</v>
      </c>
      <c r="G94" s="14">
        <f>data!U78</f>
        <v>1873.3327867208329</v>
      </c>
      <c r="H94" s="14">
        <f>data!V78</f>
        <v>111.13000360334136</v>
      </c>
      <c r="I94" s="14">
        <f>data!W78</f>
        <v>132.31491539009338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32376</v>
      </c>
      <c r="D95" s="14">
        <f>data!R79</f>
        <v>0</v>
      </c>
      <c r="E95" s="14">
        <f>data!S79</f>
        <v>6723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9.85</v>
      </c>
      <c r="D96" s="84">
        <f>data!R80</f>
        <v>0</v>
      </c>
      <c r="E96" s="84">
        <f>data!S80</f>
        <v>0.02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Whidbey Island Public Hospital District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1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11183</v>
      </c>
      <c r="D105" s="14">
        <f>data!Y59</f>
        <v>21482</v>
      </c>
      <c r="E105" s="14">
        <f>data!Z59</f>
        <v>0</v>
      </c>
      <c r="F105" s="14">
        <f>data!AA59</f>
        <v>663</v>
      </c>
      <c r="G105" s="211"/>
      <c r="H105" s="14">
        <f>data!AC59</f>
        <v>2910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6</v>
      </c>
      <c r="D106" s="26">
        <f>data!Y60</f>
        <v>19</v>
      </c>
      <c r="E106" s="26">
        <f>data!Z60</f>
        <v>0</v>
      </c>
      <c r="F106" s="26">
        <f>data!AA60</f>
        <v>1</v>
      </c>
      <c r="G106" s="26">
        <f>data!AB60</f>
        <v>7</v>
      </c>
      <c r="H106" s="26">
        <f>data!AC60</f>
        <v>6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651079.21</v>
      </c>
      <c r="D107" s="14">
        <f>data!Y61</f>
        <v>1324551.78</v>
      </c>
      <c r="E107" s="14">
        <f>data!Z61</f>
        <v>0</v>
      </c>
      <c r="F107" s="14">
        <f>data!AA61</f>
        <v>95841.77</v>
      </c>
      <c r="G107" s="14">
        <f>data!AB61</f>
        <v>846382.38</v>
      </c>
      <c r="H107" s="14">
        <f>data!AC61</f>
        <v>407588.41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182824</v>
      </c>
      <c r="D108" s="14">
        <f>data!Y62</f>
        <v>371936</v>
      </c>
      <c r="E108" s="14">
        <f>data!Z62</f>
        <v>0</v>
      </c>
      <c r="F108" s="14">
        <f>data!AA62</f>
        <v>26912</v>
      </c>
      <c r="G108" s="14">
        <f>data!AB62</f>
        <v>237665</v>
      </c>
      <c r="H108" s="14">
        <f>data!AC62</f>
        <v>114451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633570.19999999995</v>
      </c>
      <c r="E109" s="14">
        <f>data!Z63</f>
        <v>0</v>
      </c>
      <c r="F109" s="14">
        <f>data!AA63</f>
        <v>18825</v>
      </c>
      <c r="G109" s="14">
        <f>data!AB63</f>
        <v>557609.66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94945.42</v>
      </c>
      <c r="D110" s="14">
        <f>data!Y64</f>
        <v>80105.850000000006</v>
      </c>
      <c r="E110" s="14">
        <f>data!Z64</f>
        <v>0</v>
      </c>
      <c r="F110" s="14">
        <f>data!AA64</f>
        <v>69419.13</v>
      </c>
      <c r="G110" s="14">
        <f>data!AB64</f>
        <v>9751607.0899999999</v>
      </c>
      <c r="H110" s="14">
        <f>data!AC64</f>
        <v>66110.64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9895.5400000000009</v>
      </c>
      <c r="E111" s="14">
        <f>data!Z65</f>
        <v>0</v>
      </c>
      <c r="F111" s="14">
        <f>data!AA65</f>
        <v>0</v>
      </c>
      <c r="G111" s="14">
        <f>data!AB65</f>
        <v>-4096.6000000000004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680359.82</v>
      </c>
      <c r="D112" s="14">
        <f>data!Y66</f>
        <v>1601177.25</v>
      </c>
      <c r="E112" s="14">
        <f>data!Z66</f>
        <v>0</v>
      </c>
      <c r="F112" s="14">
        <f>data!AA66</f>
        <v>148225.44</v>
      </c>
      <c r="G112" s="14">
        <f>data!AB66</f>
        <v>64989.97</v>
      </c>
      <c r="H112" s="14">
        <f>data!AC66</f>
        <v>6943.15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10895</v>
      </c>
      <c r="D113" s="14">
        <f>data!Y67</f>
        <v>254904</v>
      </c>
      <c r="E113" s="14">
        <f>data!Z67</f>
        <v>0</v>
      </c>
      <c r="F113" s="14">
        <f>data!AA67</f>
        <v>11815</v>
      </c>
      <c r="G113" s="14">
        <f>data!AB67</f>
        <v>91814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23056.11</v>
      </c>
      <c r="E114" s="14">
        <f>data!Z68</f>
        <v>0</v>
      </c>
      <c r="F114" s="14">
        <f>data!AA68</f>
        <v>0</v>
      </c>
      <c r="G114" s="14">
        <f>data!AB68</f>
        <v>96672.34</v>
      </c>
      <c r="H114" s="14">
        <f>data!AC68</f>
        <v>30993.01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3904.14</v>
      </c>
      <c r="D115" s="14">
        <f>data!Y69</f>
        <v>19980.5</v>
      </c>
      <c r="E115" s="14">
        <f>data!Z69</f>
        <v>0</v>
      </c>
      <c r="F115" s="14">
        <f>data!AA69</f>
        <v>141.16999999999999</v>
      </c>
      <c r="G115" s="14">
        <f>data!AB69</f>
        <v>22721.97</v>
      </c>
      <c r="H115" s="14">
        <f>data!AC69</f>
        <v>1390.85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1624007.5899999999</v>
      </c>
      <c r="D117" s="14">
        <f>data!Y71</f>
        <v>4319177.2300000004</v>
      </c>
      <c r="E117" s="14">
        <f>data!Z71</f>
        <v>0</v>
      </c>
      <c r="F117" s="14">
        <f>data!AA71</f>
        <v>371179.51</v>
      </c>
      <c r="G117" s="14">
        <f>data!AB71</f>
        <v>11665365.810000001</v>
      </c>
      <c r="H117" s="14">
        <f>data!AC71</f>
        <v>627477.05999999994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0"/>
      <c r="D118" s="210"/>
      <c r="E118" s="210"/>
      <c r="F118" s="210"/>
      <c r="G118" s="210"/>
      <c r="H118" s="210"/>
      <c r="I118" s="210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952619</v>
      </c>
      <c r="D119" s="48">
        <f>+data!M690</f>
        <v>1474580</v>
      </c>
      <c r="E119" s="48">
        <f>+data!M691</f>
        <v>0</v>
      </c>
      <c r="F119" s="48">
        <f>+data!M692</f>
        <v>123314</v>
      </c>
      <c r="G119" s="48">
        <f>+data!M693</f>
        <v>5770456</v>
      </c>
      <c r="H119" s="48">
        <f>+data!M694</f>
        <v>153344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1149360</v>
      </c>
      <c r="D120" s="14">
        <f>data!Y73</f>
        <v>1577437</v>
      </c>
      <c r="E120" s="14">
        <f>data!Z73</f>
        <v>0</v>
      </c>
      <c r="F120" s="14">
        <f>data!AA73</f>
        <v>107786</v>
      </c>
      <c r="G120" s="14">
        <f>data!AB73</f>
        <v>5475992.2999999998</v>
      </c>
      <c r="H120" s="14">
        <f>data!AC73</f>
        <v>560687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10670475</v>
      </c>
      <c r="D121" s="14">
        <f>data!Y74</f>
        <v>11868466</v>
      </c>
      <c r="E121" s="14">
        <f>data!Z74</f>
        <v>0</v>
      </c>
      <c r="F121" s="14">
        <f>data!AA74</f>
        <v>1158489</v>
      </c>
      <c r="G121" s="14">
        <f>data!AB74</f>
        <v>63745659</v>
      </c>
      <c r="H121" s="14">
        <f>data!AC74</f>
        <v>200076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11819835</v>
      </c>
      <c r="D122" s="14">
        <f>data!Y75</f>
        <v>13445903</v>
      </c>
      <c r="E122" s="14">
        <f>data!Z75</f>
        <v>0</v>
      </c>
      <c r="F122" s="14">
        <f>data!AA75</f>
        <v>1266275</v>
      </c>
      <c r="G122" s="14">
        <f>data!AB75</f>
        <v>69221651.299999997</v>
      </c>
      <c r="H122" s="14">
        <f>data!AC75</f>
        <v>760763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0"/>
      <c r="D123" s="210"/>
      <c r="E123" s="210"/>
      <c r="F123" s="210"/>
      <c r="G123" s="210"/>
      <c r="H123" s="210"/>
      <c r="I123" s="210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333.7</v>
      </c>
      <c r="D124" s="14">
        <f>data!Y76</f>
        <v>7807.5300000000007</v>
      </c>
      <c r="E124" s="14">
        <f>data!Z76</f>
        <v>0</v>
      </c>
      <c r="F124" s="14">
        <f>data!AA76</f>
        <v>361.9</v>
      </c>
      <c r="G124" s="14">
        <f>data!AB76</f>
        <v>2812.2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925.43385698838154</v>
      </c>
      <c r="D126" s="14">
        <f>data!Y78</f>
        <v>1270.1099803944644</v>
      </c>
      <c r="E126" s="14">
        <f>data!Z78</f>
        <v>0</v>
      </c>
      <c r="F126" s="14">
        <f>data!AA78</f>
        <v>86.786397394506238</v>
      </c>
      <c r="G126" s="14">
        <f>data!AB78</f>
        <v>4409.1221854142123</v>
      </c>
      <c r="H126" s="14">
        <f>data!AC78</f>
        <v>451.450140054678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49901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0.18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Whidbey Island Public Hospital District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21648</v>
      </c>
      <c r="D137" s="14">
        <f>data!AF59</f>
        <v>0</v>
      </c>
      <c r="E137" s="14">
        <f>data!AG59</f>
        <v>36900</v>
      </c>
      <c r="F137" s="14">
        <f>data!AH59</f>
        <v>7173</v>
      </c>
      <c r="G137" s="14">
        <f>data!AI59</f>
        <v>6525</v>
      </c>
      <c r="H137" s="14">
        <f>data!AJ59</f>
        <v>5342</v>
      </c>
      <c r="I137" s="14">
        <f>data!AK59</f>
        <v>6060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17</v>
      </c>
      <c r="D138" s="26">
        <f>data!AF60</f>
        <v>0</v>
      </c>
      <c r="E138" s="26">
        <f>data!AG60</f>
        <v>23</v>
      </c>
      <c r="F138" s="26">
        <f>data!AH60</f>
        <v>44</v>
      </c>
      <c r="G138" s="26">
        <f>data!AI60</f>
        <v>20</v>
      </c>
      <c r="H138" s="26">
        <f>data!AJ60</f>
        <v>87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1254744.6100000001</v>
      </c>
      <c r="D139" s="14">
        <f>data!AF61</f>
        <v>0</v>
      </c>
      <c r="E139" s="14">
        <f>data!AG61</f>
        <v>2339520.7599999998</v>
      </c>
      <c r="F139" s="14">
        <f>data!AH61</f>
        <v>4902786.95</v>
      </c>
      <c r="G139" s="14">
        <f>data!AI61</f>
        <v>1338048.3999999999</v>
      </c>
      <c r="H139" s="14">
        <f>data!AJ61</f>
        <v>9619919.1199999992</v>
      </c>
      <c r="I139" s="14">
        <f>data!AK61</f>
        <v>183493.01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352334</v>
      </c>
      <c r="D140" s="14">
        <f>data!AF62</f>
        <v>0</v>
      </c>
      <c r="E140" s="14">
        <f>data!AG62</f>
        <v>656940</v>
      </c>
      <c r="F140" s="14">
        <f>data!AH62</f>
        <v>1376708</v>
      </c>
      <c r="G140" s="14">
        <f>data!AI62</f>
        <v>375725</v>
      </c>
      <c r="H140" s="14">
        <f>data!AJ62</f>
        <v>2701284</v>
      </c>
      <c r="I140" s="14">
        <f>data!AK62</f>
        <v>51525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4000</v>
      </c>
      <c r="D141" s="14">
        <f>data!AF63</f>
        <v>0</v>
      </c>
      <c r="E141" s="14">
        <f>data!AG63</f>
        <v>3340466.01</v>
      </c>
      <c r="F141" s="14">
        <f>data!AH63</f>
        <v>101900.05</v>
      </c>
      <c r="G141" s="14">
        <f>data!AI63</f>
        <v>547560</v>
      </c>
      <c r="H141" s="14">
        <f>data!AJ63</f>
        <v>2563949.6800000002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40051.65</v>
      </c>
      <c r="D142" s="14">
        <f>data!AF64</f>
        <v>0</v>
      </c>
      <c r="E142" s="14">
        <f>data!AG64</f>
        <v>382725.12</v>
      </c>
      <c r="F142" s="14">
        <f>data!AH64</f>
        <v>212884.58</v>
      </c>
      <c r="G142" s="14">
        <f>data!AI64</f>
        <v>237368.74</v>
      </c>
      <c r="H142" s="14">
        <f>data!AJ64</f>
        <v>647475.87</v>
      </c>
      <c r="I142" s="14">
        <f>data!AK64</f>
        <v>4782.8999999999996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2131.66</v>
      </c>
      <c r="D143" s="14">
        <f>data!AF65</f>
        <v>0</v>
      </c>
      <c r="E143" s="14">
        <f>data!AG65</f>
        <v>551.07000000000005</v>
      </c>
      <c r="F143" s="14">
        <f>data!AH65</f>
        <v>171815.3</v>
      </c>
      <c r="G143" s="14">
        <f>data!AI65</f>
        <v>551.07000000000005</v>
      </c>
      <c r="H143" s="14">
        <f>data!AJ65</f>
        <v>184236.74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227295.05</v>
      </c>
      <c r="D144" s="14">
        <f>data!AF66</f>
        <v>0</v>
      </c>
      <c r="E144" s="14">
        <f>data!AG66</f>
        <v>613640.63</v>
      </c>
      <c r="F144" s="14">
        <f>data!AH66</f>
        <v>1532283.53</v>
      </c>
      <c r="G144" s="14">
        <f>data!AI66</f>
        <v>68203.570000000007</v>
      </c>
      <c r="H144" s="14">
        <f>data!AJ66</f>
        <v>489364.73</v>
      </c>
      <c r="I144" s="14">
        <f>data!AK66</f>
        <v>4787.3500000000004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291832</v>
      </c>
      <c r="D145" s="14">
        <f>data!AF67</f>
        <v>0</v>
      </c>
      <c r="E145" s="14">
        <f>data!AG67</f>
        <v>169723</v>
      </c>
      <c r="F145" s="14">
        <f>data!AH67</f>
        <v>385807</v>
      </c>
      <c r="G145" s="14">
        <f>data!AI67</f>
        <v>179779</v>
      </c>
      <c r="H145" s="14">
        <f>data!AJ67</f>
        <v>1027708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90.26</v>
      </c>
      <c r="D146" s="14">
        <f>data!AF68</f>
        <v>0</v>
      </c>
      <c r="E146" s="14">
        <f>data!AG68</f>
        <v>3669.82</v>
      </c>
      <c r="F146" s="14">
        <f>data!AH68</f>
        <v>5888.01</v>
      </c>
      <c r="G146" s="14">
        <f>data!AI68</f>
        <v>0</v>
      </c>
      <c r="H146" s="14">
        <f>data!AJ68</f>
        <v>644892.98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60590.23</v>
      </c>
      <c r="D147" s="14">
        <f>data!AF69</f>
        <v>0</v>
      </c>
      <c r="E147" s="14">
        <f>data!AG69</f>
        <v>95431.5</v>
      </c>
      <c r="F147" s="14">
        <f>data!AH69</f>
        <v>11835.63</v>
      </c>
      <c r="G147" s="14">
        <f>data!AI69</f>
        <v>16766.16</v>
      </c>
      <c r="H147" s="14">
        <f>data!AJ69</f>
        <v>171707.56</v>
      </c>
      <c r="I147" s="14">
        <f>data!AK69</f>
        <v>363.7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2233069.4599999995</v>
      </c>
      <c r="D149" s="14">
        <f>data!AF71</f>
        <v>0</v>
      </c>
      <c r="E149" s="14">
        <f>data!AG71</f>
        <v>7602667.9100000001</v>
      </c>
      <c r="F149" s="14">
        <f>data!AH71</f>
        <v>8701909.0500000007</v>
      </c>
      <c r="G149" s="14">
        <f>data!AI71</f>
        <v>2764001.9399999995</v>
      </c>
      <c r="H149" s="14">
        <f>data!AJ71</f>
        <v>18050538.68</v>
      </c>
      <c r="I149" s="14">
        <f>data!AK71</f>
        <v>244951.96000000002</v>
      </c>
    </row>
    <row r="150" spans="1:9" ht="20.149999999999999" customHeight="1" x14ac:dyDescent="0.35">
      <c r="A150" s="23">
        <v>17</v>
      </c>
      <c r="B150" s="14" t="s">
        <v>244</v>
      </c>
      <c r="C150" s="210"/>
      <c r="D150" s="210"/>
      <c r="E150" s="210"/>
      <c r="F150" s="210"/>
      <c r="G150" s="210"/>
      <c r="H150" s="210"/>
      <c r="I150" s="210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669422</v>
      </c>
      <c r="D151" s="48">
        <f>+data!M697</f>
        <v>0</v>
      </c>
      <c r="E151" s="48">
        <f>+data!M698</f>
        <v>3685094</v>
      </c>
      <c r="F151" s="48">
        <f>+data!M699</f>
        <v>1525715</v>
      </c>
      <c r="G151" s="48">
        <f>+data!M700</f>
        <v>828741</v>
      </c>
      <c r="H151" s="48">
        <f>+data!M701</f>
        <v>3261681</v>
      </c>
      <c r="I151" s="48">
        <f>+data!M702</f>
        <v>85399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355424</v>
      </c>
      <c r="D152" s="14">
        <f>data!AF73</f>
        <v>0</v>
      </c>
      <c r="E152" s="14">
        <f>data!AG73</f>
        <v>4112343</v>
      </c>
      <c r="F152" s="14">
        <f>data!AH73</f>
        <v>0</v>
      </c>
      <c r="G152" s="14">
        <f>data!AI73</f>
        <v>5475</v>
      </c>
      <c r="H152" s="14">
        <f>data!AJ73</f>
        <v>0</v>
      </c>
      <c r="I152" s="14">
        <f>data!AK73</f>
        <v>151803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3510340</v>
      </c>
      <c r="D153" s="14">
        <f>data!AF74</f>
        <v>0</v>
      </c>
      <c r="E153" s="14">
        <f>data!AG74</f>
        <v>36188929</v>
      </c>
      <c r="F153" s="14">
        <f>data!AH74</f>
        <v>7774516</v>
      </c>
      <c r="G153" s="14">
        <f>data!AI74</f>
        <v>5672924</v>
      </c>
      <c r="H153" s="14">
        <f>data!AJ74</f>
        <v>14015920</v>
      </c>
      <c r="I153" s="14">
        <f>data!AK74</f>
        <v>824878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3865764</v>
      </c>
      <c r="D154" s="14">
        <f>data!AF75</f>
        <v>0</v>
      </c>
      <c r="E154" s="14">
        <f>data!AG75</f>
        <v>40301272</v>
      </c>
      <c r="F154" s="14">
        <f>data!AH75</f>
        <v>7774516</v>
      </c>
      <c r="G154" s="14">
        <f>data!AI75</f>
        <v>5678399</v>
      </c>
      <c r="H154" s="14">
        <f>data!AJ75</f>
        <v>14015920</v>
      </c>
      <c r="I154" s="14">
        <f>data!AK75</f>
        <v>976681</v>
      </c>
    </row>
    <row r="155" spans="1:9" ht="20.149999999999999" customHeight="1" x14ac:dyDescent="0.35">
      <c r="A155" s="23" t="s">
        <v>1185</v>
      </c>
      <c r="B155" s="60"/>
      <c r="C155" s="210"/>
      <c r="D155" s="210"/>
      <c r="E155" s="210"/>
      <c r="F155" s="210"/>
      <c r="G155" s="210"/>
      <c r="H155" s="210"/>
      <c r="I155" s="210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8938.6</v>
      </c>
      <c r="D156" s="14">
        <f>data!AF76</f>
        <v>0</v>
      </c>
      <c r="E156" s="14">
        <f>data!AG76</f>
        <v>5198.5</v>
      </c>
      <c r="F156" s="14">
        <f>data!AH76</f>
        <v>11817</v>
      </c>
      <c r="G156" s="14">
        <f>data!AI76</f>
        <v>5506.5</v>
      </c>
      <c r="H156" s="14">
        <f>data!AJ76</f>
        <v>31478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1949</v>
      </c>
      <c r="F157" s="14">
        <f>data!AH77</f>
        <v>994.3</v>
      </c>
      <c r="G157" s="14">
        <f>data!AI77</f>
        <v>4136.7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286.1778756753659</v>
      </c>
      <c r="D158" s="14">
        <f>data!AF78</f>
        <v>0</v>
      </c>
      <c r="E158" s="14">
        <f>data!AG78</f>
        <v>3311.1483292868834</v>
      </c>
      <c r="F158" s="14">
        <f>data!AH78</f>
        <v>0</v>
      </c>
      <c r="G158" s="14">
        <f>data!AI78</f>
        <v>4.4083232120583533</v>
      </c>
      <c r="H158" s="14">
        <f>data!AJ78</f>
        <v>0</v>
      </c>
      <c r="I158" s="14">
        <f>data!AK78</f>
        <v>122.22770567307657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13659</v>
      </c>
      <c r="D159" s="14">
        <f>data!AF79</f>
        <v>0</v>
      </c>
      <c r="E159" s="14">
        <f>data!AG79</f>
        <v>87148</v>
      </c>
      <c r="F159" s="14">
        <f>data!AH79</f>
        <v>0</v>
      </c>
      <c r="G159" s="14">
        <f>data!AI79</f>
        <v>15056</v>
      </c>
      <c r="H159" s="14">
        <f>data!AJ79</f>
        <v>36516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2.71</v>
      </c>
      <c r="D160" s="26">
        <f>data!AF80</f>
        <v>0</v>
      </c>
      <c r="E160" s="26">
        <f>data!AG80</f>
        <v>21.94</v>
      </c>
      <c r="F160" s="26">
        <f>data!AH80</f>
        <v>0.01</v>
      </c>
      <c r="G160" s="26">
        <f>data!AI80</f>
        <v>9.1999999999999993</v>
      </c>
      <c r="H160" s="26">
        <f>data!AJ80</f>
        <v>18.190000000000001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Whidbey Island Public Hospital District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371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16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27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67316.759999999995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3433676.12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18903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964180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53.06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357498.85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53391.33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60950.19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288838.2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109209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153131.96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244.39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128259.58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147467.40000000002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5488185.04</v>
      </c>
    </row>
    <row r="182" spans="1:9" ht="20.149999999999999" customHeight="1" x14ac:dyDescent="0.35">
      <c r="A182" s="23">
        <v>17</v>
      </c>
      <c r="B182" s="14" t="s">
        <v>244</v>
      </c>
      <c r="C182" s="210"/>
      <c r="D182" s="210"/>
      <c r="E182" s="210"/>
      <c r="F182" s="210"/>
      <c r="G182" s="210"/>
      <c r="H182" s="210"/>
      <c r="I182" s="210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37421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1115796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39559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32653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364019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5081660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403578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5114313</v>
      </c>
    </row>
    <row r="187" spans="1:9" ht="20.149999999999999" customHeight="1" x14ac:dyDescent="0.35">
      <c r="A187" s="23" t="s">
        <v>1185</v>
      </c>
      <c r="B187" s="60"/>
      <c r="C187" s="210"/>
      <c r="D187" s="210"/>
      <c r="E187" s="210"/>
      <c r="F187" s="210"/>
      <c r="G187" s="210"/>
      <c r="H187" s="210"/>
      <c r="I187" s="210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3345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31.851846200149112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26.291320154034963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27.22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Whidbey Island Public Hospital District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1"/>
      <c r="G200" s="211"/>
      <c r="H200" s="211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1"/>
      <c r="G201" s="211"/>
      <c r="H201" s="211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0.4</v>
      </c>
      <c r="I202" s="26">
        <f>data!AY60</f>
        <v>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31031.21</v>
      </c>
      <c r="I203" s="14">
        <f>data!AY61</f>
        <v>380.13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8714</v>
      </c>
      <c r="I204" s="14">
        <f>data!AY62</f>
        <v>107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2121.4699999999998</v>
      </c>
      <c r="I206" s="14">
        <f>data!AY64</f>
        <v>380.44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62120</v>
      </c>
      <c r="I208" s="14">
        <f>data!AY66</f>
        <v>10601.56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113030.47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81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217017.15</v>
      </c>
      <c r="I213" s="14">
        <f>data!AY71</f>
        <v>11550.13</v>
      </c>
    </row>
    <row r="214" spans="1:9" ht="20.149999999999999" customHeight="1" x14ac:dyDescent="0.35">
      <c r="A214" s="23">
        <v>17</v>
      </c>
      <c r="B214" s="14" t="s">
        <v>244</v>
      </c>
      <c r="C214" s="210"/>
      <c r="D214" s="210"/>
      <c r="E214" s="210"/>
      <c r="F214" s="210"/>
      <c r="G214" s="210"/>
      <c r="H214" s="210"/>
      <c r="I214" s="210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19089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2" t="str">
        <f>IF(data!AW73&gt;0,data!AW73,"")</f>
        <v>x</v>
      </c>
      <c r="H216" s="212" t="str">
        <f>IF(data!AX73&gt;0,data!AX73,"")</f>
        <v>x</v>
      </c>
      <c r="I216" s="212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2" t="str">
        <f>IF(data!AW74&gt;0,data!AW74,"")</f>
        <v>x</v>
      </c>
      <c r="H217" s="212" t="str">
        <f>IF(data!AX74&gt;0,data!AX74,"")</f>
        <v>x</v>
      </c>
      <c r="I217" s="212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2" t="str">
        <f>IF(data!AW75&gt;0,data!AW75,"")</f>
        <v>x</v>
      </c>
      <c r="H218" s="212" t="str">
        <f>IF(data!AX75&gt;0,data!AX75,"")</f>
        <v>x</v>
      </c>
      <c r="I218" s="212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0"/>
      <c r="D219" s="210"/>
      <c r="E219" s="210"/>
      <c r="F219" s="210"/>
      <c r="G219" s="210"/>
      <c r="H219" s="210"/>
      <c r="I219" s="210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2" t="str">
        <f>IF(data!AX77&gt;0,data!AX77,"")</f>
        <v>x</v>
      </c>
      <c r="I221" s="212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2" t="str">
        <f>IF(data!AX78&gt;0,data!AX78,"")</f>
        <v>x</v>
      </c>
      <c r="I222" s="212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2" t="str">
        <f>IF(data!AX79&gt;0,data!AX79,"")</f>
        <v>x</v>
      </c>
      <c r="I223" s="212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2.67</v>
      </c>
      <c r="G224" s="212" t="str">
        <f>IF(data!AW80&gt;0,data!AW80,"")</f>
        <v>x</v>
      </c>
      <c r="H224" s="212" t="str">
        <f>IF(data!AX80&gt;0,data!AX80,"")</f>
        <v>x</v>
      </c>
      <c r="I224" s="212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Whidbey Island Public Hospital District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1"/>
      <c r="F232" s="211"/>
      <c r="G232" s="211"/>
      <c r="H232" s="15" t="s">
        <v>232</v>
      </c>
      <c r="I232" s="211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1"/>
      <c r="F233" s="211"/>
      <c r="G233" s="211"/>
      <c r="H233" s="14">
        <f>data!BE59</f>
        <v>182926.4</v>
      </c>
      <c r="I233" s="211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9</v>
      </c>
      <c r="D234" s="26">
        <f>data!BA60</f>
        <v>0</v>
      </c>
      <c r="E234" s="26">
        <f>data!BB60</f>
        <v>0</v>
      </c>
      <c r="F234" s="26">
        <f>data!BC60</f>
        <v>1</v>
      </c>
      <c r="G234" s="26">
        <f>data!BD60</f>
        <v>5</v>
      </c>
      <c r="H234" s="26">
        <f>data!BE60</f>
        <v>7</v>
      </c>
      <c r="I234" s="26">
        <f>data!BF60</f>
        <v>20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514419.07</v>
      </c>
      <c r="D235" s="14">
        <f>data!BA61</f>
        <v>0</v>
      </c>
      <c r="E235" s="14">
        <f>data!BB61</f>
        <v>0</v>
      </c>
      <c r="F235" s="14">
        <f>data!BC61</f>
        <v>63752.93</v>
      </c>
      <c r="G235" s="14">
        <f>data!BD61</f>
        <v>264102.89</v>
      </c>
      <c r="H235" s="14">
        <f>data!BE61</f>
        <v>487436.94</v>
      </c>
      <c r="I235" s="14">
        <f>data!BF61</f>
        <v>904540.36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144449</v>
      </c>
      <c r="D236" s="14">
        <f>data!BA62</f>
        <v>0</v>
      </c>
      <c r="E236" s="14">
        <f>data!BB62</f>
        <v>0</v>
      </c>
      <c r="F236" s="14">
        <f>data!BC62</f>
        <v>17902</v>
      </c>
      <c r="G236" s="14">
        <f>data!BD62</f>
        <v>74160</v>
      </c>
      <c r="H236" s="14">
        <f>data!BE62</f>
        <v>136873</v>
      </c>
      <c r="I236" s="14">
        <f>data!BF62</f>
        <v>253996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365072.4</v>
      </c>
      <c r="D238" s="14">
        <f>data!BA64</f>
        <v>831.89</v>
      </c>
      <c r="E238" s="14">
        <f>data!BB64</f>
        <v>0</v>
      </c>
      <c r="F238" s="14">
        <f>data!BC64</f>
        <v>444.23</v>
      </c>
      <c r="G238" s="14">
        <f>data!BD64</f>
        <v>-18687.34</v>
      </c>
      <c r="H238" s="14">
        <f>data!BE64</f>
        <v>54830.27</v>
      </c>
      <c r="I238" s="14">
        <f>data!BF64</f>
        <v>91876.55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5801.06</v>
      </c>
      <c r="G239" s="14">
        <f>data!BD65</f>
        <v>0</v>
      </c>
      <c r="H239" s="14">
        <f>data!BE65</f>
        <v>697235.27</v>
      </c>
      <c r="I239" s="14">
        <f>data!BF65</f>
        <v>5388.66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279557.11</v>
      </c>
      <c r="D240" s="14">
        <f>data!BA66</f>
        <v>223035.97</v>
      </c>
      <c r="E240" s="14">
        <f>data!BB66</f>
        <v>0</v>
      </c>
      <c r="F240" s="14">
        <f>data!BC66</f>
        <v>770.23</v>
      </c>
      <c r="G240" s="14">
        <f>data!BD66</f>
        <v>30087</v>
      </c>
      <c r="H240" s="14">
        <f>data!BE66</f>
        <v>756639.62</v>
      </c>
      <c r="I240" s="14">
        <f>data!BF66</f>
        <v>1662.59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154199</v>
      </c>
      <c r="D241" s="14">
        <f>data!BA67</f>
        <v>7379</v>
      </c>
      <c r="E241" s="14">
        <f>data!BB67</f>
        <v>0</v>
      </c>
      <c r="F241" s="14">
        <f>data!BC67</f>
        <v>0</v>
      </c>
      <c r="G241" s="14">
        <f>data!BD67</f>
        <v>29749</v>
      </c>
      <c r="H241" s="14">
        <f>data!BE67</f>
        <v>96999</v>
      </c>
      <c r="I241" s="14">
        <f>data!BF67</f>
        <v>36057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48.96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18972.78</v>
      </c>
      <c r="I242" s="14">
        <f>data!BF68</f>
        <v>731.1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559.88</v>
      </c>
      <c r="D243" s="14">
        <f>data!BA69</f>
        <v>41.87</v>
      </c>
      <c r="E243" s="14">
        <f>data!BB69</f>
        <v>0</v>
      </c>
      <c r="F243" s="14">
        <f>data!BC69</f>
        <v>0</v>
      </c>
      <c r="G243" s="14">
        <f>data!BD69</f>
        <v>39627.29</v>
      </c>
      <c r="H243" s="14">
        <f>data!BE69</f>
        <v>7712.07</v>
      </c>
      <c r="I243" s="14">
        <f>data!BF69</f>
        <v>2573.5300000000002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1458305.42</v>
      </c>
      <c r="D245" s="14">
        <f>data!BA71</f>
        <v>231288.73</v>
      </c>
      <c r="E245" s="14">
        <f>data!BB71</f>
        <v>0</v>
      </c>
      <c r="F245" s="14">
        <f>data!BC71</f>
        <v>88670.449999999983</v>
      </c>
      <c r="G245" s="14">
        <f>data!BD71</f>
        <v>419038.83999999997</v>
      </c>
      <c r="H245" s="14">
        <f>data!BE71</f>
        <v>2256698.9499999997</v>
      </c>
      <c r="I245" s="14">
        <f>data!BF71</f>
        <v>1296825.79</v>
      </c>
    </row>
    <row r="246" spans="1:9" ht="20.149999999999999" customHeight="1" x14ac:dyDescent="0.35">
      <c r="A246" s="23">
        <v>17</v>
      </c>
      <c r="B246" s="14" t="s">
        <v>244</v>
      </c>
      <c r="C246" s="210"/>
      <c r="D246" s="210"/>
      <c r="E246" s="210"/>
      <c r="F246" s="210"/>
      <c r="G246" s="210"/>
      <c r="H246" s="210"/>
      <c r="I246" s="210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2" t="str">
        <f>IF(data!AZ73&gt;0,data!AZ73,"")</f>
        <v>x</v>
      </c>
      <c r="D248" s="212" t="str">
        <f>IF(data!BA73&gt;0,data!BA73,"")</f>
        <v>x</v>
      </c>
      <c r="E248" s="212" t="str">
        <f>IF(data!BB73&gt;0,data!BB73,"")</f>
        <v>x</v>
      </c>
      <c r="F248" s="212" t="str">
        <f>IF(data!BC73&gt;0,data!BC73,"")</f>
        <v>x</v>
      </c>
      <c r="G248" s="212" t="str">
        <f>IF(data!BD73&gt;0,data!BD73,"")</f>
        <v>x</v>
      </c>
      <c r="H248" s="212" t="str">
        <f>IF(data!BE73&gt;0,data!BE73,"")</f>
        <v>x</v>
      </c>
      <c r="I248" s="212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2" t="str">
        <f>IF(data!AZ74&gt;0,data!AZ74,"")</f>
        <v>x</v>
      </c>
      <c r="D249" s="212" t="str">
        <f>IF(data!BA74&gt;0,data!BA74,"")</f>
        <v>x</v>
      </c>
      <c r="E249" s="212" t="str">
        <f>IF(data!BB74&gt;0,data!BB74,"")</f>
        <v>x</v>
      </c>
      <c r="F249" s="212" t="str">
        <f>IF(data!BC74&gt;0,data!BC74,"")</f>
        <v>x</v>
      </c>
      <c r="G249" s="212" t="str">
        <f>IF(data!BD74&gt;0,data!BD74,"")</f>
        <v>x</v>
      </c>
      <c r="H249" s="212" t="str">
        <f>IF(data!BE74&gt;0,data!BE74,"")</f>
        <v>x</v>
      </c>
      <c r="I249" s="212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2" t="str">
        <f>IF(data!AZ75&gt;0,data!AZ75,"")</f>
        <v>x</v>
      </c>
      <c r="D250" s="212" t="str">
        <f>IF(data!BA75&gt;0,data!BA75,"")</f>
        <v>x</v>
      </c>
      <c r="E250" s="212" t="str">
        <f>IF(data!BB75&gt;0,data!BB75,"")</f>
        <v>x</v>
      </c>
      <c r="F250" s="212" t="str">
        <f>IF(data!BC75&gt;0,data!BC75,"")</f>
        <v>x</v>
      </c>
      <c r="G250" s="212" t="str">
        <f>IF(data!BD75&gt;0,data!BD75,"")</f>
        <v>x</v>
      </c>
      <c r="H250" s="212" t="str">
        <f>IF(data!BE75&gt;0,data!BE75,"")</f>
        <v>x</v>
      </c>
      <c r="I250" s="212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0"/>
      <c r="D251" s="210"/>
      <c r="E251" s="210"/>
      <c r="F251" s="210"/>
      <c r="G251" s="210"/>
      <c r="H251" s="210"/>
      <c r="I251" s="210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4723</v>
      </c>
      <c r="D252" s="85">
        <f>data!BA76</f>
        <v>226</v>
      </c>
      <c r="E252" s="85">
        <f>data!BB76</f>
        <v>0</v>
      </c>
      <c r="F252" s="85">
        <f>data!BC76</f>
        <v>0</v>
      </c>
      <c r="G252" s="85">
        <f>data!BD76</f>
        <v>911.2</v>
      </c>
      <c r="H252" s="85">
        <f>data!BE76</f>
        <v>2971</v>
      </c>
      <c r="I252" s="85">
        <f>data!BF76</f>
        <v>1104.4000000000001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65170.7</v>
      </c>
      <c r="D253" s="85">
        <f>data!BA77</f>
        <v>0</v>
      </c>
      <c r="E253" s="85">
        <f>data!BB77</f>
        <v>0</v>
      </c>
      <c r="F253" s="85">
        <f>data!BC77</f>
        <v>0</v>
      </c>
      <c r="G253" s="212" t="str">
        <f>IF(data!BD77&gt;0,data!BD77,"")</f>
        <v>x</v>
      </c>
      <c r="H253" s="212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2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2" t="str">
        <f>IF(data!BD78&gt;0,data!BD78,"")</f>
        <v>x</v>
      </c>
      <c r="H254" s="212" t="str">
        <f>IF(data!BE78&gt;0,data!BE78,"")</f>
        <v>x</v>
      </c>
      <c r="I254" s="212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2" t="str">
        <f>IF(data!AZ79&gt;0,data!AZ79,"")</f>
        <v>x</v>
      </c>
      <c r="D255" s="212" t="str">
        <f>IF(data!BA79&gt;0,data!BA79,"")</f>
        <v>x</v>
      </c>
      <c r="E255" s="85">
        <f>data!BB79</f>
        <v>0</v>
      </c>
      <c r="F255" s="85">
        <f>data!BC79</f>
        <v>0</v>
      </c>
      <c r="G255" s="212" t="str">
        <f>IF(data!BD79&gt;0,data!BD79,"")</f>
        <v>x</v>
      </c>
      <c r="H255" s="212" t="str">
        <f>IF(data!BE79&gt;0,data!BE79,"")</f>
        <v>x</v>
      </c>
      <c r="I255" s="212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2" t="str">
        <f>IF(data!AZ80&gt;0,data!AZ80,"")</f>
        <v>x</v>
      </c>
      <c r="D256" s="212" t="str">
        <f>IF(data!BA80&gt;0,data!BA80,"")</f>
        <v>x</v>
      </c>
      <c r="E256" s="212" t="str">
        <f>IF(data!BB80&gt;0,data!BB80,"")</f>
        <v>x</v>
      </c>
      <c r="F256" s="212" t="str">
        <f>IF(data!BC80&gt;0,data!BC80,"")</f>
        <v>x</v>
      </c>
      <c r="G256" s="212" t="str">
        <f>IF(data!BD80&gt;0,data!BD80,"")</f>
        <v>x</v>
      </c>
      <c r="H256" s="212" t="str">
        <f>IF(data!BE80&gt;0,data!BE80,"")</f>
        <v>x</v>
      </c>
      <c r="I256" s="212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Whidbey Island Public Hospital District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1"/>
      <c r="D264" s="211"/>
      <c r="E264" s="211"/>
      <c r="F264" s="211"/>
      <c r="G264" s="211"/>
      <c r="H264" s="211"/>
      <c r="I264" s="211"/>
    </row>
    <row r="265" spans="1:9" ht="20.149999999999999" customHeight="1" x14ac:dyDescent="0.35">
      <c r="A265" s="23">
        <v>4</v>
      </c>
      <c r="B265" s="14" t="s">
        <v>233</v>
      </c>
      <c r="C265" s="211"/>
      <c r="D265" s="211"/>
      <c r="E265" s="211"/>
      <c r="F265" s="211"/>
      <c r="G265" s="211"/>
      <c r="H265" s="211"/>
      <c r="I265" s="211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0.5</v>
      </c>
      <c r="D266" s="26">
        <f>data!BH60</f>
        <v>9</v>
      </c>
      <c r="E266" s="26">
        <f>data!BI60</f>
        <v>0</v>
      </c>
      <c r="F266" s="26">
        <f>data!BJ60</f>
        <v>8</v>
      </c>
      <c r="G266" s="26">
        <f>data!BK60</f>
        <v>22</v>
      </c>
      <c r="H266" s="26">
        <f>data!BL60</f>
        <v>14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113475</v>
      </c>
      <c r="D267" s="14">
        <f>data!BH61</f>
        <v>356013.85</v>
      </c>
      <c r="E267" s="14">
        <f>data!BI61</f>
        <v>0</v>
      </c>
      <c r="F267" s="14">
        <f>data!BJ61</f>
        <v>426796.75</v>
      </c>
      <c r="G267" s="14">
        <f>data!BK61</f>
        <v>1316716.0900000001</v>
      </c>
      <c r="H267" s="14">
        <f>data!BL61</f>
        <v>921004.59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31864</v>
      </c>
      <c r="D268" s="14">
        <f>data!BH62</f>
        <v>99969</v>
      </c>
      <c r="E268" s="14">
        <f>data!BI62</f>
        <v>0</v>
      </c>
      <c r="F268" s="14">
        <f>data!BJ62</f>
        <v>119845</v>
      </c>
      <c r="G268" s="14">
        <f>data!BK62</f>
        <v>369735</v>
      </c>
      <c r="H268" s="14">
        <f>data!BL62</f>
        <v>258619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19646.400000000001</v>
      </c>
      <c r="E269" s="14">
        <f>data!BI63</f>
        <v>0</v>
      </c>
      <c r="F269" s="14">
        <f>data!BJ63</f>
        <v>92035.62</v>
      </c>
      <c r="G269" s="14">
        <f>data!BK63</f>
        <v>910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38758.33</v>
      </c>
      <c r="D270" s="14">
        <f>data!BH64</f>
        <v>333630.06</v>
      </c>
      <c r="E270" s="14">
        <f>data!BI64</f>
        <v>0</v>
      </c>
      <c r="F270" s="14">
        <f>data!BJ64</f>
        <v>3448.37</v>
      </c>
      <c r="G270" s="14">
        <f>data!BK64</f>
        <v>6388.57</v>
      </c>
      <c r="H270" s="14">
        <f>data!BL64</f>
        <v>15293.82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134307.56</v>
      </c>
      <c r="D271" s="14">
        <f>data!BH65</f>
        <v>201150</v>
      </c>
      <c r="E271" s="14">
        <f>data!BI65</f>
        <v>0</v>
      </c>
      <c r="F271" s="14">
        <f>data!BJ65</f>
        <v>0</v>
      </c>
      <c r="G271" s="14">
        <f>data!BK65</f>
        <v>7771.45</v>
      </c>
      <c r="H271" s="14">
        <f>data!BL65</f>
        <v>810.99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5426.31</v>
      </c>
      <c r="D272" s="14">
        <f>data!BH66</f>
        <v>3345403.69</v>
      </c>
      <c r="E272" s="14">
        <f>data!BI66</f>
        <v>0</v>
      </c>
      <c r="F272" s="14">
        <f>data!BJ66</f>
        <v>90873.23</v>
      </c>
      <c r="G272" s="14">
        <f>data!BK66</f>
        <v>677010.18</v>
      </c>
      <c r="H272" s="14">
        <f>data!BL66</f>
        <v>344.66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81621</v>
      </c>
      <c r="E273" s="14">
        <f>data!BI67</f>
        <v>0</v>
      </c>
      <c r="F273" s="14">
        <f>data!BJ67</f>
        <v>185966</v>
      </c>
      <c r="G273" s="14">
        <f>data!BK67</f>
        <v>70912</v>
      </c>
      <c r="H273" s="14">
        <f>data!BL67</f>
        <v>39227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13361.02</v>
      </c>
      <c r="E274" s="14">
        <f>data!BI68</f>
        <v>0</v>
      </c>
      <c r="F274" s="14">
        <f>data!BJ68</f>
        <v>10871.4</v>
      </c>
      <c r="G274" s="14">
        <f>data!BK68</f>
        <v>62481.74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367279.88</v>
      </c>
      <c r="E275" s="14">
        <f>data!BI69</f>
        <v>0</v>
      </c>
      <c r="F275" s="14">
        <f>data!BJ69</f>
        <v>95469.97</v>
      </c>
      <c r="G275" s="14">
        <f>data!BK69</f>
        <v>49297.86</v>
      </c>
      <c r="H275" s="14">
        <f>data!BL69</f>
        <v>1259.26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323831.2</v>
      </c>
      <c r="D277" s="14">
        <f>data!BH71</f>
        <v>4818074.8999999994</v>
      </c>
      <c r="E277" s="14">
        <f>data!BI71</f>
        <v>0</v>
      </c>
      <c r="F277" s="14">
        <f>data!BJ71</f>
        <v>1025306.34</v>
      </c>
      <c r="G277" s="14">
        <f>data!BK71</f>
        <v>2561222.89</v>
      </c>
      <c r="H277" s="14">
        <f>data!BL71</f>
        <v>1236559.3199999998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0"/>
      <c r="D278" s="210"/>
      <c r="E278" s="210"/>
      <c r="F278" s="210"/>
      <c r="G278" s="210"/>
      <c r="H278" s="210"/>
      <c r="I278" s="210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2" t="str">
        <f>IF(data!BG73&gt;0,data!BG73,"")</f>
        <v>x</v>
      </c>
      <c r="D280" s="212" t="str">
        <f>IF(data!BH73&gt;0,data!BH73,"")</f>
        <v>x</v>
      </c>
      <c r="E280" s="212" t="str">
        <f>IF(data!BI73&gt;0,data!BI73,"")</f>
        <v>x</v>
      </c>
      <c r="F280" s="212" t="str">
        <f>IF(data!BJ73&gt;0,data!BJ73,"")</f>
        <v>x</v>
      </c>
      <c r="G280" s="212" t="str">
        <f>IF(data!BK73&gt;0,data!BK73,"")</f>
        <v>x</v>
      </c>
      <c r="H280" s="212" t="str">
        <f>IF(data!BL73&gt;0,data!BL73,"")</f>
        <v>x</v>
      </c>
      <c r="I280" s="212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2" t="str">
        <f>IF(data!BG74&gt;0,data!BG74,"")</f>
        <v>x</v>
      </c>
      <c r="D281" s="212" t="str">
        <f>IF(data!BH74&gt;0,data!BH74,"")</f>
        <v>x</v>
      </c>
      <c r="E281" s="212" t="str">
        <f>IF(data!BI74&gt;0,data!BI74,"")</f>
        <v>x</v>
      </c>
      <c r="F281" s="212" t="str">
        <f>IF(data!BJ74&gt;0,data!BJ74,"")</f>
        <v>x</v>
      </c>
      <c r="G281" s="212" t="str">
        <f>IF(data!BK74&gt;0,data!BK74,"")</f>
        <v>x</v>
      </c>
      <c r="H281" s="212" t="str">
        <f>IF(data!BL74&gt;0,data!BL74,"")</f>
        <v>x</v>
      </c>
      <c r="I281" s="212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2" t="str">
        <f>IF(data!BG75&gt;0,data!BG75,"")</f>
        <v>x</v>
      </c>
      <c r="D282" s="212" t="str">
        <f>IF(data!BH75&gt;0,data!BH75,"")</f>
        <v>x</v>
      </c>
      <c r="E282" s="212" t="str">
        <f>IF(data!BI75&gt;0,data!BI75,"")</f>
        <v>x</v>
      </c>
      <c r="F282" s="212" t="str">
        <f>IF(data!BJ75&gt;0,data!BJ75,"")</f>
        <v>x</v>
      </c>
      <c r="G282" s="212" t="str">
        <f>IF(data!BK75&gt;0,data!BK75,"")</f>
        <v>x</v>
      </c>
      <c r="H282" s="212" t="str">
        <f>IF(data!BL75&gt;0,data!BL75,"")</f>
        <v>x</v>
      </c>
      <c r="I282" s="212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4"/>
      <c r="D283" s="214"/>
      <c r="E283" s="214"/>
      <c r="F283" s="214"/>
      <c r="G283" s="214"/>
      <c r="H283" s="214"/>
      <c r="I283" s="214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2500</v>
      </c>
      <c r="E284" s="85">
        <f>data!BI76</f>
        <v>0</v>
      </c>
      <c r="F284" s="85">
        <f>data!BJ76</f>
        <v>5696</v>
      </c>
      <c r="G284" s="85">
        <f>data!BK76</f>
        <v>2172</v>
      </c>
      <c r="H284" s="85">
        <f>data!BL76</f>
        <v>1201.5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2" t="str">
        <f>IF(data!BG77&gt;0,data!BG77,"")</f>
        <v>x</v>
      </c>
      <c r="D285" s="85">
        <f>data!BH77</f>
        <v>0</v>
      </c>
      <c r="E285" s="85">
        <f>data!BI77</f>
        <v>0</v>
      </c>
      <c r="F285" s="212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2" t="str">
        <f>IF(data!BG78&gt;0,data!BG78,"")</f>
        <v>x</v>
      </c>
      <c r="D286" s="85">
        <f>data!BH78</f>
        <v>0</v>
      </c>
      <c r="E286" s="85">
        <f>data!BI78</f>
        <v>0</v>
      </c>
      <c r="F286" s="212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2" t="str">
        <f>IF(data!BG79&gt;0,data!BG79,"")</f>
        <v>x</v>
      </c>
      <c r="D287" s="85">
        <f>data!BH79</f>
        <v>0</v>
      </c>
      <c r="E287" s="85">
        <f>data!BI79</f>
        <v>0</v>
      </c>
      <c r="F287" s="212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2" t="str">
        <f>IF(data!BG80&gt;0,data!BG80,"")</f>
        <v>x</v>
      </c>
      <c r="D288" s="212" t="str">
        <f>IF(data!BH80&gt;0,data!BH80,"")</f>
        <v>x</v>
      </c>
      <c r="E288" s="212" t="str">
        <f>IF(data!BI80&gt;0,data!BI80,"")</f>
        <v>x</v>
      </c>
      <c r="F288" s="212" t="str">
        <f>IF(data!BJ80&gt;0,data!BJ80,"")</f>
        <v>x</v>
      </c>
      <c r="G288" s="212" t="str">
        <f>IF(data!BK80&gt;0,data!BK80,"")</f>
        <v>x</v>
      </c>
      <c r="H288" s="212" t="str">
        <f>IF(data!BL80&gt;0,data!BL80,"")</f>
        <v>x</v>
      </c>
      <c r="I288" s="212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Whidbey Island Public Hospital District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1"/>
      <c r="D296" s="211"/>
      <c r="E296" s="211"/>
      <c r="F296" s="211"/>
      <c r="G296" s="211"/>
      <c r="H296" s="211"/>
      <c r="I296" s="211"/>
    </row>
    <row r="297" spans="1:9" ht="20.149999999999999" customHeight="1" x14ac:dyDescent="0.35">
      <c r="A297" s="23">
        <v>4</v>
      </c>
      <c r="B297" s="14" t="s">
        <v>233</v>
      </c>
      <c r="C297" s="211"/>
      <c r="D297" s="211"/>
      <c r="E297" s="211"/>
      <c r="F297" s="211"/>
      <c r="G297" s="211"/>
      <c r="H297" s="211"/>
      <c r="I297" s="211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14</v>
      </c>
      <c r="D298" s="26">
        <f>data!BO60</f>
        <v>1</v>
      </c>
      <c r="E298" s="26">
        <f>data!BP60</f>
        <v>0.5</v>
      </c>
      <c r="F298" s="26">
        <f>data!BQ60</f>
        <v>0</v>
      </c>
      <c r="G298" s="26">
        <f>data!BR60</f>
        <v>6</v>
      </c>
      <c r="H298" s="26">
        <f>data!BS60</f>
        <v>3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1711456.42</v>
      </c>
      <c r="D299" s="14">
        <f>data!BO61</f>
        <v>71553.08</v>
      </c>
      <c r="E299" s="14">
        <f>data!BP61</f>
        <v>75153.97</v>
      </c>
      <c r="F299" s="14">
        <f>data!BQ61</f>
        <v>229028.91</v>
      </c>
      <c r="G299" s="14">
        <f>data!BR61</f>
        <v>411254.38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480579</v>
      </c>
      <c r="D300" s="14">
        <f>data!BO62</f>
        <v>20092</v>
      </c>
      <c r="E300" s="14">
        <f>data!BP62</f>
        <v>21103</v>
      </c>
      <c r="F300" s="14">
        <f>data!BQ62</f>
        <v>64312</v>
      </c>
      <c r="G300" s="14">
        <f>data!BR62</f>
        <v>115481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238216.58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163141.14000000001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19159.22</v>
      </c>
      <c r="D302" s="14">
        <f>data!BO64</f>
        <v>4639.72</v>
      </c>
      <c r="E302" s="14">
        <f>data!BP64</f>
        <v>4925.1899999999996</v>
      </c>
      <c r="F302" s="14">
        <f>data!BQ64</f>
        <v>566.24</v>
      </c>
      <c r="G302" s="14">
        <f>data!BR64</f>
        <v>9972.2099999999991</v>
      </c>
      <c r="H302" s="14">
        <f>data!BS64</f>
        <v>2285.61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2200.04</v>
      </c>
      <c r="D303" s="14">
        <f>data!BO65</f>
        <v>608.04999999999995</v>
      </c>
      <c r="E303" s="14">
        <f>data!BP65</f>
        <v>872.86</v>
      </c>
      <c r="F303" s="14">
        <f>data!BQ65</f>
        <v>1102.1400000000001</v>
      </c>
      <c r="G303" s="14">
        <f>data!BR65</f>
        <v>551.07000000000005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-4564.37</v>
      </c>
      <c r="D304" s="14">
        <f>data!BO66</f>
        <v>12634.95</v>
      </c>
      <c r="E304" s="14">
        <f>data!BP66</f>
        <v>3050</v>
      </c>
      <c r="F304" s="14">
        <f>data!BQ66</f>
        <v>0</v>
      </c>
      <c r="G304" s="14">
        <f>data!BR66</f>
        <v>153872.26999999999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291600</v>
      </c>
      <c r="D305" s="14">
        <f>data!BO67</f>
        <v>6742</v>
      </c>
      <c r="E305" s="14">
        <f>data!BP67</f>
        <v>20663</v>
      </c>
      <c r="F305" s="14">
        <f>data!BQ67</f>
        <v>0</v>
      </c>
      <c r="G305" s="14">
        <f>data!BR67</f>
        <v>37209</v>
      </c>
      <c r="H305" s="14">
        <f>data!BS67</f>
        <v>34376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3066.23</v>
      </c>
      <c r="F306" s="14">
        <f>data!BQ68</f>
        <v>0</v>
      </c>
      <c r="G306" s="14">
        <f>data!BR68</f>
        <v>8625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251648.78</v>
      </c>
      <c r="D307" s="14">
        <f>data!BO69</f>
        <v>8066.48</v>
      </c>
      <c r="E307" s="14">
        <f>data!BP69</f>
        <v>287557.46999999997</v>
      </c>
      <c r="F307" s="14">
        <f>data!BQ69</f>
        <v>283.85000000000002</v>
      </c>
      <c r="G307" s="14">
        <f>data!BR69</f>
        <v>170079.44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2990295.67</v>
      </c>
      <c r="D309" s="14">
        <f>data!BO71</f>
        <v>124336.28</v>
      </c>
      <c r="E309" s="14">
        <f>data!BP71</f>
        <v>416391.72</v>
      </c>
      <c r="F309" s="14">
        <f>data!BQ71</f>
        <v>295293.14</v>
      </c>
      <c r="G309" s="14">
        <f>data!BR71</f>
        <v>1070185.51</v>
      </c>
      <c r="H309" s="14">
        <f>data!BS71</f>
        <v>36661.61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0"/>
      <c r="D310" s="210"/>
      <c r="E310" s="210"/>
      <c r="F310" s="210"/>
      <c r="G310" s="210"/>
      <c r="H310" s="210"/>
      <c r="I310" s="210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2" t="str">
        <f>IF(data!BN73&gt;0,data!BN73,"")</f>
        <v>x</v>
      </c>
      <c r="D312" s="212" t="str">
        <f>IF(data!BO73&gt;0,data!BO73,"")</f>
        <v>x</v>
      </c>
      <c r="E312" s="212" t="str">
        <f>IF(data!BP73&gt;0,data!BP73,"")</f>
        <v>x</v>
      </c>
      <c r="F312" s="212" t="str">
        <f>IF(data!BQ73&gt;0,data!BQ73,"")</f>
        <v>x</v>
      </c>
      <c r="G312" s="212" t="str">
        <f>IF(data!BR73&gt;0,data!BR73,"")</f>
        <v>x</v>
      </c>
      <c r="H312" s="212" t="str">
        <f>IF(data!BS73&gt;0,data!BS73,"")</f>
        <v>x</v>
      </c>
      <c r="I312" s="212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2" t="str">
        <f>IF(data!BN74&gt;0,data!BN74,"")</f>
        <v>x</v>
      </c>
      <c r="D313" s="212" t="str">
        <f>IF(data!BO74&gt;0,data!BO74,"")</f>
        <v>x</v>
      </c>
      <c r="E313" s="212" t="str">
        <f>IF(data!BP74&gt;0,data!BP74,"")</f>
        <v>x</v>
      </c>
      <c r="F313" s="212" t="str">
        <f>IF(data!BQ74&gt;0,data!BQ74,"")</f>
        <v>x</v>
      </c>
      <c r="G313" s="212" t="str">
        <f>IF(data!BR74&gt;0,data!BR74,"")</f>
        <v>x</v>
      </c>
      <c r="H313" s="212" t="str">
        <f>IF(data!BS74&gt;0,data!BS74,"")</f>
        <v>x</v>
      </c>
      <c r="I313" s="212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2" t="str">
        <f>IF(data!BN75&gt;0,data!BN75,"")</f>
        <v>x</v>
      </c>
      <c r="D314" s="212" t="str">
        <f>IF(data!BO75&gt;0,data!BO75,"")</f>
        <v>x</v>
      </c>
      <c r="E314" s="212" t="str">
        <f>IF(data!BP75&gt;0,data!BP75,"")</f>
        <v>x</v>
      </c>
      <c r="F314" s="212" t="str">
        <f>IF(data!BQ75&gt;0,data!BQ75,"")</f>
        <v>x</v>
      </c>
      <c r="G314" s="212" t="str">
        <f>IF(data!BR75&gt;0,data!BR75,"")</f>
        <v>x</v>
      </c>
      <c r="H314" s="212" t="str">
        <f>IF(data!BS75&gt;0,data!BS75,"")</f>
        <v>x</v>
      </c>
      <c r="I314" s="212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0"/>
      <c r="D315" s="210"/>
      <c r="E315" s="210"/>
      <c r="F315" s="210"/>
      <c r="G315" s="210"/>
      <c r="H315" s="210"/>
      <c r="I315" s="210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8931.5</v>
      </c>
      <c r="D316" s="85">
        <f>data!BO76</f>
        <v>206.5</v>
      </c>
      <c r="E316" s="85">
        <f>data!BP76</f>
        <v>632.9</v>
      </c>
      <c r="F316" s="85">
        <f>data!BQ76</f>
        <v>0</v>
      </c>
      <c r="G316" s="85">
        <f>data!BR76</f>
        <v>1139.7</v>
      </c>
      <c r="H316" s="85">
        <f>data!BS76</f>
        <v>1052.9000000000001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2" t="str">
        <f>IF(data!BN77&gt;0,data!BN77,"")</f>
        <v>x</v>
      </c>
      <c r="D317" s="212" t="str">
        <f>IF(data!BO77&gt;0,data!BO77,"")</f>
        <v>x</v>
      </c>
      <c r="E317" s="212" t="str">
        <f>IF(data!BP77&gt;0,data!BP77,"")</f>
        <v>x</v>
      </c>
      <c r="F317" s="212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2" t="str">
        <f>IF(data!BN78&gt;0,data!BN78,"")</f>
        <v>x</v>
      </c>
      <c r="D318" s="212" t="str">
        <f>IF(data!BO78&gt;0,data!BO78,"")</f>
        <v>x</v>
      </c>
      <c r="E318" s="212" t="str">
        <f>IF(data!BP78&gt;0,data!BP78,"")</f>
        <v>x</v>
      </c>
      <c r="F318" s="212" t="str">
        <f>IF(data!BQ78&gt;0,data!BQ78,"")</f>
        <v>x</v>
      </c>
      <c r="G318" s="212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2" t="str">
        <f>IF(data!BN79&gt;0,data!BN79,"")</f>
        <v>x</v>
      </c>
      <c r="D319" s="212" t="str">
        <f>IF(data!BO79&gt;0,data!BO79,"")</f>
        <v>x</v>
      </c>
      <c r="E319" s="212" t="str">
        <f>IF(data!BP79&gt;0,data!BP79,"")</f>
        <v>x</v>
      </c>
      <c r="F319" s="212" t="str">
        <f>IF(data!BQ79&gt;0,data!BQ79,"")</f>
        <v>x</v>
      </c>
      <c r="G319" s="212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5" t="str">
        <f>IF(data!BN80&gt;0,data!BN80,"")</f>
        <v>x</v>
      </c>
      <c r="D320" s="215" t="str">
        <f>IF(data!BO80&gt;0,data!BO80,"")</f>
        <v>x</v>
      </c>
      <c r="E320" s="215" t="str">
        <f>IF(data!BP80&gt;0,data!BP80,"")</f>
        <v>x</v>
      </c>
      <c r="F320" s="215" t="str">
        <f>IF(data!BQ80&gt;0,data!BQ80,"")</f>
        <v>x</v>
      </c>
      <c r="G320" s="215" t="str">
        <f>IF(data!BR80&gt;0,data!BR80,"")</f>
        <v>x</v>
      </c>
      <c r="H320" s="215" t="str">
        <f>IF(data!BS80&gt;0,data!BS80,"")</f>
        <v>x</v>
      </c>
      <c r="I320" s="215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Whidbey Island Public Hospital District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1"/>
      <c r="D328" s="211"/>
      <c r="E328" s="211"/>
      <c r="F328" s="211"/>
      <c r="G328" s="211"/>
      <c r="H328" s="211"/>
      <c r="I328" s="211"/>
    </row>
    <row r="329" spans="1:9" ht="20.149999999999999" customHeight="1" x14ac:dyDescent="0.35">
      <c r="A329" s="23">
        <v>4</v>
      </c>
      <c r="B329" s="14" t="s">
        <v>233</v>
      </c>
      <c r="C329" s="211"/>
      <c r="D329" s="211"/>
      <c r="E329" s="211"/>
      <c r="F329" s="211"/>
      <c r="G329" s="211"/>
      <c r="H329" s="211"/>
      <c r="I329" s="211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27</v>
      </c>
      <c r="E330" s="26">
        <f>data!BW60</f>
        <v>0</v>
      </c>
      <c r="F330" s="26">
        <f>data!BX60</f>
        <v>18</v>
      </c>
      <c r="G330" s="26">
        <f>data!BY60</f>
        <v>7</v>
      </c>
      <c r="H330" s="26">
        <f>data!BZ60</f>
        <v>0</v>
      </c>
      <c r="I330" s="26">
        <f>data!CA60</f>
        <v>2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1233423.46</v>
      </c>
      <c r="E331" s="86">
        <f>data!BW61</f>
        <v>0</v>
      </c>
      <c r="F331" s="86">
        <f>data!BX61</f>
        <v>1442758.02</v>
      </c>
      <c r="G331" s="86">
        <f>data!BY61</f>
        <v>879195.58</v>
      </c>
      <c r="H331" s="86">
        <f>data!BZ61</f>
        <v>0</v>
      </c>
      <c r="I331" s="86">
        <f>data!CA61</f>
        <v>90849.29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346347</v>
      </c>
      <c r="E332" s="86">
        <f>data!BW62</f>
        <v>0</v>
      </c>
      <c r="F332" s="86">
        <f>data!BX62</f>
        <v>405128</v>
      </c>
      <c r="G332" s="86">
        <f>data!BY62</f>
        <v>246879</v>
      </c>
      <c r="H332" s="86">
        <f>data!BZ62</f>
        <v>0</v>
      </c>
      <c r="I332" s="86">
        <f>data!CA62</f>
        <v>25511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94076.25</v>
      </c>
      <c r="E333" s="86">
        <f>data!BW63</f>
        <v>394863.59</v>
      </c>
      <c r="F333" s="86">
        <f>data!BX63</f>
        <v>22383.5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7725.33</v>
      </c>
      <c r="E334" s="86">
        <f>data!BW64</f>
        <v>2743.97</v>
      </c>
      <c r="F334" s="86">
        <f>data!BX64</f>
        <v>8653.9500000000007</v>
      </c>
      <c r="G334" s="86">
        <f>data!BY64</f>
        <v>24.69</v>
      </c>
      <c r="H334" s="86">
        <f>data!BZ64</f>
        <v>0</v>
      </c>
      <c r="I334" s="86">
        <f>data!CA64</f>
        <v>4333.54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3168.38</v>
      </c>
      <c r="E335" s="86">
        <f>data!BW65</f>
        <v>647.1</v>
      </c>
      <c r="F335" s="86">
        <f>data!BX65</f>
        <v>1305.58</v>
      </c>
      <c r="G335" s="86">
        <f>data!BY65</f>
        <v>551.07000000000005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46589.47</v>
      </c>
      <c r="E336" s="86">
        <f>data!BW66</f>
        <v>41521.360000000001</v>
      </c>
      <c r="F336" s="86">
        <f>data!BX66</f>
        <v>197050.41</v>
      </c>
      <c r="G336" s="86">
        <f>data!BY66</f>
        <v>5384.73</v>
      </c>
      <c r="H336" s="86">
        <f>data!BZ66</f>
        <v>0</v>
      </c>
      <c r="I336" s="86">
        <f>data!CA66</f>
        <v>1125.95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92183</v>
      </c>
      <c r="E337" s="86">
        <f>data!BW67</f>
        <v>6585</v>
      </c>
      <c r="F337" s="86">
        <f>data!BX67</f>
        <v>79107</v>
      </c>
      <c r="G337" s="86">
        <f>data!BY67</f>
        <v>15439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1300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24159.15</v>
      </c>
      <c r="D339" s="86">
        <f>data!BV69</f>
        <v>63824.72</v>
      </c>
      <c r="E339" s="86">
        <f>data!BW69</f>
        <v>78483.16</v>
      </c>
      <c r="F339" s="86">
        <f>data!BX69</f>
        <v>60094.68</v>
      </c>
      <c r="G339" s="86">
        <f>data!BY69</f>
        <v>957.9</v>
      </c>
      <c r="H339" s="86">
        <f>data!BZ69</f>
        <v>0</v>
      </c>
      <c r="I339" s="86">
        <f>data!CA69</f>
        <v>22304.82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24159.15</v>
      </c>
      <c r="D341" s="14">
        <f>data!BV71</f>
        <v>1888637.6099999999</v>
      </c>
      <c r="E341" s="14">
        <f>data!BW71</f>
        <v>524844.17999999993</v>
      </c>
      <c r="F341" s="14">
        <f>data!BX71</f>
        <v>2216481.14</v>
      </c>
      <c r="G341" s="14">
        <f>data!BY71</f>
        <v>1148431.97</v>
      </c>
      <c r="H341" s="14">
        <f>data!BZ71</f>
        <v>0</v>
      </c>
      <c r="I341" s="14">
        <f>data!CA71</f>
        <v>144124.59999999998</v>
      </c>
    </row>
    <row r="342" spans="1:9" ht="20.149999999999999" customHeight="1" x14ac:dyDescent="0.35">
      <c r="A342" s="23">
        <v>17</v>
      </c>
      <c r="B342" s="14" t="s">
        <v>244</v>
      </c>
      <c r="C342" s="210"/>
      <c r="D342" s="210"/>
      <c r="E342" s="210"/>
      <c r="F342" s="210"/>
      <c r="G342" s="210"/>
      <c r="H342" s="210"/>
      <c r="I342" s="210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2" t="str">
        <f>IF(data!BU73&gt;0,data!BU73,"")</f>
        <v>x</v>
      </c>
      <c r="D344" s="212" t="str">
        <f>IF(data!BV73&gt;0,data!BV73,"")</f>
        <v>x</v>
      </c>
      <c r="E344" s="212" t="str">
        <f>IF(data!BW73&gt;0,data!BW73,"")</f>
        <v>x</v>
      </c>
      <c r="F344" s="212" t="str">
        <f>IF(data!BX73&gt;0,data!BX73,"")</f>
        <v>x</v>
      </c>
      <c r="G344" s="212" t="str">
        <f>IF(data!BY73&gt;0,data!BY73,"")</f>
        <v>x</v>
      </c>
      <c r="H344" s="212" t="str">
        <f>IF(data!BZ73&gt;0,data!BZ73,"")</f>
        <v>x</v>
      </c>
      <c r="I344" s="212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2" t="str">
        <f>IF(data!BU74&gt;0,data!BU74,"")</f>
        <v>x</v>
      </c>
      <c r="D345" s="212" t="str">
        <f>IF(data!BV74&gt;0,data!BV74,"")</f>
        <v>x</v>
      </c>
      <c r="E345" s="212" t="str">
        <f>IF(data!BW74&gt;0,data!BW74,"")</f>
        <v>x</v>
      </c>
      <c r="F345" s="212" t="str">
        <f>IF(data!BX74&gt;0,data!BX74,"")</f>
        <v>x</v>
      </c>
      <c r="G345" s="212" t="str">
        <f>IF(data!BY74&gt;0,data!BY74,"")</f>
        <v>x</v>
      </c>
      <c r="H345" s="212" t="str">
        <f>IF(data!BZ74&gt;0,data!BZ74,"")</f>
        <v>x</v>
      </c>
      <c r="I345" s="212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2" t="str">
        <f>IF(data!BU75&gt;0,data!BU75,"")</f>
        <v>x</v>
      </c>
      <c r="D346" s="212" t="str">
        <f>IF(data!BV75&gt;0,data!BV75,"")</f>
        <v>x</v>
      </c>
      <c r="E346" s="212" t="str">
        <f>IF(data!BW75&gt;0,data!BW75,"")</f>
        <v>x</v>
      </c>
      <c r="F346" s="212" t="str">
        <f>IF(data!BX75&gt;0,data!BX75,"")</f>
        <v>x</v>
      </c>
      <c r="G346" s="212" t="str">
        <f>IF(data!BY75&gt;0,data!BY75,"")</f>
        <v>x</v>
      </c>
      <c r="H346" s="212" t="str">
        <f>IF(data!BZ75&gt;0,data!BZ75,"")</f>
        <v>x</v>
      </c>
      <c r="I346" s="212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0"/>
      <c r="D347" s="210"/>
      <c r="E347" s="210"/>
      <c r="F347" s="210"/>
      <c r="G347" s="210"/>
      <c r="H347" s="210"/>
      <c r="I347" s="210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2823.5</v>
      </c>
      <c r="E348" s="85">
        <f>data!BW76</f>
        <v>201.7</v>
      </c>
      <c r="F348" s="85">
        <f>data!BX76</f>
        <v>2423</v>
      </c>
      <c r="G348" s="85">
        <f>data!BY76</f>
        <v>472.9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5" t="str">
        <f>IF(data!BU80&gt;0,data!BU80,"")</f>
        <v/>
      </c>
      <c r="D352" s="215" t="str">
        <f>IF(data!BV80&gt;0,data!BV80,"")</f>
        <v/>
      </c>
      <c r="E352" s="215" t="str">
        <f>IF(data!BW80&gt;0,data!BW80,"")</f>
        <v/>
      </c>
      <c r="F352" s="215" t="str">
        <f>IF(data!BX80&gt;0,data!BX80,"")</f>
        <v/>
      </c>
      <c r="G352" s="215" t="str">
        <f>IF(data!BY80&gt;0,data!BY80,"")</f>
        <v/>
      </c>
      <c r="H352" s="215" t="str">
        <f>IF(data!BZ80&gt;0,data!BZ80,"")</f>
        <v/>
      </c>
      <c r="I352" s="215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Whidbey Island Public Hospital District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1"/>
      <c r="D360" s="211"/>
      <c r="E360" s="211"/>
      <c r="F360" s="211"/>
      <c r="G360" s="211"/>
      <c r="H360" s="211"/>
      <c r="I360" s="211"/>
    </row>
    <row r="361" spans="1:9" ht="20.149999999999999" customHeight="1" x14ac:dyDescent="0.35">
      <c r="A361" s="23">
        <v>4</v>
      </c>
      <c r="B361" s="14" t="s">
        <v>233</v>
      </c>
      <c r="C361" s="211"/>
      <c r="D361" s="211"/>
      <c r="E361" s="211"/>
      <c r="F361" s="211"/>
      <c r="G361" s="211"/>
      <c r="H361" s="211"/>
      <c r="I361" s="211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</v>
      </c>
      <c r="E362" s="216"/>
      <c r="F362" s="210"/>
      <c r="G362" s="210"/>
      <c r="H362" s="210"/>
      <c r="I362" s="87">
        <f>data!CE60</f>
        <v>547.4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45757.39</v>
      </c>
      <c r="E363" s="217"/>
      <c r="F363" s="218"/>
      <c r="G363" s="218"/>
      <c r="H363" s="218"/>
      <c r="I363" s="86">
        <f>data!CE61</f>
        <v>48442966.330000013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12849</v>
      </c>
      <c r="E364" s="217"/>
      <c r="F364" s="218"/>
      <c r="G364" s="218"/>
      <c r="H364" s="218"/>
      <c r="I364" s="86">
        <f>data!CE62</f>
        <v>13602840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15000</v>
      </c>
      <c r="E365" s="217"/>
      <c r="F365" s="218"/>
      <c r="G365" s="218"/>
      <c r="H365" s="218"/>
      <c r="I365" s="86">
        <f>data!CE63</f>
        <v>12662268.779999999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330435.88</v>
      </c>
      <c r="E366" s="217"/>
      <c r="F366" s="218"/>
      <c r="G366" s="218"/>
      <c r="H366" s="218"/>
      <c r="I366" s="86">
        <f>data!CE64</f>
        <v>17171584.539999995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20744.96</v>
      </c>
      <c r="E367" s="217"/>
      <c r="F367" s="218"/>
      <c r="G367" s="218"/>
      <c r="H367" s="218"/>
      <c r="I367" s="86">
        <f>data!CE65</f>
        <v>1510611.04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371.43</v>
      </c>
      <c r="D368" s="86">
        <f>data!CC66</f>
        <v>1352293.22</v>
      </c>
      <c r="E368" s="217"/>
      <c r="F368" s="218"/>
      <c r="G368" s="218"/>
      <c r="H368" s="218"/>
      <c r="I368" s="86">
        <f>data!CE66</f>
        <v>15292554.520000001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123761</v>
      </c>
      <c r="D369" s="86">
        <f>data!CC67</f>
        <v>16569</v>
      </c>
      <c r="E369" s="217"/>
      <c r="F369" s="218"/>
      <c r="G369" s="218"/>
      <c r="H369" s="218"/>
      <c r="I369" s="86">
        <f>data!CE67</f>
        <v>5972269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6048.85</v>
      </c>
      <c r="E370" s="217"/>
      <c r="F370" s="218"/>
      <c r="G370" s="218"/>
      <c r="H370" s="218"/>
      <c r="I370" s="86">
        <f>data!CE68</f>
        <v>1334084.53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196858.12</v>
      </c>
      <c r="E371" s="86">
        <f>data!CD69</f>
        <v>94507.13</v>
      </c>
      <c r="F371" s="218"/>
      <c r="G371" s="218"/>
      <c r="H371" s="218"/>
      <c r="I371" s="86">
        <f>data!CE69</f>
        <v>2431802.7799999998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3">
        <f>data!CD70</f>
        <v>0</v>
      </c>
      <c r="F372" s="219"/>
      <c r="G372" s="219"/>
      <c r="H372" s="219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124132.43</v>
      </c>
      <c r="D373" s="86">
        <f>data!CC71</f>
        <v>1996556.42</v>
      </c>
      <c r="E373" s="86">
        <f>data!CD71</f>
        <v>94507.13</v>
      </c>
      <c r="F373" s="218"/>
      <c r="G373" s="218"/>
      <c r="H373" s="218"/>
      <c r="I373" s="14">
        <f>data!CE71</f>
        <v>118420981.52000001</v>
      </c>
    </row>
    <row r="374" spans="1:9" ht="20.149999999999999" customHeight="1" x14ac:dyDescent="0.35">
      <c r="A374" s="23">
        <v>17</v>
      </c>
      <c r="B374" s="14" t="s">
        <v>244</v>
      </c>
      <c r="C374" s="218"/>
      <c r="D374" s="218"/>
      <c r="E374" s="218"/>
      <c r="F374" s="218"/>
      <c r="G374" s="218"/>
      <c r="H374" s="218"/>
      <c r="I374" s="14">
        <f>-data!CE72</f>
        <v>-132993.26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2" t="str">
        <f>IF(data!CB73&gt;0,data!CB73,"")</f>
        <v>x</v>
      </c>
      <c r="D376" s="212" t="str">
        <f>IF(data!CC73&gt;0,data!CC73,"")</f>
        <v>x</v>
      </c>
      <c r="E376" s="213"/>
      <c r="F376" s="210"/>
      <c r="G376" s="210"/>
      <c r="H376" s="210"/>
      <c r="I376" s="85">
        <f>data!CE73</f>
        <v>35112984.019999996</v>
      </c>
    </row>
    <row r="377" spans="1:9" ht="20.149999999999999" customHeight="1" x14ac:dyDescent="0.35">
      <c r="A377" s="23">
        <v>20</v>
      </c>
      <c r="B377" s="48" t="s">
        <v>1183</v>
      </c>
      <c r="C377" s="212" t="str">
        <f>IF(data!CB74&gt;0,data!CB74,"")</f>
        <v>x</v>
      </c>
      <c r="D377" s="212" t="str">
        <f>IF(data!CC74&gt;0,data!CC74,"")</f>
        <v>x</v>
      </c>
      <c r="E377" s="213"/>
      <c r="F377" s="210"/>
      <c r="G377" s="210"/>
      <c r="H377" s="210"/>
      <c r="I377" s="85">
        <f>data!CE74</f>
        <v>203035149</v>
      </c>
    </row>
    <row r="378" spans="1:9" ht="20.149999999999999" customHeight="1" x14ac:dyDescent="0.35">
      <c r="A378" s="23">
        <v>21</v>
      </c>
      <c r="B378" s="48" t="s">
        <v>1184</v>
      </c>
      <c r="C378" s="212" t="str">
        <f>IF(data!CB75&gt;0,data!CB75,"")</f>
        <v>x</v>
      </c>
      <c r="D378" s="212" t="str">
        <f>IF(data!CC75&gt;0,data!CC75,"")</f>
        <v>x</v>
      </c>
      <c r="E378" s="213"/>
      <c r="F378" s="210"/>
      <c r="G378" s="210"/>
      <c r="H378" s="210"/>
      <c r="I378" s="85">
        <f>data!CE75</f>
        <v>238148133.01999998</v>
      </c>
    </row>
    <row r="379" spans="1:9" ht="20.149999999999999" customHeight="1" x14ac:dyDescent="0.35">
      <c r="A379" s="23" t="s">
        <v>1185</v>
      </c>
      <c r="B379" s="60"/>
      <c r="C379" s="210"/>
      <c r="D379" s="210"/>
      <c r="E379" s="210"/>
      <c r="F379" s="210"/>
      <c r="G379" s="210"/>
      <c r="H379" s="210"/>
      <c r="I379" s="210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3790.7</v>
      </c>
      <c r="D380" s="85">
        <f>data!CC76</f>
        <v>507.5</v>
      </c>
      <c r="E380" s="213"/>
      <c r="F380" s="210"/>
      <c r="G380" s="210"/>
      <c r="H380" s="210"/>
      <c r="I380" s="14">
        <f>data!CE76</f>
        <v>182926.43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2" t="str">
        <f>IF(data!CC77&gt;0,data!CC77,"")</f>
        <v>x</v>
      </c>
      <c r="E381" s="213"/>
      <c r="F381" s="210"/>
      <c r="G381" s="210"/>
      <c r="H381" s="210"/>
      <c r="I381" s="14">
        <f>data!CE77</f>
        <v>94966.5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2" t="str">
        <f>IF(data!CC78&gt;0,data!CC78,"")</f>
        <v>x</v>
      </c>
      <c r="E382" s="213"/>
      <c r="F382" s="210"/>
      <c r="G382" s="210"/>
      <c r="H382" s="210"/>
      <c r="I382" s="14">
        <f>data!CE78</f>
        <v>28272.033333333344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2" t="str">
        <f>IF(data!CC79&gt;0,data!CC79,"")</f>
        <v>x</v>
      </c>
      <c r="E383" s="213"/>
      <c r="F383" s="210"/>
      <c r="G383" s="210"/>
      <c r="H383" s="210"/>
      <c r="I383" s="14">
        <f>data!CE79</f>
        <v>393363</v>
      </c>
    </row>
    <row r="384" spans="1:9" ht="20.149999999999999" customHeight="1" x14ac:dyDescent="0.35">
      <c r="A384" s="23">
        <v>26</v>
      </c>
      <c r="B384" s="14" t="s">
        <v>252</v>
      </c>
      <c r="C384" s="212" t="str">
        <f>IF(data!CB80&gt;0,data!CB80,"")</f>
        <v/>
      </c>
      <c r="D384" s="212" t="str">
        <f>IF(data!CC80&gt;0,data!CC80,"")</f>
        <v>x</v>
      </c>
      <c r="E384" s="216"/>
      <c r="F384" s="210"/>
      <c r="G384" s="210"/>
      <c r="H384" s="210"/>
      <c r="I384" s="84">
        <f>data!CE80</f>
        <v>201.70999999999995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Costcenter</vt:lpstr>
      <vt:lpstr>'Prior year'!Edit</vt:lpstr>
      <vt:lpstr>Edit</vt:lpstr>
      <vt:lpstr>'Prior year'!Funds</vt:lpstr>
      <vt:lpstr>Funds</vt:lpstr>
      <vt:lpstr>'Prior year'!Hospital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  <vt:lpstr>Support</vt:lpstr>
    </vt:vector>
  </TitlesOfParts>
  <Manager>carrie.baranowski@DOH.WA.GOV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2022-02-03T18:03:58Z</dcterms:modified>
</cp:coreProperties>
</file>