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7E7BB456-6054-499A-920E-7E091AB4EB74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expenses">'[1]Expenses (Essbase based)'!$A$8:$F$1270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ID" localSheetId="8" hidden="1">"df6173db-e1a0-4aa1-8046-91e2e7297c23"</definedName>
    <definedName name="ID" localSheetId="0" hidden="1">"a6a29399-71db-4bab-bab1-91c7c59989cb"</definedName>
    <definedName name="ID" localSheetId="7" hidden="1">"1cb141cb-1f59-473f-9a5c-d0a69284f2e5"</definedName>
    <definedName name="ID" localSheetId="2" hidden="1">"6c8a8658-8e04-47d2-99cb-76874695fbeb"</definedName>
    <definedName name="ID" localSheetId="3" hidden="1">"83fcc420-f0e1-4eda-a37b-5acd99b71937"</definedName>
    <definedName name="ID" localSheetId="9" hidden="1">"d11ead19-5646-4deb-9507-1e3de38366ee"</definedName>
    <definedName name="ID" localSheetId="4" hidden="1">"0f8deb2c-66f3-4236-86e9-e145292af99f"</definedName>
    <definedName name="ID" localSheetId="5" hidden="1">"19f1b72c-e317-48f3-a76c-18a14534411c"</definedName>
    <definedName name="ID" localSheetId="6" hidden="1">"4e863c9b-aa37-4489-9966-4bdc11aa4e98"</definedName>
    <definedName name="ID" localSheetId="1" hidden="1">"ee5b7709-e1a7-4b3d-a1a7-11fc15f8939c"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60" i="1" l="1"/>
  <c r="CE71" i="1"/>
  <c r="CE74" i="1" l="1"/>
  <c r="BE59" i="1" l="1"/>
  <c r="CE80" i="1" l="1"/>
  <c r="B559" i="1" l="1"/>
  <c r="CE47" i="1"/>
  <c r="C615" i="10" l="1"/>
  <c r="E550" i="10"/>
  <c r="F550" i="10"/>
  <c r="H546" i="10"/>
  <c r="F546" i="10"/>
  <c r="E546" i="10"/>
  <c r="E545" i="10"/>
  <c r="H545" i="10"/>
  <c r="E544" i="10"/>
  <c r="E540" i="10"/>
  <c r="F540" i="10"/>
  <c r="F539" i="10"/>
  <c r="E539" i="10"/>
  <c r="H539" i="10"/>
  <c r="H538" i="10"/>
  <c r="F538" i="10"/>
  <c r="E538" i="10"/>
  <c r="H537" i="10"/>
  <c r="F537" i="10"/>
  <c r="E537" i="10"/>
  <c r="F536" i="10"/>
  <c r="E536" i="10"/>
  <c r="H536" i="10"/>
  <c r="E535" i="10"/>
  <c r="E534" i="10"/>
  <c r="F534" i="10"/>
  <c r="H533" i="10"/>
  <c r="E533" i="10"/>
  <c r="F533" i="10"/>
  <c r="E532" i="10"/>
  <c r="F532" i="10"/>
  <c r="F531" i="10"/>
  <c r="E531" i="10"/>
  <c r="H531" i="10"/>
  <c r="H530" i="10"/>
  <c r="F530" i="10"/>
  <c r="E530" i="10"/>
  <c r="H529" i="10"/>
  <c r="F529" i="10"/>
  <c r="E529" i="10"/>
  <c r="F528" i="10"/>
  <c r="E528" i="10"/>
  <c r="H528" i="10"/>
  <c r="E527" i="10"/>
  <c r="E526" i="10"/>
  <c r="F526" i="10"/>
  <c r="H525" i="10"/>
  <c r="E525" i="10"/>
  <c r="F525" i="10"/>
  <c r="E524" i="10"/>
  <c r="F524" i="10"/>
  <c r="F523" i="10"/>
  <c r="E523" i="10"/>
  <c r="H523" i="10"/>
  <c r="E522" i="10"/>
  <c r="F522" i="10"/>
  <c r="E520" i="10"/>
  <c r="F520" i="10"/>
  <c r="H519" i="10"/>
  <c r="E519" i="10"/>
  <c r="F519" i="10"/>
  <c r="E518" i="10"/>
  <c r="F518" i="10"/>
  <c r="F517" i="10"/>
  <c r="E517" i="10"/>
  <c r="E516" i="10"/>
  <c r="F516" i="10"/>
  <c r="H515" i="10"/>
  <c r="F515" i="10"/>
  <c r="E515" i="10"/>
  <c r="F514" i="10"/>
  <c r="E514" i="10"/>
  <c r="F513" i="10"/>
  <c r="H513" i="10"/>
  <c r="F512" i="10"/>
  <c r="E511" i="10"/>
  <c r="F511" i="10"/>
  <c r="F510" i="10"/>
  <c r="E510" i="10"/>
  <c r="E509" i="10"/>
  <c r="H508" i="10"/>
  <c r="E508" i="10"/>
  <c r="F508" i="10"/>
  <c r="H507" i="10"/>
  <c r="E507" i="10"/>
  <c r="F507" i="10"/>
  <c r="E506" i="10"/>
  <c r="F506" i="10"/>
  <c r="F505" i="10"/>
  <c r="E505" i="10"/>
  <c r="H505" i="10"/>
  <c r="H504" i="10"/>
  <c r="F504" i="10"/>
  <c r="E504" i="10"/>
  <c r="H503" i="10"/>
  <c r="F503" i="10"/>
  <c r="E503" i="10"/>
  <c r="F502" i="10"/>
  <c r="E502" i="10"/>
  <c r="H502" i="10"/>
  <c r="E501" i="10"/>
  <c r="H500" i="10"/>
  <c r="E500" i="10"/>
  <c r="F500" i="10"/>
  <c r="H499" i="10"/>
  <c r="E499" i="10"/>
  <c r="F499" i="10"/>
  <c r="E498" i="10"/>
  <c r="F498" i="10"/>
  <c r="F497" i="10"/>
  <c r="E497" i="10"/>
  <c r="H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29" i="10"/>
  <c r="D328" i="10"/>
  <c r="D330" i="10" s="1"/>
  <c r="D319" i="10"/>
  <c r="D314" i="10"/>
  <c r="D290" i="10"/>
  <c r="D283" i="10"/>
  <c r="D275" i="10"/>
  <c r="D277" i="10" s="1"/>
  <c r="D265" i="10"/>
  <c r="D260" i="10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L612" i="10"/>
  <c r="J612" i="10"/>
  <c r="I612" i="10"/>
  <c r="G612" i="10"/>
  <c r="D612" i="10"/>
  <c r="C464" i="10"/>
  <c r="C463" i="10"/>
  <c r="C575" i="10"/>
  <c r="C440" i="10"/>
  <c r="C434" i="10"/>
  <c r="C432" i="10"/>
  <c r="C431" i="10"/>
  <c r="C429" i="10"/>
  <c r="C427" i="10"/>
  <c r="H612" i="10"/>
  <c r="D292" i="10" l="1"/>
  <c r="D341" i="10" s="1"/>
  <c r="C481" i="10" s="1"/>
  <c r="D438" i="10"/>
  <c r="C563" i="10"/>
  <c r="D435" i="10"/>
  <c r="C622" i="10"/>
  <c r="C696" i="10"/>
  <c r="D464" i="10"/>
  <c r="B440" i="10"/>
  <c r="C473" i="10"/>
  <c r="C565" i="10"/>
  <c r="B476" i="10"/>
  <c r="C626" i="10"/>
  <c r="C695" i="10"/>
  <c r="C523" i="10"/>
  <c r="G523" i="10" s="1"/>
  <c r="C555" i="10"/>
  <c r="C617" i="10"/>
  <c r="C703" i="10"/>
  <c r="C531" i="10"/>
  <c r="G531" i="10" s="1"/>
  <c r="C672" i="10"/>
  <c r="C500" i="10"/>
  <c r="G500" i="10" s="1"/>
  <c r="C524" i="10"/>
  <c r="G524" i="10" s="1"/>
  <c r="C704" i="10"/>
  <c r="C532" i="10"/>
  <c r="G532" i="10" s="1"/>
  <c r="C635" i="10"/>
  <c r="C556" i="10"/>
  <c r="C671" i="10"/>
  <c r="C499" i="10"/>
  <c r="G499" i="10" s="1"/>
  <c r="C573" i="10"/>
  <c r="C712" i="10"/>
  <c r="C540" i="10"/>
  <c r="G540" i="10" s="1"/>
  <c r="C549" i="10"/>
  <c r="C624" i="10"/>
  <c r="C640" i="10"/>
  <c r="C647" i="10"/>
  <c r="C572" i="10"/>
  <c r="C680" i="10"/>
  <c r="C508" i="10"/>
  <c r="G508" i="10" s="1"/>
  <c r="C637" i="10"/>
  <c r="C557" i="10"/>
  <c r="C428" i="10"/>
  <c r="B465" i="10"/>
  <c r="D368" i="10"/>
  <c r="D373" i="10" s="1"/>
  <c r="D391" i="10" s="1"/>
  <c r="D393" i="10" s="1"/>
  <c r="D396" i="10" s="1"/>
  <c r="F521" i="10"/>
  <c r="E204" i="10"/>
  <c r="C476" i="10" s="1"/>
  <c r="D463" i="10"/>
  <c r="F544" i="10"/>
  <c r="E217" i="10"/>
  <c r="C478" i="10" s="1"/>
  <c r="F612" i="10"/>
  <c r="C430" i="10"/>
  <c r="H501" i="10"/>
  <c r="F501" i="10"/>
  <c r="H527" i="10"/>
  <c r="F527" i="10"/>
  <c r="C458" i="10"/>
  <c r="D339" i="10"/>
  <c r="C482" i="10" s="1"/>
  <c r="F509" i="10"/>
  <c r="H535" i="10"/>
  <c r="F535" i="10"/>
  <c r="B447" i="10"/>
  <c r="D242" i="10"/>
  <c r="B448" i="10" s="1"/>
  <c r="H506" i="10"/>
  <c r="H524" i="10"/>
  <c r="H532" i="10"/>
  <c r="H540" i="10"/>
  <c r="H550" i="10"/>
  <c r="F545" i="10"/>
  <c r="D465" i="10" l="1"/>
  <c r="C673" i="10"/>
  <c r="C501" i="10"/>
  <c r="G501" i="10" s="1"/>
  <c r="C681" i="10"/>
  <c r="C509" i="10"/>
  <c r="G509" i="10" s="1"/>
  <c r="C710" i="10"/>
  <c r="C522" i="10"/>
  <c r="C536" i="10"/>
  <c r="G536" i="10" s="1"/>
  <c r="C683" i="10"/>
  <c r="C525" i="10"/>
  <c r="G525" i="10" s="1"/>
  <c r="C697" i="10"/>
  <c r="C705" i="10"/>
  <c r="C533" i="10"/>
  <c r="G533" i="10" s="1"/>
  <c r="C538" i="10"/>
  <c r="G538" i="10" s="1"/>
  <c r="C682" i="10"/>
  <c r="C510" i="10"/>
  <c r="C702" i="10"/>
  <c r="C530" i="10"/>
  <c r="G530" i="10" s="1"/>
  <c r="C512" i="10"/>
  <c r="C684" i="10"/>
  <c r="C675" i="10"/>
  <c r="C503" i="10"/>
  <c r="G503" i="10" s="1"/>
  <c r="C641" i="10"/>
  <c r="C566" i="10"/>
  <c r="C674" i="10"/>
  <c r="C502" i="10"/>
  <c r="G502" i="10" s="1"/>
  <c r="C690" i="10"/>
  <c r="C518" i="10"/>
  <c r="C692" i="10"/>
  <c r="C520" i="10"/>
  <c r="C574" i="10"/>
  <c r="C620" i="10"/>
  <c r="C694" i="10"/>
  <c r="C636" i="10"/>
  <c r="C553" i="10"/>
  <c r="C643" i="10"/>
  <c r="C568" i="10"/>
  <c r="C504" i="10"/>
  <c r="G504" i="10" s="1"/>
  <c r="C676" i="10"/>
  <c r="C678" i="10"/>
  <c r="C506" i="10"/>
  <c r="G506" i="10" s="1"/>
  <c r="C709" i="10"/>
  <c r="C537" i="10"/>
  <c r="G537" i="10" s="1"/>
  <c r="C701" i="10"/>
  <c r="C529" i="10"/>
  <c r="G529" i="10" s="1"/>
  <c r="C552" i="10"/>
  <c r="C618" i="10"/>
  <c r="C543" i="10"/>
  <c r="C616" i="10"/>
  <c r="C631" i="10"/>
  <c r="C542" i="10"/>
  <c r="C551" i="10"/>
  <c r="C629" i="10"/>
  <c r="C670" i="10"/>
  <c r="C498" i="10"/>
  <c r="C669" i="10"/>
  <c r="C497" i="10"/>
  <c r="G497" i="10" s="1"/>
  <c r="C625" i="10"/>
  <c r="C544" i="10"/>
  <c r="C707" i="10"/>
  <c r="C535" i="10"/>
  <c r="G535" i="10" s="1"/>
  <c r="C630" i="10"/>
  <c r="C546" i="10"/>
  <c r="G546" i="10" s="1"/>
  <c r="C686" i="10"/>
  <c r="C514" i="10"/>
  <c r="C614" i="10"/>
  <c r="C550" i="10"/>
  <c r="G550" i="10" s="1"/>
  <c r="C634" i="10"/>
  <c r="C554" i="10"/>
  <c r="C685" i="10"/>
  <c r="C513" i="10"/>
  <c r="G513" i="10" s="1"/>
  <c r="C708" i="10"/>
  <c r="C465" i="10"/>
  <c r="K612" i="10"/>
  <c r="C561" i="10"/>
  <c r="C621" i="10"/>
  <c r="C623" i="10"/>
  <c r="C562" i="10"/>
  <c r="C689" i="10"/>
  <c r="C517" i="10"/>
  <c r="C644" i="10"/>
  <c r="C569" i="10"/>
  <c r="C619" i="10"/>
  <c r="C559" i="10"/>
  <c r="C706" i="10"/>
  <c r="C534" i="10"/>
  <c r="C642" i="10"/>
  <c r="C567" i="10"/>
  <c r="C700" i="10"/>
  <c r="C528" i="10"/>
  <c r="G528" i="10" s="1"/>
  <c r="C698" i="10"/>
  <c r="C526" i="10"/>
  <c r="C628" i="10"/>
  <c r="C545" i="10"/>
  <c r="G545" i="10" s="1"/>
  <c r="C638" i="10"/>
  <c r="C558" i="10"/>
  <c r="C691" i="10"/>
  <c r="C519" i="10"/>
  <c r="G519" i="10" s="1"/>
  <c r="C627" i="10"/>
  <c r="C560" i="10"/>
  <c r="C677" i="10"/>
  <c r="C505" i="10"/>
  <c r="G505" i="10" s="1"/>
  <c r="C693" i="10"/>
  <c r="C521" i="10"/>
  <c r="C713" i="10"/>
  <c r="C541" i="10"/>
  <c r="C645" i="10"/>
  <c r="C570" i="10"/>
  <c r="C699" i="10"/>
  <c r="C527" i="10"/>
  <c r="G527" i="10" s="1"/>
  <c r="C639" i="10" l="1"/>
  <c r="C564" i="10"/>
  <c r="C511" i="10"/>
  <c r="H509" i="10"/>
  <c r="C688" i="10"/>
  <c r="C516" i="10"/>
  <c r="C679" i="10"/>
  <c r="C507" i="10"/>
  <c r="G507" i="10" s="1"/>
  <c r="C548" i="10"/>
  <c r="C633" i="10"/>
  <c r="C711" i="10"/>
  <c r="C539" i="10"/>
  <c r="G539" i="10" s="1"/>
  <c r="C687" i="10"/>
  <c r="C515" i="10"/>
  <c r="G515" i="10" s="1"/>
  <c r="C571" i="10"/>
  <c r="C646" i="10"/>
  <c r="C648" i="10" s="1"/>
  <c r="M716" i="10" s="1"/>
  <c r="C632" i="10"/>
  <c r="C547" i="10"/>
  <c r="D615" i="10"/>
  <c r="G534" i="10"/>
  <c r="H534" i="10" s="1"/>
  <c r="G514" i="10"/>
  <c r="H514" i="10"/>
  <c r="H522" i="10"/>
  <c r="G522" i="10"/>
  <c r="G517" i="10"/>
  <c r="H517" i="10"/>
  <c r="G521" i="10"/>
  <c r="H521" i="10"/>
  <c r="H512" i="10"/>
  <c r="G512" i="10"/>
  <c r="G498" i="10"/>
  <c r="H498" i="10" s="1"/>
  <c r="G510" i="10"/>
  <c r="H510" i="10" s="1"/>
  <c r="G511" i="10"/>
  <c r="H511" i="10" s="1"/>
  <c r="H520" i="10"/>
  <c r="G520" i="10"/>
  <c r="G544" i="10"/>
  <c r="H544" i="10" s="1"/>
  <c r="G518" i="10"/>
  <c r="H518" i="10"/>
  <c r="G526" i="10"/>
  <c r="H526" i="10" s="1"/>
  <c r="G516" i="10" l="1"/>
  <c r="H516" i="10"/>
  <c r="C433" i="10"/>
  <c r="C441" i="10" s="1"/>
  <c r="C716" i="10"/>
  <c r="D710" i="10"/>
  <c r="D702" i="10"/>
  <c r="D694" i="10"/>
  <c r="D686" i="10"/>
  <c r="D678" i="10"/>
  <c r="D670" i="10"/>
  <c r="D647" i="10"/>
  <c r="D646" i="10"/>
  <c r="D645" i="10"/>
  <c r="D716" i="10"/>
  <c r="D707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06" i="10"/>
  <c r="D698" i="10"/>
  <c r="D690" i="10"/>
  <c r="D682" i="10"/>
  <c r="D674" i="10"/>
  <c r="D711" i="10"/>
  <c r="D703" i="10"/>
  <c r="D695" i="10"/>
  <c r="D687" i="10"/>
  <c r="D679" i="10"/>
  <c r="D708" i="10"/>
  <c r="D700" i="10"/>
  <c r="D692" i="10"/>
  <c r="D684" i="10"/>
  <c r="D676" i="10"/>
  <c r="D668" i="10"/>
  <c r="D671" i="10"/>
  <c r="D623" i="10"/>
  <c r="D619" i="10"/>
  <c r="D697" i="10"/>
  <c r="D625" i="10"/>
  <c r="D628" i="10"/>
  <c r="D622" i="10"/>
  <c r="D618" i="10"/>
  <c r="D713" i="10"/>
  <c r="D673" i="10"/>
  <c r="D689" i="10"/>
  <c r="D629" i="10"/>
  <c r="D626" i="10"/>
  <c r="D621" i="10"/>
  <c r="D617" i="10"/>
  <c r="D624" i="10"/>
  <c r="D705" i="10"/>
  <c r="D620" i="10"/>
  <c r="D616" i="10"/>
  <c r="D627" i="10"/>
  <c r="D681" i="10"/>
  <c r="C668" i="10"/>
  <c r="C715" i="10" s="1"/>
  <c r="C496" i="10"/>
  <c r="D715" i="10" l="1"/>
  <c r="E623" i="10"/>
  <c r="H496" i="10"/>
  <c r="G496" i="10"/>
  <c r="E612" i="10"/>
  <c r="E716" i="10" l="1"/>
  <c r="E707" i="10"/>
  <c r="E699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712" i="10"/>
  <c r="E704" i="10"/>
  <c r="E696" i="10"/>
  <c r="E688" i="10"/>
  <c r="E680" i="10"/>
  <c r="E672" i="10"/>
  <c r="E709" i="10"/>
  <c r="E701" i="10"/>
  <c r="E693" i="10"/>
  <c r="E685" i="10"/>
  <c r="E677" i="10"/>
  <c r="E669" i="10"/>
  <c r="E706" i="10"/>
  <c r="E698" i="10"/>
  <c r="E690" i="10"/>
  <c r="E682" i="10"/>
  <c r="E674" i="10"/>
  <c r="E711" i="10"/>
  <c r="E703" i="10"/>
  <c r="E695" i="10"/>
  <c r="E687" i="10"/>
  <c r="E679" i="10"/>
  <c r="E671" i="10"/>
  <c r="E708" i="10"/>
  <c r="E700" i="10"/>
  <c r="E692" i="10"/>
  <c r="E684" i="10"/>
  <c r="E676" i="10"/>
  <c r="E713" i="10"/>
  <c r="E705" i="10"/>
  <c r="E697" i="10"/>
  <c r="E689" i="10"/>
  <c r="E681" i="10"/>
  <c r="E673" i="10"/>
  <c r="E686" i="10"/>
  <c r="E668" i="10"/>
  <c r="E625" i="10"/>
  <c r="E628" i="10"/>
  <c r="E702" i="10"/>
  <c r="E678" i="10"/>
  <c r="E670" i="10"/>
  <c r="E647" i="10"/>
  <c r="E629" i="10"/>
  <c r="E626" i="10"/>
  <c r="E624" i="10"/>
  <c r="E694" i="10"/>
  <c r="E646" i="10"/>
  <c r="E627" i="10"/>
  <c r="E710" i="10"/>
  <c r="E645" i="10"/>
  <c r="E715" i="10" l="1"/>
  <c r="F624" i="10"/>
  <c r="F712" i="10" l="1"/>
  <c r="F704" i="10"/>
  <c r="F696" i="10"/>
  <c r="F688" i="10"/>
  <c r="F680" i="10"/>
  <c r="F672" i="10"/>
  <c r="F709" i="10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08" i="10"/>
  <c r="F700" i="10"/>
  <c r="F692" i="10"/>
  <c r="F684" i="10"/>
  <c r="F676" i="10"/>
  <c r="F668" i="10"/>
  <c r="F713" i="10"/>
  <c r="F705" i="10"/>
  <c r="F697" i="10"/>
  <c r="F689" i="10"/>
  <c r="F681" i="10"/>
  <c r="F710" i="10"/>
  <c r="F702" i="10"/>
  <c r="F694" i="10"/>
  <c r="F686" i="10"/>
  <c r="F678" i="10"/>
  <c r="F670" i="10"/>
  <c r="F647" i="10"/>
  <c r="F646" i="10"/>
  <c r="F645" i="10"/>
  <c r="F716" i="10"/>
  <c r="F628" i="10"/>
  <c r="F691" i="10"/>
  <c r="F644" i="10"/>
  <c r="F640" i="10"/>
  <c r="F673" i="10"/>
  <c r="F637" i="10"/>
  <c r="F635" i="10"/>
  <c r="F633" i="10"/>
  <c r="F631" i="10"/>
  <c r="F629" i="10"/>
  <c r="F626" i="10"/>
  <c r="F707" i="10"/>
  <c r="F643" i="10"/>
  <c r="F683" i="10"/>
  <c r="F639" i="10"/>
  <c r="F642" i="10"/>
  <c r="F627" i="10"/>
  <c r="F699" i="10"/>
  <c r="F636" i="10"/>
  <c r="F634" i="10"/>
  <c r="F632" i="10"/>
  <c r="F630" i="10"/>
  <c r="F641" i="10"/>
  <c r="F625" i="10"/>
  <c r="F638" i="10"/>
  <c r="F675" i="10"/>
  <c r="F715" i="10" l="1"/>
  <c r="G625" i="10"/>
  <c r="G709" i="10" l="1"/>
  <c r="G701" i="10"/>
  <c r="G693" i="10"/>
  <c r="G685" i="10"/>
  <c r="G677" i="10"/>
  <c r="G669" i="10"/>
  <c r="G706" i="10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3" i="10"/>
  <c r="G705" i="10"/>
  <c r="G697" i="10"/>
  <c r="G689" i="10"/>
  <c r="G681" i="10"/>
  <c r="G673" i="10"/>
  <c r="G710" i="10"/>
  <c r="G702" i="10"/>
  <c r="G694" i="10"/>
  <c r="G686" i="10"/>
  <c r="G678" i="10"/>
  <c r="G716" i="10"/>
  <c r="G707" i="10"/>
  <c r="G699" i="10"/>
  <c r="G691" i="10"/>
  <c r="G683" i="10"/>
  <c r="G675" i="10"/>
  <c r="G644" i="10"/>
  <c r="G643" i="10"/>
  <c r="G642" i="10"/>
  <c r="G641" i="10"/>
  <c r="G640" i="10"/>
  <c r="G680" i="10"/>
  <c r="G637" i="10"/>
  <c r="G635" i="10"/>
  <c r="G633" i="10"/>
  <c r="G631" i="10"/>
  <c r="G629" i="10"/>
  <c r="G626" i="10"/>
  <c r="G696" i="10"/>
  <c r="G670" i="10"/>
  <c r="G647" i="10"/>
  <c r="G639" i="10"/>
  <c r="G712" i="10"/>
  <c r="G646" i="10"/>
  <c r="G627" i="10"/>
  <c r="G688" i="10"/>
  <c r="G672" i="10"/>
  <c r="G636" i="10"/>
  <c r="G634" i="10"/>
  <c r="G632" i="10"/>
  <c r="G630" i="10"/>
  <c r="G645" i="10"/>
  <c r="G638" i="10"/>
  <c r="G628" i="10"/>
  <c r="H628" i="10" s="1"/>
  <c r="G704" i="10"/>
  <c r="H706" i="10" l="1"/>
  <c r="H698" i="10"/>
  <c r="H690" i="10"/>
  <c r="H682" i="10"/>
  <c r="H674" i="10"/>
  <c r="H711" i="10"/>
  <c r="H703" i="10"/>
  <c r="H695" i="10"/>
  <c r="H687" i="10"/>
  <c r="H679" i="10"/>
  <c r="H671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0" i="10"/>
  <c r="H702" i="10"/>
  <c r="H694" i="10"/>
  <c r="H686" i="10"/>
  <c r="H678" i="10"/>
  <c r="H670" i="10"/>
  <c r="H647" i="10"/>
  <c r="H646" i="10"/>
  <c r="H645" i="10"/>
  <c r="H716" i="10"/>
  <c r="H707" i="10"/>
  <c r="H699" i="10"/>
  <c r="H691" i="10"/>
  <c r="H683" i="10"/>
  <c r="H675" i="10"/>
  <c r="H712" i="10"/>
  <c r="H704" i="10"/>
  <c r="H696" i="10"/>
  <c r="H688" i="10"/>
  <c r="H680" i="10"/>
  <c r="H672" i="10"/>
  <c r="H709" i="10"/>
  <c r="H644" i="10"/>
  <c r="H640" i="10"/>
  <c r="H637" i="10"/>
  <c r="H635" i="10"/>
  <c r="H633" i="10"/>
  <c r="H631" i="10"/>
  <c r="H629" i="10"/>
  <c r="H685" i="10"/>
  <c r="H643" i="10"/>
  <c r="H639" i="10"/>
  <c r="H701" i="10"/>
  <c r="H677" i="10"/>
  <c r="H642" i="10"/>
  <c r="H636" i="10"/>
  <c r="H634" i="10"/>
  <c r="H632" i="10"/>
  <c r="H630" i="10"/>
  <c r="H669" i="10"/>
  <c r="H638" i="10"/>
  <c r="H693" i="10"/>
  <c r="H641" i="10"/>
  <c r="G715" i="10"/>
  <c r="H715" i="10" l="1"/>
  <c r="I629" i="10"/>
  <c r="I711" i="10" l="1"/>
  <c r="I703" i="10"/>
  <c r="I695" i="10"/>
  <c r="I687" i="10"/>
  <c r="I679" i="10"/>
  <c r="I671" i="10"/>
  <c r="I708" i="10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4" i="10"/>
  <c r="I696" i="10"/>
  <c r="I688" i="10"/>
  <c r="I680" i="10"/>
  <c r="I709" i="10"/>
  <c r="I701" i="10"/>
  <c r="I693" i="10"/>
  <c r="I685" i="10"/>
  <c r="I677" i="10"/>
  <c r="I669" i="10"/>
  <c r="I674" i="10"/>
  <c r="I690" i="10"/>
  <c r="I706" i="10"/>
  <c r="I672" i="10"/>
  <c r="I682" i="10"/>
  <c r="I698" i="10"/>
  <c r="I715" i="10" l="1"/>
  <c r="J630" i="10"/>
  <c r="J708" i="10" l="1"/>
  <c r="J700" i="10"/>
  <c r="J692" i="10"/>
  <c r="J684" i="10"/>
  <c r="J676" i="10"/>
  <c r="J668" i="10"/>
  <c r="J713" i="10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712" i="10"/>
  <c r="J704" i="10"/>
  <c r="J696" i="10"/>
  <c r="J688" i="10"/>
  <c r="J680" i="10"/>
  <c r="J672" i="10"/>
  <c r="J709" i="10"/>
  <c r="J701" i="10"/>
  <c r="J693" i="10"/>
  <c r="J685" i="10"/>
  <c r="J677" i="10"/>
  <c r="J706" i="10"/>
  <c r="J698" i="10"/>
  <c r="J690" i="10"/>
  <c r="J682" i="10"/>
  <c r="J674" i="10"/>
  <c r="J703" i="10"/>
  <c r="J679" i="10"/>
  <c r="J695" i="10"/>
  <c r="J636" i="10"/>
  <c r="J634" i="10"/>
  <c r="J632" i="10"/>
  <c r="J669" i="10"/>
  <c r="J711" i="10"/>
  <c r="J687" i="10"/>
  <c r="J671" i="10"/>
  <c r="J631" i="10"/>
  <c r="J635" i="10"/>
  <c r="J633" i="10"/>
  <c r="J715" i="10" l="1"/>
  <c r="L647" i="10"/>
  <c r="K644" i="10"/>
  <c r="K713" i="10" l="1"/>
  <c r="K705" i="10"/>
  <c r="K697" i="10"/>
  <c r="K689" i="10"/>
  <c r="K681" i="10"/>
  <c r="K673" i="10"/>
  <c r="K710" i="10"/>
  <c r="K702" i="10"/>
  <c r="K694" i="10"/>
  <c r="K686" i="10"/>
  <c r="K678" i="10"/>
  <c r="K670" i="10"/>
  <c r="K716" i="10"/>
  <c r="K707" i="10"/>
  <c r="K699" i="10"/>
  <c r="K691" i="10"/>
  <c r="K683" i="10"/>
  <c r="K675" i="10"/>
  <c r="K712" i="10"/>
  <c r="K704" i="10"/>
  <c r="K696" i="10"/>
  <c r="K688" i="10"/>
  <c r="K680" i="10"/>
  <c r="K672" i="10"/>
  <c r="K709" i="10"/>
  <c r="K701" i="10"/>
  <c r="K693" i="10"/>
  <c r="K685" i="10"/>
  <c r="K677" i="10"/>
  <c r="K669" i="10"/>
  <c r="K706" i="10"/>
  <c r="K698" i="10"/>
  <c r="K690" i="10"/>
  <c r="K682" i="10"/>
  <c r="K674" i="10"/>
  <c r="K711" i="10"/>
  <c r="K703" i="10"/>
  <c r="K695" i="10"/>
  <c r="K687" i="10"/>
  <c r="K679" i="10"/>
  <c r="K671" i="10"/>
  <c r="K708" i="10"/>
  <c r="K684" i="10"/>
  <c r="K700" i="10"/>
  <c r="K676" i="10"/>
  <c r="K668" i="10"/>
  <c r="K692" i="10"/>
  <c r="L710" i="10"/>
  <c r="M710" i="10" s="1"/>
  <c r="L702" i="10"/>
  <c r="L694" i="10"/>
  <c r="M694" i="10" s="1"/>
  <c r="L686" i="10"/>
  <c r="M686" i="10" s="1"/>
  <c r="L678" i="10"/>
  <c r="M678" i="10" s="1"/>
  <c r="L670" i="10"/>
  <c r="L716" i="10"/>
  <c r="L707" i="10"/>
  <c r="L699" i="10"/>
  <c r="M699" i="10" s="1"/>
  <c r="L691" i="10"/>
  <c r="L683" i="10"/>
  <c r="M683" i="10" s="1"/>
  <c r="L675" i="10"/>
  <c r="M675" i="10" s="1"/>
  <c r="L712" i="10"/>
  <c r="M712" i="10" s="1"/>
  <c r="L704" i="10"/>
  <c r="L696" i="10"/>
  <c r="M696" i="10" s="1"/>
  <c r="L688" i="10"/>
  <c r="L680" i="10"/>
  <c r="M680" i="10" s="1"/>
  <c r="L672" i="10"/>
  <c r="L709" i="10"/>
  <c r="M709" i="10" s="1"/>
  <c r="L701" i="10"/>
  <c r="M701" i="10" s="1"/>
  <c r="L693" i="10"/>
  <c r="M693" i="10" s="1"/>
  <c r="L685" i="10"/>
  <c r="L677" i="10"/>
  <c r="M677" i="10" s="1"/>
  <c r="L669" i="10"/>
  <c r="L706" i="10"/>
  <c r="M706" i="10" s="1"/>
  <c r="L698" i="10"/>
  <c r="L690" i="10"/>
  <c r="M690" i="10" s="1"/>
  <c r="L682" i="10"/>
  <c r="M682" i="10" s="1"/>
  <c r="L674" i="10"/>
  <c r="M674" i="10" s="1"/>
  <c r="L711" i="10"/>
  <c r="M711" i="10" s="1"/>
  <c r="L703" i="10"/>
  <c r="M703" i="10" s="1"/>
  <c r="L695" i="10"/>
  <c r="L687" i="10"/>
  <c r="M687" i="10" s="1"/>
  <c r="L679" i="10"/>
  <c r="L708" i="10"/>
  <c r="M708" i="10" s="1"/>
  <c r="L700" i="10"/>
  <c r="M700" i="10" s="1"/>
  <c r="L692" i="10"/>
  <c r="M692" i="10" s="1"/>
  <c r="L684" i="10"/>
  <c r="M684" i="10" s="1"/>
  <c r="L676" i="10"/>
  <c r="M676" i="10" s="1"/>
  <c r="L668" i="10"/>
  <c r="L697" i="10"/>
  <c r="M697" i="10" s="1"/>
  <c r="L673" i="10"/>
  <c r="L713" i="10"/>
  <c r="M713" i="10" s="1"/>
  <c r="L689" i="10"/>
  <c r="M689" i="10" s="1"/>
  <c r="L705" i="10"/>
  <c r="M705" i="10" s="1"/>
  <c r="L681" i="10"/>
  <c r="M681" i="10" s="1"/>
  <c r="L671" i="10"/>
  <c r="M671" i="10" s="1"/>
  <c r="L715" i="10" l="1"/>
  <c r="M668" i="10"/>
  <c r="M695" i="10"/>
  <c r="M669" i="10"/>
  <c r="M688" i="10"/>
  <c r="M707" i="10"/>
  <c r="M685" i="10"/>
  <c r="M704" i="10"/>
  <c r="M670" i="10"/>
  <c r="K715" i="10"/>
  <c r="M673" i="10"/>
  <c r="M679" i="10"/>
  <c r="M698" i="10"/>
  <c r="M672" i="10"/>
  <c r="M691" i="10"/>
  <c r="M702" i="10"/>
  <c r="M715" i="10" l="1"/>
  <c r="F493" i="1" l="1"/>
  <c r="D493" i="1"/>
  <c r="B493" i="1"/>
  <c r="B575" i="1" l="1"/>
  <c r="A493" i="1"/>
  <c r="A730" i="1"/>
  <c r="A726" i="1"/>
  <c r="A722" i="1"/>
  <c r="D12" i="6"/>
  <c r="I286" i="9"/>
  <c r="G159" i="9"/>
  <c r="S764" i="1"/>
  <c r="D127" i="9"/>
  <c r="I63" i="9"/>
  <c r="V813" i="1"/>
  <c r="C100" i="8"/>
  <c r="C91" i="8"/>
  <c r="C93" i="8"/>
  <c r="C95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H612" i="1"/>
  <c r="CE61" i="1"/>
  <c r="CE65" i="1"/>
  <c r="CE63" i="1"/>
  <c r="CE66" i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N773" i="1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75" i="1"/>
  <c r="C26" i="9" s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72" i="1"/>
  <c r="C125" i="8" s="1"/>
  <c r="D260" i="1"/>
  <c r="D265" i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F9" i="6" s="1"/>
  <c r="E198" i="1"/>
  <c r="E199" i="1"/>
  <c r="C472" i="1" s="1"/>
  <c r="E200" i="1"/>
  <c r="C473" i="1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E139" i="1"/>
  <c r="E127" i="1"/>
  <c r="G34" i="3" s="1"/>
  <c r="CF79" i="1"/>
  <c r="B53" i="1"/>
  <c r="CE51" i="1"/>
  <c r="B49" i="1"/>
  <c r="A412" i="1"/>
  <c r="G493" i="1"/>
  <c r="E493" i="1"/>
  <c r="C493" i="1"/>
  <c r="M817" i="1"/>
  <c r="K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5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5" i="1"/>
  <c r="B734" i="1"/>
  <c r="CF730" i="1"/>
  <c r="CE730" i="1"/>
  <c r="CD730" i="1"/>
  <c r="CA730" i="1"/>
  <c r="BZ730" i="1"/>
  <c r="BY730" i="1"/>
  <c r="BX730" i="1"/>
  <c r="BP730" i="1"/>
  <c r="BO730" i="1"/>
  <c r="BN730" i="1"/>
  <c r="BM730" i="1"/>
  <c r="BL730" i="1"/>
  <c r="BK730" i="1"/>
  <c r="BF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K726" i="1"/>
  <c r="AJ726" i="1"/>
  <c r="AI726" i="1"/>
  <c r="AH726" i="1"/>
  <c r="AG726" i="1"/>
  <c r="AF726" i="1"/>
  <c r="AE726" i="1"/>
  <c r="AD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4" i="1"/>
  <c r="C459" i="1"/>
  <c r="B459" i="1"/>
  <c r="B458" i="1"/>
  <c r="B455" i="1"/>
  <c r="B454" i="1"/>
  <c r="B453" i="1"/>
  <c r="C447" i="1"/>
  <c r="B447" i="1"/>
  <c r="C446" i="1"/>
  <c r="C445" i="1"/>
  <c r="B445" i="1"/>
  <c r="B438" i="1"/>
  <c r="C439" i="1"/>
  <c r="C438" i="1"/>
  <c r="B437" i="1"/>
  <c r="B436" i="1"/>
  <c r="D435" i="1"/>
  <c r="B435" i="1"/>
  <c r="B434" i="1"/>
  <c r="D424" i="1"/>
  <c r="B424" i="1"/>
  <c r="B423" i="1"/>
  <c r="D421" i="1"/>
  <c r="C421" i="1"/>
  <c r="B421" i="1"/>
  <c r="B420" i="1"/>
  <c r="D418" i="1"/>
  <c r="B418" i="1"/>
  <c r="B417" i="1"/>
  <c r="B415" i="1"/>
  <c r="B414" i="1"/>
  <c r="C3" i="8"/>
  <c r="A3" i="8"/>
  <c r="C149" i="8"/>
  <c r="C148" i="8"/>
  <c r="C144" i="8"/>
  <c r="C139" i="8"/>
  <c r="C138" i="8"/>
  <c r="C137" i="8"/>
  <c r="C136" i="8"/>
  <c r="C124" i="8"/>
  <c r="C123" i="8"/>
  <c r="C118" i="8"/>
  <c r="C117" i="8"/>
  <c r="C116" i="8"/>
  <c r="C111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F8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N766" i="1"/>
  <c r="N743" i="1"/>
  <c r="N775" i="1"/>
  <c r="N753" i="1"/>
  <c r="D436" i="1"/>
  <c r="C34" i="5"/>
  <c r="C16" i="8"/>
  <c r="C469" i="1"/>
  <c r="I377" i="9"/>
  <c r="C464" i="1"/>
  <c r="N740" i="1"/>
  <c r="D366" i="9"/>
  <c r="G812" i="1"/>
  <c r="CE64" i="1"/>
  <c r="BT730" i="1" s="1"/>
  <c r="D368" i="9"/>
  <c r="I812" i="1"/>
  <c r="C276" i="9"/>
  <c r="CE70" i="1"/>
  <c r="I372" i="9" s="1"/>
  <c r="CE76" i="1"/>
  <c r="P812" i="1"/>
  <c r="CE77" i="1"/>
  <c r="AY59" i="1" s="1"/>
  <c r="CF77" i="1" s="1"/>
  <c r="I29" i="9"/>
  <c r="C95" i="9"/>
  <c r="CE79" i="1"/>
  <c r="J612" i="1" s="1"/>
  <c r="S748" i="1"/>
  <c r="AC726" i="1"/>
  <c r="E138" i="1"/>
  <c r="C204" i="1"/>
  <c r="D16" i="6" s="1"/>
  <c r="E195" i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CD71" i="1"/>
  <c r="E373" i="9" s="1"/>
  <c r="C615" i="1"/>
  <c r="V815" i="1"/>
  <c r="E372" i="9"/>
  <c r="D10" i="4" l="1"/>
  <c r="C415" i="1"/>
  <c r="N765" i="1"/>
  <c r="N751" i="1"/>
  <c r="N739" i="1"/>
  <c r="I365" i="9"/>
  <c r="B430" i="1"/>
  <c r="AB48" i="1"/>
  <c r="AB62" i="1" s="1"/>
  <c r="E759" i="1" s="1"/>
  <c r="C431" i="1"/>
  <c r="G817" i="1"/>
  <c r="C132" i="8"/>
  <c r="I368" i="9"/>
  <c r="I371" i="9"/>
  <c r="I380" i="9"/>
  <c r="CF76" i="1"/>
  <c r="E544" i="1"/>
  <c r="B782" i="1"/>
  <c r="I201" i="9"/>
  <c r="N771" i="1"/>
  <c r="G122" i="9"/>
  <c r="N768" i="1"/>
  <c r="N763" i="1"/>
  <c r="O816" i="1"/>
  <c r="C10" i="4"/>
  <c r="C429" i="1"/>
  <c r="F816" i="1"/>
  <c r="BK48" i="1"/>
  <c r="BK62" i="1" s="1"/>
  <c r="G268" i="9" s="1"/>
  <c r="D48" i="1"/>
  <c r="D62" i="1" s="1"/>
  <c r="E735" i="1" s="1"/>
  <c r="L816" i="1"/>
  <c r="C434" i="1"/>
  <c r="K816" i="1"/>
  <c r="C816" i="1"/>
  <c r="BI730" i="1"/>
  <c r="D428" i="1"/>
  <c r="N737" i="1"/>
  <c r="N757" i="1"/>
  <c r="N760" i="1"/>
  <c r="C432" i="1"/>
  <c r="I816" i="1"/>
  <c r="B19" i="4"/>
  <c r="G186" i="9"/>
  <c r="N747" i="1"/>
  <c r="N764" i="1"/>
  <c r="N758" i="1"/>
  <c r="D463" i="1"/>
  <c r="F15" i="6"/>
  <c r="I122" i="9"/>
  <c r="D32" i="6"/>
  <c r="F11" i="6"/>
  <c r="F12" i="6"/>
  <c r="AO52" i="1"/>
  <c r="AO67" i="1" s="1"/>
  <c r="F177" i="9" s="1"/>
  <c r="D612" i="1"/>
  <c r="P816" i="1"/>
  <c r="G612" i="1"/>
  <c r="I612" i="1"/>
  <c r="R816" i="1"/>
  <c r="I381" i="9"/>
  <c r="N736" i="1"/>
  <c r="N746" i="1"/>
  <c r="N774" i="1"/>
  <c r="N777" i="1"/>
  <c r="N734" i="1"/>
  <c r="N769" i="1"/>
  <c r="C218" i="9"/>
  <c r="N755" i="1"/>
  <c r="I90" i="9"/>
  <c r="C575" i="1"/>
  <c r="C440" i="1"/>
  <c r="BD48" i="1"/>
  <c r="BD62" i="1" s="1"/>
  <c r="E787" i="1" s="1"/>
  <c r="BV48" i="1"/>
  <c r="BV62" i="1" s="1"/>
  <c r="E805" i="1" s="1"/>
  <c r="AO48" i="1"/>
  <c r="AO62" i="1" s="1"/>
  <c r="E772" i="1" s="1"/>
  <c r="AE48" i="1"/>
  <c r="AE62" i="1" s="1"/>
  <c r="V48" i="1"/>
  <c r="V62" i="1" s="1"/>
  <c r="H76" i="9" s="1"/>
  <c r="K48" i="1"/>
  <c r="K62" i="1" s="1"/>
  <c r="M48" i="1"/>
  <c r="M62" i="1" s="1"/>
  <c r="F44" i="9" s="1"/>
  <c r="AP48" i="1"/>
  <c r="AP62" i="1" s="1"/>
  <c r="E773" i="1" s="1"/>
  <c r="AG48" i="1"/>
  <c r="AG62" i="1" s="1"/>
  <c r="E764" i="1" s="1"/>
  <c r="Z48" i="1"/>
  <c r="Z62" i="1" s="1"/>
  <c r="E757" i="1" s="1"/>
  <c r="BF48" i="1"/>
  <c r="BF62" i="1" s="1"/>
  <c r="E789" i="1" s="1"/>
  <c r="BG48" i="1"/>
  <c r="BG62" i="1" s="1"/>
  <c r="AK48" i="1"/>
  <c r="AK62" i="1" s="1"/>
  <c r="E768" i="1" s="1"/>
  <c r="AN48" i="1"/>
  <c r="AN62" i="1" s="1"/>
  <c r="BT48" i="1"/>
  <c r="BT62" i="1" s="1"/>
  <c r="I300" i="9" s="1"/>
  <c r="BO48" i="1"/>
  <c r="BO62" i="1" s="1"/>
  <c r="D300" i="9" s="1"/>
  <c r="BA48" i="1"/>
  <c r="BA62" i="1" s="1"/>
  <c r="L48" i="1"/>
  <c r="L62" i="1" s="1"/>
  <c r="E44" i="9" s="1"/>
  <c r="F48" i="1"/>
  <c r="F62" i="1" s="1"/>
  <c r="E737" i="1" s="1"/>
  <c r="AF48" i="1"/>
  <c r="AF62" i="1" s="1"/>
  <c r="E763" i="1" s="1"/>
  <c r="AV48" i="1"/>
  <c r="AV62" i="1" s="1"/>
  <c r="E779" i="1" s="1"/>
  <c r="BL48" i="1"/>
  <c r="BL62" i="1" s="1"/>
  <c r="CA48" i="1"/>
  <c r="CA62" i="1" s="1"/>
  <c r="I332" i="9" s="1"/>
  <c r="CB48" i="1"/>
  <c r="CB62" i="1" s="1"/>
  <c r="C364" i="9" s="1"/>
  <c r="AA48" i="1"/>
  <c r="AA62" i="1" s="1"/>
  <c r="F108" i="9" s="1"/>
  <c r="CC48" i="1"/>
  <c r="CC62" i="1" s="1"/>
  <c r="E812" i="1" s="1"/>
  <c r="BM48" i="1"/>
  <c r="BM62" i="1" s="1"/>
  <c r="I268" i="9" s="1"/>
  <c r="BI48" i="1"/>
  <c r="BI62" i="1" s="1"/>
  <c r="AC48" i="1"/>
  <c r="AC62" i="1" s="1"/>
  <c r="H108" i="9" s="1"/>
  <c r="P48" i="1"/>
  <c r="P62" i="1" s="1"/>
  <c r="E747" i="1" s="1"/>
  <c r="D815" i="1"/>
  <c r="J48" i="1"/>
  <c r="J62" i="1" s="1"/>
  <c r="AH48" i="1"/>
  <c r="AH62" i="1" s="1"/>
  <c r="E765" i="1" s="1"/>
  <c r="AX48" i="1"/>
  <c r="AX62" i="1" s="1"/>
  <c r="H204" i="9" s="1"/>
  <c r="BN48" i="1"/>
  <c r="BN62" i="1" s="1"/>
  <c r="E797" i="1" s="1"/>
  <c r="AI48" i="1"/>
  <c r="AI62" i="1" s="1"/>
  <c r="E766" i="1" s="1"/>
  <c r="I48" i="1"/>
  <c r="I62" i="1" s="1"/>
  <c r="I12" i="9" s="1"/>
  <c r="BU48" i="1"/>
  <c r="BU62" i="1" s="1"/>
  <c r="C332" i="9" s="1"/>
  <c r="AM48" i="1"/>
  <c r="AM62" i="1" s="1"/>
  <c r="D172" i="9" s="1"/>
  <c r="G48" i="1"/>
  <c r="G62" i="1" s="1"/>
  <c r="G12" i="9" s="1"/>
  <c r="N48" i="1"/>
  <c r="N62" i="1" s="1"/>
  <c r="E745" i="1" s="1"/>
  <c r="AD48" i="1"/>
  <c r="AD62" i="1" s="1"/>
  <c r="E761" i="1" s="1"/>
  <c r="AJ48" i="1"/>
  <c r="AJ62" i="1" s="1"/>
  <c r="H140" i="9" s="1"/>
  <c r="AR48" i="1"/>
  <c r="AR62" i="1" s="1"/>
  <c r="AZ48" i="1"/>
  <c r="AZ62" i="1" s="1"/>
  <c r="E783" i="1" s="1"/>
  <c r="BH48" i="1"/>
  <c r="BH62" i="1" s="1"/>
  <c r="D268" i="9" s="1"/>
  <c r="BP48" i="1"/>
  <c r="BP62" i="1" s="1"/>
  <c r="BX48" i="1"/>
  <c r="BX62" i="1" s="1"/>
  <c r="F332" i="9" s="1"/>
  <c r="C48" i="1"/>
  <c r="AQ48" i="1"/>
  <c r="AQ62" i="1" s="1"/>
  <c r="E774" i="1" s="1"/>
  <c r="Q48" i="1"/>
  <c r="Q62" i="1" s="1"/>
  <c r="AW48" i="1"/>
  <c r="AW62" i="1" s="1"/>
  <c r="E780" i="1" s="1"/>
  <c r="E48" i="1"/>
  <c r="E62" i="1" s="1"/>
  <c r="E12" i="9" s="1"/>
  <c r="BQ48" i="1"/>
  <c r="BQ62" i="1" s="1"/>
  <c r="F300" i="9" s="1"/>
  <c r="O48" i="1"/>
  <c r="O62" i="1" s="1"/>
  <c r="H44" i="9" s="1"/>
  <c r="BS48" i="1"/>
  <c r="BS62" i="1" s="1"/>
  <c r="BZ48" i="1"/>
  <c r="BZ62" i="1" s="1"/>
  <c r="H332" i="9" s="1"/>
  <c r="T48" i="1"/>
  <c r="T62" i="1" s="1"/>
  <c r="E751" i="1" s="1"/>
  <c r="I363" i="9"/>
  <c r="AS48" i="1"/>
  <c r="AS62" i="1" s="1"/>
  <c r="R48" i="1"/>
  <c r="R62" i="1" s="1"/>
  <c r="AL48" i="1"/>
  <c r="AL62" i="1" s="1"/>
  <c r="AT48" i="1"/>
  <c r="AT62" i="1" s="1"/>
  <c r="D204" i="9" s="1"/>
  <c r="BB48" i="1"/>
  <c r="BB62" i="1" s="1"/>
  <c r="E236" i="9" s="1"/>
  <c r="BJ48" i="1"/>
  <c r="BJ62" i="1" s="1"/>
  <c r="F268" i="9" s="1"/>
  <c r="BR48" i="1"/>
  <c r="BR62" i="1" s="1"/>
  <c r="BY48" i="1"/>
  <c r="BY62" i="1" s="1"/>
  <c r="G332" i="9" s="1"/>
  <c r="S48" i="1"/>
  <c r="S62" i="1" s="1"/>
  <c r="AY48" i="1"/>
  <c r="AY62" i="1" s="1"/>
  <c r="E782" i="1" s="1"/>
  <c r="BW48" i="1"/>
  <c r="BW62" i="1" s="1"/>
  <c r="E332" i="9" s="1"/>
  <c r="Y48" i="1"/>
  <c r="Y62" i="1" s="1"/>
  <c r="BE48" i="1"/>
  <c r="BE62" i="1" s="1"/>
  <c r="E788" i="1" s="1"/>
  <c r="U48" i="1"/>
  <c r="U62" i="1" s="1"/>
  <c r="C427" i="1"/>
  <c r="BC48" i="1"/>
  <c r="BC62" i="1" s="1"/>
  <c r="E786" i="1" s="1"/>
  <c r="AU48" i="1"/>
  <c r="AU62" i="1" s="1"/>
  <c r="E778" i="1" s="1"/>
  <c r="H48" i="1"/>
  <c r="H62" i="1" s="1"/>
  <c r="X48" i="1"/>
  <c r="X62" i="1" s="1"/>
  <c r="D816" i="1"/>
  <c r="G108" i="9"/>
  <c r="C414" i="1"/>
  <c r="B10" i="4"/>
  <c r="C458" i="1"/>
  <c r="M816" i="1"/>
  <c r="F612" i="1"/>
  <c r="I366" i="9"/>
  <c r="C430" i="1"/>
  <c r="G816" i="1"/>
  <c r="C815" i="1"/>
  <c r="F815" i="1"/>
  <c r="H815" i="1"/>
  <c r="Q816" i="1"/>
  <c r="I815" i="1"/>
  <c r="G815" i="1"/>
  <c r="N752" i="1"/>
  <c r="P815" i="1"/>
  <c r="Q815" i="1"/>
  <c r="R815" i="1"/>
  <c r="S815" i="1"/>
  <c r="G28" i="4"/>
  <c r="I362" i="9"/>
  <c r="N762" i="1"/>
  <c r="N748" i="1"/>
  <c r="W48" i="1"/>
  <c r="W62" i="1" s="1"/>
  <c r="E754" i="1" s="1"/>
  <c r="D186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C418" i="1"/>
  <c r="D438" i="1"/>
  <c r="F14" i="6"/>
  <c r="O815" i="1"/>
  <c r="T815" i="1"/>
  <c r="C471" i="1"/>
  <c r="F10" i="6"/>
  <c r="D26" i="9"/>
  <c r="N735" i="1"/>
  <c r="CE75" i="1"/>
  <c r="E142" i="1" s="1"/>
  <c r="F7" i="6"/>
  <c r="E204" i="1"/>
  <c r="C468" i="1"/>
  <c r="I383" i="9"/>
  <c r="S816" i="1"/>
  <c r="D22" i="7"/>
  <c r="C40" i="5"/>
  <c r="C420" i="1"/>
  <c r="B28" i="4"/>
  <c r="N772" i="1"/>
  <c r="F186" i="9"/>
  <c r="CB52" i="1"/>
  <c r="CB67" i="1" s="1"/>
  <c r="M52" i="1"/>
  <c r="M67" i="1" s="1"/>
  <c r="AA52" i="1"/>
  <c r="AA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97" i="8" l="1"/>
  <c r="C101" i="8"/>
  <c r="BE730" i="1"/>
  <c r="D339" i="1"/>
  <c r="C102" i="8" s="1"/>
  <c r="B736" i="1"/>
  <c r="E498" i="1"/>
  <c r="E9" i="9"/>
  <c r="D415" i="1"/>
  <c r="F817" i="1"/>
  <c r="BS730" i="1"/>
  <c r="C131" i="8"/>
  <c r="B429" i="1"/>
  <c r="D817" i="1"/>
  <c r="BQ730" i="1"/>
  <c r="B427" i="1"/>
  <c r="C129" i="8"/>
  <c r="C133" i="8"/>
  <c r="H817" i="1"/>
  <c r="BU730" i="1"/>
  <c r="B431" i="1"/>
  <c r="B432" i="1"/>
  <c r="I817" i="1"/>
  <c r="BV730" i="1"/>
  <c r="C134" i="8"/>
  <c r="B439" i="1"/>
  <c r="B440" i="1" s="1"/>
  <c r="C140" i="8"/>
  <c r="L817" i="1"/>
  <c r="CC730" i="1"/>
  <c r="O817" i="1"/>
  <c r="B463" i="1"/>
  <c r="D361" i="1"/>
  <c r="BJ730" i="1"/>
  <c r="C110" i="8"/>
  <c r="F172" i="9"/>
  <c r="D140" i="9"/>
  <c r="G236" i="9"/>
  <c r="G172" i="9"/>
  <c r="E794" i="1"/>
  <c r="E204" i="9"/>
  <c r="E803" i="1"/>
  <c r="M71" i="1"/>
  <c r="C506" i="1" s="1"/>
  <c r="G506" i="1" s="1"/>
  <c r="C62" i="1"/>
  <c r="E734" i="1" s="1"/>
  <c r="V52" i="1"/>
  <c r="V67" i="1" s="1"/>
  <c r="J753" i="1" s="1"/>
  <c r="F52" i="1"/>
  <c r="F67" i="1" s="1"/>
  <c r="BD52" i="1"/>
  <c r="BD67" i="1" s="1"/>
  <c r="BD71" i="1" s="1"/>
  <c r="G245" i="9" s="1"/>
  <c r="AV52" i="1"/>
  <c r="AV67" i="1" s="1"/>
  <c r="J779" i="1" s="1"/>
  <c r="J772" i="1"/>
  <c r="Y52" i="1"/>
  <c r="Y67" i="1" s="1"/>
  <c r="J756" i="1" s="1"/>
  <c r="S52" i="1"/>
  <c r="S67" i="1" s="1"/>
  <c r="E81" i="9" s="1"/>
  <c r="BW52" i="1"/>
  <c r="BW67" i="1" s="1"/>
  <c r="J806" i="1" s="1"/>
  <c r="L52" i="1"/>
  <c r="L67" i="1" s="1"/>
  <c r="J743" i="1" s="1"/>
  <c r="BT52" i="1"/>
  <c r="BT67" i="1" s="1"/>
  <c r="J803" i="1" s="1"/>
  <c r="BO52" i="1"/>
  <c r="BO67" i="1" s="1"/>
  <c r="J798" i="1" s="1"/>
  <c r="W52" i="1"/>
  <c r="W67" i="1" s="1"/>
  <c r="I81" i="9" s="1"/>
  <c r="U52" i="1"/>
  <c r="U67" i="1" s="1"/>
  <c r="G81" i="9" s="1"/>
  <c r="O52" i="1"/>
  <c r="O67" i="1" s="1"/>
  <c r="J746" i="1" s="1"/>
  <c r="H52" i="1"/>
  <c r="H67" i="1" s="1"/>
  <c r="J739" i="1" s="1"/>
  <c r="BZ52" i="1"/>
  <c r="BZ67" i="1" s="1"/>
  <c r="H337" i="9" s="1"/>
  <c r="BL52" i="1"/>
  <c r="BL67" i="1" s="1"/>
  <c r="J795" i="1" s="1"/>
  <c r="BR71" i="1"/>
  <c r="C626" i="1" s="1"/>
  <c r="D52" i="1"/>
  <c r="D67" i="1" s="1"/>
  <c r="J735" i="1" s="1"/>
  <c r="BN52" i="1"/>
  <c r="BN67" i="1" s="1"/>
  <c r="C305" i="9" s="1"/>
  <c r="BQ52" i="1"/>
  <c r="BQ67" i="1" s="1"/>
  <c r="J800" i="1" s="1"/>
  <c r="AS52" i="1"/>
  <c r="AS67" i="1" s="1"/>
  <c r="AS71" i="1" s="1"/>
  <c r="Q52" i="1"/>
  <c r="Q67" i="1" s="1"/>
  <c r="J748" i="1" s="1"/>
  <c r="N52" i="1"/>
  <c r="N67" i="1" s="1"/>
  <c r="J745" i="1" s="1"/>
  <c r="AL52" i="1"/>
  <c r="AL67" i="1" s="1"/>
  <c r="J769" i="1" s="1"/>
  <c r="J52" i="1"/>
  <c r="J67" i="1" s="1"/>
  <c r="J741" i="1" s="1"/>
  <c r="AH52" i="1"/>
  <c r="AH67" i="1" s="1"/>
  <c r="F145" i="9" s="1"/>
  <c r="BS52" i="1"/>
  <c r="BS67" i="1" s="1"/>
  <c r="J802" i="1" s="1"/>
  <c r="AE52" i="1"/>
  <c r="AE67" i="1" s="1"/>
  <c r="AE71" i="1" s="1"/>
  <c r="C149" i="9" s="1"/>
  <c r="R52" i="1"/>
  <c r="R67" i="1" s="1"/>
  <c r="R71" i="1" s="1"/>
  <c r="C511" i="1" s="1"/>
  <c r="G511" i="1" s="1"/>
  <c r="C52" i="1"/>
  <c r="C67" i="1" s="1"/>
  <c r="P52" i="1"/>
  <c r="P67" i="1" s="1"/>
  <c r="P71" i="1" s="1"/>
  <c r="X52" i="1"/>
  <c r="X67" i="1" s="1"/>
  <c r="BJ52" i="1"/>
  <c r="BJ67" i="1" s="1"/>
  <c r="BJ71" i="1" s="1"/>
  <c r="C555" i="1" s="1"/>
  <c r="AR52" i="1"/>
  <c r="AR67" i="1" s="1"/>
  <c r="AX52" i="1"/>
  <c r="AX67" i="1" s="1"/>
  <c r="J781" i="1" s="1"/>
  <c r="BV52" i="1"/>
  <c r="BV67" i="1" s="1"/>
  <c r="BV71" i="1" s="1"/>
  <c r="C642" i="1" s="1"/>
  <c r="T52" i="1"/>
  <c r="T67" i="1" s="1"/>
  <c r="J751" i="1" s="1"/>
  <c r="AY52" i="1"/>
  <c r="AY67" i="1" s="1"/>
  <c r="I209" i="9" s="1"/>
  <c r="BF52" i="1"/>
  <c r="BF67" i="1" s="1"/>
  <c r="BF71" i="1" s="1"/>
  <c r="C629" i="1" s="1"/>
  <c r="AN52" i="1"/>
  <c r="AN67" i="1" s="1"/>
  <c r="J771" i="1" s="1"/>
  <c r="BH52" i="1"/>
  <c r="BH67" i="1" s="1"/>
  <c r="D273" i="9" s="1"/>
  <c r="BP52" i="1"/>
  <c r="BP67" i="1" s="1"/>
  <c r="E305" i="9" s="1"/>
  <c r="Z52" i="1"/>
  <c r="Z67" i="1" s="1"/>
  <c r="J757" i="1" s="1"/>
  <c r="AB52" i="1"/>
  <c r="AB67" i="1" s="1"/>
  <c r="G113" i="9" s="1"/>
  <c r="AF52" i="1"/>
  <c r="AF67" i="1" s="1"/>
  <c r="AF71" i="1" s="1"/>
  <c r="I52" i="1"/>
  <c r="I67" i="1" s="1"/>
  <c r="J740" i="1" s="1"/>
  <c r="AI52" i="1"/>
  <c r="AI67" i="1" s="1"/>
  <c r="G145" i="9" s="1"/>
  <c r="AZ52" i="1"/>
  <c r="AZ67" i="1" s="1"/>
  <c r="AZ71" i="1" s="1"/>
  <c r="C245" i="9" s="1"/>
  <c r="CC52" i="1"/>
  <c r="CC67" i="1" s="1"/>
  <c r="CC71" i="1" s="1"/>
  <c r="C620" i="1" s="1"/>
  <c r="BG52" i="1"/>
  <c r="BG67" i="1" s="1"/>
  <c r="BG71" i="1" s="1"/>
  <c r="BB52" i="1"/>
  <c r="BB67" i="1" s="1"/>
  <c r="BB71" i="1" s="1"/>
  <c r="E245" i="9" s="1"/>
  <c r="AD52" i="1"/>
  <c r="AD67" i="1" s="1"/>
  <c r="AD71" i="1" s="1"/>
  <c r="C523" i="1" s="1"/>
  <c r="G523" i="1" s="1"/>
  <c r="K52" i="1"/>
  <c r="K67" i="1" s="1"/>
  <c r="K71" i="1" s="1"/>
  <c r="G52" i="1"/>
  <c r="G67" i="1" s="1"/>
  <c r="J738" i="1" s="1"/>
  <c r="BM52" i="1"/>
  <c r="BM67" i="1" s="1"/>
  <c r="BM71" i="1" s="1"/>
  <c r="C638" i="1" s="1"/>
  <c r="BK52" i="1"/>
  <c r="BK67" i="1" s="1"/>
  <c r="BK71" i="1" s="1"/>
  <c r="G277" i="9" s="1"/>
  <c r="BE52" i="1"/>
  <c r="BE67" i="1" s="1"/>
  <c r="J788" i="1" s="1"/>
  <c r="AK52" i="1"/>
  <c r="AK67" i="1" s="1"/>
  <c r="AK71" i="1" s="1"/>
  <c r="C530" i="1" s="1"/>
  <c r="G530" i="1" s="1"/>
  <c r="AW52" i="1"/>
  <c r="AW67" i="1" s="1"/>
  <c r="G209" i="9" s="1"/>
  <c r="BY52" i="1"/>
  <c r="BY67" i="1" s="1"/>
  <c r="BY71" i="1" s="1"/>
  <c r="C570" i="1" s="1"/>
  <c r="AM52" i="1"/>
  <c r="AM67" i="1" s="1"/>
  <c r="J770" i="1" s="1"/>
  <c r="BU52" i="1"/>
  <c r="BU67" i="1" s="1"/>
  <c r="BU71" i="1" s="1"/>
  <c r="C641" i="1" s="1"/>
  <c r="E52" i="1"/>
  <c r="E67" i="1" s="1"/>
  <c r="J736" i="1" s="1"/>
  <c r="AC52" i="1"/>
  <c r="AC67" i="1" s="1"/>
  <c r="AC71" i="1" s="1"/>
  <c r="AU52" i="1"/>
  <c r="AU67" i="1" s="1"/>
  <c r="E209" i="9" s="1"/>
  <c r="AP52" i="1"/>
  <c r="AP67" i="1" s="1"/>
  <c r="J773" i="1" s="1"/>
  <c r="BA52" i="1"/>
  <c r="BA67" i="1" s="1"/>
  <c r="J784" i="1" s="1"/>
  <c r="AG52" i="1"/>
  <c r="AG67" i="1" s="1"/>
  <c r="AG71" i="1" s="1"/>
  <c r="C698" i="1" s="1"/>
  <c r="CA52" i="1"/>
  <c r="CA67" i="1" s="1"/>
  <c r="J810" i="1" s="1"/>
  <c r="AT52" i="1"/>
  <c r="AT67" i="1" s="1"/>
  <c r="D209" i="9" s="1"/>
  <c r="AJ52" i="1"/>
  <c r="AJ67" i="1" s="1"/>
  <c r="AJ71" i="1" s="1"/>
  <c r="C701" i="1" s="1"/>
  <c r="BI52" i="1"/>
  <c r="BI67" i="1" s="1"/>
  <c r="E273" i="9" s="1"/>
  <c r="BC52" i="1"/>
  <c r="BC67" i="1" s="1"/>
  <c r="AQ52" i="1"/>
  <c r="AQ67" i="1" s="1"/>
  <c r="AQ71" i="1" s="1"/>
  <c r="C536" i="1" s="1"/>
  <c r="G536" i="1" s="1"/>
  <c r="BX52" i="1"/>
  <c r="BX67" i="1" s="1"/>
  <c r="BX71" i="1" s="1"/>
  <c r="C569" i="1" s="1"/>
  <c r="H71" i="1"/>
  <c r="C673" i="1" s="1"/>
  <c r="BL71" i="1"/>
  <c r="C557" i="1" s="1"/>
  <c r="AL71" i="1"/>
  <c r="C181" i="9" s="1"/>
  <c r="J71" i="1"/>
  <c r="C53" i="9" s="1"/>
  <c r="V71" i="1"/>
  <c r="C687" i="1" s="1"/>
  <c r="C268" i="9"/>
  <c r="CB71" i="1"/>
  <c r="C373" i="9" s="1"/>
  <c r="E753" i="1"/>
  <c r="C300" i="9"/>
  <c r="E792" i="1"/>
  <c r="C140" i="9"/>
  <c r="D364" i="9"/>
  <c r="E811" i="1"/>
  <c r="I108" i="9"/>
  <c r="E762" i="1"/>
  <c r="AO71" i="1"/>
  <c r="F181" i="9" s="1"/>
  <c r="E810" i="1"/>
  <c r="D332" i="9"/>
  <c r="E758" i="1"/>
  <c r="E770" i="1"/>
  <c r="F204" i="9"/>
  <c r="S71" i="1"/>
  <c r="E746" i="1"/>
  <c r="E750" i="1"/>
  <c r="E140" i="9"/>
  <c r="E798" i="1"/>
  <c r="L71" i="1"/>
  <c r="C677" i="1" s="1"/>
  <c r="E801" i="1"/>
  <c r="F140" i="9"/>
  <c r="E769" i="1"/>
  <c r="H12" i="9"/>
  <c r="E784" i="1"/>
  <c r="E806" i="1"/>
  <c r="H268" i="9"/>
  <c r="E742" i="1"/>
  <c r="I172" i="9"/>
  <c r="C236" i="9"/>
  <c r="E775" i="1"/>
  <c r="E108" i="9"/>
  <c r="F71" i="1"/>
  <c r="F21" i="9" s="1"/>
  <c r="F12" i="9"/>
  <c r="E744" i="1"/>
  <c r="E804" i="1"/>
  <c r="C172" i="9"/>
  <c r="I236" i="9"/>
  <c r="E808" i="1"/>
  <c r="E743" i="1"/>
  <c r="C76" i="9"/>
  <c r="E771" i="1"/>
  <c r="G204" i="9"/>
  <c r="C108" i="9"/>
  <c r="BW71" i="1"/>
  <c r="C643" i="1" s="1"/>
  <c r="G300" i="9"/>
  <c r="G44" i="9"/>
  <c r="E781" i="1"/>
  <c r="E777" i="1"/>
  <c r="E748" i="1"/>
  <c r="E172" i="9"/>
  <c r="D44" i="9"/>
  <c r="BT71" i="1"/>
  <c r="C640" i="1" s="1"/>
  <c r="G71" i="1"/>
  <c r="C672" i="1" s="1"/>
  <c r="E799" i="1"/>
  <c r="D236" i="9"/>
  <c r="E738" i="1"/>
  <c r="G140" i="9"/>
  <c r="AA71" i="1"/>
  <c r="C692" i="1" s="1"/>
  <c r="E268" i="9"/>
  <c r="E790" i="1"/>
  <c r="E741" i="1"/>
  <c r="G76" i="9"/>
  <c r="E791" i="1"/>
  <c r="E736" i="1"/>
  <c r="E760" i="1"/>
  <c r="E785" i="1"/>
  <c r="I140" i="9"/>
  <c r="C44" i="9"/>
  <c r="H236" i="9"/>
  <c r="I44" i="9"/>
  <c r="E756" i="1"/>
  <c r="E755" i="1"/>
  <c r="AW71" i="1"/>
  <c r="G213" i="9" s="1"/>
  <c r="E740" i="1"/>
  <c r="E796" i="1"/>
  <c r="D108" i="9"/>
  <c r="AI71" i="1"/>
  <c r="G149" i="9" s="1"/>
  <c r="E793" i="1"/>
  <c r="E795" i="1"/>
  <c r="E767" i="1"/>
  <c r="E807" i="1"/>
  <c r="D76" i="9"/>
  <c r="C204" i="9"/>
  <c r="E776" i="1"/>
  <c r="I204" i="9"/>
  <c r="D12" i="9"/>
  <c r="E800" i="1"/>
  <c r="E752" i="1"/>
  <c r="E809" i="1"/>
  <c r="F236" i="9"/>
  <c r="E802" i="1"/>
  <c r="H300" i="9"/>
  <c r="H172" i="9"/>
  <c r="E739" i="1"/>
  <c r="BZ71" i="1"/>
  <c r="H341" i="9" s="1"/>
  <c r="E76" i="9"/>
  <c r="E300" i="9"/>
  <c r="E749" i="1"/>
  <c r="F76" i="9"/>
  <c r="T71" i="1"/>
  <c r="I76" i="9"/>
  <c r="CE48" i="1"/>
  <c r="H81" i="9"/>
  <c r="N815" i="1"/>
  <c r="J750" i="1"/>
  <c r="B511" i="1"/>
  <c r="B573" i="1"/>
  <c r="H501" i="1"/>
  <c r="F501" i="1"/>
  <c r="F517" i="1"/>
  <c r="F499" i="1"/>
  <c r="H499" i="1"/>
  <c r="H505" i="1"/>
  <c r="F505" i="1"/>
  <c r="H497" i="1"/>
  <c r="F497" i="1"/>
  <c r="F515" i="1"/>
  <c r="H515" i="1"/>
  <c r="F544" i="1"/>
  <c r="H536" i="1"/>
  <c r="F536" i="1"/>
  <c r="F528" i="1"/>
  <c r="H528" i="1"/>
  <c r="F520" i="1"/>
  <c r="D341" i="1"/>
  <c r="C481" i="1" s="1"/>
  <c r="C50" i="8"/>
  <c r="I378" i="9"/>
  <c r="K612" i="1"/>
  <c r="C465" i="1"/>
  <c r="N816" i="1"/>
  <c r="F32" i="6"/>
  <c r="C478" i="1"/>
  <c r="C482" i="1"/>
  <c r="F498" i="1"/>
  <c r="C476" i="1"/>
  <c r="F16" i="6"/>
  <c r="F516" i="1"/>
  <c r="F540" i="1"/>
  <c r="H540" i="1"/>
  <c r="F532" i="1"/>
  <c r="H532" i="1"/>
  <c r="H524" i="1"/>
  <c r="F524" i="1"/>
  <c r="F550" i="1"/>
  <c r="H550" i="1"/>
  <c r="G305" i="9"/>
  <c r="J801" i="1"/>
  <c r="F113" i="9"/>
  <c r="J758" i="1"/>
  <c r="F49" i="9"/>
  <c r="J744" i="1"/>
  <c r="C369" i="9"/>
  <c r="J811" i="1"/>
  <c r="F17" i="9"/>
  <c r="J737" i="1"/>
  <c r="U71" i="1" l="1"/>
  <c r="G85" i="9" s="1"/>
  <c r="Z71" i="1"/>
  <c r="C691" i="1" s="1"/>
  <c r="AY71" i="1"/>
  <c r="I213" i="9" s="1"/>
  <c r="F7" i="4"/>
  <c r="AB726" i="1"/>
  <c r="G7" i="4"/>
  <c r="AM71" i="1"/>
  <c r="C532" i="1" s="1"/>
  <c r="G532" i="1" s="1"/>
  <c r="CA71" i="1"/>
  <c r="C572" i="1" s="1"/>
  <c r="N817" i="1"/>
  <c r="B465" i="1"/>
  <c r="C112" i="8"/>
  <c r="W71" i="1"/>
  <c r="C688" i="1" s="1"/>
  <c r="Y71" i="1"/>
  <c r="C690" i="1" s="1"/>
  <c r="O71" i="1"/>
  <c r="C508" i="1" s="1"/>
  <c r="G508" i="1" s="1"/>
  <c r="D113" i="9"/>
  <c r="AV71" i="1"/>
  <c r="C713" i="1" s="1"/>
  <c r="BN71" i="1"/>
  <c r="C619" i="1" s="1"/>
  <c r="BO71" i="1"/>
  <c r="C627" i="1" s="1"/>
  <c r="G241" i="9"/>
  <c r="J787" i="1"/>
  <c r="BS71" i="1"/>
  <c r="H309" i="9" s="1"/>
  <c r="H305" i="9"/>
  <c r="AU71" i="1"/>
  <c r="E213" i="9" s="1"/>
  <c r="F209" i="9"/>
  <c r="BE71" i="1"/>
  <c r="H245" i="9" s="1"/>
  <c r="F53" i="9"/>
  <c r="C12" i="9"/>
  <c r="CE62" i="1"/>
  <c r="C678" i="1"/>
  <c r="C624" i="1"/>
  <c r="C549" i="1"/>
  <c r="E337" i="9"/>
  <c r="H21" i="9"/>
  <c r="I305" i="9"/>
  <c r="G309" i="9"/>
  <c r="C563" i="1"/>
  <c r="D177" i="9"/>
  <c r="E49" i="9"/>
  <c r="J754" i="1"/>
  <c r="D305" i="9"/>
  <c r="H49" i="9"/>
  <c r="J766" i="1"/>
  <c r="G17" i="9"/>
  <c r="J797" i="1"/>
  <c r="H241" i="9"/>
  <c r="J778" i="1"/>
  <c r="J752" i="1"/>
  <c r="C675" i="1"/>
  <c r="I337" i="9"/>
  <c r="H17" i="9"/>
  <c r="J796" i="1"/>
  <c r="H273" i="9"/>
  <c r="F81" i="9"/>
  <c r="J759" i="1"/>
  <c r="D145" i="9"/>
  <c r="J809" i="1"/>
  <c r="J782" i="1"/>
  <c r="J763" i="1"/>
  <c r="C177" i="9"/>
  <c r="G49" i="9"/>
  <c r="AP71" i="1"/>
  <c r="C535" i="1" s="1"/>
  <c r="G535" i="1" s="1"/>
  <c r="J805" i="1"/>
  <c r="D337" i="9"/>
  <c r="E113" i="9"/>
  <c r="I145" i="9"/>
  <c r="G177" i="9"/>
  <c r="J768" i="1"/>
  <c r="N71" i="1"/>
  <c r="C679" i="1" s="1"/>
  <c r="C531" i="1"/>
  <c r="G531" i="1" s="1"/>
  <c r="I273" i="9"/>
  <c r="BQ71" i="1"/>
  <c r="C562" i="1" s="1"/>
  <c r="E177" i="9"/>
  <c r="CE67" i="1"/>
  <c r="F305" i="9"/>
  <c r="J777" i="1"/>
  <c r="BP71" i="1"/>
  <c r="C621" i="1" s="1"/>
  <c r="H85" i="9"/>
  <c r="H277" i="9"/>
  <c r="AN71" i="1"/>
  <c r="E181" i="9" s="1"/>
  <c r="C277" i="9"/>
  <c r="C618" i="1"/>
  <c r="C683" i="1"/>
  <c r="AX71" i="1"/>
  <c r="C616" i="1" s="1"/>
  <c r="AT71" i="1"/>
  <c r="J765" i="1"/>
  <c r="J808" i="1"/>
  <c r="C635" i="1"/>
  <c r="J780" i="1"/>
  <c r="J776" i="1"/>
  <c r="C637" i="1"/>
  <c r="J799" i="1"/>
  <c r="C209" i="9"/>
  <c r="D241" i="9"/>
  <c r="BA71" i="1"/>
  <c r="D245" i="9" s="1"/>
  <c r="AB71" i="1"/>
  <c r="C521" i="1" s="1"/>
  <c r="G521" i="1" s="1"/>
  <c r="C49" i="9"/>
  <c r="H117" i="9"/>
  <c r="C694" i="1"/>
  <c r="D149" i="9"/>
  <c r="C697" i="1"/>
  <c r="F241" i="9"/>
  <c r="J786" i="1"/>
  <c r="J764" i="1"/>
  <c r="E145" i="9"/>
  <c r="J790" i="1"/>
  <c r="C273" i="9"/>
  <c r="J747" i="1"/>
  <c r="I49" i="9"/>
  <c r="D53" i="9"/>
  <c r="C504" i="1"/>
  <c r="G504" i="1" s="1"/>
  <c r="C501" i="1"/>
  <c r="G501" i="1" s="1"/>
  <c r="J789" i="1"/>
  <c r="H209" i="9"/>
  <c r="J760" i="1"/>
  <c r="D71" i="1"/>
  <c r="C669" i="1" s="1"/>
  <c r="C676" i="1"/>
  <c r="AH71" i="1"/>
  <c r="C699" i="1" s="1"/>
  <c r="BI71" i="1"/>
  <c r="J812" i="1"/>
  <c r="D369" i="9"/>
  <c r="I177" i="9"/>
  <c r="J775" i="1"/>
  <c r="J734" i="1"/>
  <c r="C17" i="9"/>
  <c r="C524" i="1"/>
  <c r="G524" i="1" s="1"/>
  <c r="C696" i="1"/>
  <c r="C703" i="1"/>
  <c r="D17" i="9"/>
  <c r="I241" i="9"/>
  <c r="J794" i="1"/>
  <c r="C81" i="9"/>
  <c r="C552" i="1"/>
  <c r="I17" i="9"/>
  <c r="C503" i="1"/>
  <c r="G503" i="1" s="1"/>
  <c r="H113" i="9"/>
  <c r="J791" i="1"/>
  <c r="C71" i="1"/>
  <c r="C496" i="1" s="1"/>
  <c r="G496" i="1" s="1"/>
  <c r="BH71" i="1"/>
  <c r="C553" i="1" s="1"/>
  <c r="CE52" i="1"/>
  <c r="E71" i="1"/>
  <c r="C670" i="1" s="1"/>
  <c r="J792" i="1"/>
  <c r="Q71" i="1"/>
  <c r="C510" i="1" s="1"/>
  <c r="G510" i="1" s="1"/>
  <c r="F337" i="9"/>
  <c r="J807" i="1"/>
  <c r="H145" i="9"/>
  <c r="J767" i="1"/>
  <c r="AR71" i="1"/>
  <c r="C337" i="9"/>
  <c r="J804" i="1"/>
  <c r="I113" i="9"/>
  <c r="J761" i="1"/>
  <c r="J783" i="1"/>
  <c r="C241" i="9"/>
  <c r="J793" i="1"/>
  <c r="F273" i="9"/>
  <c r="J749" i="1"/>
  <c r="D81" i="9"/>
  <c r="C556" i="1"/>
  <c r="J742" i="1"/>
  <c r="D49" i="9"/>
  <c r="C567" i="1"/>
  <c r="G337" i="9"/>
  <c r="G273" i="9"/>
  <c r="C571" i="1"/>
  <c r="BC71" i="1"/>
  <c r="C548" i="1" s="1"/>
  <c r="D85" i="9"/>
  <c r="I71" i="1"/>
  <c r="C674" i="1" s="1"/>
  <c r="E17" i="9"/>
  <c r="J774" i="1"/>
  <c r="H177" i="9"/>
  <c r="E241" i="9"/>
  <c r="J785" i="1"/>
  <c r="J755" i="1"/>
  <c r="C113" i="9"/>
  <c r="C145" i="9"/>
  <c r="J762" i="1"/>
  <c r="X71" i="1"/>
  <c r="C700" i="1"/>
  <c r="C515" i="1"/>
  <c r="G515" i="1" s="1"/>
  <c r="C706" i="1"/>
  <c r="D341" i="9"/>
  <c r="C534" i="1"/>
  <c r="G534" i="1" s="1"/>
  <c r="I245" i="9"/>
  <c r="C529" i="1"/>
  <c r="G529" i="1" s="1"/>
  <c r="C622" i="1"/>
  <c r="I309" i="9"/>
  <c r="G341" i="9"/>
  <c r="C680" i="1"/>
  <c r="C520" i="1"/>
  <c r="G520" i="1" s="1"/>
  <c r="H53" i="9"/>
  <c r="C686" i="1"/>
  <c r="E149" i="9"/>
  <c r="C573" i="1"/>
  <c r="C551" i="1"/>
  <c r="H181" i="9"/>
  <c r="C505" i="1"/>
  <c r="G505" i="1" s="1"/>
  <c r="C514" i="1"/>
  <c r="G514" i="1" s="1"/>
  <c r="C522" i="1"/>
  <c r="G522" i="1" s="1"/>
  <c r="C526" i="1"/>
  <c r="G526" i="1" s="1"/>
  <c r="C512" i="1"/>
  <c r="G512" i="1" s="1"/>
  <c r="E85" i="9"/>
  <c r="C684" i="1"/>
  <c r="C528" i="1"/>
  <c r="G528" i="1" s="1"/>
  <c r="E117" i="9"/>
  <c r="E53" i="9"/>
  <c r="C702" i="1"/>
  <c r="C525" i="1"/>
  <c r="G525" i="1" s="1"/>
  <c r="C565" i="1"/>
  <c r="E341" i="9"/>
  <c r="C708" i="1"/>
  <c r="C519" i="1"/>
  <c r="G519" i="1" s="1"/>
  <c r="I149" i="9"/>
  <c r="C645" i="1"/>
  <c r="C500" i="1"/>
  <c r="G500" i="1" s="1"/>
  <c r="D373" i="9"/>
  <c r="C631" i="1"/>
  <c r="C558" i="1"/>
  <c r="G21" i="9"/>
  <c r="C566" i="1"/>
  <c r="C574" i="1"/>
  <c r="I277" i="9"/>
  <c r="C542" i="1"/>
  <c r="C568" i="1"/>
  <c r="C499" i="1"/>
  <c r="G499" i="1" s="1"/>
  <c r="F277" i="9"/>
  <c r="C671" i="1"/>
  <c r="C617" i="1"/>
  <c r="F117" i="9"/>
  <c r="C341" i="9"/>
  <c r="H149" i="9"/>
  <c r="C632" i="1"/>
  <c r="C646" i="1"/>
  <c r="C628" i="1"/>
  <c r="C644" i="1"/>
  <c r="I53" i="9"/>
  <c r="C681" i="1"/>
  <c r="C509" i="1"/>
  <c r="C547" i="1"/>
  <c r="C545" i="1"/>
  <c r="G545" i="1" s="1"/>
  <c r="F341" i="9"/>
  <c r="E815" i="1"/>
  <c r="C213" i="9"/>
  <c r="C538" i="1"/>
  <c r="G538" i="1" s="1"/>
  <c r="C710" i="1"/>
  <c r="I117" i="9"/>
  <c r="C625" i="1"/>
  <c r="C564" i="1"/>
  <c r="C695" i="1"/>
  <c r="F85" i="9"/>
  <c r="C513" i="1"/>
  <c r="G513" i="1" s="1"/>
  <c r="C685" i="1"/>
  <c r="F511" i="1"/>
  <c r="H511" i="1" s="1"/>
  <c r="B496" i="1"/>
  <c r="H496" i="1" s="1"/>
  <c r="F522" i="1"/>
  <c r="F510" i="1"/>
  <c r="F513" i="1"/>
  <c r="H513" i="1"/>
  <c r="F538" i="1"/>
  <c r="H538" i="1"/>
  <c r="F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G509" i="1" l="1"/>
  <c r="H509" i="1" s="1"/>
  <c r="H526" i="1"/>
  <c r="C518" i="1"/>
  <c r="G518" i="1" s="1"/>
  <c r="D117" i="9"/>
  <c r="C540" i="1"/>
  <c r="G540" i="1" s="1"/>
  <c r="C544" i="1"/>
  <c r="C647" i="1"/>
  <c r="I341" i="9"/>
  <c r="F213" i="9"/>
  <c r="C541" i="1"/>
  <c r="C712" i="1"/>
  <c r="D181" i="9"/>
  <c r="C704" i="1"/>
  <c r="I364" i="9"/>
  <c r="C433" i="1"/>
  <c r="C550" i="1"/>
  <c r="G550" i="1" s="1"/>
  <c r="C614" i="1"/>
  <c r="D615" i="1" s="1"/>
  <c r="I85" i="9"/>
  <c r="C516" i="1"/>
  <c r="G516" i="1" s="1"/>
  <c r="J816" i="1"/>
  <c r="D309" i="9"/>
  <c r="C560" i="1"/>
  <c r="C309" i="9"/>
  <c r="C559" i="1"/>
  <c r="C639" i="1"/>
  <c r="E816" i="1"/>
  <c r="I373" i="9"/>
  <c r="C428" i="1"/>
  <c r="C561" i="1"/>
  <c r="E309" i="9"/>
  <c r="I369" i="9"/>
  <c r="C623" i="1"/>
  <c r="F309" i="9"/>
  <c r="G181" i="9"/>
  <c r="C707" i="1"/>
  <c r="C630" i="1"/>
  <c r="D21" i="9"/>
  <c r="C705" i="1"/>
  <c r="C533" i="1"/>
  <c r="G533" i="1" s="1"/>
  <c r="F245" i="9"/>
  <c r="G53" i="9"/>
  <c r="C507" i="1"/>
  <c r="G507" i="1" s="1"/>
  <c r="C546" i="1"/>
  <c r="G546" i="1" s="1"/>
  <c r="D277" i="9"/>
  <c r="C668" i="1"/>
  <c r="C527" i="1"/>
  <c r="G527" i="1" s="1"/>
  <c r="J815" i="1"/>
  <c r="C693" i="1"/>
  <c r="G117" i="9"/>
  <c r="C21" i="9"/>
  <c r="H213" i="9"/>
  <c r="F149" i="9"/>
  <c r="C543" i="1"/>
  <c r="D213" i="9"/>
  <c r="C711" i="1"/>
  <c r="C539" i="1"/>
  <c r="G539" i="1" s="1"/>
  <c r="H510" i="1"/>
  <c r="C633" i="1"/>
  <c r="C497" i="1"/>
  <c r="G497" i="1" s="1"/>
  <c r="C636" i="1"/>
  <c r="C554" i="1"/>
  <c r="E277" i="9"/>
  <c r="C634" i="1"/>
  <c r="C689" i="1"/>
  <c r="C517" i="1"/>
  <c r="C117" i="9"/>
  <c r="I181" i="9"/>
  <c r="C709" i="1"/>
  <c r="C537" i="1"/>
  <c r="G537" i="1" s="1"/>
  <c r="C85" i="9"/>
  <c r="C682" i="1"/>
  <c r="C502" i="1"/>
  <c r="G502" i="1" s="1"/>
  <c r="I21" i="9"/>
  <c r="C498" i="1"/>
  <c r="E21" i="9"/>
  <c r="H514" i="1"/>
  <c r="H518" i="1"/>
  <c r="H534" i="1"/>
  <c r="H520" i="1"/>
  <c r="H512" i="1"/>
  <c r="H522" i="1"/>
  <c r="G544" i="1"/>
  <c r="H544" i="1" s="1"/>
  <c r="F496" i="1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441" i="1" l="1"/>
  <c r="E817" i="1"/>
  <c r="B428" i="1"/>
  <c r="BR730" i="1"/>
  <c r="C130" i="8"/>
  <c r="C135" i="8"/>
  <c r="J817" i="1"/>
  <c r="BW730" i="1"/>
  <c r="B433" i="1"/>
  <c r="D390" i="1"/>
  <c r="H516" i="1"/>
  <c r="C716" i="1"/>
  <c r="C715" i="1"/>
  <c r="C648" i="1"/>
  <c r="M716" i="1" s="1"/>
  <c r="Y816" i="1" s="1"/>
  <c r="G498" i="1"/>
  <c r="H498" i="1" s="1"/>
  <c r="G517" i="1"/>
  <c r="H517" i="1"/>
  <c r="D684" i="1"/>
  <c r="D672" i="1"/>
  <c r="D626" i="1"/>
  <c r="D641" i="1"/>
  <c r="D633" i="1"/>
  <c r="D646" i="1"/>
  <c r="D708" i="1"/>
  <c r="D688" i="1"/>
  <c r="D679" i="1"/>
  <c r="D693" i="1"/>
  <c r="D618" i="1"/>
  <c r="D710" i="1"/>
  <c r="D668" i="1"/>
  <c r="D643" i="1"/>
  <c r="D619" i="1"/>
  <c r="D695" i="1"/>
  <c r="D683" i="1"/>
  <c r="D625" i="1"/>
  <c r="D681" i="1"/>
  <c r="D644" i="1"/>
  <c r="D645" i="1"/>
  <c r="D704" i="1"/>
  <c r="D628" i="1"/>
  <c r="D705" i="1"/>
  <c r="D711" i="1"/>
  <c r="D706" i="1"/>
  <c r="D687" i="1"/>
  <c r="D692" i="1"/>
  <c r="D622" i="1"/>
  <c r="D700" i="1"/>
  <c r="D623" i="1"/>
  <c r="D686" i="1"/>
  <c r="D699" i="1"/>
  <c r="D675" i="1"/>
  <c r="D630" i="1"/>
  <c r="D682" i="1"/>
  <c r="D680" i="1"/>
  <c r="D624" i="1"/>
  <c r="D639" i="1"/>
  <c r="D631" i="1"/>
  <c r="D676" i="1"/>
  <c r="D701" i="1"/>
  <c r="D640" i="1"/>
  <c r="D673" i="1"/>
  <c r="D669" i="1"/>
  <c r="D629" i="1"/>
  <c r="D635" i="1"/>
  <c r="D694" i="1"/>
  <c r="D707" i="1"/>
  <c r="D685" i="1"/>
  <c r="D617" i="1"/>
  <c r="D678" i="1"/>
  <c r="D621" i="1"/>
  <c r="D638" i="1"/>
  <c r="D671" i="1"/>
  <c r="D702" i="1"/>
  <c r="D674" i="1"/>
  <c r="D712" i="1"/>
  <c r="D627" i="1"/>
  <c r="D703" i="1"/>
  <c r="D634" i="1"/>
  <c r="D616" i="1"/>
  <c r="D713" i="1"/>
  <c r="D636" i="1"/>
  <c r="D716" i="1"/>
  <c r="D642" i="1"/>
  <c r="D670" i="1"/>
  <c r="D698" i="1"/>
  <c r="D709" i="1"/>
  <c r="D696" i="1"/>
  <c r="D689" i="1"/>
  <c r="D677" i="1"/>
  <c r="D691" i="1"/>
  <c r="D620" i="1"/>
  <c r="D647" i="1"/>
  <c r="D637" i="1"/>
  <c r="D690" i="1"/>
  <c r="D697" i="1"/>
  <c r="D632" i="1"/>
  <c r="B441" i="1" l="1"/>
  <c r="C141" i="8"/>
  <c r="D715" i="1"/>
  <c r="E623" i="1"/>
  <c r="E612" i="1"/>
  <c r="E716" i="1" l="1"/>
  <c r="E708" i="1"/>
  <c r="E682" i="1"/>
  <c r="E685" i="1"/>
  <c r="E638" i="1"/>
  <c r="E704" i="1"/>
  <c r="E686" i="1"/>
  <c r="E632" i="1"/>
  <c r="E703" i="1"/>
  <c r="E645" i="1"/>
  <c r="E711" i="1"/>
  <c r="E627" i="1"/>
  <c r="E635" i="1"/>
  <c r="E626" i="1"/>
  <c r="E681" i="1"/>
  <c r="E669" i="1"/>
  <c r="E673" i="1"/>
  <c r="E694" i="1"/>
  <c r="E692" i="1"/>
  <c r="E699" i="1"/>
  <c r="E710" i="1"/>
  <c r="E691" i="1"/>
  <c r="E670" i="1"/>
  <c r="E642" i="1"/>
  <c r="E712" i="1"/>
  <c r="E713" i="1"/>
  <c r="E683" i="1"/>
  <c r="E679" i="1"/>
  <c r="E695" i="1"/>
  <c r="E690" i="1"/>
  <c r="E634" i="1"/>
  <c r="E706" i="1"/>
  <c r="E693" i="1"/>
  <c r="E697" i="1"/>
  <c r="E643" i="1"/>
  <c r="E684" i="1"/>
  <c r="E688" i="1"/>
  <c r="E687" i="1"/>
  <c r="E636" i="1"/>
  <c r="E639" i="1"/>
  <c r="E625" i="1"/>
  <c r="E676" i="1"/>
  <c r="E700" i="1"/>
  <c r="E680" i="1"/>
  <c r="E631" i="1"/>
  <c r="E624" i="1"/>
  <c r="F624" i="1" s="1"/>
  <c r="F707" i="1" s="1"/>
  <c r="E641" i="1"/>
  <c r="E675" i="1"/>
  <c r="E629" i="1"/>
  <c r="E644" i="1"/>
  <c r="E672" i="1"/>
  <c r="E637" i="1"/>
  <c r="E677" i="1"/>
  <c r="E678" i="1"/>
  <c r="E646" i="1"/>
  <c r="E698" i="1"/>
  <c r="E674" i="1"/>
  <c r="E696" i="1"/>
  <c r="E633" i="1"/>
  <c r="E630" i="1"/>
  <c r="E640" i="1"/>
  <c r="E647" i="1"/>
  <c r="E628" i="1"/>
  <c r="E689" i="1"/>
  <c r="E671" i="1"/>
  <c r="E709" i="1"/>
  <c r="E701" i="1"/>
  <c r="E707" i="1"/>
  <c r="E705" i="1"/>
  <c r="E702" i="1"/>
  <c r="E668" i="1"/>
  <c r="F695" i="1" l="1"/>
  <c r="F639" i="1"/>
  <c r="F683" i="1"/>
  <c r="F674" i="1"/>
  <c r="F630" i="1"/>
  <c r="F673" i="1"/>
  <c r="F644" i="1"/>
  <c r="F629" i="1"/>
  <c r="F694" i="1"/>
  <c r="F705" i="1"/>
  <c r="F691" i="1"/>
  <c r="F637" i="1"/>
  <c r="F712" i="1"/>
  <c r="F647" i="1"/>
  <c r="F692" i="1"/>
  <c r="F713" i="1"/>
  <c r="F702" i="1"/>
  <c r="F642" i="1"/>
  <c r="F690" i="1"/>
  <c r="F704" i="1"/>
  <c r="F643" i="1"/>
  <c r="F684" i="1"/>
  <c r="F703" i="1"/>
  <c r="F711" i="1"/>
  <c r="F641" i="1"/>
  <c r="F696" i="1"/>
  <c r="F678" i="1"/>
  <c r="F628" i="1"/>
  <c r="F625" i="1"/>
  <c r="G625" i="1" s="1"/>
  <c r="F635" i="1"/>
  <c r="F716" i="1"/>
  <c r="F677" i="1"/>
  <c r="F679" i="1"/>
  <c r="F631" i="1"/>
  <c r="F709" i="1"/>
  <c r="F634" i="1"/>
  <c r="F710" i="1"/>
  <c r="F668" i="1"/>
  <c r="F672" i="1"/>
  <c r="F632" i="1"/>
  <c r="F626" i="1"/>
  <c r="F688" i="1"/>
  <c r="F706" i="1"/>
  <c r="F697" i="1"/>
  <c r="F646" i="1"/>
  <c r="F686" i="1"/>
  <c r="F700" i="1"/>
  <c r="F681" i="1"/>
  <c r="F698" i="1"/>
  <c r="F701" i="1"/>
  <c r="F633" i="1"/>
  <c r="F671" i="1"/>
  <c r="F682" i="1"/>
  <c r="F699" i="1"/>
  <c r="F645" i="1"/>
  <c r="F685" i="1"/>
  <c r="F627" i="1"/>
  <c r="F689" i="1"/>
  <c r="F675" i="1"/>
  <c r="F676" i="1"/>
  <c r="F687" i="1"/>
  <c r="F669" i="1"/>
  <c r="F640" i="1"/>
  <c r="F670" i="1"/>
  <c r="F693" i="1"/>
  <c r="F680" i="1"/>
  <c r="F708" i="1"/>
  <c r="F638" i="1"/>
  <c r="F636" i="1"/>
  <c r="E715" i="1"/>
  <c r="F715" i="1" l="1"/>
  <c r="G647" i="1"/>
  <c r="G696" i="1"/>
  <c r="G708" i="1"/>
  <c r="G640" i="1"/>
  <c r="G691" i="1"/>
  <c r="G672" i="1"/>
  <c r="G713" i="1"/>
  <c r="G636" i="1"/>
  <c r="G682" i="1"/>
  <c r="G699" i="1"/>
  <c r="G712" i="1"/>
  <c r="G688" i="1"/>
  <c r="G711" i="1"/>
  <c r="G626" i="1"/>
  <c r="G692" i="1"/>
  <c r="G629" i="1"/>
  <c r="G632" i="1"/>
  <c r="G675" i="1"/>
  <c r="G679" i="1"/>
  <c r="G690" i="1"/>
  <c r="G695" i="1"/>
  <c r="G677" i="1"/>
  <c r="G686" i="1"/>
  <c r="G669" i="1"/>
  <c r="G644" i="1"/>
  <c r="G693" i="1"/>
  <c r="G706" i="1"/>
  <c r="G700" i="1"/>
  <c r="G645" i="1"/>
  <c r="G635" i="1"/>
  <c r="G707" i="1"/>
  <c r="G630" i="1"/>
  <c r="G633" i="1"/>
  <c r="G698" i="1"/>
  <c r="G680" i="1"/>
  <c r="G641" i="1"/>
  <c r="G676" i="1"/>
  <c r="G628" i="1"/>
  <c r="G701" i="1"/>
  <c r="G689" i="1"/>
  <c r="G646" i="1"/>
  <c r="G684" i="1"/>
  <c r="G670" i="1"/>
  <c r="G674" i="1"/>
  <c r="G681" i="1"/>
  <c r="G642" i="1"/>
  <c r="G703" i="1"/>
  <c r="G639" i="1"/>
  <c r="G671" i="1"/>
  <c r="G638" i="1"/>
  <c r="G702" i="1"/>
  <c r="G668" i="1"/>
  <c r="G634" i="1"/>
  <c r="G716" i="1"/>
  <c r="G643" i="1"/>
  <c r="G694" i="1"/>
  <c r="G697" i="1"/>
  <c r="G627" i="1"/>
  <c r="G705" i="1"/>
  <c r="G710" i="1"/>
  <c r="G637" i="1"/>
  <c r="G704" i="1"/>
  <c r="G678" i="1"/>
  <c r="G709" i="1"/>
  <c r="G683" i="1"/>
  <c r="G673" i="1"/>
  <c r="G687" i="1"/>
  <c r="G685" i="1"/>
  <c r="G631" i="1"/>
  <c r="H628" i="1" l="1"/>
  <c r="H675" i="1" s="1"/>
  <c r="G715" i="1"/>
  <c r="H639" i="1" l="1"/>
  <c r="H672" i="1"/>
  <c r="H632" i="1"/>
  <c r="H669" i="1"/>
  <c r="H684" i="1"/>
  <c r="H716" i="1"/>
  <c r="H687" i="1"/>
  <c r="H708" i="1"/>
  <c r="H673" i="1"/>
  <c r="H670" i="1"/>
  <c r="H689" i="1"/>
  <c r="H636" i="1"/>
  <c r="H698" i="1"/>
  <c r="H679" i="1"/>
  <c r="H644" i="1"/>
  <c r="H700" i="1"/>
  <c r="H682" i="1"/>
  <c r="H633" i="1"/>
  <c r="H643" i="1"/>
  <c r="H693" i="1"/>
  <c r="H640" i="1"/>
  <c r="H694" i="1"/>
  <c r="H690" i="1"/>
  <c r="H705" i="1"/>
  <c r="H646" i="1"/>
  <c r="H686" i="1"/>
  <c r="H692" i="1"/>
  <c r="H703" i="1"/>
  <c r="H677" i="1"/>
  <c r="H630" i="1"/>
  <c r="H674" i="1"/>
  <c r="H635" i="1"/>
  <c r="H683" i="1"/>
  <c r="H637" i="1"/>
  <c r="H702" i="1"/>
  <c r="H704" i="1"/>
  <c r="H680" i="1"/>
  <c r="H697" i="1"/>
  <c r="H671" i="1"/>
  <c r="H707" i="1"/>
  <c r="H699" i="1"/>
  <c r="H713" i="1"/>
  <c r="H688" i="1"/>
  <c r="H676" i="1"/>
  <c r="H691" i="1"/>
  <c r="H647" i="1"/>
  <c r="H642" i="1"/>
  <c r="H678" i="1"/>
  <c r="H668" i="1"/>
  <c r="H709" i="1"/>
  <c r="H711" i="1"/>
  <c r="H645" i="1"/>
  <c r="H631" i="1"/>
  <c r="H712" i="1"/>
  <c r="H641" i="1"/>
  <c r="H706" i="1"/>
  <c r="H710" i="1"/>
  <c r="H629" i="1"/>
  <c r="I629" i="1" s="1"/>
  <c r="I690" i="1" s="1"/>
  <c r="H696" i="1"/>
  <c r="H638" i="1"/>
  <c r="H695" i="1"/>
  <c r="H685" i="1"/>
  <c r="H634" i="1"/>
  <c r="H701" i="1"/>
  <c r="H681" i="1"/>
  <c r="I637" i="1" l="1"/>
  <c r="I681" i="1"/>
  <c r="I645" i="1"/>
  <c r="I630" i="1"/>
  <c r="J630" i="1" s="1"/>
  <c r="I675" i="1"/>
  <c r="I642" i="1"/>
  <c r="I676" i="1"/>
  <c r="I636" i="1"/>
  <c r="I710" i="1"/>
  <c r="I633" i="1"/>
  <c r="I673" i="1"/>
  <c r="I703" i="1"/>
  <c r="I702" i="1"/>
  <c r="I638" i="1"/>
  <c r="I668" i="1"/>
  <c r="I697" i="1"/>
  <c r="I687" i="1"/>
  <c r="I644" i="1"/>
  <c r="I632" i="1"/>
  <c r="I643" i="1"/>
  <c r="I705" i="1"/>
  <c r="I631" i="1"/>
  <c r="I700" i="1"/>
  <c r="I686" i="1"/>
  <c r="I709" i="1"/>
  <c r="I688" i="1"/>
  <c r="I640" i="1"/>
  <c r="I669" i="1"/>
  <c r="I689" i="1"/>
  <c r="I674" i="1"/>
  <c r="I716" i="1"/>
  <c r="I701" i="1"/>
  <c r="I670" i="1"/>
  <c r="I706" i="1"/>
  <c r="I711" i="1"/>
  <c r="I708" i="1"/>
  <c r="I646" i="1"/>
  <c r="I647" i="1"/>
  <c r="I699" i="1"/>
  <c r="I692" i="1"/>
  <c r="I680" i="1"/>
  <c r="I695" i="1"/>
  <c r="I685" i="1"/>
  <c r="I635" i="1"/>
  <c r="I682" i="1"/>
  <c r="I679" i="1"/>
  <c r="I694" i="1"/>
  <c r="I684" i="1"/>
  <c r="I704" i="1"/>
  <c r="I707" i="1"/>
  <c r="I683" i="1"/>
  <c r="I678" i="1"/>
  <c r="I698" i="1"/>
  <c r="I712" i="1"/>
  <c r="I691" i="1"/>
  <c r="I672" i="1"/>
  <c r="I677" i="1"/>
  <c r="I641" i="1"/>
  <c r="I634" i="1"/>
  <c r="I671" i="1"/>
  <c r="I693" i="1"/>
  <c r="I713" i="1"/>
  <c r="I696" i="1"/>
  <c r="I639" i="1"/>
  <c r="H715" i="1"/>
  <c r="I715" i="1" l="1"/>
  <c r="J644" i="1"/>
  <c r="K644" i="1" s="1"/>
  <c r="J646" i="1"/>
  <c r="J670" i="1"/>
  <c r="J683" i="1"/>
  <c r="J669" i="1"/>
  <c r="J684" i="1"/>
  <c r="J631" i="1"/>
  <c r="J676" i="1"/>
  <c r="J709" i="1"/>
  <c r="J708" i="1"/>
  <c r="J700" i="1"/>
  <c r="J643" i="1"/>
  <c r="J698" i="1"/>
  <c r="J710" i="1"/>
  <c r="J711" i="1"/>
  <c r="J679" i="1"/>
  <c r="J638" i="1"/>
  <c r="J634" i="1"/>
  <c r="J637" i="1"/>
  <c r="J641" i="1"/>
  <c r="J691" i="1"/>
  <c r="J678" i="1"/>
  <c r="J707" i="1"/>
  <c r="J689" i="1"/>
  <c r="J697" i="1"/>
  <c r="J674" i="1"/>
  <c r="J681" i="1"/>
  <c r="J645" i="1"/>
  <c r="J703" i="1"/>
  <c r="J635" i="1"/>
  <c r="J696" i="1"/>
  <c r="J639" i="1"/>
  <c r="J705" i="1"/>
  <c r="J685" i="1"/>
  <c r="J695" i="1"/>
  <c r="J642" i="1"/>
  <c r="J686" i="1"/>
  <c r="J636" i="1"/>
  <c r="J693" i="1"/>
  <c r="J706" i="1"/>
  <c r="J677" i="1"/>
  <c r="J713" i="1"/>
  <c r="J692" i="1"/>
  <c r="J672" i="1"/>
  <c r="J702" i="1"/>
  <c r="J647" i="1"/>
  <c r="L647" i="1" s="1"/>
  <c r="J682" i="1"/>
  <c r="J632" i="1"/>
  <c r="J633" i="1"/>
  <c r="J701" i="1"/>
  <c r="J699" i="1"/>
  <c r="J716" i="1"/>
  <c r="J668" i="1"/>
  <c r="J712" i="1"/>
  <c r="J688" i="1"/>
  <c r="J673" i="1"/>
  <c r="J680" i="1"/>
  <c r="J675" i="1"/>
  <c r="J704" i="1"/>
  <c r="J640" i="1"/>
  <c r="J694" i="1"/>
  <c r="J671" i="1"/>
  <c r="J687" i="1"/>
  <c r="J690" i="1"/>
  <c r="J715" i="1" l="1"/>
  <c r="L704" i="1"/>
  <c r="M704" i="1" s="1"/>
  <c r="L694" i="1"/>
  <c r="M694" i="1" s="1"/>
  <c r="L707" i="1"/>
  <c r="M707" i="1" s="1"/>
  <c r="L675" i="1"/>
  <c r="M675" i="1" s="1"/>
  <c r="L693" i="1"/>
  <c r="M693" i="1" s="1"/>
  <c r="L670" i="1"/>
  <c r="M670" i="1" s="1"/>
  <c r="L673" i="1"/>
  <c r="M673" i="1" s="1"/>
  <c r="L692" i="1"/>
  <c r="M692" i="1" s="1"/>
  <c r="L701" i="1"/>
  <c r="M701" i="1" s="1"/>
  <c r="L708" i="1"/>
  <c r="M708" i="1" s="1"/>
  <c r="L688" i="1"/>
  <c r="M688" i="1" s="1"/>
  <c r="L686" i="1"/>
  <c r="M686" i="1" s="1"/>
  <c r="L712" i="1"/>
  <c r="M712" i="1" s="1"/>
  <c r="L668" i="1"/>
  <c r="L682" i="1"/>
  <c r="M682" i="1" s="1"/>
  <c r="L710" i="1"/>
  <c r="M710" i="1" s="1"/>
  <c r="L691" i="1"/>
  <c r="M691" i="1" s="1"/>
  <c r="L683" i="1"/>
  <c r="M683" i="1" s="1"/>
  <c r="L711" i="1"/>
  <c r="M711" i="1" s="1"/>
  <c r="L706" i="1"/>
  <c r="M706" i="1" s="1"/>
  <c r="L696" i="1"/>
  <c r="M696" i="1" s="1"/>
  <c r="L705" i="1"/>
  <c r="M705" i="1" s="1"/>
  <c r="L709" i="1"/>
  <c r="M709" i="1" s="1"/>
  <c r="L697" i="1"/>
  <c r="M697" i="1" s="1"/>
  <c r="L700" i="1"/>
  <c r="M700" i="1" s="1"/>
  <c r="L680" i="1"/>
  <c r="M680" i="1" s="1"/>
  <c r="L695" i="1"/>
  <c r="M695" i="1" s="1"/>
  <c r="L677" i="1"/>
  <c r="M677" i="1" s="1"/>
  <c r="L716" i="1"/>
  <c r="L687" i="1"/>
  <c r="M687" i="1" s="1"/>
  <c r="L703" i="1"/>
  <c r="M703" i="1" s="1"/>
  <c r="L699" i="1"/>
  <c r="M699" i="1" s="1"/>
  <c r="L676" i="1"/>
  <c r="M676" i="1" s="1"/>
  <c r="L690" i="1"/>
  <c r="M690" i="1" s="1"/>
  <c r="L678" i="1"/>
  <c r="M678" i="1" s="1"/>
  <c r="L679" i="1"/>
  <c r="M679" i="1" s="1"/>
  <c r="L685" i="1"/>
  <c r="M685" i="1" s="1"/>
  <c r="L702" i="1"/>
  <c r="M702" i="1" s="1"/>
  <c r="L684" i="1"/>
  <c r="M684" i="1" s="1"/>
  <c r="L713" i="1"/>
  <c r="M713" i="1" s="1"/>
  <c r="L674" i="1"/>
  <c r="M674" i="1" s="1"/>
  <c r="L681" i="1"/>
  <c r="M681" i="1" s="1"/>
  <c r="L689" i="1"/>
  <c r="M689" i="1" s="1"/>
  <c r="L698" i="1"/>
  <c r="M698" i="1" s="1"/>
  <c r="L669" i="1"/>
  <c r="M669" i="1" s="1"/>
  <c r="L671" i="1"/>
  <c r="M671" i="1" s="1"/>
  <c r="L672" i="1"/>
  <c r="M672" i="1" s="1"/>
  <c r="K700" i="1"/>
  <c r="K680" i="1"/>
  <c r="K678" i="1"/>
  <c r="K668" i="1"/>
  <c r="K715" i="1" s="1"/>
  <c r="K713" i="1"/>
  <c r="K695" i="1"/>
  <c r="K691" i="1"/>
  <c r="K688" i="1"/>
  <c r="K682" i="1"/>
  <c r="K696" i="1"/>
  <c r="K686" i="1"/>
  <c r="K699" i="1"/>
  <c r="K707" i="1"/>
  <c r="K708" i="1"/>
  <c r="K681" i="1"/>
  <c r="K689" i="1"/>
  <c r="K669" i="1"/>
  <c r="K675" i="1"/>
  <c r="K692" i="1"/>
  <c r="K684" i="1"/>
  <c r="K716" i="1"/>
  <c r="K694" i="1"/>
  <c r="K674" i="1"/>
  <c r="K710" i="1"/>
  <c r="K705" i="1"/>
  <c r="K687" i="1"/>
  <c r="K671" i="1"/>
  <c r="K704" i="1"/>
  <c r="K712" i="1"/>
  <c r="K672" i="1"/>
  <c r="K670" i="1"/>
  <c r="K697" i="1"/>
  <c r="K673" i="1"/>
  <c r="K706" i="1"/>
  <c r="K683" i="1"/>
  <c r="K679" i="1"/>
  <c r="K711" i="1"/>
  <c r="K703" i="1"/>
  <c r="K677" i="1"/>
  <c r="K701" i="1"/>
  <c r="K685" i="1"/>
  <c r="K693" i="1"/>
  <c r="K702" i="1"/>
  <c r="K698" i="1"/>
  <c r="K690" i="1"/>
  <c r="K709" i="1"/>
  <c r="K676" i="1"/>
  <c r="Y745" i="1" l="1"/>
  <c r="G55" i="9"/>
  <c r="D151" i="9"/>
  <c r="Y763" i="1"/>
  <c r="Y752" i="1"/>
  <c r="G87" i="9"/>
  <c r="G23" i="9"/>
  <c r="Y738" i="1"/>
  <c r="C119" i="9"/>
  <c r="Y755" i="1"/>
  <c r="E87" i="9"/>
  <c r="Y750" i="1"/>
  <c r="Y744" i="1"/>
  <c r="F55" i="9"/>
  <c r="Y769" i="1"/>
  <c r="C183" i="9"/>
  <c r="I119" i="9"/>
  <c r="Y761" i="1"/>
  <c r="Y775" i="1"/>
  <c r="I183" i="9"/>
  <c r="D215" i="9"/>
  <c r="Y777" i="1"/>
  <c r="C87" i="9"/>
  <c r="Y748" i="1"/>
  <c r="Y754" i="1"/>
  <c r="I87" i="9"/>
  <c r="Y739" i="1"/>
  <c r="H23" i="9"/>
  <c r="G183" i="9"/>
  <c r="Y773" i="1"/>
  <c r="Y764" i="1"/>
  <c r="E151" i="9"/>
  <c r="Y765" i="1"/>
  <c r="F151" i="9"/>
  <c r="F183" i="9"/>
  <c r="Y772" i="1"/>
  <c r="F119" i="9"/>
  <c r="Y758" i="1"/>
  <c r="Y737" i="1"/>
  <c r="F23" i="9"/>
  <c r="I55" i="9"/>
  <c r="Y747" i="1"/>
  <c r="Y768" i="1"/>
  <c r="I151" i="9"/>
  <c r="Y756" i="1"/>
  <c r="D119" i="9"/>
  <c r="Y753" i="1"/>
  <c r="H87" i="9"/>
  <c r="Y746" i="1"/>
  <c r="H55" i="9"/>
  <c r="E183" i="9"/>
  <c r="Y771" i="1"/>
  <c r="Y749" i="1"/>
  <c r="D87" i="9"/>
  <c r="L715" i="1"/>
  <c r="M668" i="1"/>
  <c r="H183" i="9"/>
  <c r="Y774" i="1"/>
  <c r="E23" i="9"/>
  <c r="Y736" i="1"/>
  <c r="H119" i="9"/>
  <c r="Y760" i="1"/>
  <c r="F215" i="9"/>
  <c r="Y779" i="1"/>
  <c r="Y743" i="1"/>
  <c r="E55" i="9"/>
  <c r="C215" i="9"/>
  <c r="Y776" i="1"/>
  <c r="C55" i="9"/>
  <c r="Y741" i="1"/>
  <c r="Y735" i="1"/>
  <c r="D23" i="9"/>
  <c r="Y740" i="1"/>
  <c r="I23" i="9"/>
  <c r="F87" i="9"/>
  <c r="Y751" i="1"/>
  <c r="D55" i="9"/>
  <c r="Y742" i="1"/>
  <c r="Y766" i="1"/>
  <c r="G151" i="9"/>
  <c r="C151" i="9"/>
  <c r="Y762" i="1"/>
  <c r="Y757" i="1"/>
  <c r="E119" i="9"/>
  <c r="E215" i="9"/>
  <c r="Y778" i="1"/>
  <c r="Y767" i="1"/>
  <c r="H151" i="9"/>
  <c r="Y759" i="1"/>
  <c r="G119" i="9"/>
  <c r="D183" i="9"/>
  <c r="Y770" i="1"/>
  <c r="C23" i="9" l="1"/>
  <c r="M715" i="1"/>
  <c r="Y734" i="1"/>
  <c r="Y815" i="1" s="1"/>
  <c r="G9" i="4"/>
  <c r="F10" i="4"/>
  <c r="AL726" i="1" l="1"/>
  <c r="F9" i="4"/>
  <c r="G10" i="4"/>
  <c r="D464" i="1"/>
  <c r="D465" i="1" s="1"/>
  <c r="D221" i="1" l="1"/>
  <c r="D5" i="7" s="1"/>
  <c r="CD722" i="1" l="1"/>
  <c r="B444" i="1"/>
  <c r="D242" i="1"/>
  <c r="D27" i="7" s="1"/>
  <c r="D367" i="1"/>
  <c r="D368" i="1" s="1"/>
  <c r="C115" i="8"/>
  <c r="CB730" i="1"/>
  <c r="C444" i="1"/>
  <c r="B448" i="1" l="1"/>
  <c r="C119" i="8"/>
  <c r="C448" i="1"/>
  <c r="D373" i="1" l="1"/>
  <c r="C120" i="8"/>
  <c r="D391" i="1" l="1"/>
  <c r="C126" i="8"/>
  <c r="C142" i="8" l="1"/>
  <c r="D393" i="1"/>
  <c r="C146" i="8" l="1"/>
  <c r="D396" i="1"/>
  <c r="C151" i="8" s="1"/>
</calcChain>
</file>

<file path=xl/sharedStrings.xml><?xml version="1.0" encoding="utf-8"?>
<sst xmlns="http://schemas.openxmlformats.org/spreadsheetml/2006/main" count="4671" uniqueCount="1278">
  <si>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</si>
  <si>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</si>
  <si>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</si>
  <si>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</si>
  <si>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</si>
  <si>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</si>
  <si>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</si>
  <si>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</si>
  <si>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</si>
  <si>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</si>
  <si>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</si>
  <si>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</si>
  <si>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</si>
  <si>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</si>
  <si>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</si>
  <si>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</si>
  <si>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</si>
  <si>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</si>
  <si>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</si>
  <si>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</si>
  <si>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</si>
  <si>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</si>
  <si>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</si>
  <si>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</si>
  <si>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</si>
  <si>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</si>
  <si>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</si>
  <si>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</si>
  <si>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</si>
  <si>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</si>
  <si>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</si>
  <si>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</si>
  <si>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</si>
  <si>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</si>
  <si>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</si>
  <si>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</si>
  <si>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</si>
  <si>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</si>
  <si>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</si>
  <si>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</si>
  <si>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</si>
  <si>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</si>
  <si>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</si>
  <si>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</si>
  <si>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</si>
  <si>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</si>
  <si>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</si>
  <si>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</si>
  <si>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</si>
  <si>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</si>
  <si>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</si>
  <si>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</si>
  <si>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</si>
  <si>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</si>
  <si>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</si>
  <si>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</si>
  <si>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</si>
  <si>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</si>
  <si>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</si>
  <si>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</si>
  <si>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</si>
  <si>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</si>
  <si>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</si>
  <si>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</si>
  <si>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</si>
  <si>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</si>
  <si>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</si>
  <si>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</si>
  <si>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</si>
  <si>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</si>
  <si>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</si>
  <si>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</si>
  <si>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</si>
  <si>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</si>
  <si>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</si>
  <si>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</si>
  <si>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</si>
  <si>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</si>
  <si>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</si>
  <si>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</si>
  <si>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</si>
  <si>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</si>
  <si>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</si>
  <si>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</si>
  <si>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</si>
  <si>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</si>
  <si>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</si>
  <si>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</si>
  <si>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</si>
  <si>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</si>
  <si>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</si>
  <si>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</si>
  <si>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</si>
  <si>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</si>
  <si>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</si>
  <si>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</si>
  <si>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</si>
  <si>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</si>
  <si>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</si>
  <si>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</si>
  <si>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</si>
  <si>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</si>
  <si>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</si>
  <si>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</si>
  <si>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</si>
  <si>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</si>
  <si>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</si>
  <si>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</si>
  <si>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</si>
  <si>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</si>
  <si>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</si>
  <si>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</si>
  <si>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</si>
  <si>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</si>
  <si>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</si>
  <si>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</si>
  <si>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</si>
  <si>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</si>
  <si>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</si>
  <si>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</si>
  <si>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</si>
  <si>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</si>
  <si>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</si>
  <si>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</si>
  <si>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</si>
  <si>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</si>
  <si>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</si>
  <si>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</si>
  <si>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</si>
  <si>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</si>
  <si>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</si>
  <si>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</si>
  <si>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</si>
  <si>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</si>
  <si>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</si>
  <si>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</si>
  <si>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</si>
  <si>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</si>
  <si>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</si>
  <si>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</si>
  <si>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</si>
  <si>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</si>
  <si>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</si>
  <si>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</si>
  <si>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</si>
  <si>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</si>
  <si>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</si>
  <si>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</si>
  <si>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</si>
  <si>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</si>
  <si>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</si>
  <si>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</si>
  <si>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</si>
  <si>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</si>
  <si>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</si>
  <si>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</si>
  <si>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</si>
  <si>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</si>
  <si>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</si>
  <si>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</si>
  <si>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</si>
  <si>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</si>
  <si>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</si>
  <si>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</si>
  <si>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</si>
  <si>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</si>
  <si>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</si>
  <si>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</si>
  <si>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</si>
  <si>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</si>
  <si>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</si>
  <si>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</si>
  <si>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</si>
  <si>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</si>
  <si>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</si>
  <si>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</si>
  <si>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</si>
  <si>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</si>
  <si>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</si>
  <si>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</si>
  <si>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</si>
  <si>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</si>
  <si>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</si>
  <si>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</si>
  <si>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</si>
  <si>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</si>
  <si>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</si>
  <si>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</si>
  <si>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</si>
  <si>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</si>
  <si>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</si>
  <si>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</si>
  <si>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</si>
  <si>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</si>
  <si>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</si>
  <si>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</si>
  <si>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</si>
  <si>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</si>
  <si>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</si>
  <si>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</si>
  <si>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</si>
  <si>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</si>
  <si>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</si>
  <si>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</si>
  <si>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</si>
  <si>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</si>
  <si>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</si>
  <si>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</si>
  <si>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</si>
  <si>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</si>
  <si>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</si>
  <si>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</si>
  <si>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</si>
  <si>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</si>
  <si>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</si>
  <si>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</si>
  <si>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</si>
  <si>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</si>
  <si>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</si>
  <si>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</si>
  <si>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</si>
  <si>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</si>
  <si>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</si>
  <si>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</si>
  <si>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</si>
  <si>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</si>
  <si>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</si>
  <si>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</si>
  <si>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</si>
  <si>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</si>
  <si>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</si>
  <si>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</si>
  <si>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</si>
  <si>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</si>
  <si>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</si>
  <si>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</si>
  <si>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</si>
  <si>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</si>
  <si>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</si>
  <si>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</si>
  <si>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</si>
  <si>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</si>
  <si>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</si>
  <si>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</si>
  <si>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</si>
  <si>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</si>
  <si>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</si>
  <si>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</si>
  <si>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</si>
  <si>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</si>
  <si>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</si>
  <si>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</si>
  <si>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</si>
  <si>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</si>
  <si>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</si>
  <si>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</si>
  <si>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</si>
  <si>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</si>
  <si>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</si>
  <si>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</si>
  <si>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</si>
  <si>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</si>
  <si>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</si>
  <si>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</si>
  <si>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</si>
  <si>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</si>
  <si>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</si>
  <si>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</si>
  <si>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</si>
  <si>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</si>
  <si>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</si>
  <si>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</si>
  <si>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</si>
  <si>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</si>
  <si>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</si>
  <si>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</si>
  <si>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</si>
  <si>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</si>
  <si>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</si>
  <si>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</si>
  <si>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</si>
  <si>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</si>
  <si>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</si>
  <si>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</si>
  <si>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</si>
  <si>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</si>
  <si>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</si>
  <si>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</si>
  <si>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</si>
  <si>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</si>
  <si>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</si>
  <si>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</si>
  <si>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</si>
  <si>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</si>
  <si>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</si>
  <si>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</si>
  <si>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</si>
  <si>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</si>
  <si>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</si>
  <si>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</si>
  <si>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</si>
  <si>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</si>
  <si>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</si>
  <si>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</si>
  <si>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</si>
  <si>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</si>
  <si>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</si>
  <si>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</si>
  <si>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</si>
  <si>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</si>
  <si>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</si>
  <si>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</si>
  <si>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</si>
  <si>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</si>
  <si>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</si>
  <si>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</si>
  <si>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</si>
  <si>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</si>
  <si>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</si>
  <si>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</si>
  <si>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</si>
  <si>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</si>
  <si>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</si>
  <si>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</si>
  <si>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</si>
  <si>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</si>
  <si>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</si>
  <si>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</si>
  <si>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</si>
  <si>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</si>
  <si>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</si>
  <si>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</si>
  <si>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</si>
  <si>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</si>
  <si>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</si>
  <si>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</si>
  <si>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</si>
  <si>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</si>
  <si>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</si>
  <si>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</si>
  <si>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</si>
  <si>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</si>
  <si>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</si>
  <si>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</si>
  <si>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</si>
  <si>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</si>
  <si>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</si>
  <si>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</si>
  <si>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</si>
  <si>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</si>
  <si>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</si>
  <si>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</si>
  <si>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</si>
  <si>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</si>
  <si>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</si>
  <si>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</si>
  <si>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</si>
  <si>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</si>
  <si>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</si>
  <si>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</si>
  <si>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</si>
  <si>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</si>
  <si>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</si>
  <si>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</si>
  <si>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</si>
  <si>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</si>
  <si>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</si>
  <si>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</si>
  <si>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</si>
  <si>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</si>
  <si>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</si>
  <si>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</si>
  <si>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</si>
  <si>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</si>
  <si>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</si>
  <si>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</si>
  <si>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</si>
  <si>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</si>
  <si>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</si>
  <si>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</si>
  <si>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</si>
  <si>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</si>
  <si>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</si>
  <si>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</si>
  <si>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</si>
  <si>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</si>
  <si>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</si>
  <si>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</si>
  <si>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</si>
  <si>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</si>
  <si>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</si>
  <si>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</si>
  <si>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</si>
  <si>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</si>
  <si>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</si>
  <si>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</si>
  <si>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</si>
  <si>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</si>
  <si>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</si>
  <si>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</si>
  <si>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</si>
  <si>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</si>
  <si>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</si>
  <si>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</si>
  <si>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</si>
  <si>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</si>
  <si>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</si>
  <si>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</si>
  <si>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</si>
  <si>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</si>
  <si>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</si>
  <si>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</si>
  <si>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</si>
  <si>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</si>
  <si>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</si>
  <si>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</si>
  <si>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</si>
  <si>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</si>
  <si>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</si>
  <si>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</si>
  <si>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</si>
  <si>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</si>
  <si>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</si>
  <si>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</si>
  <si>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</si>
  <si>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</si>
  <si>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</si>
  <si>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</si>
  <si>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</si>
  <si>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</si>
  <si>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</si>
  <si>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</si>
  <si>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</si>
  <si>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</si>
  <si>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</si>
  <si>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</si>
  <si>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</si>
  <si>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</si>
  <si>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</si>
  <si>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</si>
  <si>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</si>
  <si>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</si>
  <si>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</si>
  <si>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</si>
  <si>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</si>
  <si>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</si>
  <si>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</si>
  <si>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</si>
  <si>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</si>
  <si>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</si>
  <si>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</si>
  <si>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</si>
  <si>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</si>
  <si>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</si>
  <si>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</si>
  <si>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</si>
  <si>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</si>
  <si>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</si>
  <si>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</si>
  <si>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</si>
  <si>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</si>
  <si>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</si>
  <si>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</si>
  <si>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</si>
  <si>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</si>
  <si>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</si>
  <si>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</si>
  <si>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</si>
  <si>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</si>
  <si>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</si>
  <si>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</si>
  <si>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</si>
  <si>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</si>
  <si>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</si>
  <si>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</si>
  <si>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</si>
  <si>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</si>
  <si>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</si>
  <si>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</si>
  <si>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</si>
  <si>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</si>
  <si>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</si>
  <si>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</si>
  <si>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</si>
  <si>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</si>
  <si>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</si>
  <si>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</si>
  <si>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</si>
  <si>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</si>
  <si>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</si>
  <si>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</si>
  <si>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</si>
  <si>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</si>
  <si>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</si>
  <si>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</si>
  <si>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</si>
  <si>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</si>
  <si>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</si>
  <si>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</si>
  <si>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</si>
  <si>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</si>
  <si>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</si>
  <si>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</si>
  <si>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</si>
  <si>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</si>
  <si>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</si>
  <si>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</si>
  <si>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</si>
  <si>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</si>
  <si>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</si>
  <si>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</si>
  <si>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</si>
  <si>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</si>
  <si>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</si>
  <si>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</si>
  <si>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</si>
  <si>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</si>
  <si>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</si>
  <si>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</si>
  <si>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</si>
  <si>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</si>
  <si>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</si>
  <si>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</si>
  <si>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</si>
  <si>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</si>
  <si>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</si>
  <si>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</si>
  <si>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</si>
  <si>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</si>
  <si>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</si>
  <si>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</si>
  <si>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</si>
  <si>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</si>
  <si>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</si>
  <si>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</si>
  <si>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</si>
  <si>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</si>
  <si>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</si>
  <si>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</si>
  <si>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</si>
  <si>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</si>
  <si>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</si>
  <si>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</si>
  <si>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</si>
  <si>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</si>
  <si>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</si>
  <si>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</si>
  <si>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</si>
  <si>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</si>
  <si>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</si>
  <si>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</si>
  <si>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</si>
  <si>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</si>
  <si>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</si>
  <si>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</si>
  <si>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</si>
  <si>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</si>
  <si>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</si>
  <si>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</si>
  <si>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</si>
  <si>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</si>
  <si>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</si>
  <si>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</si>
  <si>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</si>
  <si>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</si>
  <si>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</si>
  <si>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</si>
  <si>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</si>
  <si>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</si>
  <si>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</si>
  <si>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</si>
  <si>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</si>
  <si>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</si>
  <si>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</si>
  <si>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</si>
  <si>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</si>
  <si>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</si>
  <si>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</si>
  <si>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</si>
  <si>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</si>
  <si>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</si>
  <si>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</si>
  <si>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</si>
  <si>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</si>
  <si>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</si>
  <si>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</si>
  <si>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</si>
  <si>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</si>
  <si>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</si>
  <si>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</si>
  <si>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</si>
  <si>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</si>
  <si>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</si>
  <si>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</si>
  <si>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</si>
  <si>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</si>
  <si>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</si>
  <si>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</si>
  <si>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</si>
  <si>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</si>
  <si>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</si>
  <si>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</si>
  <si>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</si>
  <si>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</si>
  <si>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</si>
  <si>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</si>
  <si>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</si>
  <si>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</si>
  <si>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</si>
  <si>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</si>
  <si>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</si>
  <si>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</si>
  <si>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</si>
  <si>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</si>
  <si>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</si>
  <si>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</si>
  <si>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</si>
  <si>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</si>
  <si>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</si>
  <si>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</si>
  <si>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</si>
  <si>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</si>
  <si>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</si>
  <si>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</si>
  <si>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</si>
  <si>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</si>
  <si>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</si>
  <si>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</si>
  <si>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</si>
  <si>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</si>
  <si>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</si>
  <si>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</si>
  <si>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</si>
  <si>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</si>
  <si>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</si>
  <si>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</si>
  <si>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</si>
  <si>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</si>
  <si>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</si>
  <si>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</si>
  <si>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</si>
  <si>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</si>
  <si>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</si>
  <si>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</si>
  <si>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</si>
  <si>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</si>
  <si>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</si>
  <si>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</si>
  <si>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</si>
  <si>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</si>
  <si>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</si>
  <si>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</si>
  <si>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</si>
  <si>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</si>
  <si>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</si>
  <si>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</si>
  <si>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</si>
  <si>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</si>
  <si>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</si>
  <si>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</si>
  <si>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</si>
  <si>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</si>
  <si>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</si>
  <si>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</si>
  <si>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</si>
  <si>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</si>
  <si>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</si>
  <si>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</si>
  <si>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</si>
  <si>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</si>
  <si>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</si>
  <si>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</si>
  <si>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</si>
  <si>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</si>
  <si>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</si>
  <si>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</si>
  <si>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</si>
  <si>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</si>
  <si>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</si>
  <si>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</si>
  <si>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</si>
  <si>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</si>
  <si>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</si>
  <si>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</si>
  <si>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</si>
  <si>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</si>
  <si>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</si>
  <si>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</si>
  <si>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</si>
  <si>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</si>
  <si>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</si>
  <si>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</si>
  <si>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</si>
  <si>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</si>
  <si>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</si>
  <si>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</si>
  <si>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</si>
  <si>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</si>
  <si>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</si>
  <si>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</si>
  <si>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</si>
  <si>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</si>
  <si>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</si>
  <si>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</si>
  <si>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</si>
  <si>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</si>
  <si>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</si>
  <si>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</si>
  <si>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</si>
  <si>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</si>
  <si>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</si>
  <si>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</si>
  <si>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</si>
  <si>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</si>
  <si>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</si>
  <si>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</si>
  <si>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</si>
  <si>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</si>
  <si>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</si>
  <si>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</si>
  <si>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</si>
  <si>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</si>
  <si>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</si>
  <si>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</si>
  <si>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</si>
  <si>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</si>
  <si>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</si>
  <si>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</si>
  <si>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</si>
  <si>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</si>
  <si>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</si>
  <si>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</si>
  <si>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</si>
  <si>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</si>
  <si>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</si>
  <si>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</si>
  <si>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</si>
  <si>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</si>
  <si>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</si>
  <si>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</si>
  <si>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</si>
  <si>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</si>
  <si>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</si>
  <si>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</si>
  <si>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</si>
  <si>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</si>
  <si>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</si>
  <si>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</si>
  <si>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</si>
  <si>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</si>
  <si>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</si>
  <si>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</si>
  <si>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</si>
  <si>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</si>
  <si>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</si>
  <si>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</si>
  <si>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</si>
  <si>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</si>
  <si>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</si>
  <si>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</si>
  <si>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</si>
  <si>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</si>
  <si>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</si>
  <si>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</si>
  <si>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</si>
  <si>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</si>
  <si>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</si>
  <si>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</si>
  <si>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</si>
  <si>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</si>
  <si>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</si>
  <si>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</si>
  <si>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</si>
  <si>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</si>
  <si>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</si>
  <si>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</si>
  <si>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</si>
  <si>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</si>
  <si>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</si>
  <si>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</si>
  <si>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</si>
  <si>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</si>
  <si>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</si>
  <si>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</si>
  <si>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</si>
  <si>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</si>
  <si>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</si>
  <si>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</si>
  <si>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</si>
  <si>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</si>
  <si>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</si>
  <si>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</si>
  <si>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</si>
  <si>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</si>
  <si>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</si>
  <si>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</si>
  <si>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</si>
  <si>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</si>
  <si>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</si>
  <si>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</si>
  <si>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</si>
  <si>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</si>
  <si>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</si>
  <si>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</si>
  <si>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</si>
  <si>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</si>
  <si>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</si>
  <si>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</si>
  <si>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</si>
  <si>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</si>
  <si>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</si>
  <si>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</si>
  <si>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</si>
  <si>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</si>
  <si>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</si>
  <si>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</si>
  <si>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</si>
  <si>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</si>
  <si>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</si>
  <si>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</si>
  <si>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</si>
  <si>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</si>
  <si>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</si>
  <si>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</si>
  <si>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</si>
  <si>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</si>
  <si>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</si>
  <si>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</si>
  <si>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</si>
  <si>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</si>
  <si>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</si>
  <si>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</si>
  <si>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</si>
  <si>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</si>
  <si>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</si>
  <si>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</si>
  <si>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</si>
  <si>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</si>
  <si>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</si>
  <si>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</si>
  <si>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</si>
  <si>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</si>
  <si>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</si>
  <si>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</si>
  <si>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</si>
  <si>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</si>
  <si>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</si>
  <si>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</si>
  <si>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</si>
  <si>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</si>
  <si>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</si>
  <si>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</si>
  <si>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</si>
  <si>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</si>
  <si>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</si>
  <si>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</si>
  <si>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</si>
  <si>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</si>
  <si>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</si>
  <si>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</si>
  <si>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</si>
  <si>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</si>
  <si>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</si>
  <si>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</si>
  <si>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</si>
  <si>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</si>
  <si>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</si>
  <si>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</si>
  <si>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</si>
  <si>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</si>
  <si>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</si>
  <si>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</si>
  <si>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</si>
  <si>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</si>
  <si>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</si>
  <si>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</si>
  <si>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</si>
  <si>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</si>
  <si>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</si>
  <si>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</si>
  <si>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</si>
  <si>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</si>
  <si>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</si>
  <si>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</si>
  <si>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</si>
  <si>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</si>
  <si>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</si>
  <si>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</si>
  <si>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</si>
  <si>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</si>
  <si>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</si>
  <si>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</si>
  <si>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</si>
  <si>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</si>
  <si>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</si>
  <si>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</si>
  <si>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</si>
  <si>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</si>
  <si>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</si>
  <si>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</si>
  <si>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</si>
  <si>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</si>
  <si>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</si>
  <si>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</si>
  <si>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</si>
  <si>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</si>
  <si>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</si>
  <si>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</si>
  <si>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</si>
  <si>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</si>
  <si>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</si>
  <si>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</si>
  <si>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</si>
  <si>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</si>
  <si>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</si>
  <si>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</si>
  <si>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</si>
  <si>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</si>
  <si>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</si>
  <si>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</si>
  <si>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</si>
  <si>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</si>
  <si>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</si>
  <si>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</si>
  <si>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</si>
  <si>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</si>
  <si>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</si>
  <si>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</si>
  <si>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</si>
  <si>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</si>
  <si>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</si>
  <si>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</si>
  <si>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</si>
  <si>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</si>
  <si>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</si>
  <si>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</si>
  <si>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</si>
  <si>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</si>
  <si>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</si>
  <si>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</si>
  <si>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</si>
  <si>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</si>
  <si>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</si>
  <si>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</si>
  <si>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</si>
  <si>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</si>
  <si>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</si>
  <si>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</si>
  <si>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</si>
  <si>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</si>
  <si>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</si>
  <si>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</si>
  <si>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</si>
  <si>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</si>
  <si>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</si>
  <si>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</si>
  <si>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</si>
  <si>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</si>
  <si>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</si>
  <si>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</si>
  <si>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</si>
  <si>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</si>
  <si>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</si>
  <si>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</si>
  <si>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</si>
  <si>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</si>
  <si>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</si>
  <si>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</si>
  <si>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</si>
  <si>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</si>
  <si>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</si>
  <si>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</si>
  <si>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</si>
  <si>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</si>
  <si>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</si>
  <si>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</si>
  <si>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</si>
  <si>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</si>
  <si>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</si>
  <si>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</si>
  <si>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</si>
  <si>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</si>
  <si>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</si>
  <si>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</si>
  <si>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</si>
  <si>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</si>
  <si>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</si>
  <si>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</si>
  <si>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</si>
  <si>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</si>
  <si>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</si>
  <si>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</si>
  <si>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</si>
  <si>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</si>
  <si>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</si>
  <si>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</si>
  <si>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</si>
  <si>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</si>
  <si>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</si>
  <si>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</si>
  <si>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</si>
  <si>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</si>
  <si>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</si>
  <si>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</si>
  <si>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</si>
  <si>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</si>
  <si>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</si>
  <si>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</si>
  <si>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</si>
  <si>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</si>
  <si>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</si>
  <si>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</si>
  <si>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</si>
  <si>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</si>
  <si>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</si>
  <si>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</si>
  <si>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</si>
  <si>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</si>
  <si>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</si>
  <si>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</si>
  <si>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</si>
  <si>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</si>
  <si>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</si>
  <si>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</si>
  <si>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</si>
  <si>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</si>
  <si>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</si>
  <si>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</si>
  <si>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</si>
  <si>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</si>
  <si>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</si>
  <si>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</si>
  <si>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</si>
  <si>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</si>
  <si>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</si>
  <si>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</si>
  <si>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</si>
  <si>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</si>
  <si>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</si>
  <si>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</si>
  <si>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</si>
  <si>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</si>
  <si>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</si>
  <si>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</si>
  <si>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</si>
  <si>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</si>
  <si>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</si>
  <si>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</si>
  <si>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</si>
  <si>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</si>
  <si>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</si>
  <si>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</si>
  <si>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</si>
  <si>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</si>
  <si>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</si>
  <si>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</si>
  <si>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</si>
  <si>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</si>
  <si>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</si>
  <si>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</si>
  <si>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</si>
  <si>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</si>
  <si>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</si>
  <si>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</si>
  <si>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</si>
  <si>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</si>
  <si>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</si>
  <si>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</si>
  <si>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</si>
  <si>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</si>
  <si>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</si>
  <si>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</si>
  <si>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</si>
  <si>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</si>
  <si>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</si>
  <si>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</si>
  <si>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</si>
  <si>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</si>
  <si>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</si>
  <si>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</si>
  <si>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</si>
  <si>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</si>
  <si>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</si>
  <si>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</si>
  <si>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</si>
  <si>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</si>
  <si>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</si>
  <si>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</si>
  <si>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</si>
  <si>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</si>
  <si>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</si>
  <si>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</si>
  <si>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</si>
  <si>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</si>
  <si>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</si>
  <si>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</si>
  <si>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</si>
  <si>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</si>
  <si>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</si>
  <si>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</si>
  <si>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</si>
  <si>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</si>
  <si>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</si>
  <si>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</si>
  <si>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</si>
  <si>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</si>
  <si>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</si>
  <si>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</si>
  <si>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</si>
  <si>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</si>
  <si>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</si>
  <si>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</si>
  <si>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</si>
  <si>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</si>
  <si>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</si>
  <si>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</si>
  <si>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</si>
  <si>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</si>
  <si>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</si>
  <si>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</si>
  <si>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</si>
  <si>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</si>
  <si>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</si>
  <si>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</si>
  <si>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</si>
  <si>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</si>
  <si>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</si>
  <si>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</si>
  <si>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</si>
  <si>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</si>
  <si>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</si>
  <si>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</si>
  <si>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</si>
  <si>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</si>
  <si>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</si>
  <si>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</si>
  <si>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</si>
  <si>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</si>
  <si>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</si>
  <si>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</si>
  <si>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</si>
  <si>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</si>
  <si>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</si>
  <si>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</si>
  <si>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</si>
  <si>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</si>
  <si>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</si>
  <si>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</si>
  <si>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</si>
  <si>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</si>
  <si>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</si>
  <si>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</si>
  <si>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</si>
  <si>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</si>
  <si>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</si>
  <si>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</si>
  <si>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</si>
  <si>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</si>
  <si>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</si>
  <si>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</si>
  <si>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</si>
  <si>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</si>
  <si>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</si>
  <si>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</si>
  <si>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</si>
  <si>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</si>
  <si>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</si>
  <si>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</si>
  <si>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</si>
  <si>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</si>
  <si>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</si>
  <si>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</si>
  <si>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</si>
  <si>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</si>
  <si>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</si>
  <si>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</si>
  <si>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</si>
  <si>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</si>
  <si>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</si>
  <si>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</si>
  <si>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</si>
  <si>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</si>
  <si>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</si>
  <si>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</si>
  <si>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</si>
  <si>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</si>
  <si>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</si>
  <si>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</si>
  <si>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</si>
  <si>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</si>
  <si>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</si>
  <si>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</si>
  <si>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</si>
  <si>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</si>
  <si>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</si>
  <si>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</si>
  <si>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</si>
  <si>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</si>
  <si>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</si>
  <si>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</si>
  <si>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</si>
  <si>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</si>
  <si>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</si>
  <si>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</si>
  <si>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</si>
  <si>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</si>
  <si>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</si>
  <si>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</si>
  <si>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</si>
  <si>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</si>
  <si>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</si>
  <si>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</si>
  <si>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</si>
  <si>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</si>
  <si>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</si>
  <si>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</si>
  <si>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</si>
  <si>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</si>
  <si>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</si>
  <si>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</si>
  <si>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</si>
  <si>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</si>
  <si>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</si>
  <si>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</si>
  <si>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</si>
  <si>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</si>
  <si>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</si>
  <si>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</si>
  <si>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</si>
  <si>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</si>
  <si>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</si>
  <si>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</si>
  <si>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</si>
  <si>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</si>
  <si>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</si>
  <si>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</si>
  <si>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</si>
  <si>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</si>
  <si>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</si>
  <si>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</si>
  <si>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</si>
  <si>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</si>
  <si>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</si>
  <si>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</si>
  <si>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</si>
  <si>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</si>
  <si>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</si>
  <si>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</si>
  <si>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</si>
  <si>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</si>
  <si>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</si>
  <si>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</si>
  <si>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</si>
  <si>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</si>
  <si>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</si>
  <si>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</si>
  <si>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</si>
  <si>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</si>
  <si>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</si>
  <si>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</si>
  <si>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</si>
  <si>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</si>
  <si>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</si>
  <si>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</si>
  <si>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</si>
  <si>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2017</t>
  </si>
  <si>
    <t>020</t>
  </si>
  <si>
    <t>Kaiser Permanente Capitol Hill Campus</t>
  </si>
  <si>
    <t>201 16th Ave E</t>
  </si>
  <si>
    <t>Seattle, WA 98112</t>
  </si>
  <si>
    <t>King</t>
  </si>
  <si>
    <t>Susan Mullaney</t>
  </si>
  <si>
    <t>Karen Schartman</t>
  </si>
  <si>
    <t>206-326-3000</t>
  </si>
  <si>
    <t>206-326-2785</t>
  </si>
  <si>
    <t>Kimberly Horn</t>
  </si>
  <si>
    <t>12/31/2020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</si>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</sst>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0_);\(0\)"/>
    <numFmt numFmtId="166" formatCode="#,##0.0_);\(#,##0.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indexed="1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304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5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9" fontId="16" fillId="0" borderId="1" xfId="3" quotePrefix="1" applyNumberFormat="1" applyFont="1" applyBorder="1" applyProtection="1">
      <protection locked="0"/>
    </xf>
    <xf numFmtId="37" fontId="16" fillId="0" borderId="1" xfId="0" quotePrefix="1" applyNumberFormat="1" applyFont="1" applyBorder="1" applyProtection="1">
      <protection locked="0"/>
    </xf>
    <xf numFmtId="43" fontId="4" fillId="0" borderId="0" xfId="1" applyFont="1" applyProtection="1"/>
    <xf numFmtId="38" fontId="16" fillId="4" borderId="1" xfId="0" applyNumberFormat="1" applyFont="1" applyFill="1" applyBorder="1" applyProtection="1">
      <protection locked="0"/>
    </xf>
    <xf numFmtId="38" fontId="17" fillId="3" borderId="0" xfId="0" applyNumberFormat="1" applyFont="1" applyFill="1"/>
    <xf numFmtId="37" fontId="16" fillId="3" borderId="0" xfId="0" applyFont="1" applyFill="1" applyAlignment="1" applyProtection="1">
      <alignment horizontal="centerContinuous"/>
      <protection locked="0"/>
    </xf>
    <xf numFmtId="37" fontId="4" fillId="3" borderId="0" xfId="0" applyFont="1" applyFill="1"/>
    <xf numFmtId="37" fontId="4" fillId="3" borderId="0" xfId="0" quotePrefix="1" applyFont="1" applyFill="1" applyAlignment="1">
      <alignment horizontal="left"/>
    </xf>
    <xf numFmtId="39" fontId="4" fillId="3" borderId="0" xfId="0" quotePrefix="1" applyNumberFormat="1" applyFont="1" applyFill="1" applyAlignment="1">
      <alignment horizontal="left"/>
    </xf>
    <xf numFmtId="37" fontId="4" fillId="3" borderId="0" xfId="0" applyFont="1" applyFill="1" applyAlignment="1">
      <alignment horizontal="centerContinuous"/>
    </xf>
    <xf numFmtId="37" fontId="10" fillId="3" borderId="0" xfId="0" applyFont="1" applyFill="1" applyAlignment="1">
      <alignment horizontal="centerContinuous"/>
    </xf>
    <xf numFmtId="37" fontId="4" fillId="3" borderId="0" xfId="0" quotePrefix="1" applyFont="1" applyFill="1" applyAlignment="1">
      <alignment horizontal="centerContinuous"/>
    </xf>
    <xf numFmtId="37" fontId="10" fillId="3" borderId="0" xfId="0" quotePrefix="1" applyFont="1" applyFill="1" applyAlignment="1">
      <alignment horizontal="left"/>
    </xf>
    <xf numFmtId="37" fontId="4" fillId="3" borderId="0" xfId="0" quotePrefix="1" applyFont="1" applyFill="1"/>
    <xf numFmtId="37" fontId="4" fillId="3" borderId="0" xfId="0" applyFont="1" applyFill="1" applyAlignment="1">
      <alignment horizontal="left"/>
    </xf>
    <xf numFmtId="166" fontId="10" fillId="0" borderId="1" xfId="0" quotePrefix="1" applyNumberFormat="1" applyFont="1" applyBorder="1" applyProtection="1">
      <protection locked="0"/>
    </xf>
    <xf numFmtId="37" fontId="4" fillId="3" borderId="0" xfId="0" applyNumberFormat="1" applyFont="1" applyFill="1"/>
    <xf numFmtId="37" fontId="4" fillId="3" borderId="0" xfId="0" quotePrefix="1" applyNumberFormat="1" applyFont="1" applyFill="1" applyAlignment="1">
      <alignment horizontal="left"/>
    </xf>
    <xf numFmtId="37" fontId="10" fillId="0" borderId="1" xfId="0" applyNumberFormat="1" applyFont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oups.ghc.org\data\FinPlanBudget\DSF\Clinical\Hospital\Multi-Specialty\Routine%20Reports\DOH%20Reporting\DOH%202019\WF\Hospital%20Activity_WashingtonStateDOH%20report%20working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Instructions-John Askew"/>
      <sheetName val="Instructions"/>
      <sheetName val="Draft Report (formula driven)"/>
      <sheetName val="RECON"/>
      <sheetName val="2009 Report (reference only)"/>
      <sheetName val="2008 Report (reference only)"/>
      <sheetName val="2012 Report-Ref only"/>
      <sheetName val="CHUR"/>
      <sheetName val="Sq Ft"/>
      <sheetName val="Units of Measurement"/>
      <sheetName val="Meal Stats"/>
      <sheetName val="Dry Laundry Weight"/>
      <sheetName val="Revenue"/>
      <sheetName val="Expenses (Essbase based)"/>
      <sheetName val="Essbase Pivot Source"/>
      <sheetName val="Essbase Pivot Source (2)"/>
      <sheetName val="Essbase FTE Query"/>
      <sheetName val="Essbase FTE Query New"/>
      <sheetName val="Essbase $ Query"/>
      <sheetName val="Essbase $ Query New"/>
      <sheetName val="Map - DOH Categories New"/>
      <sheetName val="Map - Natural Class New"/>
      <sheetName val="Map - Natural Class"/>
      <sheetName val="Map - GHC Structure"/>
      <sheetName val="Map - GHC Structure New"/>
      <sheetName val="Map - DOH Categori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Account Number</v>
          </cell>
        </row>
      </sheetData>
      <sheetData sheetId="10">
        <row r="1">
          <cell r="A1" t="str">
            <v>vlookup</v>
          </cell>
        </row>
      </sheetData>
      <sheetData sheetId="11">
        <row r="35">
          <cell r="B35"/>
        </row>
      </sheetData>
      <sheetData sheetId="12">
        <row r="39">
          <cell r="A39" t="str">
            <v>DOH Groupings</v>
          </cell>
        </row>
      </sheetData>
      <sheetData sheetId="13"/>
      <sheetData sheetId="14">
        <row r="8">
          <cell r="A8" t="str">
            <v>6070 Acute Care Salaries &amp; Wages</v>
          </cell>
          <cell r="B8" t="str">
            <v>Salaries &amp; Wages</v>
          </cell>
          <cell r="C8" t="str">
            <v>Salaries &amp; Wages</v>
          </cell>
          <cell r="D8" t="str">
            <v>6070 Acute Care</v>
          </cell>
          <cell r="E8">
            <v>2197683.4700000002</v>
          </cell>
          <cell r="F8">
            <v>25.20833</v>
          </cell>
        </row>
        <row r="9">
          <cell r="A9" t="str">
            <v>7020 Surgical Services Salaries &amp; Wages</v>
          </cell>
          <cell r="B9" t="str">
            <v>Salaries &amp; Wages</v>
          </cell>
          <cell r="C9" t="str">
            <v>Salaries &amp; Wages</v>
          </cell>
          <cell r="D9" t="str">
            <v>7020 Surgical Services</v>
          </cell>
          <cell r="E9">
            <v>2772139.9499999997</v>
          </cell>
          <cell r="F9">
            <v>33.414169999999999</v>
          </cell>
        </row>
        <row r="10">
          <cell r="A10" t="str">
            <v>7030 Recovery Room Salaries &amp; Wages</v>
          </cell>
          <cell r="B10" t="str">
            <v>Salaries &amp; Wages</v>
          </cell>
          <cell r="C10" t="str">
            <v>Salaries &amp; Wages</v>
          </cell>
          <cell r="D10" t="str">
            <v>7030 Recovery Room</v>
          </cell>
          <cell r="E10">
            <v>2065822.6600000001</v>
          </cell>
          <cell r="F10">
            <v>21.90333</v>
          </cell>
        </row>
        <row r="11">
          <cell r="A11" t="str">
            <v>7040 Anesthesiology  Salaries &amp; Wages</v>
          </cell>
          <cell r="B11" t="str">
            <v>Salaries &amp; Wages</v>
          </cell>
          <cell r="C11" t="str">
            <v>Salaries &amp; Wages</v>
          </cell>
          <cell r="D11" t="str">
            <v xml:space="preserve">7040 Anesthesiology </v>
          </cell>
          <cell r="E11">
            <v>3084012.71</v>
          </cell>
          <cell r="F11">
            <v>20.61834</v>
          </cell>
        </row>
        <row r="12">
          <cell r="A12" t="str">
            <v>7050 Central Services Salaries &amp; Wages</v>
          </cell>
          <cell r="B12" t="str">
            <v>Salaries &amp; Wages</v>
          </cell>
          <cell r="C12" t="str">
            <v>Salaries &amp; Wages</v>
          </cell>
          <cell r="D12" t="str">
            <v>7050 Central Services</v>
          </cell>
          <cell r="E12">
            <v>627330.66</v>
          </cell>
          <cell r="F12">
            <v>11.81334</v>
          </cell>
        </row>
        <row r="13">
          <cell r="A13" t="str">
            <v>7070 Laboratory Salaries &amp; Wages</v>
          </cell>
          <cell r="B13" t="str">
            <v>Salaries &amp; Wages</v>
          </cell>
          <cell r="C13" t="str">
            <v>Salaries &amp; Wages</v>
          </cell>
          <cell r="D13" t="str">
            <v>7070 Laboratory</v>
          </cell>
          <cell r="E13">
            <v>2561542.1</v>
          </cell>
          <cell r="F13">
            <v>34.29083</v>
          </cell>
        </row>
        <row r="14">
          <cell r="A14" t="str">
            <v>7120 Magnetic Res Imaging Salaries &amp; Wages</v>
          </cell>
          <cell r="B14" t="str">
            <v>Salaries &amp; Wages</v>
          </cell>
          <cell r="C14" t="str">
            <v>Salaries &amp; Wages</v>
          </cell>
          <cell r="D14" t="str">
            <v>7120 Magnetic Res Imaging</v>
          </cell>
          <cell r="E14">
            <v>509187.15</v>
          </cell>
          <cell r="F14">
            <v>4.4541700000000004</v>
          </cell>
        </row>
        <row r="15">
          <cell r="A15" t="str">
            <v>7130 CT Scanning Salaries &amp; Wages</v>
          </cell>
          <cell r="B15" t="str">
            <v>Salaries &amp; Wages</v>
          </cell>
          <cell r="C15" t="str">
            <v>Salaries &amp; Wages</v>
          </cell>
          <cell r="D15" t="str">
            <v>7130 CT Scanning</v>
          </cell>
          <cell r="E15">
            <v>537346.97000000009</v>
          </cell>
          <cell r="F15">
            <v>5.2383300000000004</v>
          </cell>
        </row>
        <row r="16">
          <cell r="A16" t="str">
            <v>7140 Radiology - Diagnostic Salaries &amp; Wages</v>
          </cell>
          <cell r="B16" t="str">
            <v>Salaries &amp; Wages</v>
          </cell>
          <cell r="C16" t="str">
            <v>Salaries &amp; Wages</v>
          </cell>
          <cell r="D16" t="str">
            <v>7140 Radiology - Diagnostic</v>
          </cell>
          <cell r="E16">
            <v>3133023.5700000003</v>
          </cell>
          <cell r="F16">
            <v>35.444169999999993</v>
          </cell>
        </row>
        <row r="17">
          <cell r="A17" t="str">
            <v>7160 Nuclear Medicine Salaries &amp; Wages</v>
          </cell>
          <cell r="B17" t="str">
            <v>Salaries &amp; Wages</v>
          </cell>
          <cell r="C17" t="str">
            <v>Salaries &amp; Wages</v>
          </cell>
          <cell r="D17" t="str">
            <v>7160 Nuclear Medicine</v>
          </cell>
          <cell r="E17">
            <v>283786.88</v>
          </cell>
          <cell r="F17">
            <v>2.1974999999999998</v>
          </cell>
        </row>
        <row r="18">
          <cell r="A18" t="str">
            <v>7180 Respiratory Therapy Salaries &amp; Wages</v>
          </cell>
          <cell r="B18" t="str">
            <v>Salaries &amp; Wages</v>
          </cell>
          <cell r="C18" t="str">
            <v>Salaries &amp; Wages</v>
          </cell>
          <cell r="D18" t="str">
            <v>7180 Respiratory Therapy</v>
          </cell>
          <cell r="E18">
            <v>422875.38</v>
          </cell>
          <cell r="F18">
            <v>4.5233299999999996</v>
          </cell>
        </row>
        <row r="19">
          <cell r="A19" t="str">
            <v>7230 Emergency Room Salaries &amp; Wages</v>
          </cell>
          <cell r="B19" t="str">
            <v>Salaries &amp; Wages</v>
          </cell>
          <cell r="C19" t="str">
            <v>Salaries &amp; Wages</v>
          </cell>
          <cell r="D19" t="str">
            <v>7230 Emergency Room</v>
          </cell>
          <cell r="E19">
            <v>4325243.3000000007</v>
          </cell>
          <cell r="F19">
            <v>46.824169999999995</v>
          </cell>
        </row>
        <row r="20">
          <cell r="A20" t="str">
            <v>7350 Observation Unit Salaries &amp; Wages</v>
          </cell>
          <cell r="B20" t="str">
            <v>Salaries &amp; Wages</v>
          </cell>
          <cell r="C20" t="str">
            <v>Salaries &amp; Wages</v>
          </cell>
          <cell r="D20" t="str">
            <v>7350 Observation Unit</v>
          </cell>
          <cell r="E20">
            <v>254791.32</v>
          </cell>
          <cell r="F20">
            <v>2.3016700000000001</v>
          </cell>
        </row>
        <row r="21">
          <cell r="A21" t="str">
            <v>8320 Dietary  Salaries &amp; Wages</v>
          </cell>
          <cell r="B21" t="str">
            <v>Salaries &amp; Wages</v>
          </cell>
          <cell r="C21" t="str">
            <v>Salaries &amp; Wages</v>
          </cell>
          <cell r="D21" t="str">
            <v xml:space="preserve">8320 Dietary </v>
          </cell>
          <cell r="E21">
            <v>300450.53000000003</v>
          </cell>
          <cell r="F21">
            <v>5.3550000000000004</v>
          </cell>
        </row>
        <row r="22">
          <cell r="A22" t="str">
            <v>8610 Hospital Administration Salaries &amp; Wages</v>
          </cell>
          <cell r="B22" t="str">
            <v>Salaries &amp; Wages</v>
          </cell>
          <cell r="C22" t="str">
            <v>Salaries &amp; Wages</v>
          </cell>
          <cell r="D22" t="str">
            <v>8610 Hospital Administration</v>
          </cell>
          <cell r="E22">
            <v>285176.27</v>
          </cell>
          <cell r="F22">
            <v>2.9992083333333328</v>
          </cell>
        </row>
        <row r="23">
          <cell r="A23" t="str">
            <v>8620 Employee Health Salaries &amp; Wages</v>
          </cell>
          <cell r="B23" t="str">
            <v>Salaries &amp; Wages</v>
          </cell>
          <cell r="C23" t="str">
            <v>Salaries &amp; Wages</v>
          </cell>
          <cell r="D23" t="str">
            <v>8620 Employee Health</v>
          </cell>
          <cell r="E23">
            <v>701366.76</v>
          </cell>
          <cell r="F23">
            <v>7.2674900000000004</v>
          </cell>
        </row>
        <row r="24">
          <cell r="A24" t="str">
            <v>8690 Medical Records Salaries &amp; Wages</v>
          </cell>
          <cell r="B24" t="str">
            <v>Salaries &amp; Wages</v>
          </cell>
          <cell r="C24" t="str">
            <v>Salaries &amp; Wages</v>
          </cell>
          <cell r="D24" t="str">
            <v>8690 Medical Records</v>
          </cell>
          <cell r="E24">
            <v>159648.54999999999</v>
          </cell>
          <cell r="F24">
            <v>3.0016699999999998</v>
          </cell>
        </row>
        <row r="25">
          <cell r="A25" t="str">
            <v>N/A - Gift Shop Salaries &amp; Wages</v>
          </cell>
          <cell r="B25" t="str">
            <v>Salaries &amp; Wages</v>
          </cell>
          <cell r="C25" t="str">
            <v>Salaries &amp; Wages</v>
          </cell>
          <cell r="D25" t="str">
            <v>N/A - Gift Shop</v>
          </cell>
          <cell r="E25">
            <v>44377.65</v>
          </cell>
          <cell r="F25">
            <v>0.74917</v>
          </cell>
        </row>
        <row r="26">
          <cell r="A26" t="str">
            <v>6070 Acute Care Employee benefits</v>
          </cell>
          <cell r="B26" t="str">
            <v>Employee benefits</v>
          </cell>
          <cell r="C26" t="str">
            <v>Employee benefits</v>
          </cell>
          <cell r="D26" t="str">
            <v>6070 Acute Care</v>
          </cell>
          <cell r="E26">
            <v>957790.34155400004</v>
          </cell>
          <cell r="F26"/>
        </row>
        <row r="27">
          <cell r="A27" t="str">
            <v>7020 Surgical Services Employee benefits</v>
          </cell>
          <cell r="B27" t="str">
            <v>Employee benefits</v>
          </cell>
          <cell r="C27" t="str">
            <v>Employee benefits</v>
          </cell>
          <cell r="D27" t="str">
            <v>7020 Surgical Services</v>
          </cell>
          <cell r="E27">
            <v>1207859.96</v>
          </cell>
          <cell r="F27"/>
        </row>
        <row r="28">
          <cell r="A28" t="str">
            <v>7030 Recovery Room Employee benefits</v>
          </cell>
          <cell r="B28" t="str">
            <v>Employee benefits</v>
          </cell>
          <cell r="C28" t="str">
            <v>Employee benefits</v>
          </cell>
          <cell r="D28" t="str">
            <v>7030 Recovery Room</v>
          </cell>
          <cell r="E28">
            <v>901417.71</v>
          </cell>
          <cell r="F28"/>
        </row>
        <row r="29">
          <cell r="A29" t="str">
            <v>7040 Anesthesiology  Employee benefits</v>
          </cell>
          <cell r="B29" t="str">
            <v>Employee benefits</v>
          </cell>
          <cell r="C29" t="str">
            <v>Employee benefits</v>
          </cell>
          <cell r="D29" t="str">
            <v xml:space="preserve">7040 Anesthesiology </v>
          </cell>
          <cell r="E29">
            <v>1342994.22</v>
          </cell>
          <cell r="F29"/>
        </row>
        <row r="30">
          <cell r="A30" t="str">
            <v>7050 Central Services Employee benefits</v>
          </cell>
          <cell r="B30" t="str">
            <v>Employee benefits</v>
          </cell>
          <cell r="C30" t="str">
            <v>Employee benefits</v>
          </cell>
          <cell r="D30" t="str">
            <v>7050 Central Services</v>
          </cell>
          <cell r="E30">
            <v>271227.03999999998</v>
          </cell>
          <cell r="F30"/>
        </row>
        <row r="31">
          <cell r="A31" t="str">
            <v>7070 Laboratory Employee benefits</v>
          </cell>
          <cell r="B31" t="str">
            <v>Employee benefits</v>
          </cell>
          <cell r="C31" t="str">
            <v>Employee benefits</v>
          </cell>
          <cell r="D31" t="str">
            <v>7070 Laboratory</v>
          </cell>
          <cell r="E31">
            <v>1115626.46</v>
          </cell>
          <cell r="F31"/>
        </row>
        <row r="32">
          <cell r="A32" t="str">
            <v>7120 Magnetic Res Imaging Employee benefits</v>
          </cell>
          <cell r="B32" t="str">
            <v>Employee benefits</v>
          </cell>
          <cell r="C32" t="str">
            <v>Employee benefits</v>
          </cell>
          <cell r="D32" t="str">
            <v>7120 Magnetic Res Imaging</v>
          </cell>
          <cell r="E32">
            <v>221770.27</v>
          </cell>
          <cell r="F32"/>
        </row>
        <row r="33">
          <cell r="A33" t="str">
            <v>7130 CT Scanning Employee benefits</v>
          </cell>
          <cell r="B33" t="str">
            <v>Employee benefits</v>
          </cell>
          <cell r="C33" t="str">
            <v>Employee benefits</v>
          </cell>
          <cell r="D33" t="str">
            <v>7130 CT Scanning</v>
          </cell>
          <cell r="E33">
            <v>234053.18</v>
          </cell>
          <cell r="F33"/>
        </row>
        <row r="34">
          <cell r="A34" t="str">
            <v>7140 Radiology - Diagnostic Employee benefits</v>
          </cell>
          <cell r="B34" t="str">
            <v>Employee benefits</v>
          </cell>
          <cell r="C34" t="str">
            <v>Employee benefits</v>
          </cell>
          <cell r="D34" t="str">
            <v>7140 Radiology - Diagnostic</v>
          </cell>
          <cell r="E34">
            <v>1361069.81</v>
          </cell>
          <cell r="F34"/>
        </row>
        <row r="35">
          <cell r="A35" t="str">
            <v>7160 Nuclear Medicine Employee benefits</v>
          </cell>
          <cell r="B35" t="str">
            <v>Employee benefits</v>
          </cell>
          <cell r="C35" t="str">
            <v>Employee benefits</v>
          </cell>
          <cell r="D35" t="str">
            <v>7160 Nuclear Medicine</v>
          </cell>
          <cell r="E35">
            <v>121320.94</v>
          </cell>
          <cell r="F35"/>
        </row>
        <row r="36">
          <cell r="A36" t="str">
            <v>7180 Respiratory Therapy Employee benefits</v>
          </cell>
          <cell r="B36" t="str">
            <v>Employee benefits</v>
          </cell>
          <cell r="C36" t="str">
            <v>Employee benefits</v>
          </cell>
          <cell r="D36" t="str">
            <v>7180 Respiratory Therapy</v>
          </cell>
          <cell r="E36">
            <v>184669.67844600001</v>
          </cell>
          <cell r="F36"/>
        </row>
        <row r="37">
          <cell r="A37" t="str">
            <v>7230 Emergency Room Employee benefits</v>
          </cell>
          <cell r="B37" t="str">
            <v>Employee benefits</v>
          </cell>
          <cell r="C37" t="str">
            <v>Employee benefits</v>
          </cell>
          <cell r="D37" t="str">
            <v>7230 Emergency Room</v>
          </cell>
          <cell r="E37">
            <v>1894883.6</v>
          </cell>
          <cell r="F37"/>
        </row>
        <row r="38">
          <cell r="A38" t="str">
            <v>7350 Observation Unit Employee benefits</v>
          </cell>
          <cell r="B38" t="str">
            <v>Employee benefits</v>
          </cell>
          <cell r="C38" t="str">
            <v>Employee benefits</v>
          </cell>
          <cell r="D38" t="str">
            <v>7350 Observation Unit</v>
          </cell>
          <cell r="E38">
            <v>111262.79</v>
          </cell>
          <cell r="F38"/>
        </row>
        <row r="39">
          <cell r="A39" t="str">
            <v>8320 Dietary  Employee benefits</v>
          </cell>
          <cell r="B39" t="str">
            <v>Employee benefits</v>
          </cell>
          <cell r="C39" t="str">
            <v>Employee benefits</v>
          </cell>
          <cell r="D39" t="str">
            <v xml:space="preserve">8320 Dietary </v>
          </cell>
          <cell r="E39">
            <v>131194.57999999999</v>
          </cell>
          <cell r="F39"/>
        </row>
        <row r="40">
          <cell r="A40" t="str">
            <v>8610 Hospital Administration Employee benefits</v>
          </cell>
          <cell r="B40" t="str">
            <v>Employee benefits</v>
          </cell>
          <cell r="C40" t="str">
            <v>Employee benefits</v>
          </cell>
          <cell r="D40" t="str">
            <v>8610 Hospital Administration</v>
          </cell>
          <cell r="E40">
            <v>124536.477109</v>
          </cell>
          <cell r="F40"/>
        </row>
        <row r="41">
          <cell r="A41" t="str">
            <v>8620 Employee Health Employee benefits</v>
          </cell>
          <cell r="B41" t="str">
            <v>Employee benefits</v>
          </cell>
          <cell r="C41" t="str">
            <v>Employee benefits</v>
          </cell>
          <cell r="D41" t="str">
            <v>8620 Employee Health</v>
          </cell>
          <cell r="E41">
            <v>306273.7</v>
          </cell>
          <cell r="F41"/>
        </row>
        <row r="42">
          <cell r="A42" t="str">
            <v>8690 Medical Records Employee benefits</v>
          </cell>
          <cell r="B42" t="str">
            <v>Employee benefits</v>
          </cell>
          <cell r="C42" t="str">
            <v>Employee benefits</v>
          </cell>
          <cell r="D42" t="str">
            <v>8690 Medical Records</v>
          </cell>
          <cell r="E42">
            <v>69522.600000000006</v>
          </cell>
          <cell r="F42"/>
        </row>
        <row r="43">
          <cell r="A43" t="str">
            <v>N/A - Gift Shop Employee benefits</v>
          </cell>
          <cell r="B43" t="str">
            <v>Employee benefits</v>
          </cell>
          <cell r="C43" t="str">
            <v>Employee benefits</v>
          </cell>
          <cell r="D43" t="str">
            <v>N/A - Gift Shop</v>
          </cell>
          <cell r="E43">
            <v>19379.7</v>
          </cell>
          <cell r="F43"/>
        </row>
        <row r="44">
          <cell r="A44" t="str">
            <v>6070 Acute Care Supplies</v>
          </cell>
          <cell r="B44" t="str">
            <v>Supplies</v>
          </cell>
          <cell r="C44" t="str">
            <v>Supplies</v>
          </cell>
          <cell r="D44" t="str">
            <v>6070 Acute Care</v>
          </cell>
          <cell r="E44">
            <v>118757.58000000003</v>
          </cell>
          <cell r="F44"/>
        </row>
        <row r="45">
          <cell r="A45" t="str">
            <v>7020 Surgical Services Supplies</v>
          </cell>
          <cell r="B45" t="str">
            <v>Supplies</v>
          </cell>
          <cell r="C45" t="str">
            <v>Supplies</v>
          </cell>
          <cell r="D45" t="str">
            <v>7020 Surgical Services</v>
          </cell>
          <cell r="E45">
            <v>7935664.2199999979</v>
          </cell>
          <cell r="F45"/>
        </row>
        <row r="46">
          <cell r="A46" t="str">
            <v>7030 Recovery Room Supplies</v>
          </cell>
          <cell r="B46" t="str">
            <v>Supplies</v>
          </cell>
          <cell r="C46" t="str">
            <v>Supplies</v>
          </cell>
          <cell r="D46" t="str">
            <v>7030 Recovery Room</v>
          </cell>
          <cell r="E46">
            <v>204150.17</v>
          </cell>
          <cell r="F46"/>
        </row>
        <row r="47">
          <cell r="A47" t="str">
            <v>7040 Anesthesiology  Supplies</v>
          </cell>
          <cell r="B47" t="str">
            <v>Supplies</v>
          </cell>
          <cell r="C47" t="str">
            <v>Supplies</v>
          </cell>
          <cell r="D47" t="str">
            <v xml:space="preserve">7040 Anesthesiology </v>
          </cell>
          <cell r="E47">
            <v>343929.74000000011</v>
          </cell>
          <cell r="F47"/>
        </row>
        <row r="48">
          <cell r="A48" t="str">
            <v>7050 Central Services Supplies</v>
          </cell>
          <cell r="B48" t="str">
            <v>Supplies</v>
          </cell>
          <cell r="C48" t="str">
            <v>Supplies</v>
          </cell>
          <cell r="D48" t="str">
            <v>7050 Central Services</v>
          </cell>
          <cell r="E48">
            <v>238615.26</v>
          </cell>
          <cell r="F48"/>
        </row>
        <row r="49">
          <cell r="A49" t="str">
            <v>7070 Laboratory Supplies</v>
          </cell>
          <cell r="B49" t="str">
            <v>Supplies</v>
          </cell>
          <cell r="C49" t="str">
            <v>Supplies</v>
          </cell>
          <cell r="D49" t="str">
            <v>7070 Laboratory</v>
          </cell>
          <cell r="E49">
            <v>1720440.83</v>
          </cell>
          <cell r="F49"/>
        </row>
        <row r="50">
          <cell r="A50" t="str">
            <v>7120 Magnetic Res Imaging Supplies</v>
          </cell>
          <cell r="B50" t="str">
            <v>Supplies</v>
          </cell>
          <cell r="C50" t="str">
            <v>Supplies</v>
          </cell>
          <cell r="D50" t="str">
            <v>7120 Magnetic Res Imaging</v>
          </cell>
          <cell r="E50">
            <v>53799.529999999992</v>
          </cell>
          <cell r="F50"/>
        </row>
        <row r="51">
          <cell r="A51" t="str">
            <v>7130 CT Scanning Supplies</v>
          </cell>
          <cell r="B51" t="str">
            <v>Supplies</v>
          </cell>
          <cell r="C51" t="str">
            <v>Supplies</v>
          </cell>
          <cell r="D51" t="str">
            <v>7130 CT Scanning</v>
          </cell>
          <cell r="E51">
            <v>218882.69999999998</v>
          </cell>
          <cell r="F51"/>
        </row>
        <row r="52">
          <cell r="A52" t="str">
            <v>7140 Radiology - Diagnostic Supplies</v>
          </cell>
          <cell r="B52" t="str">
            <v>Supplies</v>
          </cell>
          <cell r="C52" t="str">
            <v>Supplies</v>
          </cell>
          <cell r="D52" t="str">
            <v>7140 Radiology - Diagnostic</v>
          </cell>
          <cell r="E52">
            <v>1208610.1399999992</v>
          </cell>
          <cell r="F52"/>
        </row>
        <row r="53">
          <cell r="A53" t="str">
            <v>7160 Nuclear Medicine Supplies</v>
          </cell>
          <cell r="B53" t="str">
            <v>Supplies</v>
          </cell>
          <cell r="C53" t="str">
            <v>Supplies</v>
          </cell>
          <cell r="D53" t="str">
            <v>7160 Nuclear Medicine</v>
          </cell>
          <cell r="E53">
            <v>802604.58000000007</v>
          </cell>
          <cell r="F53"/>
        </row>
        <row r="54">
          <cell r="A54" t="str">
            <v>7170 Pharmacy Supplies</v>
          </cell>
          <cell r="B54" t="str">
            <v>Supplies</v>
          </cell>
          <cell r="C54" t="str">
            <v>Supplies</v>
          </cell>
          <cell r="D54" t="str">
            <v>7170 Pharmacy</v>
          </cell>
          <cell r="E54">
            <v>477290.91</v>
          </cell>
          <cell r="F54"/>
        </row>
        <row r="55">
          <cell r="A55" t="str">
            <v>7180 Respiratory Therapy Supplies</v>
          </cell>
          <cell r="B55" t="str">
            <v>Supplies</v>
          </cell>
          <cell r="C55" t="str">
            <v>Supplies</v>
          </cell>
          <cell r="D55" t="str">
            <v>7180 Respiratory Therapy</v>
          </cell>
          <cell r="E55">
            <v>41986.86</v>
          </cell>
          <cell r="F55"/>
        </row>
        <row r="56">
          <cell r="A56" t="str">
            <v>7230 Emergency Room Supplies</v>
          </cell>
          <cell r="B56" t="str">
            <v>Supplies</v>
          </cell>
          <cell r="C56" t="str">
            <v>Supplies</v>
          </cell>
          <cell r="D56" t="str">
            <v>7230 Emergency Room</v>
          </cell>
          <cell r="E56">
            <v>684677.40999999992</v>
          </cell>
          <cell r="F56"/>
        </row>
        <row r="57">
          <cell r="A57" t="str">
            <v>7350 Observation Unit Supplies</v>
          </cell>
          <cell r="B57" t="str">
            <v>Supplies</v>
          </cell>
          <cell r="C57" t="str">
            <v>Supplies</v>
          </cell>
          <cell r="D57" t="str">
            <v>7350 Observation Unit</v>
          </cell>
          <cell r="E57">
            <v>6576.99</v>
          </cell>
          <cell r="F57"/>
        </row>
        <row r="58">
          <cell r="A58" t="str">
            <v>8320 Dietary  Supplies</v>
          </cell>
          <cell r="B58" t="str">
            <v>Supplies</v>
          </cell>
          <cell r="C58" t="str">
            <v>Supplies</v>
          </cell>
          <cell r="D58" t="str">
            <v xml:space="preserve">8320 Dietary </v>
          </cell>
          <cell r="E58">
            <v>116751.98</v>
          </cell>
          <cell r="F58"/>
        </row>
        <row r="59">
          <cell r="A59" t="str">
            <v>8620 Employee Health Supplies</v>
          </cell>
          <cell r="B59" t="str">
            <v>Supplies</v>
          </cell>
          <cell r="C59" t="str">
            <v>Supplies</v>
          </cell>
          <cell r="D59" t="str">
            <v>8620 Employee Health</v>
          </cell>
          <cell r="E59">
            <v>15252.769999999999</v>
          </cell>
          <cell r="F59"/>
        </row>
        <row r="60">
          <cell r="A60" t="str">
            <v>8690 Medical Records Supplies</v>
          </cell>
          <cell r="B60" t="str">
            <v>Supplies</v>
          </cell>
          <cell r="C60" t="str">
            <v>Supplies</v>
          </cell>
          <cell r="D60" t="str">
            <v>8690 Medical Records</v>
          </cell>
          <cell r="E60">
            <v>10861.58</v>
          </cell>
          <cell r="F60"/>
        </row>
        <row r="61">
          <cell r="A61" t="str">
            <v>N/A - Gift Shop Supplies</v>
          </cell>
          <cell r="B61" t="str">
            <v>Supplies</v>
          </cell>
          <cell r="C61" t="str">
            <v>Supplies</v>
          </cell>
          <cell r="D61" t="str">
            <v>N/A - Gift Shop</v>
          </cell>
          <cell r="E61">
            <v>61733.279999999999</v>
          </cell>
          <cell r="F61"/>
        </row>
        <row r="62">
          <cell r="A62" t="str">
            <v>6070 Acute Care Purch. Serv. - Utilities</v>
          </cell>
          <cell r="B62" t="str">
            <v>Purch. Serv. - Utilities</v>
          </cell>
          <cell r="C62" t="str">
            <v>Purch. Serv. - Utilities</v>
          </cell>
          <cell r="D62" t="str">
            <v>6070 Acute Care</v>
          </cell>
          <cell r="E62">
            <v>1084.6299999999999</v>
          </cell>
          <cell r="F62"/>
        </row>
        <row r="63">
          <cell r="A63" t="str">
            <v>7020 Surgical Services Purch. Serv. - Utilities</v>
          </cell>
          <cell r="B63" t="str">
            <v>Purch. Serv. - Utilities</v>
          </cell>
          <cell r="C63" t="str">
            <v>Purch. Serv. - Utilities</v>
          </cell>
          <cell r="D63" t="str">
            <v>7020 Surgical Services</v>
          </cell>
          <cell r="E63">
            <v>75196.94</v>
          </cell>
          <cell r="F63"/>
        </row>
        <row r="64">
          <cell r="A64" t="str">
            <v>7030 Recovery Room Purch. Serv. - Utilities</v>
          </cell>
          <cell r="B64" t="str">
            <v>Purch. Serv. - Utilities</v>
          </cell>
          <cell r="C64" t="str">
            <v>Purch. Serv. - Utilities</v>
          </cell>
          <cell r="D64" t="str">
            <v>7030 Recovery Room</v>
          </cell>
          <cell r="E64">
            <v>431.78</v>
          </cell>
          <cell r="F64"/>
        </row>
        <row r="65">
          <cell r="A65" t="str">
            <v>7040 Anesthesiology  Purch. Serv. - Utilities</v>
          </cell>
          <cell r="B65" t="str">
            <v>Purch. Serv. - Utilities</v>
          </cell>
          <cell r="C65" t="str">
            <v>Purch. Serv. - Utilities</v>
          </cell>
          <cell r="D65" t="str">
            <v xml:space="preserve">7040 Anesthesiology </v>
          </cell>
          <cell r="E65">
            <v>1829.1200000000001</v>
          </cell>
          <cell r="F65"/>
        </row>
        <row r="66">
          <cell r="A66" t="str">
            <v>7050 Central Services Purch. Serv. - Utilities</v>
          </cell>
          <cell r="B66" t="str">
            <v>Purch. Serv. - Utilities</v>
          </cell>
          <cell r="C66" t="str">
            <v>Purch. Serv. - Utilities</v>
          </cell>
          <cell r="D66" t="str">
            <v>7050 Central Services</v>
          </cell>
          <cell r="E66">
            <v>1293.44</v>
          </cell>
          <cell r="F66"/>
        </row>
        <row r="67">
          <cell r="A67" t="str">
            <v>7070 Laboratory Purch. Serv. - Utilities</v>
          </cell>
          <cell r="B67" t="str">
            <v>Purch. Serv. - Utilities</v>
          </cell>
          <cell r="C67" t="str">
            <v>Purch. Serv. - Utilities</v>
          </cell>
          <cell r="D67" t="str">
            <v>7070 Laboratory</v>
          </cell>
          <cell r="E67">
            <v>26373.72</v>
          </cell>
          <cell r="F67"/>
        </row>
        <row r="68">
          <cell r="A68" t="str">
            <v>7120 Magnetic Res Imaging Purch. Serv. - Utilities</v>
          </cell>
          <cell r="B68" t="str">
            <v>Purch. Serv. - Utilities</v>
          </cell>
          <cell r="C68" t="str">
            <v>Purch. Serv. - Utilities</v>
          </cell>
          <cell r="D68" t="str">
            <v>7120 Magnetic Res Imaging</v>
          </cell>
          <cell r="E68">
            <v>318.47000000000003</v>
          </cell>
          <cell r="F68"/>
        </row>
        <row r="69">
          <cell r="A69" t="str">
            <v>7130 CT Scanning Purch. Serv. - Utilities</v>
          </cell>
          <cell r="B69" t="str">
            <v>Purch. Serv. - Utilities</v>
          </cell>
          <cell r="C69" t="str">
            <v>Purch. Serv. - Utilities</v>
          </cell>
          <cell r="D69" t="str">
            <v>7130 CT Scanning</v>
          </cell>
          <cell r="E69">
            <v>1169.4100000000001</v>
          </cell>
          <cell r="F69"/>
        </row>
        <row r="70">
          <cell r="A70" t="str">
            <v>7140 Radiology - Diagnostic Purch. Serv. - Utilities</v>
          </cell>
          <cell r="B70" t="str">
            <v>Purch. Serv. - Utilities</v>
          </cell>
          <cell r="C70" t="str">
            <v>Purch. Serv. - Utilities</v>
          </cell>
          <cell r="D70" t="str">
            <v>7140 Radiology - Diagnostic</v>
          </cell>
          <cell r="E70">
            <v>1906.5</v>
          </cell>
          <cell r="F70"/>
        </row>
        <row r="71">
          <cell r="A71" t="str">
            <v>7170 Pharmacy Purch. Serv. - Utilities</v>
          </cell>
          <cell r="B71" t="str">
            <v>Purch. Serv. - Utilities</v>
          </cell>
          <cell r="C71" t="str">
            <v>Purch. Serv. - Utilities</v>
          </cell>
          <cell r="D71" t="str">
            <v>7170 Pharmacy</v>
          </cell>
          <cell r="E71">
            <v>1634.18</v>
          </cell>
          <cell r="F71"/>
        </row>
        <row r="72">
          <cell r="A72" t="str">
            <v>7230 Emergency Room Purch. Serv. - Utilities</v>
          </cell>
          <cell r="B72" t="str">
            <v>Purch. Serv. - Utilities</v>
          </cell>
          <cell r="C72" t="str">
            <v>Purch. Serv. - Utilities</v>
          </cell>
          <cell r="D72" t="str">
            <v>7230 Emergency Room</v>
          </cell>
          <cell r="E72">
            <v>4167.21</v>
          </cell>
          <cell r="F72"/>
        </row>
        <row r="73">
          <cell r="A73" t="str">
            <v>8320 Dietary  Purch. Serv. - Utilities</v>
          </cell>
          <cell r="B73" t="str">
            <v>Purch. Serv. - Utilities</v>
          </cell>
          <cell r="C73" t="str">
            <v>Purch. Serv. - Utilities</v>
          </cell>
          <cell r="D73" t="str">
            <v xml:space="preserve">8320 Dietary </v>
          </cell>
          <cell r="E73">
            <v>559.64</v>
          </cell>
          <cell r="F73"/>
        </row>
        <row r="74">
          <cell r="A74" t="str">
            <v>8620 Employee Health Purch. Serv. - Utilities</v>
          </cell>
          <cell r="B74" t="str">
            <v>Purch. Serv. - Utilities</v>
          </cell>
          <cell r="C74" t="str">
            <v>Purch. Serv. - Utilities</v>
          </cell>
          <cell r="D74" t="str">
            <v>8620 Employee Health</v>
          </cell>
          <cell r="E74">
            <v>356.07</v>
          </cell>
          <cell r="F74"/>
        </row>
        <row r="75">
          <cell r="A75" t="str">
            <v>6070 Acute Care Purch. Serv. - Other</v>
          </cell>
          <cell r="B75" t="str">
            <v>Purch. Serv. - Other</v>
          </cell>
          <cell r="C75" t="str">
            <v>Purch. Serv. - Other</v>
          </cell>
          <cell r="D75" t="str">
            <v>6070 Acute Care</v>
          </cell>
          <cell r="E75">
            <v>471280.24000000005</v>
          </cell>
          <cell r="F75"/>
        </row>
        <row r="76">
          <cell r="A76" t="str">
            <v>7020 Surgical Services Purch. Serv. - Other</v>
          </cell>
          <cell r="B76" t="str">
            <v>Purch. Serv. - Other</v>
          </cell>
          <cell r="C76" t="str">
            <v>Purch. Serv. - Other</v>
          </cell>
          <cell r="D76" t="str">
            <v>7020 Surgical Services</v>
          </cell>
          <cell r="E76">
            <v>733360.59</v>
          </cell>
          <cell r="F76"/>
        </row>
        <row r="77">
          <cell r="A77" t="str">
            <v>7030 Recovery Room Purch. Serv. - Other</v>
          </cell>
          <cell r="B77" t="str">
            <v>Purch. Serv. - Other</v>
          </cell>
          <cell r="C77" t="str">
            <v>Purch. Serv. - Other</v>
          </cell>
          <cell r="D77" t="str">
            <v>7030 Recovery Room</v>
          </cell>
          <cell r="E77">
            <v>5843.2</v>
          </cell>
          <cell r="F77"/>
        </row>
        <row r="78">
          <cell r="A78" t="str">
            <v>7040 Anesthesiology  Purch. Serv. - Other</v>
          </cell>
          <cell r="B78" t="str">
            <v>Purch. Serv. - Other</v>
          </cell>
          <cell r="C78" t="str">
            <v>Purch. Serv. - Other</v>
          </cell>
          <cell r="D78" t="str">
            <v xml:space="preserve">7040 Anesthesiology </v>
          </cell>
          <cell r="E78">
            <v>105701.59</v>
          </cell>
          <cell r="F78"/>
        </row>
        <row r="79">
          <cell r="A79" t="str">
            <v>7050 Central Services Purch. Serv. - Other</v>
          </cell>
          <cell r="B79" t="str">
            <v>Purch. Serv. - Other</v>
          </cell>
          <cell r="C79" t="str">
            <v>Purch. Serv. - Other</v>
          </cell>
          <cell r="D79" t="str">
            <v>7050 Central Services</v>
          </cell>
          <cell r="E79">
            <v>424001.80000000005</v>
          </cell>
          <cell r="F79"/>
        </row>
        <row r="80">
          <cell r="A80" t="str">
            <v>7070 Laboratory Purch. Serv. - Other</v>
          </cell>
          <cell r="B80" t="str">
            <v>Purch. Serv. - Other</v>
          </cell>
          <cell r="C80" t="str">
            <v>Purch. Serv. - Other</v>
          </cell>
          <cell r="D80" t="str">
            <v>7070 Laboratory</v>
          </cell>
          <cell r="E80">
            <v>2256614.9300000002</v>
          </cell>
          <cell r="F80"/>
        </row>
        <row r="81">
          <cell r="A81" t="str">
            <v>7120 Magnetic Res Imaging Purch. Serv. - Other</v>
          </cell>
          <cell r="B81" t="str">
            <v>Purch. Serv. - Other</v>
          </cell>
          <cell r="C81" t="str">
            <v>Purch. Serv. - Other</v>
          </cell>
          <cell r="D81" t="str">
            <v>7120 Magnetic Res Imaging</v>
          </cell>
          <cell r="E81">
            <v>56370.14</v>
          </cell>
          <cell r="F81"/>
        </row>
        <row r="82">
          <cell r="A82" t="str">
            <v>7130 CT Scanning Purch. Serv. - Other</v>
          </cell>
          <cell r="B82" t="str">
            <v>Purch. Serv. - Other</v>
          </cell>
          <cell r="C82" t="str">
            <v>Purch. Serv. - Other</v>
          </cell>
          <cell r="D82" t="str">
            <v>7130 CT Scanning</v>
          </cell>
          <cell r="E82">
            <v>113503.08</v>
          </cell>
          <cell r="F82"/>
        </row>
        <row r="83">
          <cell r="A83" t="str">
            <v>7140 Radiology - Diagnostic Purch. Serv. - Other</v>
          </cell>
          <cell r="B83" t="str">
            <v>Purch. Serv. - Other</v>
          </cell>
          <cell r="C83" t="str">
            <v>Purch. Serv. - Other</v>
          </cell>
          <cell r="D83" t="str">
            <v>7140 Radiology - Diagnostic</v>
          </cell>
          <cell r="E83">
            <v>753087.3</v>
          </cell>
          <cell r="F83"/>
        </row>
        <row r="84">
          <cell r="A84" t="str">
            <v>7160 Nuclear Medicine Purch. Serv. - Other</v>
          </cell>
          <cell r="B84" t="str">
            <v>Purch. Serv. - Other</v>
          </cell>
          <cell r="C84" t="str">
            <v>Purch. Serv. - Other</v>
          </cell>
          <cell r="D84" t="str">
            <v>7160 Nuclear Medicine</v>
          </cell>
          <cell r="E84">
            <v>15959.03</v>
          </cell>
          <cell r="F84"/>
        </row>
        <row r="85">
          <cell r="A85" t="str">
            <v>7170 Pharmacy Purch. Serv. - Other</v>
          </cell>
          <cell r="B85" t="str">
            <v>Purch. Serv. - Other</v>
          </cell>
          <cell r="C85" t="str">
            <v>Purch. Serv. - Other</v>
          </cell>
          <cell r="D85" t="str">
            <v>7170 Pharmacy</v>
          </cell>
          <cell r="E85">
            <v>3104.4300000000003</v>
          </cell>
          <cell r="F85"/>
        </row>
        <row r="86">
          <cell r="A86" t="str">
            <v>7180 Respiratory Therapy Purch. Serv. - Other</v>
          </cell>
          <cell r="B86" t="str">
            <v>Purch. Serv. - Other</v>
          </cell>
          <cell r="C86" t="str">
            <v>Purch. Serv. - Other</v>
          </cell>
          <cell r="D86" t="str">
            <v>7180 Respiratory Therapy</v>
          </cell>
          <cell r="E86">
            <v>62151.360000000001</v>
          </cell>
          <cell r="F86"/>
        </row>
        <row r="87">
          <cell r="A87" t="str">
            <v>7230 Emergency Room Purch. Serv. - Other</v>
          </cell>
          <cell r="B87" t="str">
            <v>Purch. Serv. - Other</v>
          </cell>
          <cell r="C87" t="str">
            <v>Purch. Serv. - Other</v>
          </cell>
          <cell r="D87" t="str">
            <v>7230 Emergency Room</v>
          </cell>
          <cell r="E87">
            <v>279066.88</v>
          </cell>
          <cell r="F87"/>
        </row>
        <row r="88">
          <cell r="A88" t="str">
            <v>8320 Dietary  Purch. Serv. - Other</v>
          </cell>
          <cell r="B88" t="str">
            <v>Purch. Serv. - Other</v>
          </cell>
          <cell r="C88" t="str">
            <v>Purch. Serv. - Other</v>
          </cell>
          <cell r="D88" t="str">
            <v xml:space="preserve">8320 Dietary </v>
          </cell>
          <cell r="E88">
            <v>56971.25</v>
          </cell>
          <cell r="F88"/>
        </row>
        <row r="89">
          <cell r="A89" t="str">
            <v>8620 Employee Health Purch. Serv. - Other</v>
          </cell>
          <cell r="B89" t="str">
            <v>Purch. Serv. - Other</v>
          </cell>
          <cell r="C89" t="str">
            <v>Purch. Serv. - Other</v>
          </cell>
          <cell r="D89" t="str">
            <v>8620 Employee Health</v>
          </cell>
          <cell r="E89">
            <v>50722.64</v>
          </cell>
          <cell r="F89"/>
        </row>
        <row r="90">
          <cell r="A90" t="str">
            <v>8690 Medical Records Purch. Serv. - Other</v>
          </cell>
          <cell r="B90" t="str">
            <v>Purch. Serv. - Other</v>
          </cell>
          <cell r="C90" t="str">
            <v>Purch. Serv. - Other</v>
          </cell>
          <cell r="D90" t="str">
            <v>8690 Medical Records</v>
          </cell>
          <cell r="E90">
            <v>397.52</v>
          </cell>
          <cell r="F90"/>
        </row>
        <row r="91">
          <cell r="A91" t="str">
            <v>N/A - Gift Shop Purch. Serv. - Other</v>
          </cell>
          <cell r="B91" t="str">
            <v>Purch. Serv. - Other</v>
          </cell>
          <cell r="C91" t="str">
            <v>Purch. Serv. - Other</v>
          </cell>
          <cell r="D91" t="str">
            <v>N/A - Gift Shop</v>
          </cell>
          <cell r="E91">
            <v>448.21</v>
          </cell>
          <cell r="F91"/>
        </row>
        <row r="92">
          <cell r="A92" t="str">
            <v>6070 Acute Care Depreciation</v>
          </cell>
          <cell r="B92" t="str">
            <v>Depreciation</v>
          </cell>
          <cell r="C92" t="str">
            <v>Depreciation</v>
          </cell>
          <cell r="D92" t="str">
            <v>6070 Acute Care</v>
          </cell>
          <cell r="E92">
            <v>34120.57</v>
          </cell>
          <cell r="F92"/>
        </row>
        <row r="93">
          <cell r="A93" t="str">
            <v>7020 Surgical Services Depreciation</v>
          </cell>
          <cell r="B93" t="str">
            <v>Depreciation</v>
          </cell>
          <cell r="C93" t="str">
            <v>Depreciation</v>
          </cell>
          <cell r="D93" t="str">
            <v>7020 Surgical Services</v>
          </cell>
          <cell r="E93">
            <v>496190.68</v>
          </cell>
          <cell r="F93"/>
        </row>
        <row r="94">
          <cell r="A94" t="str">
            <v>7030 Recovery Room Depreciation</v>
          </cell>
          <cell r="B94" t="str">
            <v>Depreciation</v>
          </cell>
          <cell r="C94" t="str">
            <v>Depreciation</v>
          </cell>
          <cell r="D94" t="str">
            <v>7030 Recovery Room</v>
          </cell>
          <cell r="E94">
            <v>34641.120000000003</v>
          </cell>
          <cell r="F94"/>
        </row>
        <row r="95">
          <cell r="A95" t="str">
            <v>7040 Anesthesiology  Depreciation</v>
          </cell>
          <cell r="B95" t="str">
            <v>Depreciation</v>
          </cell>
          <cell r="C95" t="str">
            <v>Depreciation</v>
          </cell>
          <cell r="D95" t="str">
            <v xml:space="preserve">7040 Anesthesiology </v>
          </cell>
          <cell r="E95">
            <v>49163.079999999994</v>
          </cell>
          <cell r="F95"/>
        </row>
        <row r="96">
          <cell r="A96" t="str">
            <v>7050 Central Services Depreciation</v>
          </cell>
          <cell r="B96" t="str">
            <v>Depreciation</v>
          </cell>
          <cell r="C96" t="str">
            <v>Depreciation</v>
          </cell>
          <cell r="D96" t="str">
            <v>7050 Central Services</v>
          </cell>
          <cell r="E96">
            <v>16161.41</v>
          </cell>
          <cell r="F96"/>
        </row>
        <row r="97">
          <cell r="A97" t="str">
            <v>7070 Laboratory Depreciation</v>
          </cell>
          <cell r="B97" t="str">
            <v>Depreciation</v>
          </cell>
          <cell r="C97" t="str">
            <v>Depreciation</v>
          </cell>
          <cell r="D97" t="str">
            <v>7070 Laboratory</v>
          </cell>
          <cell r="E97">
            <v>63422.85</v>
          </cell>
          <cell r="F97"/>
        </row>
        <row r="98">
          <cell r="A98" t="str">
            <v>7120 Magnetic Res Imaging Depreciation</v>
          </cell>
          <cell r="B98" t="str">
            <v>Depreciation</v>
          </cell>
          <cell r="C98" t="str">
            <v>Depreciation</v>
          </cell>
          <cell r="D98" t="str">
            <v>7120 Magnetic Res Imaging</v>
          </cell>
          <cell r="E98">
            <v>7777.11</v>
          </cell>
          <cell r="F98"/>
        </row>
        <row r="99">
          <cell r="A99" t="str">
            <v>7140 Radiology - Diagnostic Depreciation</v>
          </cell>
          <cell r="B99" t="str">
            <v>Depreciation</v>
          </cell>
          <cell r="C99" t="str">
            <v>Depreciation</v>
          </cell>
          <cell r="D99" t="str">
            <v>7140 Radiology - Diagnostic</v>
          </cell>
          <cell r="E99">
            <v>243227.81</v>
          </cell>
          <cell r="F99"/>
        </row>
        <row r="100">
          <cell r="A100" t="str">
            <v>7160 Nuclear Medicine Depreciation</v>
          </cell>
          <cell r="B100" t="str">
            <v>Depreciation</v>
          </cell>
          <cell r="C100" t="str">
            <v>Depreciation</v>
          </cell>
          <cell r="D100" t="str">
            <v>7160 Nuclear Medicine</v>
          </cell>
          <cell r="E100">
            <v>3006.3900000000003</v>
          </cell>
          <cell r="F100"/>
        </row>
        <row r="101">
          <cell r="A101" t="str">
            <v>7170 Pharmacy Depreciation</v>
          </cell>
          <cell r="B101" t="str">
            <v>Depreciation</v>
          </cell>
          <cell r="C101" t="str">
            <v>Depreciation</v>
          </cell>
          <cell r="D101" t="str">
            <v>7170 Pharmacy</v>
          </cell>
          <cell r="E101">
            <v>160</v>
          </cell>
          <cell r="F101"/>
        </row>
        <row r="102">
          <cell r="A102" t="str">
            <v>7230 Emergency Room Depreciation</v>
          </cell>
          <cell r="B102" t="str">
            <v>Depreciation</v>
          </cell>
          <cell r="C102" t="str">
            <v>Depreciation</v>
          </cell>
          <cell r="D102" t="str">
            <v>7230 Emergency Room</v>
          </cell>
          <cell r="E102">
            <v>53257.45</v>
          </cell>
          <cell r="F102"/>
        </row>
        <row r="103">
          <cell r="A103" t="str">
            <v>8320 Dietary  Depreciation</v>
          </cell>
          <cell r="B103" t="str">
            <v>Depreciation</v>
          </cell>
          <cell r="C103" t="str">
            <v>Depreciation</v>
          </cell>
          <cell r="D103" t="str">
            <v xml:space="preserve">8320 Dietary </v>
          </cell>
          <cell r="E103">
            <v>7524.1100000000006</v>
          </cell>
          <cell r="F103"/>
        </row>
        <row r="104">
          <cell r="A104" t="str">
            <v>7020 Surgical Services Lease/Rental</v>
          </cell>
          <cell r="B104" t="str">
            <v>Lease/Rental</v>
          </cell>
          <cell r="C104" t="str">
            <v>Lease/Rental</v>
          </cell>
          <cell r="D104" t="str">
            <v>7020 Surgical Services</v>
          </cell>
          <cell r="E104">
            <v>31049.67</v>
          </cell>
          <cell r="F104"/>
        </row>
        <row r="105">
          <cell r="A105" t="str">
            <v>7040 Anesthesiology  Lease/Rental</v>
          </cell>
          <cell r="B105" t="str">
            <v>Lease/Rental</v>
          </cell>
          <cell r="C105" t="str">
            <v>Lease/Rental</v>
          </cell>
          <cell r="D105" t="str">
            <v xml:space="preserve">7040 Anesthesiology </v>
          </cell>
          <cell r="E105">
            <v>10425.14</v>
          </cell>
          <cell r="F105"/>
        </row>
        <row r="106">
          <cell r="A106" t="str">
            <v>6070 Acute Care Other Direct Expenses</v>
          </cell>
          <cell r="B106" t="str">
            <v>Other Direct Expenses</v>
          </cell>
          <cell r="C106" t="str">
            <v>Other Direct Expenses</v>
          </cell>
          <cell r="D106" t="str">
            <v>6070 Acute Care</v>
          </cell>
          <cell r="E106">
            <v>24892.439999999995</v>
          </cell>
          <cell r="F106"/>
        </row>
        <row r="107">
          <cell r="A107" t="str">
            <v>7020 Surgical Services Other Direct Expenses</v>
          </cell>
          <cell r="B107" t="str">
            <v>Other Direct Expenses</v>
          </cell>
          <cell r="C107" t="str">
            <v>Other Direct Expenses</v>
          </cell>
          <cell r="D107" t="str">
            <v>7020 Surgical Services</v>
          </cell>
          <cell r="E107">
            <v>377239.08999999991</v>
          </cell>
          <cell r="F107"/>
        </row>
        <row r="108">
          <cell r="A108" t="str">
            <v>7030 Recovery Room Other Direct Expenses</v>
          </cell>
          <cell r="B108" t="str">
            <v>Other Direct Expenses</v>
          </cell>
          <cell r="C108" t="str">
            <v>Other Direct Expenses</v>
          </cell>
          <cell r="D108" t="str">
            <v>7030 Recovery Room</v>
          </cell>
          <cell r="E108">
            <v>12670.279999999999</v>
          </cell>
          <cell r="F108"/>
        </row>
        <row r="109">
          <cell r="A109" t="str">
            <v>7040 Anesthesiology  Other Direct Expenses</v>
          </cell>
          <cell r="B109" t="str">
            <v>Other Direct Expenses</v>
          </cell>
          <cell r="C109" t="str">
            <v>Other Direct Expenses</v>
          </cell>
          <cell r="D109" t="str">
            <v xml:space="preserve">7040 Anesthesiology </v>
          </cell>
          <cell r="E109">
            <v>44421.060000000012</v>
          </cell>
          <cell r="F109"/>
        </row>
        <row r="110">
          <cell r="A110" t="str">
            <v>7050 Central Services Other Direct Expenses</v>
          </cell>
          <cell r="B110" t="str">
            <v>Other Direct Expenses</v>
          </cell>
          <cell r="C110" t="str">
            <v>Other Direct Expenses</v>
          </cell>
          <cell r="D110" t="str">
            <v>7050 Central Services</v>
          </cell>
          <cell r="E110">
            <v>90663.62</v>
          </cell>
          <cell r="F110"/>
        </row>
        <row r="111">
          <cell r="A111" t="str">
            <v>7070 Laboratory Other Direct Expenses</v>
          </cell>
          <cell r="B111" t="str">
            <v>Other Direct Expenses</v>
          </cell>
          <cell r="C111" t="str">
            <v>Other Direct Expenses</v>
          </cell>
          <cell r="D111" t="str">
            <v>7070 Laboratory</v>
          </cell>
          <cell r="E111">
            <v>124404.56000000001</v>
          </cell>
          <cell r="F111"/>
        </row>
        <row r="112">
          <cell r="A112" t="str">
            <v>7120 Magnetic Res Imaging Other Direct Expenses</v>
          </cell>
          <cell r="B112" t="str">
            <v>Other Direct Expenses</v>
          </cell>
          <cell r="C112" t="str">
            <v>Other Direct Expenses</v>
          </cell>
          <cell r="D112" t="str">
            <v>7120 Magnetic Res Imaging</v>
          </cell>
          <cell r="E112">
            <v>5194.12</v>
          </cell>
          <cell r="F112"/>
        </row>
        <row r="113">
          <cell r="A113" t="str">
            <v>7130 CT Scanning Other Direct Expenses</v>
          </cell>
          <cell r="B113" t="str">
            <v>Other Direct Expenses</v>
          </cell>
          <cell r="C113" t="str">
            <v>Other Direct Expenses</v>
          </cell>
          <cell r="D113" t="str">
            <v>7130 CT Scanning</v>
          </cell>
          <cell r="E113">
            <v>8186.7199999999993</v>
          </cell>
          <cell r="F113"/>
        </row>
        <row r="114">
          <cell r="A114" t="str">
            <v>7140 Radiology - Diagnostic Other Direct Expenses</v>
          </cell>
          <cell r="B114" t="str">
            <v>Other Direct Expenses</v>
          </cell>
          <cell r="C114" t="str">
            <v>Other Direct Expenses</v>
          </cell>
          <cell r="D114" t="str">
            <v>7140 Radiology - Diagnostic</v>
          </cell>
          <cell r="E114">
            <v>51209.990000000005</v>
          </cell>
          <cell r="F114"/>
        </row>
        <row r="115">
          <cell r="A115" t="str">
            <v>7160 Nuclear Medicine Other Direct Expenses</v>
          </cell>
          <cell r="B115" t="str">
            <v>Other Direct Expenses</v>
          </cell>
          <cell r="C115" t="str">
            <v>Other Direct Expenses</v>
          </cell>
          <cell r="D115" t="str">
            <v>7160 Nuclear Medicine</v>
          </cell>
          <cell r="E115">
            <v>25624.48</v>
          </cell>
          <cell r="F115"/>
        </row>
        <row r="116">
          <cell r="A116" t="str">
            <v>7170 Pharmacy Other Direct Expenses</v>
          </cell>
          <cell r="B116" t="str">
            <v>Other Direct Expenses</v>
          </cell>
          <cell r="C116" t="str">
            <v>Other Direct Expenses</v>
          </cell>
          <cell r="D116" t="str">
            <v>7170 Pharmacy</v>
          </cell>
          <cell r="E116">
            <v>14037.929999999998</v>
          </cell>
          <cell r="F116"/>
        </row>
        <row r="117">
          <cell r="A117" t="str">
            <v>7230 Emergency Room Other Direct Expenses</v>
          </cell>
          <cell r="B117" t="str">
            <v>Other Direct Expenses</v>
          </cell>
          <cell r="C117" t="str">
            <v>Other Direct Expenses</v>
          </cell>
          <cell r="D117" t="str">
            <v>7230 Emergency Room</v>
          </cell>
          <cell r="E117">
            <v>62323.780000000006</v>
          </cell>
          <cell r="F117"/>
        </row>
        <row r="118">
          <cell r="A118" t="str">
            <v>7350 Observation Unit Other Direct Expenses</v>
          </cell>
          <cell r="B118" t="str">
            <v>Other Direct Expenses</v>
          </cell>
          <cell r="C118" t="str">
            <v>Other Direct Expenses</v>
          </cell>
          <cell r="D118" t="str">
            <v>7350 Observation Unit</v>
          </cell>
          <cell r="E118">
            <v>1247</v>
          </cell>
          <cell r="F118"/>
        </row>
        <row r="119">
          <cell r="A119" t="str">
            <v>8320 Dietary  Other Direct Expenses</v>
          </cell>
          <cell r="B119" t="str">
            <v>Other Direct Expenses</v>
          </cell>
          <cell r="C119" t="str">
            <v>Other Direct Expenses</v>
          </cell>
          <cell r="D119" t="str">
            <v xml:space="preserve">8320 Dietary </v>
          </cell>
          <cell r="E119">
            <v>5789.58</v>
          </cell>
          <cell r="F119"/>
        </row>
        <row r="120">
          <cell r="A120" t="str">
            <v>8620 Employee Health Other Direct Expenses</v>
          </cell>
          <cell r="B120" t="str">
            <v>Other Direct Expenses</v>
          </cell>
          <cell r="C120" t="str">
            <v>Other Direct Expenses</v>
          </cell>
          <cell r="D120" t="str">
            <v>8620 Employee Health</v>
          </cell>
          <cell r="E120">
            <v>4820.21</v>
          </cell>
          <cell r="F120"/>
        </row>
        <row r="121">
          <cell r="A121" t="str">
            <v>8690 Medical Records Other Direct Expenses</v>
          </cell>
          <cell r="B121" t="str">
            <v>Other Direct Expenses</v>
          </cell>
          <cell r="C121" t="str">
            <v>Other Direct Expenses</v>
          </cell>
          <cell r="D121" t="str">
            <v>8690 Medical Records</v>
          </cell>
          <cell r="E121">
            <v>13950.19</v>
          </cell>
          <cell r="F121"/>
        </row>
        <row r="122">
          <cell r="A122" t="str">
            <v>N/A - Gift Shop Other Direct Expenses</v>
          </cell>
          <cell r="B122" t="str">
            <v>Other Direct Expenses</v>
          </cell>
          <cell r="C122" t="str">
            <v>Other Direct Expenses</v>
          </cell>
          <cell r="D122" t="str">
            <v>N/A - Gift Shop</v>
          </cell>
          <cell r="E122">
            <v>2395.7400000000002</v>
          </cell>
          <cell r="F122"/>
        </row>
        <row r="123">
          <cell r="A123" t="str">
            <v xml:space="preserve"> 0</v>
          </cell>
          <cell r="B123">
            <v>0</v>
          </cell>
          <cell r="C123"/>
          <cell r="D123"/>
          <cell r="E123"/>
          <cell r="F123"/>
        </row>
        <row r="124">
          <cell r="A124" t="str">
            <v xml:space="preserve"> 0</v>
          </cell>
          <cell r="B124">
            <v>0</v>
          </cell>
          <cell r="C124"/>
          <cell r="D124"/>
          <cell r="E124"/>
          <cell r="F124"/>
        </row>
        <row r="125">
          <cell r="A125" t="str">
            <v xml:space="preserve"> 0</v>
          </cell>
          <cell r="B125">
            <v>0</v>
          </cell>
          <cell r="C125"/>
          <cell r="D125"/>
          <cell r="E125"/>
          <cell r="F125"/>
        </row>
        <row r="126">
          <cell r="A126" t="str">
            <v xml:space="preserve"> 0</v>
          </cell>
          <cell r="B126">
            <v>0</v>
          </cell>
          <cell r="C126"/>
          <cell r="D126"/>
          <cell r="E126"/>
          <cell r="F126"/>
        </row>
        <row r="127">
          <cell r="A127" t="str">
            <v xml:space="preserve"> 0</v>
          </cell>
          <cell r="B127">
            <v>0</v>
          </cell>
          <cell r="C127"/>
          <cell r="D127"/>
          <cell r="E127"/>
          <cell r="F127"/>
        </row>
        <row r="128">
          <cell r="A128" t="str">
            <v xml:space="preserve"> 0</v>
          </cell>
          <cell r="B128">
            <v>0</v>
          </cell>
          <cell r="C128"/>
          <cell r="D128"/>
          <cell r="E128"/>
          <cell r="F128"/>
        </row>
        <row r="129">
          <cell r="A129" t="str">
            <v xml:space="preserve"> 0</v>
          </cell>
          <cell r="B129">
            <v>0</v>
          </cell>
          <cell r="C129"/>
          <cell r="D129"/>
          <cell r="E129"/>
          <cell r="F129"/>
        </row>
        <row r="130">
          <cell r="A130" t="str">
            <v xml:space="preserve"> 0</v>
          </cell>
          <cell r="B130">
            <v>0</v>
          </cell>
          <cell r="C130"/>
          <cell r="D130"/>
          <cell r="E130"/>
          <cell r="F130"/>
        </row>
        <row r="131">
          <cell r="A131" t="str">
            <v xml:space="preserve"> 0</v>
          </cell>
          <cell r="B131">
            <v>0</v>
          </cell>
          <cell r="C131"/>
          <cell r="D131"/>
          <cell r="E131"/>
          <cell r="F131"/>
        </row>
        <row r="132">
          <cell r="A132" t="str">
            <v xml:space="preserve"> 0</v>
          </cell>
          <cell r="B132">
            <v>0</v>
          </cell>
          <cell r="C132"/>
          <cell r="D132"/>
          <cell r="E132"/>
          <cell r="F132"/>
        </row>
        <row r="133">
          <cell r="A133" t="str">
            <v xml:space="preserve"> 0</v>
          </cell>
          <cell r="B133">
            <v>0</v>
          </cell>
          <cell r="C133"/>
          <cell r="D133"/>
          <cell r="E133"/>
          <cell r="F133"/>
        </row>
        <row r="134">
          <cell r="A134" t="str">
            <v xml:space="preserve"> 0</v>
          </cell>
          <cell r="B134">
            <v>0</v>
          </cell>
          <cell r="C134"/>
          <cell r="D134"/>
          <cell r="E134"/>
          <cell r="F134"/>
        </row>
        <row r="135">
          <cell r="A135" t="str">
            <v xml:space="preserve"> 0</v>
          </cell>
          <cell r="B135">
            <v>0</v>
          </cell>
          <cell r="C135"/>
          <cell r="D135"/>
          <cell r="E135"/>
          <cell r="F135"/>
        </row>
        <row r="136">
          <cell r="C136"/>
          <cell r="D136"/>
          <cell r="E136"/>
          <cell r="F136"/>
        </row>
        <row r="137">
          <cell r="C137"/>
          <cell r="D137"/>
          <cell r="E137"/>
          <cell r="F137"/>
        </row>
        <row r="138">
          <cell r="C138"/>
          <cell r="D138"/>
          <cell r="E138"/>
          <cell r="F138"/>
        </row>
        <row r="139">
          <cell r="C139"/>
          <cell r="D139"/>
          <cell r="E139"/>
          <cell r="F139"/>
        </row>
        <row r="140">
          <cell r="C140"/>
          <cell r="D140"/>
          <cell r="E140"/>
          <cell r="F140"/>
        </row>
        <row r="141">
          <cell r="C141"/>
          <cell r="D141"/>
          <cell r="E141"/>
          <cell r="F141"/>
        </row>
        <row r="142">
          <cell r="C142"/>
          <cell r="D142"/>
          <cell r="E142"/>
          <cell r="F142"/>
        </row>
        <row r="143">
          <cell r="C143"/>
          <cell r="D143"/>
          <cell r="E143"/>
          <cell r="F143"/>
        </row>
        <row r="144">
          <cell r="C144"/>
          <cell r="D144"/>
          <cell r="E144"/>
          <cell r="F144"/>
        </row>
        <row r="145">
          <cell r="C145"/>
          <cell r="D145"/>
          <cell r="E145"/>
          <cell r="F145"/>
        </row>
        <row r="146">
          <cell r="C146"/>
          <cell r="D146"/>
          <cell r="E146"/>
          <cell r="F146"/>
        </row>
        <row r="147">
          <cell r="C147"/>
          <cell r="D147"/>
          <cell r="E147"/>
          <cell r="F147"/>
        </row>
        <row r="148">
          <cell r="C148"/>
          <cell r="D148"/>
          <cell r="E148"/>
          <cell r="F148"/>
        </row>
        <row r="149">
          <cell r="C149"/>
          <cell r="D149"/>
          <cell r="E149"/>
          <cell r="F149"/>
        </row>
        <row r="150">
          <cell r="C150"/>
          <cell r="D150"/>
          <cell r="E150"/>
          <cell r="F150"/>
        </row>
        <row r="151">
          <cell r="C151"/>
          <cell r="D151"/>
          <cell r="E151"/>
          <cell r="F151"/>
        </row>
        <row r="152">
          <cell r="C152"/>
          <cell r="D152"/>
          <cell r="E152"/>
          <cell r="F152"/>
        </row>
        <row r="153">
          <cell r="C153"/>
          <cell r="D153"/>
          <cell r="E153"/>
          <cell r="F153"/>
        </row>
        <row r="154">
          <cell r="C154"/>
          <cell r="D154"/>
          <cell r="E154"/>
          <cell r="F154"/>
        </row>
        <row r="155">
          <cell r="C155"/>
          <cell r="D155"/>
          <cell r="E155"/>
          <cell r="F155"/>
        </row>
        <row r="156">
          <cell r="C156"/>
          <cell r="D156"/>
          <cell r="E156"/>
          <cell r="F156"/>
        </row>
        <row r="157">
          <cell r="C157"/>
          <cell r="D157"/>
          <cell r="E157"/>
          <cell r="F157"/>
        </row>
        <row r="158">
          <cell r="C158"/>
          <cell r="D158"/>
          <cell r="E158"/>
          <cell r="F158"/>
        </row>
        <row r="159">
          <cell r="C159"/>
          <cell r="D159"/>
          <cell r="E159"/>
          <cell r="F159"/>
        </row>
        <row r="160">
          <cell r="C160"/>
          <cell r="D160"/>
          <cell r="E160"/>
          <cell r="F160"/>
        </row>
        <row r="161">
          <cell r="C161"/>
          <cell r="D161"/>
          <cell r="E161"/>
          <cell r="F161"/>
        </row>
        <row r="162">
          <cell r="C162"/>
          <cell r="D162"/>
          <cell r="E162"/>
          <cell r="F162"/>
        </row>
        <row r="163">
          <cell r="C163"/>
          <cell r="D163"/>
          <cell r="E163"/>
          <cell r="F163"/>
        </row>
        <row r="164">
          <cell r="C164"/>
          <cell r="D164"/>
          <cell r="E164"/>
          <cell r="F164"/>
        </row>
        <row r="165">
          <cell r="C165"/>
          <cell r="D165"/>
          <cell r="E165"/>
          <cell r="F165"/>
        </row>
        <row r="166">
          <cell r="C166"/>
          <cell r="D166"/>
          <cell r="E166"/>
          <cell r="F166"/>
        </row>
        <row r="167">
          <cell r="C167"/>
          <cell r="D167"/>
          <cell r="E167"/>
          <cell r="F167"/>
        </row>
        <row r="168">
          <cell r="C168"/>
          <cell r="D168"/>
          <cell r="E168"/>
          <cell r="F168"/>
        </row>
        <row r="169">
          <cell r="C169"/>
          <cell r="D169"/>
          <cell r="E169"/>
          <cell r="F169"/>
        </row>
        <row r="170">
          <cell r="C170"/>
          <cell r="D170"/>
          <cell r="E170"/>
          <cell r="F170"/>
        </row>
        <row r="171">
          <cell r="C171"/>
          <cell r="D171"/>
          <cell r="E171"/>
          <cell r="F171"/>
        </row>
        <row r="172">
          <cell r="C172"/>
          <cell r="D172"/>
          <cell r="E172"/>
          <cell r="F172"/>
        </row>
        <row r="173">
          <cell r="C173"/>
          <cell r="D173"/>
          <cell r="E173"/>
          <cell r="F173"/>
        </row>
        <row r="174">
          <cell r="C174"/>
          <cell r="D174"/>
          <cell r="E174"/>
          <cell r="F174"/>
        </row>
        <row r="175">
          <cell r="C175"/>
          <cell r="D175"/>
          <cell r="E175"/>
          <cell r="F175"/>
        </row>
        <row r="176">
          <cell r="C176"/>
          <cell r="D176"/>
          <cell r="E176"/>
          <cell r="F176"/>
        </row>
        <row r="177">
          <cell r="C177"/>
          <cell r="D177"/>
          <cell r="E177"/>
          <cell r="F177"/>
        </row>
        <row r="178">
          <cell r="C178"/>
          <cell r="D178"/>
          <cell r="E178"/>
          <cell r="F178"/>
        </row>
        <row r="179">
          <cell r="C179"/>
          <cell r="D179"/>
          <cell r="E179"/>
          <cell r="F179"/>
        </row>
        <row r="180">
          <cell r="C180"/>
          <cell r="D180"/>
          <cell r="E180"/>
          <cell r="F180"/>
        </row>
        <row r="181">
          <cell r="C181"/>
          <cell r="D181"/>
          <cell r="E181"/>
          <cell r="F181"/>
        </row>
        <row r="182">
          <cell r="C182"/>
          <cell r="D182"/>
          <cell r="E182"/>
          <cell r="F182"/>
        </row>
        <row r="183">
          <cell r="C183"/>
          <cell r="D183"/>
          <cell r="E183"/>
          <cell r="F183"/>
        </row>
        <row r="184">
          <cell r="C184"/>
          <cell r="D184"/>
          <cell r="E184"/>
          <cell r="F184"/>
        </row>
        <row r="185">
          <cell r="C185"/>
          <cell r="D185"/>
          <cell r="E185"/>
          <cell r="F185"/>
        </row>
        <row r="186">
          <cell r="C186"/>
          <cell r="D186"/>
          <cell r="E186"/>
          <cell r="F186"/>
        </row>
        <row r="187">
          <cell r="C187"/>
          <cell r="D187"/>
          <cell r="E187"/>
          <cell r="F187"/>
        </row>
        <row r="188">
          <cell r="C188"/>
          <cell r="D188"/>
          <cell r="E188"/>
          <cell r="F188"/>
        </row>
        <row r="189">
          <cell r="C189"/>
          <cell r="D189"/>
          <cell r="E189"/>
          <cell r="F189"/>
        </row>
        <row r="190">
          <cell r="C190"/>
          <cell r="D190"/>
          <cell r="E190"/>
          <cell r="F190"/>
        </row>
        <row r="191">
          <cell r="C191"/>
          <cell r="D191"/>
          <cell r="E191"/>
          <cell r="F191"/>
        </row>
        <row r="192">
          <cell r="C192"/>
          <cell r="D192"/>
          <cell r="E192"/>
          <cell r="F192"/>
        </row>
        <row r="193">
          <cell r="C193"/>
          <cell r="D193"/>
          <cell r="E193"/>
          <cell r="F193"/>
        </row>
        <row r="194">
          <cell r="C194"/>
          <cell r="D194"/>
          <cell r="E194"/>
          <cell r="F194"/>
        </row>
        <row r="195">
          <cell r="C195"/>
          <cell r="D195"/>
          <cell r="E195"/>
          <cell r="F195"/>
        </row>
        <row r="196">
          <cell r="C196"/>
          <cell r="D196"/>
          <cell r="E196"/>
          <cell r="F196"/>
        </row>
        <row r="197">
          <cell r="C197"/>
          <cell r="D197"/>
          <cell r="E197"/>
          <cell r="F197"/>
        </row>
        <row r="198">
          <cell r="C198"/>
          <cell r="D198"/>
          <cell r="E198"/>
          <cell r="F198"/>
        </row>
        <row r="199">
          <cell r="C199"/>
          <cell r="D199"/>
          <cell r="E199"/>
          <cell r="F199"/>
        </row>
        <row r="200">
          <cell r="C200"/>
          <cell r="D200"/>
          <cell r="E200"/>
          <cell r="F200"/>
        </row>
        <row r="201">
          <cell r="C201"/>
          <cell r="D201"/>
          <cell r="E201"/>
          <cell r="F201"/>
        </row>
        <row r="202">
          <cell r="C202"/>
          <cell r="D202"/>
          <cell r="E202"/>
          <cell r="F202"/>
        </row>
        <row r="203">
          <cell r="C203"/>
          <cell r="D203"/>
          <cell r="E203"/>
          <cell r="F203"/>
        </row>
        <row r="204">
          <cell r="C204"/>
          <cell r="D204"/>
          <cell r="E204"/>
          <cell r="F204"/>
        </row>
        <row r="205">
          <cell r="C205"/>
          <cell r="D205"/>
          <cell r="E205"/>
          <cell r="F205"/>
        </row>
        <row r="206">
          <cell r="C206"/>
          <cell r="D206"/>
          <cell r="E206"/>
          <cell r="F206"/>
        </row>
        <row r="207">
          <cell r="C207"/>
          <cell r="D207"/>
          <cell r="E207"/>
          <cell r="F207"/>
        </row>
        <row r="208">
          <cell r="C208"/>
          <cell r="D208"/>
          <cell r="E208"/>
          <cell r="F208"/>
        </row>
        <row r="209">
          <cell r="C209"/>
          <cell r="D209"/>
          <cell r="E209"/>
          <cell r="F209"/>
        </row>
        <row r="210">
          <cell r="C210"/>
          <cell r="D210"/>
          <cell r="E210"/>
          <cell r="F210"/>
        </row>
        <row r="211">
          <cell r="C211"/>
          <cell r="D211"/>
          <cell r="E211"/>
          <cell r="F211"/>
        </row>
        <row r="212">
          <cell r="C212"/>
          <cell r="D212"/>
          <cell r="E212"/>
          <cell r="F212"/>
        </row>
        <row r="213">
          <cell r="C213"/>
          <cell r="D213"/>
          <cell r="E213"/>
          <cell r="F213"/>
        </row>
        <row r="214">
          <cell r="C214"/>
          <cell r="D214"/>
          <cell r="E214"/>
          <cell r="F214"/>
        </row>
        <row r="215">
          <cell r="C215"/>
          <cell r="D215"/>
          <cell r="E215"/>
          <cell r="F215"/>
        </row>
        <row r="216">
          <cell r="C216"/>
          <cell r="D216"/>
          <cell r="E216"/>
          <cell r="F216"/>
        </row>
        <row r="217">
          <cell r="C217"/>
          <cell r="D217"/>
          <cell r="E217"/>
          <cell r="F217"/>
        </row>
        <row r="218">
          <cell r="C218"/>
          <cell r="D218"/>
          <cell r="E218"/>
          <cell r="F218"/>
        </row>
        <row r="219">
          <cell r="C219"/>
          <cell r="D219"/>
          <cell r="E219"/>
          <cell r="F219"/>
        </row>
        <row r="220">
          <cell r="C220"/>
          <cell r="D220"/>
          <cell r="E220"/>
          <cell r="F220"/>
        </row>
        <row r="221">
          <cell r="C221"/>
          <cell r="D221"/>
          <cell r="E221"/>
          <cell r="F221"/>
        </row>
        <row r="222">
          <cell r="C222"/>
          <cell r="D222"/>
          <cell r="E222"/>
          <cell r="F222"/>
        </row>
        <row r="223">
          <cell r="C223"/>
          <cell r="D223"/>
          <cell r="E223"/>
          <cell r="F223"/>
        </row>
        <row r="224">
          <cell r="C224"/>
          <cell r="D224"/>
          <cell r="E224"/>
          <cell r="F224"/>
        </row>
        <row r="225">
          <cell r="C225"/>
          <cell r="D225"/>
          <cell r="E225"/>
          <cell r="F225"/>
        </row>
        <row r="226">
          <cell r="C226"/>
          <cell r="D226"/>
          <cell r="E226"/>
          <cell r="F226"/>
        </row>
        <row r="227">
          <cell r="C227"/>
          <cell r="D227"/>
          <cell r="E227"/>
          <cell r="F227"/>
        </row>
        <row r="228">
          <cell r="C228"/>
          <cell r="D228"/>
          <cell r="E228"/>
          <cell r="F228"/>
        </row>
        <row r="229">
          <cell r="C229"/>
          <cell r="D229"/>
          <cell r="E229"/>
          <cell r="F229"/>
        </row>
        <row r="230">
          <cell r="C230"/>
          <cell r="D230"/>
          <cell r="E230"/>
          <cell r="F230"/>
        </row>
        <row r="231">
          <cell r="C231"/>
          <cell r="D231"/>
          <cell r="E231"/>
          <cell r="F231"/>
        </row>
        <row r="232">
          <cell r="C232"/>
          <cell r="D232"/>
          <cell r="E232"/>
          <cell r="F232"/>
        </row>
        <row r="233">
          <cell r="C233"/>
          <cell r="D233"/>
          <cell r="E233"/>
          <cell r="F233"/>
        </row>
        <row r="234">
          <cell r="C234"/>
          <cell r="D234"/>
          <cell r="E234"/>
          <cell r="F234"/>
        </row>
        <row r="235">
          <cell r="C235"/>
          <cell r="D235"/>
          <cell r="E235"/>
          <cell r="F235"/>
        </row>
        <row r="236">
          <cell r="C236"/>
          <cell r="D236"/>
          <cell r="E236"/>
          <cell r="F236"/>
        </row>
        <row r="237">
          <cell r="C237"/>
          <cell r="D237"/>
          <cell r="E237"/>
          <cell r="F237"/>
        </row>
        <row r="238">
          <cell r="C238"/>
          <cell r="D238"/>
          <cell r="E238"/>
          <cell r="F238"/>
        </row>
        <row r="239">
          <cell r="C239"/>
          <cell r="D239"/>
          <cell r="E239"/>
          <cell r="F239"/>
        </row>
        <row r="240">
          <cell r="C240"/>
          <cell r="D240"/>
          <cell r="E240"/>
          <cell r="F240"/>
        </row>
        <row r="241">
          <cell r="C241"/>
          <cell r="D241"/>
          <cell r="E241"/>
          <cell r="F241"/>
        </row>
        <row r="242">
          <cell r="C242"/>
          <cell r="D242"/>
          <cell r="E242"/>
          <cell r="F242"/>
        </row>
        <row r="243">
          <cell r="C243"/>
          <cell r="D243"/>
          <cell r="E243"/>
          <cell r="F243"/>
        </row>
        <row r="244">
          <cell r="C244"/>
          <cell r="D244"/>
          <cell r="E244"/>
          <cell r="F244"/>
        </row>
        <row r="245">
          <cell r="C245"/>
          <cell r="D245"/>
          <cell r="E245"/>
          <cell r="F245"/>
        </row>
        <row r="246">
          <cell r="C246"/>
          <cell r="D246"/>
          <cell r="E246"/>
          <cell r="F246"/>
        </row>
        <row r="247">
          <cell r="C247"/>
          <cell r="D247"/>
          <cell r="E247"/>
          <cell r="F247"/>
        </row>
        <row r="248">
          <cell r="C248"/>
          <cell r="D248"/>
          <cell r="E248"/>
          <cell r="F248"/>
        </row>
        <row r="249">
          <cell r="C249"/>
          <cell r="D249"/>
          <cell r="E249"/>
          <cell r="F249"/>
        </row>
        <row r="250">
          <cell r="C250"/>
          <cell r="D250"/>
          <cell r="E250"/>
          <cell r="F250"/>
        </row>
        <row r="251">
          <cell r="C251"/>
          <cell r="D251"/>
          <cell r="E251"/>
          <cell r="F251"/>
        </row>
        <row r="252">
          <cell r="C252"/>
          <cell r="D252"/>
          <cell r="E252"/>
          <cell r="F252"/>
        </row>
        <row r="253">
          <cell r="C253"/>
          <cell r="D253"/>
          <cell r="E253"/>
          <cell r="F253"/>
        </row>
        <row r="254">
          <cell r="C254"/>
          <cell r="D254"/>
          <cell r="E254"/>
          <cell r="F254"/>
        </row>
        <row r="255">
          <cell r="C255"/>
          <cell r="D255"/>
          <cell r="E255"/>
          <cell r="F255"/>
        </row>
        <row r="256">
          <cell r="C256"/>
          <cell r="D256"/>
          <cell r="E256"/>
          <cell r="F256"/>
        </row>
        <row r="257">
          <cell r="C257"/>
          <cell r="D257"/>
          <cell r="E257"/>
          <cell r="F257"/>
        </row>
        <row r="258">
          <cell r="C258"/>
          <cell r="D258"/>
          <cell r="E258"/>
          <cell r="F258"/>
        </row>
        <row r="259">
          <cell r="C259"/>
          <cell r="D259"/>
          <cell r="E259"/>
          <cell r="F259"/>
        </row>
        <row r="260">
          <cell r="C260"/>
          <cell r="D260"/>
          <cell r="E260"/>
          <cell r="F260"/>
        </row>
        <row r="261">
          <cell r="C261"/>
          <cell r="D261"/>
          <cell r="E261"/>
          <cell r="F261"/>
        </row>
        <row r="262">
          <cell r="C262"/>
          <cell r="D262"/>
          <cell r="E262"/>
          <cell r="F262"/>
        </row>
        <row r="263">
          <cell r="C263"/>
          <cell r="D263"/>
          <cell r="E263"/>
          <cell r="F263"/>
        </row>
        <row r="264">
          <cell r="C264"/>
          <cell r="D264"/>
          <cell r="E264"/>
          <cell r="F264"/>
        </row>
        <row r="265">
          <cell r="C265"/>
          <cell r="D265"/>
          <cell r="E265"/>
          <cell r="F265"/>
        </row>
        <row r="266">
          <cell r="C266"/>
          <cell r="D266"/>
          <cell r="E266"/>
          <cell r="F266"/>
        </row>
        <row r="267">
          <cell r="C267"/>
          <cell r="D267"/>
          <cell r="E267"/>
          <cell r="F267"/>
        </row>
        <row r="268">
          <cell r="C268"/>
          <cell r="D268"/>
          <cell r="E268"/>
          <cell r="F268"/>
        </row>
        <row r="269">
          <cell r="C269"/>
          <cell r="D269"/>
          <cell r="E269"/>
          <cell r="F269"/>
        </row>
        <row r="270">
          <cell r="C270"/>
          <cell r="D270"/>
          <cell r="E270"/>
          <cell r="F270"/>
        </row>
        <row r="271">
          <cell r="C271"/>
          <cell r="D271"/>
          <cell r="E271"/>
          <cell r="F271"/>
        </row>
        <row r="272">
          <cell r="C272"/>
          <cell r="D272"/>
          <cell r="E272"/>
          <cell r="F272"/>
        </row>
        <row r="273">
          <cell r="C273"/>
          <cell r="D273"/>
          <cell r="E273"/>
          <cell r="F273"/>
        </row>
        <row r="274">
          <cell r="C274"/>
          <cell r="D274"/>
          <cell r="E274"/>
          <cell r="F274"/>
        </row>
        <row r="275">
          <cell r="C275"/>
          <cell r="D275"/>
          <cell r="E275"/>
          <cell r="F275"/>
        </row>
        <row r="276">
          <cell r="C276"/>
          <cell r="D276"/>
          <cell r="E276"/>
          <cell r="F276"/>
        </row>
        <row r="277">
          <cell r="C277"/>
          <cell r="D277"/>
          <cell r="E277"/>
          <cell r="F277"/>
        </row>
        <row r="278">
          <cell r="C278"/>
          <cell r="D278"/>
          <cell r="E278"/>
          <cell r="F278"/>
        </row>
        <row r="279">
          <cell r="C279"/>
          <cell r="D279"/>
          <cell r="E279"/>
          <cell r="F279"/>
        </row>
        <row r="280">
          <cell r="C280"/>
          <cell r="D280"/>
          <cell r="E280"/>
          <cell r="F280"/>
        </row>
        <row r="281">
          <cell r="C281"/>
          <cell r="D281"/>
          <cell r="E281"/>
          <cell r="F281"/>
        </row>
        <row r="282">
          <cell r="C282"/>
          <cell r="D282"/>
          <cell r="E282"/>
          <cell r="F282"/>
        </row>
        <row r="283">
          <cell r="C283"/>
          <cell r="D283"/>
          <cell r="E283"/>
          <cell r="F283"/>
        </row>
        <row r="284">
          <cell r="C284"/>
          <cell r="D284"/>
          <cell r="E284"/>
          <cell r="F284"/>
        </row>
        <row r="285">
          <cell r="C285"/>
          <cell r="D285"/>
          <cell r="E285"/>
          <cell r="F285"/>
        </row>
        <row r="286">
          <cell r="C286"/>
          <cell r="D286"/>
          <cell r="E286"/>
          <cell r="F286"/>
        </row>
        <row r="287">
          <cell r="C287"/>
          <cell r="D287"/>
          <cell r="E287"/>
          <cell r="F287"/>
        </row>
        <row r="288">
          <cell r="C288"/>
          <cell r="D288"/>
          <cell r="E288"/>
          <cell r="F288"/>
        </row>
        <row r="289">
          <cell r="C289"/>
          <cell r="D289"/>
          <cell r="E289"/>
          <cell r="F289"/>
        </row>
        <row r="290">
          <cell r="C290"/>
          <cell r="D290"/>
          <cell r="E290"/>
          <cell r="F290"/>
        </row>
        <row r="291">
          <cell r="C291"/>
          <cell r="D291"/>
          <cell r="E291"/>
          <cell r="F291"/>
        </row>
        <row r="292">
          <cell r="C292"/>
          <cell r="D292"/>
          <cell r="E292"/>
          <cell r="F292"/>
        </row>
        <row r="293">
          <cell r="C293"/>
          <cell r="D293"/>
          <cell r="E293"/>
          <cell r="F293"/>
        </row>
        <row r="294">
          <cell r="C294"/>
          <cell r="D294"/>
          <cell r="E294"/>
          <cell r="F294"/>
        </row>
        <row r="295">
          <cell r="C295"/>
          <cell r="D295"/>
          <cell r="E295"/>
          <cell r="F295"/>
        </row>
        <row r="296">
          <cell r="C296"/>
          <cell r="D296"/>
          <cell r="E296"/>
          <cell r="F296"/>
        </row>
        <row r="297">
          <cell r="C297"/>
          <cell r="D297"/>
          <cell r="E297"/>
          <cell r="F297"/>
        </row>
        <row r="298">
          <cell r="C298"/>
          <cell r="D298"/>
          <cell r="E298"/>
          <cell r="F298"/>
        </row>
        <row r="299">
          <cell r="C299"/>
          <cell r="D299"/>
          <cell r="E299"/>
          <cell r="F299"/>
        </row>
        <row r="300">
          <cell r="C300"/>
          <cell r="D300"/>
          <cell r="E300"/>
          <cell r="F300"/>
        </row>
        <row r="301">
          <cell r="C301"/>
          <cell r="D301"/>
          <cell r="E301"/>
          <cell r="F301"/>
        </row>
        <row r="302">
          <cell r="C302"/>
          <cell r="D302"/>
          <cell r="E302"/>
          <cell r="F302"/>
        </row>
        <row r="303">
          <cell r="C303"/>
          <cell r="D303"/>
          <cell r="E303"/>
          <cell r="F303"/>
        </row>
        <row r="304">
          <cell r="C304"/>
          <cell r="D304"/>
          <cell r="E304"/>
          <cell r="F304"/>
        </row>
        <row r="305">
          <cell r="C305"/>
          <cell r="D305"/>
          <cell r="E305"/>
          <cell r="F305"/>
        </row>
        <row r="306">
          <cell r="C306"/>
          <cell r="D306"/>
          <cell r="E306"/>
          <cell r="F306"/>
        </row>
        <row r="307">
          <cell r="C307"/>
          <cell r="D307"/>
          <cell r="E307"/>
          <cell r="F307"/>
        </row>
        <row r="308">
          <cell r="C308"/>
          <cell r="D308"/>
          <cell r="E308"/>
          <cell r="F308"/>
        </row>
        <row r="309">
          <cell r="C309"/>
          <cell r="D309"/>
          <cell r="E309"/>
          <cell r="F309"/>
        </row>
        <row r="310">
          <cell r="C310"/>
          <cell r="D310"/>
          <cell r="E310"/>
          <cell r="F310"/>
        </row>
        <row r="311">
          <cell r="C311"/>
          <cell r="D311"/>
          <cell r="E311"/>
          <cell r="F311"/>
        </row>
        <row r="312">
          <cell r="C312"/>
          <cell r="D312"/>
          <cell r="E312"/>
          <cell r="F312"/>
        </row>
        <row r="313">
          <cell r="C313"/>
          <cell r="D313"/>
          <cell r="E313"/>
          <cell r="F313"/>
        </row>
        <row r="314">
          <cell r="C314"/>
          <cell r="D314"/>
          <cell r="E314"/>
          <cell r="F314"/>
        </row>
        <row r="315">
          <cell r="C315"/>
          <cell r="D315"/>
          <cell r="E315"/>
          <cell r="F315"/>
        </row>
        <row r="316">
          <cell r="C316"/>
          <cell r="D316"/>
          <cell r="E316"/>
          <cell r="F316"/>
        </row>
        <row r="317">
          <cell r="C317"/>
          <cell r="D317"/>
          <cell r="E317"/>
          <cell r="F317"/>
        </row>
        <row r="318">
          <cell r="C318"/>
          <cell r="D318"/>
          <cell r="E318"/>
          <cell r="F318"/>
        </row>
        <row r="319">
          <cell r="C319"/>
          <cell r="D319"/>
          <cell r="E319"/>
          <cell r="F319"/>
        </row>
        <row r="320">
          <cell r="C320"/>
          <cell r="D320"/>
          <cell r="E320"/>
          <cell r="F320"/>
        </row>
        <row r="321">
          <cell r="C321"/>
          <cell r="D321"/>
          <cell r="E321"/>
          <cell r="F321"/>
        </row>
        <row r="322">
          <cell r="C322"/>
          <cell r="D322"/>
          <cell r="E322"/>
          <cell r="F322"/>
        </row>
        <row r="323">
          <cell r="C323"/>
          <cell r="D323"/>
          <cell r="E323"/>
          <cell r="F323"/>
        </row>
        <row r="324">
          <cell r="C324"/>
          <cell r="D324"/>
          <cell r="E324"/>
          <cell r="F324"/>
        </row>
        <row r="325">
          <cell r="C325"/>
          <cell r="D325"/>
          <cell r="E325"/>
          <cell r="F325"/>
        </row>
        <row r="326">
          <cell r="C326"/>
          <cell r="D326"/>
          <cell r="E326"/>
          <cell r="F326"/>
        </row>
        <row r="327">
          <cell r="C327"/>
          <cell r="D327"/>
          <cell r="E327"/>
          <cell r="F327"/>
        </row>
        <row r="328">
          <cell r="C328"/>
          <cell r="D328"/>
          <cell r="E328"/>
          <cell r="F328"/>
        </row>
        <row r="329">
          <cell r="C329"/>
          <cell r="D329"/>
          <cell r="E329"/>
          <cell r="F329"/>
        </row>
        <row r="330">
          <cell r="C330"/>
          <cell r="D330"/>
          <cell r="E330"/>
          <cell r="F330"/>
        </row>
        <row r="331">
          <cell r="C331"/>
          <cell r="D331"/>
          <cell r="E331"/>
          <cell r="F331"/>
        </row>
        <row r="332">
          <cell r="C332"/>
          <cell r="D332"/>
          <cell r="E332"/>
          <cell r="F332"/>
        </row>
        <row r="333">
          <cell r="C333"/>
          <cell r="D333"/>
          <cell r="E333"/>
          <cell r="F333"/>
        </row>
        <row r="334">
          <cell r="C334"/>
          <cell r="D334"/>
          <cell r="E334"/>
          <cell r="F334"/>
        </row>
        <row r="335">
          <cell r="C335"/>
          <cell r="D335"/>
          <cell r="E335"/>
          <cell r="F335"/>
        </row>
        <row r="336">
          <cell r="C336"/>
          <cell r="D336"/>
          <cell r="E336"/>
          <cell r="F336"/>
        </row>
        <row r="337">
          <cell r="C337"/>
          <cell r="D337"/>
          <cell r="E337"/>
          <cell r="F337"/>
        </row>
        <row r="338">
          <cell r="C338"/>
          <cell r="D338"/>
          <cell r="E338"/>
          <cell r="F338"/>
        </row>
        <row r="339">
          <cell r="C339"/>
          <cell r="D339"/>
          <cell r="E339"/>
          <cell r="F339"/>
        </row>
        <row r="340">
          <cell r="C340"/>
          <cell r="D340"/>
          <cell r="E340"/>
          <cell r="F340"/>
        </row>
        <row r="341">
          <cell r="C341"/>
          <cell r="D341"/>
          <cell r="E341"/>
          <cell r="F341"/>
        </row>
        <row r="342">
          <cell r="C342"/>
          <cell r="D342"/>
          <cell r="E342"/>
          <cell r="F342"/>
        </row>
        <row r="343">
          <cell r="C343"/>
          <cell r="D343"/>
          <cell r="E343"/>
          <cell r="F343"/>
        </row>
        <row r="344">
          <cell r="C344"/>
          <cell r="D344"/>
          <cell r="E344"/>
          <cell r="F344"/>
        </row>
        <row r="345">
          <cell r="C345"/>
          <cell r="D345"/>
          <cell r="E345"/>
          <cell r="F345"/>
        </row>
        <row r="346">
          <cell r="C346"/>
          <cell r="D346"/>
          <cell r="E346"/>
          <cell r="F346"/>
        </row>
        <row r="347">
          <cell r="C347"/>
          <cell r="D347"/>
          <cell r="E347"/>
          <cell r="F347"/>
        </row>
        <row r="348">
          <cell r="C348"/>
          <cell r="D348"/>
          <cell r="E348"/>
          <cell r="F348"/>
        </row>
        <row r="349">
          <cell r="C349"/>
          <cell r="D349"/>
          <cell r="E349"/>
          <cell r="F349"/>
        </row>
        <row r="350">
          <cell r="C350"/>
          <cell r="D350"/>
          <cell r="E350"/>
          <cell r="F350"/>
        </row>
        <row r="351">
          <cell r="C351"/>
          <cell r="D351"/>
          <cell r="E351"/>
          <cell r="F351"/>
        </row>
        <row r="352">
          <cell r="C352"/>
          <cell r="D352"/>
          <cell r="E352"/>
          <cell r="F352"/>
        </row>
        <row r="353">
          <cell r="C353"/>
          <cell r="D353"/>
          <cell r="E353"/>
          <cell r="F353"/>
        </row>
        <row r="354">
          <cell r="C354"/>
          <cell r="D354"/>
          <cell r="E354"/>
          <cell r="F354"/>
        </row>
        <row r="355">
          <cell r="C355"/>
          <cell r="D355"/>
          <cell r="E355"/>
          <cell r="F355"/>
        </row>
        <row r="356">
          <cell r="C356"/>
          <cell r="D356"/>
          <cell r="E356"/>
          <cell r="F356"/>
        </row>
        <row r="357">
          <cell r="C357"/>
          <cell r="D357"/>
          <cell r="E357"/>
          <cell r="F357"/>
        </row>
        <row r="358">
          <cell r="C358"/>
          <cell r="D358"/>
          <cell r="E358"/>
          <cell r="F358"/>
        </row>
        <row r="359">
          <cell r="C359"/>
          <cell r="D359"/>
          <cell r="E359"/>
          <cell r="F359"/>
        </row>
        <row r="360">
          <cell r="C360"/>
          <cell r="D360"/>
          <cell r="E360"/>
          <cell r="F360"/>
        </row>
        <row r="361">
          <cell r="C361"/>
          <cell r="D361"/>
          <cell r="E361"/>
          <cell r="F361"/>
        </row>
        <row r="362">
          <cell r="C362"/>
          <cell r="D362"/>
          <cell r="E362"/>
          <cell r="F362"/>
        </row>
        <row r="363">
          <cell r="C363"/>
          <cell r="D363"/>
          <cell r="E363"/>
          <cell r="F363"/>
        </row>
        <row r="364">
          <cell r="C364"/>
          <cell r="D364"/>
          <cell r="E364"/>
          <cell r="F364"/>
        </row>
        <row r="365">
          <cell r="C365"/>
          <cell r="D365"/>
          <cell r="E365"/>
          <cell r="F365"/>
        </row>
        <row r="366">
          <cell r="C366"/>
          <cell r="D366"/>
          <cell r="E366"/>
          <cell r="F366"/>
        </row>
        <row r="367">
          <cell r="C367"/>
          <cell r="D367"/>
          <cell r="E367"/>
          <cell r="F367"/>
        </row>
        <row r="368">
          <cell r="C368"/>
          <cell r="D368"/>
          <cell r="E368"/>
          <cell r="F368"/>
        </row>
        <row r="369">
          <cell r="C369"/>
          <cell r="D369"/>
          <cell r="E369"/>
          <cell r="F369"/>
        </row>
        <row r="370">
          <cell r="C370"/>
          <cell r="D370"/>
          <cell r="E370"/>
          <cell r="F370"/>
        </row>
        <row r="371">
          <cell r="C371"/>
          <cell r="D371"/>
          <cell r="E371"/>
          <cell r="F371"/>
        </row>
        <row r="372">
          <cell r="C372"/>
          <cell r="D372"/>
          <cell r="E372"/>
          <cell r="F372"/>
        </row>
        <row r="373">
          <cell r="C373"/>
          <cell r="D373"/>
          <cell r="E373"/>
          <cell r="F373"/>
        </row>
        <row r="374">
          <cell r="C374"/>
          <cell r="D374"/>
          <cell r="E374"/>
          <cell r="F374"/>
        </row>
        <row r="375">
          <cell r="C375"/>
          <cell r="D375"/>
          <cell r="E375"/>
          <cell r="F375"/>
        </row>
        <row r="376">
          <cell r="C376"/>
          <cell r="D376"/>
          <cell r="E376"/>
          <cell r="F376"/>
        </row>
        <row r="377">
          <cell r="C377"/>
          <cell r="D377"/>
          <cell r="E377"/>
          <cell r="F377"/>
        </row>
        <row r="378">
          <cell r="C378"/>
          <cell r="D378"/>
          <cell r="E378"/>
          <cell r="F378"/>
        </row>
        <row r="379">
          <cell r="C379"/>
          <cell r="D379"/>
          <cell r="E379"/>
          <cell r="F379"/>
        </row>
        <row r="380">
          <cell r="C380"/>
          <cell r="D380"/>
          <cell r="E380"/>
          <cell r="F380"/>
        </row>
        <row r="381">
          <cell r="C381"/>
          <cell r="D381"/>
          <cell r="E381"/>
          <cell r="F381"/>
        </row>
        <row r="382">
          <cell r="C382"/>
          <cell r="D382"/>
          <cell r="E382"/>
          <cell r="F382"/>
        </row>
        <row r="383">
          <cell r="C383"/>
          <cell r="D383"/>
          <cell r="E383"/>
          <cell r="F383"/>
        </row>
        <row r="384">
          <cell r="C384"/>
          <cell r="D384"/>
          <cell r="E384"/>
          <cell r="F384"/>
        </row>
        <row r="385">
          <cell r="C385"/>
          <cell r="D385"/>
          <cell r="E385"/>
          <cell r="F385"/>
        </row>
        <row r="386">
          <cell r="C386"/>
          <cell r="D386"/>
          <cell r="E386"/>
          <cell r="F386"/>
        </row>
        <row r="387">
          <cell r="C387"/>
          <cell r="D387"/>
          <cell r="E387"/>
          <cell r="F387"/>
        </row>
        <row r="388">
          <cell r="C388"/>
          <cell r="D388"/>
          <cell r="E388"/>
          <cell r="F388"/>
        </row>
        <row r="389">
          <cell r="C389"/>
          <cell r="D389"/>
          <cell r="E389"/>
          <cell r="F389"/>
        </row>
        <row r="390">
          <cell r="C390"/>
          <cell r="D390"/>
          <cell r="E390"/>
          <cell r="F390"/>
        </row>
        <row r="391">
          <cell r="C391"/>
          <cell r="D391"/>
          <cell r="E391"/>
          <cell r="F391"/>
        </row>
        <row r="392">
          <cell r="C392"/>
          <cell r="D392"/>
          <cell r="E392"/>
          <cell r="F392"/>
        </row>
        <row r="393">
          <cell r="C393"/>
          <cell r="D393"/>
          <cell r="E393"/>
          <cell r="F393"/>
        </row>
        <row r="394">
          <cell r="C394"/>
          <cell r="D394"/>
          <cell r="E394"/>
          <cell r="F394"/>
        </row>
        <row r="395">
          <cell r="C395"/>
          <cell r="D395"/>
          <cell r="E395"/>
          <cell r="F395"/>
        </row>
        <row r="396">
          <cell r="C396"/>
          <cell r="D396"/>
          <cell r="E396"/>
          <cell r="F396"/>
        </row>
      </sheetData>
      <sheetData sheetId="15"/>
      <sheetData sheetId="16">
        <row r="1">
          <cell r="H1" t="str">
            <v>GL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Account</v>
          </cell>
        </row>
      </sheetData>
      <sheetData sheetId="24">
        <row r="1">
          <cell r="A1" t="str">
            <v>60035084 - Hosp Admin on Duty</v>
          </cell>
        </row>
      </sheetData>
      <sheetData sheetId="25"/>
      <sheetData sheetId="26">
        <row r="1">
          <cell r="A1" t="str">
            <v>AU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7" transitionEvaluation="1" transitionEntry="1" codeName="Sheet1">
    <pageSetUpPr autoPageBreaks="0" fitToPage="1"/>
  </sheetPr>
  <dimension ref="A1:CF817"/>
  <sheetViews>
    <sheetView showGridLines="0" tabSelected="1" topLeftCell="A37" zoomScale="85" zoomScaleNormal="85" workbookViewId="0">
      <selection activeCell="B51" sqref="B5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5" width="14.6875" style="180" customWidth="1"/>
    <col min="6" max="15" width="11.75" style="180" customWidth="1"/>
    <col min="16" max="16" width="12.125" style="180" customWidth="1"/>
    <col min="17" max="65" width="11.75" style="180" customWidth="1"/>
    <col min="66" max="82" width="11.75" style="180"/>
    <col min="83" max="83" width="16.75" style="180" customWidth="1"/>
    <col min="84" max="16384" width="11.75" style="180"/>
  </cols>
  <sheetData>
    <row r="1" spans="1:6" ht="12.75" customHeight="1" x14ac:dyDescent="0.3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1231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180" t="s">
        <v>1260</v>
      </c>
      <c r="C16" s="235"/>
      <c r="F16" s="281" t="s">
        <v>1259</v>
      </c>
    </row>
    <row r="17" spans="1:6" ht="12.75" customHeight="1" x14ac:dyDescent="0.35">
      <c r="A17" s="180" t="s">
        <v>1230</v>
      </c>
      <c r="C17" s="281" t="s">
        <v>1259</v>
      </c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35">
      <c r="A21" s="199"/>
      <c r="C21" s="235"/>
    </row>
    <row r="22" spans="1:6" ht="12.65" customHeight="1" x14ac:dyDescent="0.35">
      <c r="A22" s="236" t="s">
        <v>1254</v>
      </c>
      <c r="B22" s="237"/>
      <c r="C22" s="238"/>
      <c r="D22" s="236"/>
      <c r="E22" s="236"/>
    </row>
    <row r="23" spans="1:6" ht="12.65" customHeight="1" x14ac:dyDescent="0.35">
      <c r="B23" s="199"/>
      <c r="C23" s="235"/>
    </row>
    <row r="24" spans="1:6" ht="12.65" customHeight="1" x14ac:dyDescent="0.35">
      <c r="A24" s="239" t="s">
        <v>3</v>
      </c>
      <c r="C24" s="235"/>
    </row>
    <row r="25" spans="1:6" ht="12.65" customHeight="1" x14ac:dyDescent="0.35">
      <c r="A25" s="198" t="s">
        <v>1235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1236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1237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1238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290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s="250" customFormat="1" ht="12.65" customHeight="1" x14ac:dyDescent="0.35">
      <c r="A47" s="300" t="s">
        <v>204</v>
      </c>
      <c r="B47" s="184">
        <v>11161032.039999997</v>
      </c>
      <c r="C47" s="184">
        <v>0</v>
      </c>
      <c r="D47" s="184">
        <v>0</v>
      </c>
      <c r="E47" s="184">
        <v>1057659.99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1177053.58</v>
      </c>
      <c r="Q47" s="184">
        <v>862964.5</v>
      </c>
      <c r="R47" s="184">
        <v>1407853.24</v>
      </c>
      <c r="S47" s="184">
        <v>202594.13</v>
      </c>
      <c r="T47" s="184">
        <v>0</v>
      </c>
      <c r="U47" s="184">
        <v>1127515.6400000001</v>
      </c>
      <c r="V47" s="185">
        <v>0</v>
      </c>
      <c r="W47" s="184">
        <v>273410.03000000003</v>
      </c>
      <c r="X47" s="184">
        <v>289203.3</v>
      </c>
      <c r="Y47" s="184">
        <v>1525318.02</v>
      </c>
      <c r="Z47" s="184">
        <v>0</v>
      </c>
      <c r="AA47" s="184">
        <v>75438.100000000006</v>
      </c>
      <c r="AB47" s="184">
        <v>0</v>
      </c>
      <c r="AC47" s="184">
        <v>127511.03999999999</v>
      </c>
      <c r="AD47" s="184">
        <v>0</v>
      </c>
      <c r="AE47" s="184">
        <v>0</v>
      </c>
      <c r="AF47" s="184">
        <v>0</v>
      </c>
      <c r="AG47" s="184">
        <v>1902148.95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82711.53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226887.83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295044.11</v>
      </c>
      <c r="BO47" s="184">
        <v>404383.43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123334.62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11161032.039999997</v>
      </c>
    </row>
    <row r="48" spans="1:83" ht="12.65" customHeight="1" x14ac:dyDescent="0.35">
      <c r="A48" s="290" t="s">
        <v>205</v>
      </c>
      <c r="B48" s="183">
        <v>0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3" ht="12.65" customHeight="1" x14ac:dyDescent="0.35">
      <c r="A49" s="290" t="s">
        <v>206</v>
      </c>
      <c r="B49" s="195">
        <f>B47+B48</f>
        <v>11161032.039999997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3" ht="12.65" customHeight="1" x14ac:dyDescent="0.35">
      <c r="A50" s="290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3" s="250" customFormat="1" ht="12.65" customHeight="1" x14ac:dyDescent="0.35">
      <c r="A51" s="301" t="s">
        <v>207</v>
      </c>
      <c r="B51" s="184">
        <v>2131582.41</v>
      </c>
      <c r="C51" s="184">
        <v>0</v>
      </c>
      <c r="D51" s="184">
        <v>0</v>
      </c>
      <c r="E51" s="184">
        <v>31361.56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688384.54</v>
      </c>
      <c r="Q51" s="184">
        <v>39777.089999999997</v>
      </c>
      <c r="R51" s="184">
        <v>22518.179999999997</v>
      </c>
      <c r="S51" s="184">
        <v>50273.33</v>
      </c>
      <c r="T51" s="184">
        <v>0</v>
      </c>
      <c r="U51" s="184">
        <v>63647.4</v>
      </c>
      <c r="V51" s="185">
        <v>0</v>
      </c>
      <c r="W51" s="184">
        <v>511174.29</v>
      </c>
      <c r="X51" s="184">
        <v>31583.43</v>
      </c>
      <c r="Y51" s="184">
        <v>544603.87000000011</v>
      </c>
      <c r="Z51" s="184">
        <v>0</v>
      </c>
      <c r="AA51" s="184">
        <v>664.62</v>
      </c>
      <c r="AB51" s="184">
        <v>94708.05</v>
      </c>
      <c r="AC51" s="184">
        <v>0</v>
      </c>
      <c r="AD51" s="184">
        <v>0</v>
      </c>
      <c r="AE51" s="184">
        <v>0</v>
      </c>
      <c r="AF51" s="184">
        <v>0</v>
      </c>
      <c r="AG51" s="184">
        <v>45483.79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5526.42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1875.84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2131582.41</v>
      </c>
    </row>
    <row r="52" spans="1:83" s="250" customFormat="1" ht="12.65" customHeight="1" x14ac:dyDescent="0.35">
      <c r="A52" s="30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3" ht="12.65" customHeight="1" x14ac:dyDescent="0.35">
      <c r="A53" s="290" t="s">
        <v>206</v>
      </c>
      <c r="B53" s="195">
        <f>B51+B52</f>
        <v>2131582.41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3" ht="15.75" customHeight="1" x14ac:dyDescent="0.35">
      <c r="A54" s="290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3" ht="12.65" customHeight="1" x14ac:dyDescent="0.35">
      <c r="A55" s="29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3" ht="12.65" customHeight="1" x14ac:dyDescent="0.35">
      <c r="A56" s="29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3" ht="12.65" customHeight="1" x14ac:dyDescent="0.35">
      <c r="A57" s="29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3" ht="12.65" customHeight="1" x14ac:dyDescent="0.35">
      <c r="A58" s="29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3" s="250" customFormat="1" ht="12.65" customHeight="1" x14ac:dyDescent="0.35">
      <c r="A59" s="301" t="s">
        <v>233</v>
      </c>
      <c r="B59" s="195"/>
      <c r="C59" s="184">
        <v>0</v>
      </c>
      <c r="D59" s="184">
        <v>0</v>
      </c>
      <c r="E59" s="184">
        <v>1344.6208333333332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887719</v>
      </c>
      <c r="Q59" s="185">
        <v>407529</v>
      </c>
      <c r="R59" s="185">
        <v>435517</v>
      </c>
      <c r="S59" s="247"/>
      <c r="T59" s="247"/>
      <c r="U59" s="185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7"/>
      <c r="AC59" s="185">
        <v>0</v>
      </c>
      <c r="AD59" s="185">
        <v>0</v>
      </c>
      <c r="AE59" s="184">
        <v>0</v>
      </c>
      <c r="AF59" s="185">
        <v>0</v>
      </c>
      <c r="AG59" s="185">
        <v>32901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5172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7"/>
      <c r="AW59" s="247"/>
      <c r="AX59" s="247"/>
      <c r="AY59" s="185">
        <f>CE77</f>
        <v>10003</v>
      </c>
      <c r="AZ59" s="185">
        <v>0</v>
      </c>
      <c r="BA59" s="247"/>
      <c r="BB59" s="247"/>
      <c r="BC59" s="247"/>
      <c r="BD59" s="247"/>
      <c r="BE59" s="185">
        <f>SUM(C76:CC76)</f>
        <v>200711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3" s="197" customFormat="1" ht="12.65" customHeight="1" x14ac:dyDescent="0.35">
      <c r="A60" s="292" t="s">
        <v>234</v>
      </c>
      <c r="B60" s="253"/>
      <c r="C60" s="187">
        <v>0</v>
      </c>
      <c r="D60" s="187">
        <v>0</v>
      </c>
      <c r="E60" s="187">
        <v>28.170840000000002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221">
        <v>33.297499999999999</v>
      </c>
      <c r="Q60" s="221">
        <v>20.499170000000003</v>
      </c>
      <c r="R60" s="221">
        <v>18.563330000000001</v>
      </c>
      <c r="S60" s="221">
        <v>11.39667</v>
      </c>
      <c r="T60" s="187">
        <v>0</v>
      </c>
      <c r="U60" s="221">
        <v>34.561669999999999</v>
      </c>
      <c r="V60" s="221">
        <v>0</v>
      </c>
      <c r="W60" s="221">
        <v>5.6833299999999998</v>
      </c>
      <c r="X60" s="221">
        <v>6.0241699999999998</v>
      </c>
      <c r="Y60" s="221">
        <v>41.25582</v>
      </c>
      <c r="Z60" s="221">
        <v>0</v>
      </c>
      <c r="AA60" s="221">
        <v>2.02</v>
      </c>
      <c r="AB60" s="187">
        <v>0</v>
      </c>
      <c r="AC60" s="221">
        <v>2.9575</v>
      </c>
      <c r="AD60" s="221">
        <v>0</v>
      </c>
      <c r="AE60" s="187">
        <v>0</v>
      </c>
      <c r="AF60" s="221">
        <v>0</v>
      </c>
      <c r="AG60" s="221">
        <v>43.291670000000003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1.7224999999999999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7.3741600000000007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7.4766700000000004</v>
      </c>
      <c r="BO60" s="221">
        <v>10.02582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5.0999999999999996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0</v>
      </c>
      <c r="CD60" s="252" t="s">
        <v>221</v>
      </c>
      <c r="CE60" s="253">
        <f>SUM(C60:CD60)</f>
        <v>279.42082000000011</v>
      </c>
    </row>
    <row r="61" spans="1:83" s="250" customFormat="1" ht="12.65" customHeight="1" x14ac:dyDescent="0.35">
      <c r="A61" s="301" t="s">
        <v>235</v>
      </c>
      <c r="B61" s="195"/>
      <c r="C61" s="184">
        <v>0</v>
      </c>
      <c r="D61" s="184">
        <v>0</v>
      </c>
      <c r="E61" s="184">
        <v>2457898.7799999998</v>
      </c>
      <c r="F61" s="302">
        <v>0</v>
      </c>
      <c r="G61" s="302">
        <v>0</v>
      </c>
      <c r="H61" s="302">
        <v>0</v>
      </c>
      <c r="I61" s="302">
        <v>0</v>
      </c>
      <c r="J61" s="302">
        <v>0</v>
      </c>
      <c r="K61" s="302">
        <v>0</v>
      </c>
      <c r="L61" s="302">
        <v>0</v>
      </c>
      <c r="M61" s="302">
        <v>0</v>
      </c>
      <c r="N61" s="302">
        <v>0</v>
      </c>
      <c r="O61" s="302">
        <v>0</v>
      </c>
      <c r="P61" s="185">
        <v>2724749.6700000004</v>
      </c>
      <c r="Q61" s="185">
        <v>2003331.16</v>
      </c>
      <c r="R61" s="185">
        <v>3234498.65</v>
      </c>
      <c r="S61" s="185">
        <v>477368.95999999996</v>
      </c>
      <c r="T61" s="184">
        <v>0</v>
      </c>
      <c r="U61" s="185">
        <v>2603577.27</v>
      </c>
      <c r="V61" s="185">
        <v>0</v>
      </c>
      <c r="W61" s="185">
        <v>634090.16</v>
      </c>
      <c r="X61" s="185">
        <v>667850.04999999993</v>
      </c>
      <c r="Y61" s="185">
        <v>3542533.0399999996</v>
      </c>
      <c r="Z61" s="185">
        <v>0</v>
      </c>
      <c r="AA61" s="185">
        <v>173479.05000000002</v>
      </c>
      <c r="AB61" s="184">
        <v>0</v>
      </c>
      <c r="AC61" s="185">
        <v>292629.55</v>
      </c>
      <c r="AD61" s="185">
        <v>0</v>
      </c>
      <c r="AE61" s="184">
        <v>0</v>
      </c>
      <c r="AF61" s="185">
        <v>0</v>
      </c>
      <c r="AG61" s="185">
        <v>4435557.3900000006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191204.5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521625.06000000006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674362.17</v>
      </c>
      <c r="BO61" s="185">
        <v>926042.29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285234.77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48" t="s">
        <v>221</v>
      </c>
      <c r="CE61" s="195">
        <f t="shared" ref="CE61:CE70" si="0">SUM(C61:CD61)</f>
        <v>25846032.52</v>
      </c>
    </row>
    <row r="62" spans="1:83" s="250" customFormat="1" ht="12.65" customHeight="1" x14ac:dyDescent="0.35">
      <c r="A62" s="301" t="s">
        <v>3</v>
      </c>
      <c r="B62" s="195"/>
      <c r="C62" s="195">
        <f>ROUND(C47+C48,0)</f>
        <v>0</v>
      </c>
      <c r="D62" s="195">
        <f t="shared" ref="D62:BN62" si="1">ROUND(D47+D48,0)</f>
        <v>0</v>
      </c>
      <c r="E62" s="195">
        <f t="shared" si="1"/>
        <v>1057660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1177054</v>
      </c>
      <c r="Q62" s="195">
        <f t="shared" si="1"/>
        <v>862965</v>
      </c>
      <c r="R62" s="195">
        <f t="shared" si="1"/>
        <v>1407853</v>
      </c>
      <c r="S62" s="195">
        <f t="shared" si="1"/>
        <v>202594</v>
      </c>
      <c r="T62" s="195">
        <f t="shared" si="1"/>
        <v>0</v>
      </c>
      <c r="U62" s="195">
        <f t="shared" si="1"/>
        <v>1127516</v>
      </c>
      <c r="V62" s="195">
        <f t="shared" si="1"/>
        <v>0</v>
      </c>
      <c r="W62" s="195">
        <f t="shared" si="1"/>
        <v>273410</v>
      </c>
      <c r="X62" s="195">
        <f t="shared" si="1"/>
        <v>289203</v>
      </c>
      <c r="Y62" s="195">
        <f t="shared" si="1"/>
        <v>1525318</v>
      </c>
      <c r="Z62" s="195">
        <f t="shared" si="1"/>
        <v>0</v>
      </c>
      <c r="AA62" s="195">
        <f t="shared" si="1"/>
        <v>75438</v>
      </c>
      <c r="AB62" s="195">
        <f t="shared" si="1"/>
        <v>0</v>
      </c>
      <c r="AC62" s="195">
        <f t="shared" si="1"/>
        <v>127511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1902149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82712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226888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295044</v>
      </c>
      <c r="BO62" s="195">
        <f t="shared" ref="BO62:CC62" si="2">ROUND(BO47+BO48,0)</f>
        <v>404383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123335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8" t="s">
        <v>221</v>
      </c>
      <c r="CE62" s="195">
        <f t="shared" si="0"/>
        <v>11161033</v>
      </c>
    </row>
    <row r="63" spans="1:83" s="250" customFormat="1" ht="12.65" customHeight="1" x14ac:dyDescent="0.35">
      <c r="A63" s="301" t="s">
        <v>236</v>
      </c>
      <c r="B63" s="19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5">
        <v>150906.12</v>
      </c>
      <c r="Q63" s="185"/>
      <c r="R63" s="185"/>
      <c r="S63" s="185"/>
      <c r="T63" s="185"/>
      <c r="U63" s="185">
        <v>75329.440000000002</v>
      </c>
      <c r="V63" s="185"/>
      <c r="W63" s="185">
        <v>2570</v>
      </c>
      <c r="X63" s="185">
        <v>19528.22</v>
      </c>
      <c r="Y63" s="185">
        <v>1316860.03</v>
      </c>
      <c r="Z63" s="185">
        <v>0</v>
      </c>
      <c r="AA63" s="185">
        <v>18868.37</v>
      </c>
      <c r="AB63" s="185"/>
      <c r="AC63" s="185"/>
      <c r="AD63" s="185"/>
      <c r="AE63" s="185"/>
      <c r="AF63" s="185"/>
      <c r="AG63" s="185">
        <v>601.05999999999995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v>-22</v>
      </c>
      <c r="BO63" s="185"/>
      <c r="BP63" s="185"/>
      <c r="BQ63" s="185"/>
      <c r="BR63" s="185"/>
      <c r="BS63" s="185"/>
      <c r="BT63" s="185"/>
      <c r="BU63" s="185"/>
      <c r="BV63" s="185">
        <v>561.5</v>
      </c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1585202.7400000002</v>
      </c>
    </row>
    <row r="64" spans="1:83" s="250" customFormat="1" ht="12.65" customHeight="1" x14ac:dyDescent="0.35">
      <c r="A64" s="301" t="s">
        <v>237</v>
      </c>
      <c r="B64" s="195"/>
      <c r="C64" s="184">
        <v>0</v>
      </c>
      <c r="D64" s="184">
        <v>0</v>
      </c>
      <c r="E64" s="185">
        <v>117130.85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7333977.7300000004</v>
      </c>
      <c r="Q64" s="185">
        <v>308918.16000000009</v>
      </c>
      <c r="R64" s="185">
        <v>295000.52999999997</v>
      </c>
      <c r="S64" s="185">
        <v>207192.25</v>
      </c>
      <c r="T64" s="184">
        <v>0</v>
      </c>
      <c r="U64" s="185">
        <v>1615763.6400000001</v>
      </c>
      <c r="V64" s="185">
        <v>0</v>
      </c>
      <c r="W64" s="185">
        <v>46616.289999999994</v>
      </c>
      <c r="X64" s="185">
        <v>166055.41999999995</v>
      </c>
      <c r="Y64" s="185">
        <v>1056659.6199999996</v>
      </c>
      <c r="Z64" s="185">
        <v>0</v>
      </c>
      <c r="AA64" s="185">
        <v>455706.39</v>
      </c>
      <c r="AB64" s="185">
        <v>348798.01999999996</v>
      </c>
      <c r="AC64" s="185">
        <v>45596.149999999994</v>
      </c>
      <c r="AD64" s="185">
        <v>0</v>
      </c>
      <c r="AE64" s="184">
        <v>0</v>
      </c>
      <c r="AF64" s="185">
        <v>0</v>
      </c>
      <c r="AG64" s="185">
        <v>523364.69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255.7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89498.47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9221.0500000000011</v>
      </c>
      <c r="BO64" s="185">
        <v>24007.809999999998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8692.85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48" t="s">
        <v>221</v>
      </c>
      <c r="CE64" s="195">
        <f t="shared" si="0"/>
        <v>12652455.619999999</v>
      </c>
    </row>
    <row r="65" spans="1:84" s="250" customFormat="1" ht="12.65" customHeight="1" x14ac:dyDescent="0.35">
      <c r="A65" s="301" t="s">
        <v>238</v>
      </c>
      <c r="B65" s="195"/>
      <c r="C65" s="184">
        <v>0</v>
      </c>
      <c r="D65" s="184">
        <v>0</v>
      </c>
      <c r="E65" s="184">
        <v>2085.4699999999998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50192.380000000005</v>
      </c>
      <c r="Q65" s="185">
        <v>273.73</v>
      </c>
      <c r="R65" s="185">
        <v>2866.55</v>
      </c>
      <c r="S65" s="185">
        <v>734.95</v>
      </c>
      <c r="T65" s="184">
        <v>0</v>
      </c>
      <c r="U65" s="185">
        <v>25550.370000000003</v>
      </c>
      <c r="V65" s="185">
        <v>0</v>
      </c>
      <c r="W65" s="185">
        <v>135.74</v>
      </c>
      <c r="X65" s="185"/>
      <c r="Y65" s="185">
        <v>693.41</v>
      </c>
      <c r="Z65" s="185">
        <v>0</v>
      </c>
      <c r="AA65" s="185"/>
      <c r="AB65" s="185">
        <v>1429.62</v>
      </c>
      <c r="AC65" s="185">
        <v>0</v>
      </c>
      <c r="AD65" s="185">
        <v>0</v>
      </c>
      <c r="AE65" s="184">
        <v>0</v>
      </c>
      <c r="AF65" s="185">
        <v>0</v>
      </c>
      <c r="AG65" s="185">
        <v>6506.66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562.66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3580.23</v>
      </c>
      <c r="BO65" s="185">
        <v>2967.36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18.62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8" t="s">
        <v>221</v>
      </c>
      <c r="CE65" s="195">
        <f t="shared" si="0"/>
        <v>97597.750000000015</v>
      </c>
    </row>
    <row r="66" spans="1:84" s="250" customFormat="1" ht="12.65" customHeight="1" x14ac:dyDescent="0.35">
      <c r="A66" s="301" t="s">
        <v>239</v>
      </c>
      <c r="B66" s="195"/>
      <c r="C66" s="184">
        <v>0</v>
      </c>
      <c r="D66" s="184">
        <v>0</v>
      </c>
      <c r="E66" s="184">
        <v>252136.95999999999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358069.91000000003</v>
      </c>
      <c r="Q66" s="185">
        <v>83699.510000000009</v>
      </c>
      <c r="R66" s="185">
        <v>7437.98</v>
      </c>
      <c r="S66" s="184">
        <v>337389.70999999996</v>
      </c>
      <c r="T66" s="184">
        <v>0</v>
      </c>
      <c r="U66" s="185">
        <v>2513987.67</v>
      </c>
      <c r="V66" s="185">
        <v>0</v>
      </c>
      <c r="W66" s="185">
        <v>521224.85000000003</v>
      </c>
      <c r="X66" s="185">
        <v>19528.22</v>
      </c>
      <c r="Y66" s="185">
        <v>1786630.1800000002</v>
      </c>
      <c r="Z66" s="185">
        <v>0</v>
      </c>
      <c r="AA66" s="185">
        <v>18868.37</v>
      </c>
      <c r="AB66" s="185">
        <v>1488.38</v>
      </c>
      <c r="AC66" s="185">
        <v>0</v>
      </c>
      <c r="AD66" s="185">
        <v>0</v>
      </c>
      <c r="AE66" s="184">
        <v>0</v>
      </c>
      <c r="AF66" s="185">
        <v>0</v>
      </c>
      <c r="AG66" s="185">
        <v>134457.12999999998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-46502.109999999993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15974.11</v>
      </c>
      <c r="BO66" s="185">
        <v>8599.64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1025.42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0</v>
      </c>
      <c r="CD66" s="248" t="s">
        <v>221</v>
      </c>
      <c r="CE66" s="195">
        <f t="shared" si="0"/>
        <v>6014015.9299999997</v>
      </c>
    </row>
    <row r="67" spans="1:84" s="250" customFormat="1" ht="12.65" customHeight="1" x14ac:dyDescent="0.35">
      <c r="A67" s="301" t="s">
        <v>6</v>
      </c>
      <c r="B67" s="19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31362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688385</v>
      </c>
      <c r="Q67" s="195">
        <f t="shared" si="3"/>
        <v>39777</v>
      </c>
      <c r="R67" s="195">
        <f t="shared" si="3"/>
        <v>22518</v>
      </c>
      <c r="S67" s="195">
        <f t="shared" si="3"/>
        <v>50273</v>
      </c>
      <c r="T67" s="195">
        <f t="shared" si="3"/>
        <v>0</v>
      </c>
      <c r="U67" s="195">
        <f t="shared" si="3"/>
        <v>63647</v>
      </c>
      <c r="V67" s="195">
        <f t="shared" si="3"/>
        <v>0</v>
      </c>
      <c r="W67" s="195">
        <f t="shared" si="3"/>
        <v>511174</v>
      </c>
      <c r="X67" s="195">
        <f t="shared" si="3"/>
        <v>31583</v>
      </c>
      <c r="Y67" s="195">
        <f t="shared" si="3"/>
        <v>544604</v>
      </c>
      <c r="Z67" s="195">
        <f t="shared" si="3"/>
        <v>0</v>
      </c>
      <c r="AA67" s="195">
        <f t="shared" si="3"/>
        <v>665</v>
      </c>
      <c r="AB67" s="195">
        <f t="shared" si="3"/>
        <v>94708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45484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5526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1876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2131582</v>
      </c>
    </row>
    <row r="68" spans="1:84" s="250" customFormat="1" ht="12.65" customHeight="1" x14ac:dyDescent="0.35">
      <c r="A68" s="301" t="s">
        <v>240</v>
      </c>
      <c r="B68" s="19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5">
        <v>16824.82</v>
      </c>
      <c r="Q68" s="185"/>
      <c r="R68" s="185">
        <v>151.5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2564.17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15.33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19555.82</v>
      </c>
    </row>
    <row r="69" spans="1:84" s="250" customFormat="1" ht="12.65" customHeight="1" x14ac:dyDescent="0.35">
      <c r="A69" s="301" t="s">
        <v>241</v>
      </c>
      <c r="B69" s="195"/>
      <c r="C69" s="184">
        <v>0</v>
      </c>
      <c r="D69" s="184">
        <v>0</v>
      </c>
      <c r="E69" s="185">
        <v>49851.15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5">
        <v>289042.84000000008</v>
      </c>
      <c r="Q69" s="185">
        <v>16157.13</v>
      </c>
      <c r="R69" s="224">
        <v>49108.4</v>
      </c>
      <c r="S69" s="185">
        <v>7426.869999999999</v>
      </c>
      <c r="T69" s="184">
        <v>0</v>
      </c>
      <c r="U69" s="185">
        <v>103549.51</v>
      </c>
      <c r="V69" s="185">
        <v>0</v>
      </c>
      <c r="W69" s="184">
        <v>13284.289999999999</v>
      </c>
      <c r="X69" s="185">
        <v>2800.09</v>
      </c>
      <c r="Y69" s="185">
        <v>54096.419999999984</v>
      </c>
      <c r="Z69" s="185">
        <v>0</v>
      </c>
      <c r="AA69" s="185">
        <v>36820.67</v>
      </c>
      <c r="AB69" s="185">
        <v>9780.99</v>
      </c>
      <c r="AC69" s="185">
        <v>1637.99</v>
      </c>
      <c r="AD69" s="185"/>
      <c r="AE69" s="185">
        <v>0</v>
      </c>
      <c r="AF69" s="185"/>
      <c r="AG69" s="185">
        <v>57005.17</v>
      </c>
      <c r="AH69" s="185"/>
      <c r="AI69" s="185"/>
      <c r="AJ69" s="185">
        <v>0</v>
      </c>
      <c r="AK69" s="185">
        <v>0</v>
      </c>
      <c r="AL69" s="185"/>
      <c r="AM69" s="185"/>
      <c r="AN69" s="185"/>
      <c r="AO69" s="184">
        <v>231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1017.88</v>
      </c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>
        <v>3907.93</v>
      </c>
      <c r="BO69" s="185">
        <v>10729.820000000002</v>
      </c>
      <c r="BP69" s="185"/>
      <c r="BQ69" s="185"/>
      <c r="BR69" s="185"/>
      <c r="BS69" s="185"/>
      <c r="BT69" s="185"/>
      <c r="BU69" s="185"/>
      <c r="BV69" s="185">
        <v>2</v>
      </c>
      <c r="BW69" s="184">
        <v>0</v>
      </c>
      <c r="BX69" s="184">
        <v>0</v>
      </c>
      <c r="BY69" s="184">
        <v>0</v>
      </c>
      <c r="BZ69" s="184">
        <v>0</v>
      </c>
      <c r="CA69" s="184">
        <v>0</v>
      </c>
      <c r="CB69" s="184">
        <v>0</v>
      </c>
      <c r="CC69" s="184">
        <v>0</v>
      </c>
      <c r="CD69" s="184">
        <v>0</v>
      </c>
      <c r="CE69" s="195">
        <f t="shared" si="0"/>
        <v>706450.15000000026</v>
      </c>
    </row>
    <row r="70" spans="1:84" s="250" customFormat="1" ht="12.65" customHeight="1" x14ac:dyDescent="0.35">
      <c r="A70" s="301" t="s">
        <v>242</v>
      </c>
      <c r="B70" s="19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0</v>
      </c>
      <c r="CE70" s="195">
        <f t="shared" si="0"/>
        <v>0</v>
      </c>
    </row>
    <row r="71" spans="1:84" ht="12.65" customHeight="1" x14ac:dyDescent="0.35">
      <c r="A71" s="29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3968125.21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12789202.470000003</v>
      </c>
      <c r="Q71" s="195">
        <f t="shared" si="5"/>
        <v>3315121.6900000004</v>
      </c>
      <c r="R71" s="195">
        <f t="shared" si="5"/>
        <v>5019434.6100000013</v>
      </c>
      <c r="S71" s="195">
        <f t="shared" si="5"/>
        <v>1282979.74</v>
      </c>
      <c r="T71" s="195">
        <f t="shared" si="5"/>
        <v>0</v>
      </c>
      <c r="U71" s="195">
        <f t="shared" si="5"/>
        <v>8128920.8999999994</v>
      </c>
      <c r="V71" s="195">
        <f t="shared" si="5"/>
        <v>0</v>
      </c>
      <c r="W71" s="195">
        <f t="shared" si="5"/>
        <v>2002505.33</v>
      </c>
      <c r="X71" s="195">
        <f t="shared" si="5"/>
        <v>1196548</v>
      </c>
      <c r="Y71" s="195">
        <f t="shared" si="5"/>
        <v>9829958.8699999992</v>
      </c>
      <c r="Z71" s="195">
        <f t="shared" si="5"/>
        <v>0</v>
      </c>
      <c r="AA71" s="195">
        <f t="shared" si="5"/>
        <v>779845.85000000009</v>
      </c>
      <c r="AB71" s="195">
        <f t="shared" si="5"/>
        <v>456205.00999999995</v>
      </c>
      <c r="AC71" s="195">
        <f t="shared" si="5"/>
        <v>467374.68999999994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7105125.1000000006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274403.20000000001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798615.96000000008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1003958.8200000001</v>
      </c>
      <c r="BO71" s="195">
        <f t="shared" si="6"/>
        <v>1376729.9200000002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418870.16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4">
        <f>CD69-CD70</f>
        <v>0</v>
      </c>
      <c r="CE71" s="195">
        <f>SUM(CE61:CE69)-CE70</f>
        <v>60213925.529999994</v>
      </c>
      <c r="CF71" s="250"/>
    </row>
    <row r="72" spans="1:84" s="250" customFormat="1" ht="12.65" customHeight="1" x14ac:dyDescent="0.35">
      <c r="A72" s="301" t="s">
        <v>244</v>
      </c>
      <c r="B72" s="19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1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</row>
    <row r="73" spans="1:84" s="250" customFormat="1" ht="12.65" customHeight="1" x14ac:dyDescent="0.35">
      <c r="A73" s="301" t="s">
        <v>245</v>
      </c>
      <c r="B73" s="195"/>
      <c r="C73" s="184">
        <v>0</v>
      </c>
      <c r="D73" s="184">
        <v>0</v>
      </c>
      <c r="E73" s="185">
        <v>4843681.2499999991</v>
      </c>
      <c r="F73" s="185"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79" si="8">SUM(C73:CD73)</f>
        <v>4843681.2499999991</v>
      </c>
    </row>
    <row r="74" spans="1:84" s="250" customFormat="1" ht="12.65" customHeight="1" x14ac:dyDescent="0.35">
      <c r="A74" s="301" t="s">
        <v>246</v>
      </c>
      <c r="B74" s="195"/>
      <c r="C74" s="184">
        <v>0</v>
      </c>
      <c r="D74" s="184">
        <v>0</v>
      </c>
      <c r="E74" s="185">
        <v>2041964.583333334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12469705</v>
      </c>
      <c r="Q74" s="185">
        <v>5349250</v>
      </c>
      <c r="R74" s="185">
        <v>933482</v>
      </c>
      <c r="S74" s="185">
        <v>0</v>
      </c>
      <c r="T74" s="184">
        <v>0</v>
      </c>
      <c r="U74" s="185">
        <v>3082979</v>
      </c>
      <c r="V74" s="185">
        <v>0</v>
      </c>
      <c r="W74" s="185">
        <v>3274776</v>
      </c>
      <c r="X74" s="185">
        <v>4539090</v>
      </c>
      <c r="Y74" s="185">
        <v>13463945</v>
      </c>
      <c r="Z74" s="185">
        <v>0</v>
      </c>
      <c r="AA74" s="185">
        <v>761503</v>
      </c>
      <c r="AB74" s="185">
        <v>712391</v>
      </c>
      <c r="AC74" s="185">
        <v>95299</v>
      </c>
      <c r="AD74" s="185">
        <v>0</v>
      </c>
      <c r="AE74" s="185">
        <v>0</v>
      </c>
      <c r="AF74" s="185">
        <v>0</v>
      </c>
      <c r="AG74" s="185">
        <v>3253410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4917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>SUM(C74:CD74)</f>
        <v>49982711.583333336</v>
      </c>
    </row>
    <row r="75" spans="1:84" s="250" customFormat="1" ht="12.65" customHeight="1" x14ac:dyDescent="0.35">
      <c r="A75" s="301" t="s">
        <v>247</v>
      </c>
      <c r="B75" s="195"/>
      <c r="C75" s="195">
        <f t="shared" ref="C75:AV75" si="9">SUM(C73:C74)</f>
        <v>0</v>
      </c>
      <c r="D75" s="195">
        <f t="shared" si="9"/>
        <v>0</v>
      </c>
      <c r="E75" s="195">
        <f t="shared" si="9"/>
        <v>6885645.833333333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12469705</v>
      </c>
      <c r="Q75" s="195">
        <f t="shared" si="9"/>
        <v>5349250</v>
      </c>
      <c r="R75" s="195">
        <f t="shared" si="9"/>
        <v>933482</v>
      </c>
      <c r="S75" s="195">
        <f t="shared" si="9"/>
        <v>0</v>
      </c>
      <c r="T75" s="195">
        <f t="shared" si="9"/>
        <v>0</v>
      </c>
      <c r="U75" s="195">
        <f t="shared" si="9"/>
        <v>3082979</v>
      </c>
      <c r="V75" s="195">
        <f t="shared" si="9"/>
        <v>0</v>
      </c>
      <c r="W75" s="195">
        <f t="shared" si="9"/>
        <v>3274776</v>
      </c>
      <c r="X75" s="195">
        <f t="shared" si="9"/>
        <v>4539090</v>
      </c>
      <c r="Y75" s="195">
        <f t="shared" si="9"/>
        <v>13463945</v>
      </c>
      <c r="Z75" s="195">
        <f t="shared" si="9"/>
        <v>0</v>
      </c>
      <c r="AA75" s="195">
        <f t="shared" si="9"/>
        <v>761503</v>
      </c>
      <c r="AB75" s="195">
        <f t="shared" si="9"/>
        <v>712391</v>
      </c>
      <c r="AC75" s="195">
        <f t="shared" si="9"/>
        <v>95299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3253410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4917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54826392.833333328</v>
      </c>
    </row>
    <row r="76" spans="1:84" s="250" customFormat="1" ht="12.65" customHeight="1" x14ac:dyDescent="0.35">
      <c r="A76" s="301" t="s">
        <v>248</v>
      </c>
      <c r="B76" s="195"/>
      <c r="C76" s="184">
        <v>0</v>
      </c>
      <c r="D76" s="184">
        <v>0</v>
      </c>
      <c r="E76" s="185">
        <v>7543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19488</v>
      </c>
      <c r="Q76" s="185">
        <v>9402</v>
      </c>
      <c r="R76" s="185">
        <v>6833</v>
      </c>
      <c r="S76" s="185">
        <v>5427</v>
      </c>
      <c r="T76" s="184">
        <v>0</v>
      </c>
      <c r="U76" s="185">
        <v>11654</v>
      </c>
      <c r="V76" s="185">
        <v>0</v>
      </c>
      <c r="W76" s="185">
        <v>3673</v>
      </c>
      <c r="X76" s="185">
        <v>0</v>
      </c>
      <c r="Y76" s="185">
        <v>33883</v>
      </c>
      <c r="Z76" s="185">
        <v>0</v>
      </c>
      <c r="AA76" s="185">
        <v>0</v>
      </c>
      <c r="AB76" s="185">
        <v>4623</v>
      </c>
      <c r="AC76" s="185">
        <v>743</v>
      </c>
      <c r="AD76" s="185">
        <v>0</v>
      </c>
      <c r="AE76" s="185">
        <v>0</v>
      </c>
      <c r="AF76" s="185">
        <v>0</v>
      </c>
      <c r="AG76" s="185">
        <v>14792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5958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14784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61218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690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8" t="s">
        <v>221</v>
      </c>
      <c r="CE76" s="195">
        <f t="shared" si="8"/>
        <v>200711</v>
      </c>
      <c r="CF76" s="195">
        <f>BE59-CE76</f>
        <v>0</v>
      </c>
    </row>
    <row r="77" spans="1:84" s="250" customFormat="1" ht="12.65" customHeight="1" x14ac:dyDescent="0.35">
      <c r="A77" s="301" t="s">
        <v>249</v>
      </c>
      <c r="B77" s="195"/>
      <c r="C77" s="184">
        <v>0</v>
      </c>
      <c r="D77" s="184">
        <v>0</v>
      </c>
      <c r="E77" s="184">
        <v>6887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4">
        <v>2340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252</v>
      </c>
      <c r="AH77" s="185">
        <v>0</v>
      </c>
      <c r="AI77" s="185">
        <v>0</v>
      </c>
      <c r="AJ77" s="185">
        <v>0</v>
      </c>
      <c r="AK77" s="185">
        <v>0</v>
      </c>
      <c r="AL77" s="185">
        <v>0</v>
      </c>
      <c r="AM77" s="185">
        <v>0</v>
      </c>
      <c r="AN77" s="185">
        <v>0</v>
      </c>
      <c r="AO77" s="185">
        <v>0</v>
      </c>
      <c r="AP77" s="185">
        <v>0</v>
      </c>
      <c r="AQ77" s="185">
        <v>0</v>
      </c>
      <c r="AR77" s="185">
        <v>0</v>
      </c>
      <c r="AS77" s="185">
        <v>0</v>
      </c>
      <c r="AT77" s="185">
        <v>0</v>
      </c>
      <c r="AU77" s="185">
        <v>0</v>
      </c>
      <c r="AV77" s="184">
        <v>524</v>
      </c>
      <c r="AW77" s="185">
        <v>0</v>
      </c>
      <c r="AX77" s="248" t="s">
        <v>221</v>
      </c>
      <c r="AY77" s="248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>
        <v>0</v>
      </c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10003</v>
      </c>
      <c r="CF77" s="195">
        <f>AY59-CE77</f>
        <v>0</v>
      </c>
    </row>
    <row r="78" spans="1:84" s="250" customFormat="1" ht="12.65" customHeight="1" x14ac:dyDescent="0.35">
      <c r="A78" s="301" t="s">
        <v>250</v>
      </c>
      <c r="B78" s="195"/>
      <c r="C78" s="184">
        <v>0</v>
      </c>
      <c r="D78" s="184">
        <v>0</v>
      </c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0</v>
      </c>
      <c r="W78" s="185">
        <v>0</v>
      </c>
      <c r="X78" s="185">
        <v>0</v>
      </c>
      <c r="Y78" s="185">
        <v>0</v>
      </c>
      <c r="Z78" s="185">
        <v>0</v>
      </c>
      <c r="AA78" s="185">
        <v>0</v>
      </c>
      <c r="AB78" s="185">
        <v>0</v>
      </c>
      <c r="AC78" s="185">
        <v>0</v>
      </c>
      <c r="AD78" s="185">
        <v>0</v>
      </c>
      <c r="AE78" s="185">
        <v>0</v>
      </c>
      <c r="AF78" s="185">
        <v>0</v>
      </c>
      <c r="AG78" s="185">
        <v>0</v>
      </c>
      <c r="AH78" s="185">
        <v>0</v>
      </c>
      <c r="AI78" s="185">
        <v>0</v>
      </c>
      <c r="AJ78" s="185">
        <v>0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0</v>
      </c>
      <c r="AQ78" s="185">
        <v>0</v>
      </c>
      <c r="AR78" s="185">
        <v>0</v>
      </c>
      <c r="AS78" s="185">
        <v>0</v>
      </c>
      <c r="AT78" s="185">
        <v>0</v>
      </c>
      <c r="AU78" s="185">
        <v>0</v>
      </c>
      <c r="AV78" s="185">
        <v>0</v>
      </c>
      <c r="AW78" s="185">
        <v>0</v>
      </c>
      <c r="AX78" s="248" t="s">
        <v>221</v>
      </c>
      <c r="AY78" s="248" t="s">
        <v>221</v>
      </c>
      <c r="AZ78" s="248" t="s">
        <v>221</v>
      </c>
      <c r="BA78" s="184">
        <v>0</v>
      </c>
      <c r="BB78" s="184">
        <v>0</v>
      </c>
      <c r="BC78" s="184">
        <v>0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0</v>
      </c>
      <c r="BI78" s="184">
        <v>0</v>
      </c>
      <c r="BJ78" s="248" t="s">
        <v>221</v>
      </c>
      <c r="BK78" s="184">
        <v>0</v>
      </c>
      <c r="BL78" s="184">
        <v>0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8" t="s">
        <v>221</v>
      </c>
      <c r="CD78" s="248" t="s">
        <v>221</v>
      </c>
      <c r="CE78" s="195">
        <f t="shared" si="8"/>
        <v>0</v>
      </c>
      <c r="CF78" s="195"/>
    </row>
    <row r="79" spans="1:84" s="250" customFormat="1" ht="12.65" customHeight="1" x14ac:dyDescent="0.35">
      <c r="A79" s="301" t="s">
        <v>251</v>
      </c>
      <c r="B79" s="195"/>
      <c r="C79" s="184">
        <v>0</v>
      </c>
      <c r="D79" s="184">
        <v>0</v>
      </c>
      <c r="E79" s="184">
        <v>39478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4">
        <v>78331</v>
      </c>
      <c r="Q79" s="185">
        <v>0</v>
      </c>
      <c r="R79" s="185">
        <v>0</v>
      </c>
      <c r="S79" s="184">
        <v>147281</v>
      </c>
      <c r="T79" s="184">
        <v>0</v>
      </c>
      <c r="U79" s="184">
        <v>60.5</v>
      </c>
      <c r="V79" s="184"/>
      <c r="W79" s="184"/>
      <c r="X79" s="184"/>
      <c r="Y79" s="184">
        <v>112843</v>
      </c>
      <c r="Z79" s="185">
        <v>0</v>
      </c>
      <c r="AA79" s="184"/>
      <c r="AB79" s="184"/>
      <c r="AC79" s="184"/>
      <c r="AD79" s="184"/>
      <c r="AE79" s="185">
        <v>0</v>
      </c>
      <c r="AF79" s="184"/>
      <c r="AG79" s="184">
        <v>93114</v>
      </c>
      <c r="AH79" s="185">
        <v>0</v>
      </c>
      <c r="AI79" s="185">
        <v>0</v>
      </c>
      <c r="AJ79" s="185">
        <v>0</v>
      </c>
      <c r="AK79" s="185">
        <v>0</v>
      </c>
      <c r="AL79" s="185">
        <v>0</v>
      </c>
      <c r="AM79" s="185">
        <v>0</v>
      </c>
      <c r="AN79" s="185">
        <v>0</v>
      </c>
      <c r="AO79" s="185">
        <v>0</v>
      </c>
      <c r="AP79" s="185">
        <v>0</v>
      </c>
      <c r="AQ79" s="185">
        <v>0</v>
      </c>
      <c r="AR79" s="185">
        <v>0</v>
      </c>
      <c r="AS79" s="185">
        <v>0</v>
      </c>
      <c r="AT79" s="185">
        <v>0</v>
      </c>
      <c r="AU79" s="185">
        <v>0</v>
      </c>
      <c r="AV79" s="185">
        <v>0</v>
      </c>
      <c r="AW79" s="185">
        <v>0</v>
      </c>
      <c r="AX79" s="248" t="s">
        <v>221</v>
      </c>
      <c r="AY79" s="248" t="s">
        <v>221</v>
      </c>
      <c r="AZ79" s="248" t="s">
        <v>221</v>
      </c>
      <c r="BA79" s="248" t="s">
        <v>221</v>
      </c>
      <c r="BB79" s="184">
        <v>0</v>
      </c>
      <c r="BC79" s="184">
        <v>0</v>
      </c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471107.5</v>
      </c>
      <c r="CF79" s="195">
        <f>BA59</f>
        <v>0</v>
      </c>
    </row>
    <row r="80" spans="1:84" s="197" customFormat="1" ht="21" customHeight="1" x14ac:dyDescent="0.35">
      <c r="A80" s="292" t="s">
        <v>252</v>
      </c>
      <c r="B80" s="253"/>
      <c r="C80" s="299">
        <v>0</v>
      </c>
      <c r="D80" s="187">
        <v>0</v>
      </c>
      <c r="E80" s="187">
        <v>14.4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14.4</v>
      </c>
      <c r="Q80" s="187">
        <v>14.8</v>
      </c>
      <c r="R80" s="187">
        <v>3.6</v>
      </c>
      <c r="S80" s="187">
        <v>0.1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3.7</v>
      </c>
      <c r="Z80" s="221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24.6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1.7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21">
        <v>3.1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52" t="s">
        <v>221</v>
      </c>
      <c r="CD80" s="252" t="s">
        <v>221</v>
      </c>
      <c r="CE80" s="253">
        <f>SUM(C80:CD80)</f>
        <v>80.400000000000006</v>
      </c>
      <c r="CF80" s="253"/>
    </row>
    <row r="81" spans="1:5" ht="12.65" customHeight="1" x14ac:dyDescent="0.35">
      <c r="A81" s="293" t="s">
        <v>253</v>
      </c>
      <c r="B81" s="208"/>
      <c r="C81" s="208"/>
      <c r="D81" s="208"/>
      <c r="E81" s="208"/>
    </row>
    <row r="82" spans="1:5" ht="12.65" customHeight="1" x14ac:dyDescent="0.35">
      <c r="A82" s="291" t="s">
        <v>254</v>
      </c>
      <c r="B82" s="172"/>
      <c r="C82" s="280" t="s">
        <v>1276</v>
      </c>
      <c r="D82" s="254"/>
      <c r="E82" s="175"/>
    </row>
    <row r="83" spans="1:5" ht="12.65" customHeight="1" x14ac:dyDescent="0.35">
      <c r="A83" s="290" t="s">
        <v>255</v>
      </c>
      <c r="B83" s="172" t="s">
        <v>256</v>
      </c>
      <c r="C83" s="226" t="s">
        <v>1266</v>
      </c>
      <c r="D83" s="254"/>
      <c r="E83" s="175"/>
    </row>
    <row r="84" spans="1:5" ht="12.65" customHeight="1" x14ac:dyDescent="0.35">
      <c r="A84" s="290" t="s">
        <v>257</v>
      </c>
      <c r="B84" s="172" t="s">
        <v>256</v>
      </c>
      <c r="C84" s="229" t="s">
        <v>1267</v>
      </c>
      <c r="D84" s="205"/>
      <c r="E84" s="204"/>
    </row>
    <row r="85" spans="1:5" ht="12.65" customHeight="1" x14ac:dyDescent="0.35">
      <c r="A85" s="290" t="s">
        <v>1251</v>
      </c>
      <c r="B85" s="172"/>
      <c r="C85" s="269" t="s">
        <v>1268</v>
      </c>
      <c r="D85" s="205"/>
      <c r="E85" s="204"/>
    </row>
    <row r="86" spans="1:5" ht="12.65" customHeight="1" x14ac:dyDescent="0.35">
      <c r="A86" s="290" t="s">
        <v>1252</v>
      </c>
      <c r="B86" s="172" t="s">
        <v>256</v>
      </c>
      <c r="C86" s="230" t="s">
        <v>1268</v>
      </c>
      <c r="D86" s="205"/>
      <c r="E86" s="204"/>
    </row>
    <row r="87" spans="1:5" ht="12.65" customHeight="1" x14ac:dyDescent="0.35">
      <c r="A87" s="290" t="s">
        <v>258</v>
      </c>
      <c r="B87" s="172" t="s">
        <v>256</v>
      </c>
      <c r="C87" s="229" t="s">
        <v>1269</v>
      </c>
      <c r="D87" s="205"/>
      <c r="E87" s="204"/>
    </row>
    <row r="88" spans="1:5" ht="12.65" customHeight="1" x14ac:dyDescent="0.35">
      <c r="A88" s="290" t="s">
        <v>259</v>
      </c>
      <c r="B88" s="172" t="s">
        <v>256</v>
      </c>
      <c r="C88" s="229" t="s">
        <v>1270</v>
      </c>
      <c r="D88" s="205"/>
      <c r="E88" s="204"/>
    </row>
    <row r="89" spans="1:5" ht="12.65" customHeight="1" x14ac:dyDescent="0.35">
      <c r="A89" s="290" t="s">
        <v>260</v>
      </c>
      <c r="B89" s="172" t="s">
        <v>256</v>
      </c>
      <c r="C89" s="229" t="s">
        <v>1271</v>
      </c>
      <c r="D89" s="205"/>
      <c r="E89" s="204"/>
    </row>
    <row r="90" spans="1:5" ht="12.65" customHeight="1" x14ac:dyDescent="0.35">
      <c r="A90" s="290" t="s">
        <v>261</v>
      </c>
      <c r="B90" s="172" t="s">
        <v>256</v>
      </c>
      <c r="C90" s="229" t="s">
        <v>1272</v>
      </c>
      <c r="D90" s="205"/>
      <c r="E90" s="204"/>
    </row>
    <row r="91" spans="1:5" ht="12.65" customHeight="1" x14ac:dyDescent="0.35">
      <c r="A91" s="290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290" t="s">
        <v>263</v>
      </c>
      <c r="B92" s="172" t="s">
        <v>256</v>
      </c>
      <c r="C92" s="225" t="s">
        <v>1273</v>
      </c>
      <c r="D92" s="254"/>
      <c r="E92" s="175"/>
    </row>
    <row r="93" spans="1:5" ht="12.65" customHeight="1" x14ac:dyDescent="0.35">
      <c r="A93" s="290" t="s">
        <v>264</v>
      </c>
      <c r="B93" s="172" t="s">
        <v>256</v>
      </c>
      <c r="C93" s="268" t="s">
        <v>1274</v>
      </c>
      <c r="D93" s="254"/>
      <c r="E93" s="175"/>
    </row>
    <row r="94" spans="1:5" ht="12.65" customHeight="1" x14ac:dyDescent="0.35">
      <c r="A94" s="290"/>
      <c r="B94" s="173"/>
      <c r="C94" s="191"/>
      <c r="D94" s="175"/>
      <c r="E94" s="175"/>
    </row>
    <row r="95" spans="1:5" ht="12.65" customHeight="1" x14ac:dyDescent="0.35">
      <c r="A95" s="293" t="s">
        <v>265</v>
      </c>
      <c r="B95" s="208"/>
      <c r="C95" s="208"/>
      <c r="D95" s="208"/>
      <c r="E95" s="208"/>
    </row>
    <row r="96" spans="1:5" ht="12.65" customHeight="1" x14ac:dyDescent="0.35">
      <c r="A96" s="294" t="s">
        <v>266</v>
      </c>
      <c r="B96" s="255"/>
      <c r="C96" s="255"/>
      <c r="D96" s="255"/>
      <c r="E96" s="255"/>
    </row>
    <row r="97" spans="1:6" ht="12.65" customHeight="1" x14ac:dyDescent="0.35">
      <c r="A97" s="290" t="s">
        <v>267</v>
      </c>
      <c r="B97" s="172" t="s">
        <v>256</v>
      </c>
      <c r="C97" s="189"/>
      <c r="D97" s="175"/>
      <c r="E97" s="175"/>
    </row>
    <row r="98" spans="1:6" ht="12.65" customHeight="1" x14ac:dyDescent="0.35">
      <c r="A98" s="290" t="s">
        <v>259</v>
      </c>
      <c r="B98" s="172" t="s">
        <v>256</v>
      </c>
      <c r="C98" s="189"/>
      <c r="D98" s="175"/>
      <c r="E98" s="175"/>
    </row>
    <row r="99" spans="1:6" ht="12.65" customHeight="1" x14ac:dyDescent="0.35">
      <c r="A99" s="290" t="s">
        <v>268</v>
      </c>
      <c r="B99" s="172" t="s">
        <v>256</v>
      </c>
      <c r="C99" s="189"/>
      <c r="D99" s="175"/>
      <c r="E99" s="175"/>
    </row>
    <row r="100" spans="1:6" ht="12.65" customHeight="1" x14ac:dyDescent="0.35">
      <c r="A100" s="294" t="s">
        <v>269</v>
      </c>
      <c r="B100" s="255"/>
      <c r="C100" s="255"/>
      <c r="D100" s="255"/>
      <c r="E100" s="255"/>
    </row>
    <row r="101" spans="1:6" ht="12.65" customHeight="1" x14ac:dyDescent="0.35">
      <c r="A101" s="290" t="s">
        <v>270</v>
      </c>
      <c r="B101" s="172" t="s">
        <v>256</v>
      </c>
      <c r="C101" s="189"/>
      <c r="D101" s="175"/>
      <c r="E101" s="175"/>
    </row>
    <row r="102" spans="1:6" ht="12.65" customHeight="1" x14ac:dyDescent="0.35">
      <c r="A102" s="290" t="s">
        <v>132</v>
      </c>
      <c r="B102" s="172" t="s">
        <v>256</v>
      </c>
      <c r="C102" s="222">
        <v>1</v>
      </c>
      <c r="D102" s="175"/>
      <c r="E102" s="175"/>
    </row>
    <row r="103" spans="1:6" ht="12.65" customHeight="1" x14ac:dyDescent="0.35">
      <c r="A103" s="294" t="s">
        <v>271</v>
      </c>
      <c r="B103" s="255"/>
      <c r="C103" s="255"/>
      <c r="D103" s="255"/>
      <c r="E103" s="255"/>
    </row>
    <row r="104" spans="1:6" ht="12.65" customHeight="1" x14ac:dyDescent="0.35">
      <c r="A104" s="290" t="s">
        <v>272</v>
      </c>
      <c r="B104" s="172" t="s">
        <v>256</v>
      </c>
      <c r="C104" s="189"/>
      <c r="D104" s="175"/>
      <c r="E104" s="175"/>
    </row>
    <row r="105" spans="1:6" ht="12.65" customHeight="1" x14ac:dyDescent="0.35">
      <c r="A105" s="290" t="s">
        <v>273</v>
      </c>
      <c r="B105" s="172" t="s">
        <v>256</v>
      </c>
      <c r="C105" s="189"/>
      <c r="D105" s="175"/>
      <c r="E105" s="175"/>
    </row>
    <row r="106" spans="1:6" ht="12.65" customHeight="1" x14ac:dyDescent="0.35">
      <c r="A106" s="290" t="s">
        <v>274</v>
      </c>
      <c r="B106" s="172" t="s">
        <v>256</v>
      </c>
      <c r="C106" s="189"/>
      <c r="D106" s="175"/>
      <c r="E106" s="175"/>
    </row>
    <row r="107" spans="1:6" ht="21.75" customHeight="1" x14ac:dyDescent="0.35">
      <c r="A107" s="290"/>
      <c r="B107" s="172"/>
      <c r="C107" s="190"/>
      <c r="D107" s="175"/>
      <c r="E107" s="175"/>
    </row>
    <row r="108" spans="1:6" ht="13.5" customHeight="1" x14ac:dyDescent="0.35">
      <c r="A108" s="295" t="s">
        <v>275</v>
      </c>
      <c r="B108" s="208"/>
      <c r="C108" s="208"/>
      <c r="D108" s="208"/>
      <c r="E108" s="208"/>
    </row>
    <row r="109" spans="1:6" ht="13.5" customHeight="1" x14ac:dyDescent="0.35">
      <c r="A109" s="290"/>
      <c r="B109" s="172"/>
      <c r="C109" s="190"/>
      <c r="D109" s="175"/>
      <c r="E109" s="175"/>
    </row>
    <row r="110" spans="1:6" ht="12.65" customHeight="1" x14ac:dyDescent="0.35">
      <c r="A110" s="291" t="s">
        <v>276</v>
      </c>
      <c r="B110" s="175"/>
      <c r="C110" s="182" t="s">
        <v>277</v>
      </c>
      <c r="D110" s="170" t="s">
        <v>215</v>
      </c>
      <c r="E110" s="175"/>
    </row>
    <row r="111" spans="1:6" ht="12.65" customHeight="1" x14ac:dyDescent="0.35">
      <c r="A111" s="290" t="s">
        <v>278</v>
      </c>
      <c r="B111" s="172" t="s">
        <v>256</v>
      </c>
      <c r="C111" s="189">
        <v>290</v>
      </c>
      <c r="D111" s="189">
        <v>1345</v>
      </c>
      <c r="E111" s="175"/>
      <c r="F111" s="286"/>
    </row>
    <row r="112" spans="1:6" ht="12.65" customHeight="1" x14ac:dyDescent="0.35">
      <c r="A112" s="290" t="s">
        <v>279</v>
      </c>
      <c r="B112" s="172" t="s">
        <v>256</v>
      </c>
      <c r="C112" s="189"/>
      <c r="D112" s="189"/>
      <c r="E112" s="175"/>
    </row>
    <row r="113" spans="1:5" ht="12.65" customHeight="1" x14ac:dyDescent="0.35">
      <c r="A113" s="290" t="s">
        <v>280</v>
      </c>
      <c r="B113" s="172" t="s">
        <v>256</v>
      </c>
      <c r="C113" s="189"/>
      <c r="D113" s="189"/>
      <c r="E113" s="175"/>
    </row>
    <row r="114" spans="1:5" ht="12.65" customHeight="1" x14ac:dyDescent="0.35">
      <c r="A114" s="290" t="s">
        <v>281</v>
      </c>
      <c r="B114" s="172" t="s">
        <v>256</v>
      </c>
      <c r="C114" s="189"/>
      <c r="D114" s="189"/>
      <c r="E114" s="175"/>
    </row>
    <row r="115" spans="1:5" ht="12.65" customHeight="1" x14ac:dyDescent="0.35">
      <c r="A115" s="29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290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290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290" t="s">
        <v>1239</v>
      </c>
      <c r="B118" s="172" t="s">
        <v>256</v>
      </c>
      <c r="C118" s="189">
        <v>18</v>
      </c>
      <c r="D118" s="175"/>
      <c r="E118" s="175"/>
    </row>
    <row r="119" spans="1:5" ht="12.65" customHeight="1" x14ac:dyDescent="0.35">
      <c r="A119" s="290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290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290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290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290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290" t="s">
        <v>289</v>
      </c>
      <c r="B124" s="172"/>
      <c r="C124" s="189"/>
      <c r="D124" s="175"/>
      <c r="E124" s="175"/>
    </row>
    <row r="125" spans="1:5" ht="12.65" customHeight="1" x14ac:dyDescent="0.35">
      <c r="A125" s="290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290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290" t="s">
        <v>291</v>
      </c>
      <c r="B127" s="175"/>
      <c r="C127" s="191"/>
      <c r="D127" s="175"/>
      <c r="E127" s="175">
        <f>SUM(C116:C126)</f>
        <v>18</v>
      </c>
    </row>
    <row r="128" spans="1:5" ht="12.65" customHeight="1" x14ac:dyDescent="0.35">
      <c r="A128" s="290" t="s">
        <v>292</v>
      </c>
      <c r="B128" s="172" t="s">
        <v>256</v>
      </c>
      <c r="C128" s="189">
        <v>50</v>
      </c>
      <c r="D128" s="175"/>
      <c r="E128" s="175"/>
    </row>
    <row r="129" spans="1:7" ht="12.65" customHeight="1" x14ac:dyDescent="0.35">
      <c r="A129" s="290" t="s">
        <v>293</v>
      </c>
      <c r="B129" s="172" t="s">
        <v>256</v>
      </c>
      <c r="C129" s="189">
        <v>0</v>
      </c>
      <c r="D129" s="175"/>
      <c r="E129" s="175"/>
    </row>
    <row r="130" spans="1:7" ht="12.65" customHeight="1" x14ac:dyDescent="0.35">
      <c r="A130" s="290"/>
      <c r="B130" s="175"/>
      <c r="C130" s="191"/>
      <c r="D130" s="175"/>
      <c r="E130" s="175"/>
    </row>
    <row r="131" spans="1:7" ht="12.65" customHeight="1" x14ac:dyDescent="0.35">
      <c r="A131" s="290" t="s">
        <v>294</v>
      </c>
      <c r="B131" s="172" t="s">
        <v>256</v>
      </c>
      <c r="C131" s="189"/>
      <c r="D131" s="175"/>
      <c r="E131" s="175"/>
    </row>
    <row r="132" spans="1:7" ht="12.65" customHeight="1" x14ac:dyDescent="0.35">
      <c r="A132" s="290"/>
      <c r="B132" s="173"/>
      <c r="C132" s="191"/>
      <c r="D132" s="175"/>
      <c r="E132" s="175"/>
    </row>
    <row r="133" spans="1:7" ht="12.65" customHeight="1" x14ac:dyDescent="0.35">
      <c r="A133" s="290"/>
      <c r="B133" s="173"/>
      <c r="C133" s="191"/>
      <c r="D133" s="175"/>
      <c r="E133" s="175"/>
    </row>
    <row r="134" spans="1:7" ht="12.65" customHeight="1" x14ac:dyDescent="0.35">
      <c r="A134" s="290"/>
      <c r="B134" s="173"/>
      <c r="C134" s="191"/>
      <c r="D134" s="175"/>
      <c r="E134" s="175"/>
    </row>
    <row r="135" spans="1:7" ht="18" customHeight="1" x14ac:dyDescent="0.35">
      <c r="A135" s="290"/>
      <c r="B135" s="173"/>
      <c r="C135" s="191"/>
      <c r="D135" s="175"/>
      <c r="E135" s="175"/>
    </row>
    <row r="136" spans="1:7" ht="12.65" customHeight="1" x14ac:dyDescent="0.35">
      <c r="A136" s="293" t="s">
        <v>1240</v>
      </c>
      <c r="B136" s="207"/>
      <c r="C136" s="207"/>
      <c r="D136" s="207"/>
      <c r="E136" s="207"/>
    </row>
    <row r="137" spans="1:7" ht="12.65" customHeight="1" x14ac:dyDescent="0.35">
      <c r="A137" s="29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 x14ac:dyDescent="0.35">
      <c r="A138" s="290" t="s">
        <v>277</v>
      </c>
      <c r="B138" s="174">
        <v>165</v>
      </c>
      <c r="C138" s="189">
        <v>0</v>
      </c>
      <c r="D138" s="174">
        <v>117</v>
      </c>
      <c r="E138" s="175">
        <f>SUM(B138:D138)</f>
        <v>282</v>
      </c>
    </row>
    <row r="139" spans="1:7" ht="12.65" customHeight="1" x14ac:dyDescent="0.35">
      <c r="A139" s="290" t="s">
        <v>215</v>
      </c>
      <c r="B139" s="174">
        <v>804.74166666666656</v>
      </c>
      <c r="C139" s="189">
        <v>0</v>
      </c>
      <c r="D139" s="174">
        <v>539.87916666666661</v>
      </c>
      <c r="E139" s="175">
        <f>SUM(B139:D139)</f>
        <v>1344.6208333333332</v>
      </c>
    </row>
    <row r="140" spans="1:7" ht="12.65" customHeight="1" x14ac:dyDescent="0.35">
      <c r="A140" s="290" t="s">
        <v>298</v>
      </c>
      <c r="B140" s="174">
        <v>1922</v>
      </c>
      <c r="C140" s="189">
        <v>0</v>
      </c>
      <c r="D140" s="174">
        <v>2413</v>
      </c>
      <c r="E140" s="175">
        <f>SUM(B140:D140)</f>
        <v>4335</v>
      </c>
      <c r="F140" s="197"/>
    </row>
    <row r="141" spans="1:7" ht="12.65" customHeight="1" x14ac:dyDescent="0.35">
      <c r="A141" s="290" t="s">
        <v>245</v>
      </c>
      <c r="B141" s="174">
        <v>2414225</v>
      </c>
      <c r="C141" s="189">
        <v>0</v>
      </c>
      <c r="D141" s="174">
        <v>2429456</v>
      </c>
      <c r="E141" s="175">
        <f>SUM(B141:D141)</f>
        <v>4843681</v>
      </c>
      <c r="F141" s="199"/>
    </row>
    <row r="142" spans="1:7" ht="12.65" customHeight="1" x14ac:dyDescent="0.35">
      <c r="A142" s="290" t="s">
        <v>246</v>
      </c>
      <c r="B142" s="174">
        <v>24308264.596462894</v>
      </c>
      <c r="C142" s="189">
        <v>0</v>
      </c>
      <c r="D142" s="174">
        <v>30518128.236870434</v>
      </c>
      <c r="E142" s="175">
        <f>CE75</f>
        <v>54826392.833333328</v>
      </c>
      <c r="F142" s="199"/>
      <c r="G142" s="250"/>
    </row>
    <row r="143" spans="1:7" ht="12.65" customHeight="1" x14ac:dyDescent="0.35">
      <c r="A143" s="29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7" ht="12.65" customHeight="1" x14ac:dyDescent="0.35">
      <c r="A144" s="290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290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290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290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290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9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290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290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290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290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290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297"/>
      <c r="B155" s="177"/>
      <c r="C155" s="193"/>
      <c r="D155" s="178"/>
      <c r="E155" s="175"/>
    </row>
    <row r="156" spans="1:5" ht="12.65" customHeight="1" x14ac:dyDescent="0.35">
      <c r="A156" s="296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297" t="s">
        <v>304</v>
      </c>
      <c r="B157" s="174"/>
      <c r="C157" s="174"/>
      <c r="D157" s="175"/>
      <c r="E157" s="175"/>
    </row>
    <row r="158" spans="1:5" ht="12.65" customHeight="1" x14ac:dyDescent="0.35">
      <c r="A158" s="297"/>
      <c r="B158" s="178"/>
      <c r="C158" s="193"/>
      <c r="D158" s="175"/>
      <c r="E158" s="175"/>
    </row>
    <row r="159" spans="1:5" ht="12.65" customHeight="1" x14ac:dyDescent="0.35">
      <c r="A159" s="297"/>
      <c r="B159" s="177"/>
      <c r="C159" s="193"/>
      <c r="D159" s="178"/>
      <c r="E159" s="175"/>
    </row>
    <row r="160" spans="1:5" ht="12.65" customHeight="1" x14ac:dyDescent="0.35">
      <c r="A160" s="297"/>
      <c r="B160" s="177"/>
      <c r="C160" s="193"/>
      <c r="D160" s="178"/>
      <c r="E160" s="175"/>
    </row>
    <row r="161" spans="1:5" ht="12.65" customHeight="1" x14ac:dyDescent="0.35">
      <c r="A161" s="297"/>
      <c r="B161" s="177"/>
      <c r="C161" s="193"/>
      <c r="D161" s="178"/>
      <c r="E161" s="175"/>
    </row>
    <row r="162" spans="1:5" ht="21.75" customHeight="1" x14ac:dyDescent="0.35">
      <c r="A162" s="297"/>
      <c r="B162" s="177"/>
      <c r="C162" s="193"/>
      <c r="D162" s="178"/>
      <c r="E162" s="175"/>
    </row>
    <row r="163" spans="1:5" ht="11.5" customHeight="1" x14ac:dyDescent="0.35">
      <c r="A163" s="295" t="s">
        <v>305</v>
      </c>
      <c r="B163" s="208"/>
      <c r="C163" s="208"/>
      <c r="D163" s="208"/>
      <c r="E163" s="208"/>
    </row>
    <row r="164" spans="1:5" ht="11.5" customHeight="1" x14ac:dyDescent="0.35">
      <c r="A164" s="294" t="s">
        <v>306</v>
      </c>
      <c r="B164" s="255"/>
      <c r="C164" s="255"/>
      <c r="D164" s="255"/>
      <c r="E164" s="255"/>
    </row>
    <row r="165" spans="1:5" ht="11.5" customHeight="1" x14ac:dyDescent="0.35">
      <c r="A165" s="290" t="s">
        <v>307</v>
      </c>
      <c r="B165" s="172" t="s">
        <v>256</v>
      </c>
      <c r="C165" s="189"/>
      <c r="D165" s="175"/>
      <c r="E165" s="175"/>
    </row>
    <row r="166" spans="1:5" ht="11.5" customHeight="1" x14ac:dyDescent="0.35">
      <c r="A166" s="290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29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290" t="s">
        <v>310</v>
      </c>
      <c r="B168" s="172" t="s">
        <v>256</v>
      </c>
      <c r="C168" s="189"/>
      <c r="D168" s="175"/>
      <c r="E168" s="175"/>
    </row>
    <row r="169" spans="1:5" ht="11.5" customHeight="1" x14ac:dyDescent="0.35">
      <c r="A169" s="290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290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290" t="s">
        <v>313</v>
      </c>
      <c r="B171" s="172" t="s">
        <v>256</v>
      </c>
      <c r="C171" s="189">
        <v>11161032.039999997</v>
      </c>
      <c r="D171" s="175"/>
      <c r="E171" s="175"/>
    </row>
    <row r="172" spans="1:5" ht="11.5" customHeight="1" x14ac:dyDescent="0.35">
      <c r="A172" s="290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290" t="s">
        <v>203</v>
      </c>
      <c r="B173" s="175"/>
      <c r="C173" s="191"/>
      <c r="D173" s="175">
        <f>SUM(C165:C172)</f>
        <v>11161032.039999997</v>
      </c>
      <c r="E173" s="175"/>
    </row>
    <row r="174" spans="1:5" ht="11.5" customHeight="1" x14ac:dyDescent="0.35">
      <c r="A174" s="294" t="s">
        <v>314</v>
      </c>
      <c r="B174" s="255"/>
      <c r="C174" s="255"/>
      <c r="D174" s="255"/>
      <c r="E174" s="255"/>
    </row>
    <row r="175" spans="1:5" ht="11.5" customHeight="1" x14ac:dyDescent="0.35">
      <c r="A175" s="290" t="s">
        <v>315</v>
      </c>
      <c r="B175" s="172" t="s">
        <v>256</v>
      </c>
      <c r="C175" s="189"/>
      <c r="D175" s="175"/>
      <c r="E175" s="175"/>
    </row>
    <row r="176" spans="1:5" ht="11.5" customHeight="1" x14ac:dyDescent="0.35">
      <c r="A176" s="290" t="s">
        <v>316</v>
      </c>
      <c r="B176" s="172" t="s">
        <v>256</v>
      </c>
      <c r="C176" s="189">
        <v>19555.82</v>
      </c>
      <c r="D176" s="175"/>
      <c r="E176" s="175"/>
    </row>
    <row r="177" spans="1:5" ht="11.5" customHeight="1" x14ac:dyDescent="0.35">
      <c r="A177" s="290" t="s">
        <v>203</v>
      </c>
      <c r="B177" s="175"/>
      <c r="C177" s="191"/>
      <c r="D177" s="175">
        <f>SUM(C175:C176)</f>
        <v>19555.82</v>
      </c>
      <c r="E177" s="175"/>
    </row>
    <row r="178" spans="1:5" ht="11.5" customHeight="1" x14ac:dyDescent="0.35">
      <c r="A178" s="294" t="s">
        <v>317</v>
      </c>
      <c r="B178" s="255"/>
      <c r="C178" s="255"/>
      <c r="D178" s="255"/>
      <c r="E178" s="255"/>
    </row>
    <row r="179" spans="1:5" ht="11.5" customHeight="1" x14ac:dyDescent="0.35">
      <c r="A179" s="290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290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290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94" t="s">
        <v>320</v>
      </c>
      <c r="B182" s="255"/>
      <c r="C182" s="255"/>
      <c r="D182" s="255"/>
      <c r="E182" s="255"/>
    </row>
    <row r="183" spans="1:5" ht="11.5" customHeight="1" x14ac:dyDescent="0.35">
      <c r="A183" s="290" t="s">
        <v>321</v>
      </c>
      <c r="B183" s="172" t="s">
        <v>256</v>
      </c>
      <c r="C183" s="189">
        <v>11000</v>
      </c>
      <c r="D183" s="175"/>
      <c r="E183" s="175"/>
    </row>
    <row r="184" spans="1:5" ht="11.5" customHeight="1" x14ac:dyDescent="0.35">
      <c r="A184" s="290" t="s">
        <v>322</v>
      </c>
      <c r="B184" s="172" t="s">
        <v>256</v>
      </c>
      <c r="C184" s="189"/>
      <c r="D184" s="175"/>
      <c r="E184" s="175"/>
    </row>
    <row r="185" spans="1:5" ht="11.5" customHeight="1" x14ac:dyDescent="0.35">
      <c r="A185" s="290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290" t="s">
        <v>203</v>
      </c>
      <c r="B186" s="175"/>
      <c r="C186" s="191"/>
      <c r="D186" s="175">
        <f>SUM(C183:C185)</f>
        <v>11000</v>
      </c>
      <c r="E186" s="175"/>
    </row>
    <row r="187" spans="1:5" ht="11.5" customHeight="1" x14ac:dyDescent="0.35">
      <c r="A187" s="294" t="s">
        <v>323</v>
      </c>
      <c r="B187" s="255"/>
      <c r="C187" s="255"/>
      <c r="D187" s="255"/>
      <c r="E187" s="255"/>
    </row>
    <row r="188" spans="1:5" ht="11.5" customHeight="1" x14ac:dyDescent="0.35">
      <c r="A188" s="290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290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290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290"/>
      <c r="B191" s="175"/>
      <c r="C191" s="191"/>
      <c r="D191" s="175"/>
      <c r="E191" s="175"/>
    </row>
    <row r="192" spans="1:5" ht="12.65" customHeight="1" x14ac:dyDescent="0.35">
      <c r="A192" s="293" t="s">
        <v>326</v>
      </c>
      <c r="B192" s="208"/>
      <c r="C192" s="208"/>
      <c r="D192" s="208"/>
      <c r="E192" s="208"/>
    </row>
    <row r="193" spans="1:8" ht="12.65" customHeight="1" x14ac:dyDescent="0.35">
      <c r="A193" s="295" t="s">
        <v>327</v>
      </c>
      <c r="B193" s="208"/>
      <c r="C193" s="208"/>
      <c r="D193" s="208"/>
      <c r="E193" s="208"/>
    </row>
    <row r="194" spans="1:8" ht="12.65" customHeight="1" x14ac:dyDescent="0.35">
      <c r="A194" s="29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290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 x14ac:dyDescent="0.35">
      <c r="A196" s="290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290" t="s">
        <v>334</v>
      </c>
      <c r="B197" s="174"/>
      <c r="C197" s="189"/>
      <c r="D197" s="174"/>
      <c r="E197" s="175">
        <f t="shared" si="10"/>
        <v>0</v>
      </c>
    </row>
    <row r="198" spans="1:8" ht="12.65" customHeight="1" x14ac:dyDescent="0.35">
      <c r="A198" s="290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290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290" t="s">
        <v>337</v>
      </c>
      <c r="B200" s="174">
        <v>5200773.629999999</v>
      </c>
      <c r="C200" s="189">
        <v>7731338.3400000054</v>
      </c>
      <c r="D200" s="174">
        <v>0</v>
      </c>
      <c r="E200" s="175">
        <f t="shared" si="10"/>
        <v>12932111.970000004</v>
      </c>
    </row>
    <row r="201" spans="1:8" ht="12.65" customHeight="1" x14ac:dyDescent="0.35">
      <c r="A201" s="290" t="s">
        <v>338</v>
      </c>
      <c r="B201" s="174">
        <v>15500</v>
      </c>
      <c r="C201" s="189">
        <v>0</v>
      </c>
      <c r="D201" s="174">
        <v>0</v>
      </c>
      <c r="E201" s="175">
        <f t="shared" si="10"/>
        <v>15500</v>
      </c>
    </row>
    <row r="202" spans="1:8" ht="12.65" customHeight="1" x14ac:dyDescent="0.35">
      <c r="A202" s="290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290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5">
      <c r="A204" s="290" t="s">
        <v>203</v>
      </c>
      <c r="B204" s="175">
        <f>SUM(B195:B203)</f>
        <v>5216273.629999999</v>
      </c>
      <c r="C204" s="191">
        <f>SUM(C195:C203)</f>
        <v>7731338.3400000054</v>
      </c>
      <c r="D204" s="175">
        <f>SUM(D195:D203)</f>
        <v>0</v>
      </c>
      <c r="E204" s="175">
        <f>SUM(E195:E203)</f>
        <v>12947611.970000004</v>
      </c>
    </row>
    <row r="205" spans="1:8" ht="12.65" customHeight="1" x14ac:dyDescent="0.35">
      <c r="A205" s="290"/>
      <c r="B205" s="173"/>
      <c r="C205" s="191"/>
      <c r="D205" s="175"/>
      <c r="E205" s="175"/>
    </row>
    <row r="206" spans="1:8" ht="12.65" customHeight="1" x14ac:dyDescent="0.35">
      <c r="A206" s="295" t="s">
        <v>341</v>
      </c>
      <c r="B206" s="207"/>
      <c r="C206" s="207"/>
      <c r="D206" s="207"/>
      <c r="E206" s="207"/>
    </row>
    <row r="207" spans="1:8" ht="12.65" customHeight="1" x14ac:dyDescent="0.35">
      <c r="A207" s="29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 x14ac:dyDescent="0.35">
      <c r="A208" s="290" t="s">
        <v>332</v>
      </c>
      <c r="B208" s="178"/>
      <c r="C208" s="193"/>
      <c r="D208" s="178"/>
      <c r="E208" s="175"/>
      <c r="H208" s="257"/>
    </row>
    <row r="209" spans="1:8" ht="12.65" customHeight="1" x14ac:dyDescent="0.35">
      <c r="A209" s="290" t="s">
        <v>333</v>
      </c>
      <c r="B209" s="174"/>
      <c r="C209" s="189"/>
      <c r="D209" s="174"/>
      <c r="E209" s="175">
        <f t="shared" ref="E209:E216" si="11">SUM(B209:C209)-D209</f>
        <v>0</v>
      </c>
      <c r="H209" s="257"/>
    </row>
    <row r="210" spans="1:8" ht="12.65" customHeight="1" x14ac:dyDescent="0.35">
      <c r="A210" s="290" t="s">
        <v>334</v>
      </c>
      <c r="B210" s="174"/>
      <c r="C210" s="189"/>
      <c r="D210" s="174"/>
      <c r="E210" s="175">
        <f t="shared" si="11"/>
        <v>0</v>
      </c>
      <c r="H210" s="257"/>
    </row>
    <row r="211" spans="1:8" ht="12.65" customHeight="1" x14ac:dyDescent="0.35">
      <c r="A211" s="290" t="s">
        <v>335</v>
      </c>
      <c r="B211" s="174"/>
      <c r="C211" s="189"/>
      <c r="D211" s="174"/>
      <c r="E211" s="175">
        <f t="shared" si="11"/>
        <v>0</v>
      </c>
      <c r="H211" s="257"/>
    </row>
    <row r="212" spans="1:8" ht="12.65" customHeight="1" x14ac:dyDescent="0.35">
      <c r="A212" s="290" t="s">
        <v>336</v>
      </c>
      <c r="B212" s="174"/>
      <c r="C212" s="189"/>
      <c r="D212" s="174"/>
      <c r="E212" s="175">
        <f t="shared" si="11"/>
        <v>0</v>
      </c>
      <c r="H212" s="257"/>
    </row>
    <row r="213" spans="1:8" ht="12.65" customHeight="1" x14ac:dyDescent="0.35">
      <c r="A213" s="290" t="s">
        <v>337</v>
      </c>
      <c r="B213" s="174">
        <v>3268751.4000000022</v>
      </c>
      <c r="C213" s="189">
        <v>1335748.9100000029</v>
      </c>
      <c r="D213" s="174">
        <v>0</v>
      </c>
      <c r="E213" s="175">
        <f t="shared" si="11"/>
        <v>4604500.3100000052</v>
      </c>
      <c r="H213" s="257"/>
    </row>
    <row r="214" spans="1:8" ht="12.65" customHeight="1" x14ac:dyDescent="0.35">
      <c r="A214" s="290" t="s">
        <v>338</v>
      </c>
      <c r="B214" s="174">
        <v>14473.69</v>
      </c>
      <c r="C214" s="189">
        <v>1026.3099999999995</v>
      </c>
      <c r="D214" s="174">
        <v>0</v>
      </c>
      <c r="E214" s="175">
        <f t="shared" si="11"/>
        <v>15500</v>
      </c>
      <c r="H214" s="257"/>
    </row>
    <row r="215" spans="1:8" ht="12.65" customHeight="1" x14ac:dyDescent="0.35">
      <c r="A215" s="290" t="s">
        <v>339</v>
      </c>
      <c r="B215" s="174"/>
      <c r="C215" s="189"/>
      <c r="D215" s="174"/>
      <c r="E215" s="175">
        <f t="shared" si="11"/>
        <v>0</v>
      </c>
      <c r="H215" s="257"/>
    </row>
    <row r="216" spans="1:8" ht="12.65" customHeight="1" x14ac:dyDescent="0.35">
      <c r="A216" s="290" t="s">
        <v>340</v>
      </c>
      <c r="B216" s="174"/>
      <c r="C216" s="189"/>
      <c r="D216" s="174"/>
      <c r="E216" s="175">
        <f t="shared" si="11"/>
        <v>0</v>
      </c>
      <c r="H216" s="257"/>
    </row>
    <row r="217" spans="1:8" ht="12.65" customHeight="1" x14ac:dyDescent="0.35">
      <c r="A217" s="290" t="s">
        <v>203</v>
      </c>
      <c r="B217" s="175">
        <f>SUM(B208:B216)</f>
        <v>3283225.0900000022</v>
      </c>
      <c r="C217" s="191">
        <f>SUM(C208:C216)</f>
        <v>1336775.220000003</v>
      </c>
      <c r="D217" s="175">
        <f>SUM(D208:D216)</f>
        <v>0</v>
      </c>
      <c r="E217" s="175">
        <f>SUM(E208:E216)</f>
        <v>4620000.3100000052</v>
      </c>
    </row>
    <row r="218" spans="1:8" ht="21.75" customHeight="1" x14ac:dyDescent="0.35">
      <c r="A218" s="290"/>
      <c r="B218" s="175"/>
      <c r="C218" s="191"/>
      <c r="D218" s="175"/>
      <c r="E218" s="175"/>
    </row>
    <row r="219" spans="1:8" ht="12.65" customHeight="1" x14ac:dyDescent="0.35">
      <c r="A219" s="293" t="s">
        <v>342</v>
      </c>
      <c r="B219" s="208"/>
      <c r="C219" s="208"/>
      <c r="D219" s="208"/>
      <c r="E219" s="208"/>
    </row>
    <row r="220" spans="1:8" ht="12.65" customHeight="1" x14ac:dyDescent="0.35">
      <c r="A220" s="293"/>
      <c r="B220" s="303" t="s">
        <v>1255</v>
      </c>
      <c r="C220" s="303"/>
      <c r="D220" s="208"/>
      <c r="E220" s="208"/>
    </row>
    <row r="221" spans="1:8" ht="12.65" customHeight="1" x14ac:dyDescent="0.35">
      <c r="A221" s="298" t="s">
        <v>1255</v>
      </c>
      <c r="B221" s="208"/>
      <c r="C221" s="189">
        <v>983003.18523833971</v>
      </c>
      <c r="D221" s="172">
        <f>C221</f>
        <v>983003.18523833971</v>
      </c>
      <c r="E221" s="208"/>
    </row>
    <row r="222" spans="1:8" ht="12.65" customHeight="1" x14ac:dyDescent="0.35">
      <c r="A222" s="294" t="s">
        <v>343</v>
      </c>
      <c r="B222" s="255"/>
      <c r="C222" s="255"/>
      <c r="D222" s="255"/>
      <c r="E222" s="255"/>
    </row>
    <row r="223" spans="1:8" ht="12.65" customHeight="1" x14ac:dyDescent="0.35">
      <c r="A223" s="290" t="s">
        <v>344</v>
      </c>
      <c r="B223" s="172" t="s">
        <v>256</v>
      </c>
      <c r="C223" s="189"/>
      <c r="D223" s="175"/>
      <c r="E223" s="175"/>
    </row>
    <row r="224" spans="1:8" ht="12.65" customHeight="1" x14ac:dyDescent="0.35">
      <c r="A224" s="290" t="s">
        <v>345</v>
      </c>
      <c r="B224" s="172" t="s">
        <v>256</v>
      </c>
      <c r="C224" s="189"/>
      <c r="D224" s="175"/>
      <c r="E224" s="175"/>
    </row>
    <row r="225" spans="1:5" ht="12.65" customHeight="1" x14ac:dyDescent="0.35">
      <c r="A225" s="290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290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290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290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290" t="s">
        <v>350</v>
      </c>
      <c r="B229" s="175"/>
      <c r="C229" s="191"/>
      <c r="D229" s="175">
        <f>SUM(C223:C228)</f>
        <v>0</v>
      </c>
      <c r="E229" s="175"/>
    </row>
    <row r="230" spans="1:5" ht="12.65" customHeight="1" x14ac:dyDescent="0.35">
      <c r="A230" s="294" t="s">
        <v>351</v>
      </c>
      <c r="B230" s="255"/>
      <c r="C230" s="255"/>
      <c r="D230" s="255"/>
      <c r="E230" s="255"/>
    </row>
    <row r="231" spans="1:5" ht="12.65" customHeight="1" x14ac:dyDescent="0.35">
      <c r="A231" s="291" t="s">
        <v>352</v>
      </c>
      <c r="B231" s="172" t="s">
        <v>256</v>
      </c>
      <c r="C231" s="189">
        <v>507</v>
      </c>
      <c r="D231" s="175"/>
      <c r="E231" s="175"/>
    </row>
    <row r="232" spans="1:5" ht="12.65" customHeight="1" x14ac:dyDescent="0.35">
      <c r="A232" s="291"/>
      <c r="B232" s="172"/>
      <c r="C232" s="191"/>
      <c r="D232" s="175"/>
      <c r="E232" s="175"/>
    </row>
    <row r="233" spans="1:5" ht="12.65" customHeight="1" x14ac:dyDescent="0.35">
      <c r="A233" s="291" t="s">
        <v>353</v>
      </c>
      <c r="B233" s="172" t="s">
        <v>256</v>
      </c>
      <c r="C233" s="189"/>
      <c r="D233" s="175"/>
      <c r="E233" s="175"/>
    </row>
    <row r="234" spans="1:5" ht="12.65" customHeight="1" x14ac:dyDescent="0.35">
      <c r="A234" s="291" t="s">
        <v>354</v>
      </c>
      <c r="B234" s="172" t="s">
        <v>256</v>
      </c>
      <c r="C234" s="189">
        <v>293330</v>
      </c>
      <c r="D234" s="175"/>
      <c r="E234" s="175"/>
    </row>
    <row r="235" spans="1:5" ht="12.65" customHeight="1" x14ac:dyDescent="0.35">
      <c r="A235" s="290"/>
      <c r="B235" s="175"/>
      <c r="C235" s="191"/>
      <c r="D235" s="175"/>
      <c r="E235" s="175"/>
    </row>
    <row r="236" spans="1:5" ht="12.65" customHeight="1" x14ac:dyDescent="0.35">
      <c r="A236" s="291" t="s">
        <v>355</v>
      </c>
      <c r="B236" s="175"/>
      <c r="C236" s="191"/>
      <c r="D236" s="175">
        <f>SUM(C233:C235)</f>
        <v>293330</v>
      </c>
      <c r="E236" s="175"/>
    </row>
    <row r="237" spans="1:5" ht="12.65" customHeight="1" x14ac:dyDescent="0.35">
      <c r="A237" s="294" t="s">
        <v>356</v>
      </c>
      <c r="B237" s="255"/>
      <c r="C237" s="255"/>
      <c r="D237" s="255"/>
      <c r="E237" s="255"/>
    </row>
    <row r="238" spans="1:5" ht="12.65" customHeight="1" x14ac:dyDescent="0.35">
      <c r="A238" s="290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290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290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290"/>
      <c r="B241" s="175"/>
      <c r="C241" s="191"/>
      <c r="D241" s="175"/>
      <c r="E241" s="175"/>
    </row>
    <row r="242" spans="1:5" ht="12.65" customHeight="1" x14ac:dyDescent="0.35">
      <c r="A242" s="290" t="s">
        <v>359</v>
      </c>
      <c r="B242" s="175"/>
      <c r="C242" s="191"/>
      <c r="D242" s="175">
        <f>D221+D229+D236+D240</f>
        <v>1276333.1852383397</v>
      </c>
      <c r="E242" s="175"/>
    </row>
    <row r="243" spans="1:5" ht="12.65" customHeight="1" x14ac:dyDescent="0.35">
      <c r="A243" s="290"/>
      <c r="B243" s="173"/>
      <c r="C243" s="191"/>
      <c r="D243" s="175"/>
      <c r="E243" s="175"/>
    </row>
    <row r="244" spans="1:5" ht="12.65" customHeight="1" x14ac:dyDescent="0.35">
      <c r="A244" s="290"/>
      <c r="B244" s="173"/>
      <c r="C244" s="191"/>
      <c r="D244" s="175"/>
      <c r="E244" s="175"/>
    </row>
    <row r="245" spans="1:5" ht="12.65" customHeight="1" x14ac:dyDescent="0.35">
      <c r="A245" s="290"/>
      <c r="B245" s="173"/>
      <c r="C245" s="191"/>
      <c r="D245" s="175"/>
      <c r="E245" s="175"/>
    </row>
    <row r="246" spans="1:5" ht="12.65" customHeight="1" x14ac:dyDescent="0.35">
      <c r="A246" s="290"/>
      <c r="B246" s="173"/>
      <c r="C246" s="191"/>
      <c r="D246" s="175"/>
      <c r="E246" s="175"/>
    </row>
    <row r="247" spans="1:5" ht="21.75" customHeight="1" x14ac:dyDescent="0.35">
      <c r="A247" s="290"/>
      <c r="B247" s="173"/>
      <c r="C247" s="191"/>
      <c r="D247" s="175"/>
      <c r="E247" s="175"/>
    </row>
    <row r="248" spans="1:5" ht="12.45" customHeight="1" x14ac:dyDescent="0.35">
      <c r="A248" s="293" t="s">
        <v>360</v>
      </c>
      <c r="B248" s="208"/>
      <c r="C248" s="208"/>
      <c r="D248" s="208"/>
      <c r="E248" s="208"/>
    </row>
    <row r="249" spans="1:5" ht="11.25" customHeight="1" x14ac:dyDescent="0.35">
      <c r="A249" s="294" t="s">
        <v>361</v>
      </c>
      <c r="B249" s="255"/>
      <c r="C249" s="255"/>
      <c r="D249" s="255"/>
      <c r="E249" s="255"/>
    </row>
    <row r="250" spans="1:5" ht="12.45" customHeight="1" x14ac:dyDescent="0.35">
      <c r="A250" s="290" t="s">
        <v>362</v>
      </c>
      <c r="B250" s="172" t="s">
        <v>256</v>
      </c>
      <c r="C250" s="189"/>
      <c r="D250" s="175"/>
      <c r="E250" s="175"/>
    </row>
    <row r="251" spans="1:5" ht="12.45" customHeight="1" x14ac:dyDescent="0.35">
      <c r="A251" s="290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290" t="s">
        <v>364</v>
      </c>
      <c r="B252" s="172" t="s">
        <v>256</v>
      </c>
      <c r="C252" s="189"/>
      <c r="D252" s="175"/>
      <c r="E252" s="175"/>
    </row>
    <row r="253" spans="1:5" ht="12.45" customHeight="1" x14ac:dyDescent="0.35">
      <c r="A253" s="290" t="s">
        <v>365</v>
      </c>
      <c r="B253" s="172" t="s">
        <v>256</v>
      </c>
      <c r="C253" s="189"/>
      <c r="D253" s="175"/>
      <c r="E253" s="175"/>
    </row>
    <row r="254" spans="1:5" ht="12.45" customHeight="1" x14ac:dyDescent="0.35">
      <c r="A254" s="290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290" t="s">
        <v>366</v>
      </c>
      <c r="B255" s="172" t="s">
        <v>256</v>
      </c>
      <c r="C255" s="189"/>
      <c r="D255" s="175"/>
      <c r="E255" s="175"/>
    </row>
    <row r="256" spans="1:5" ht="12.45" customHeight="1" x14ac:dyDescent="0.35">
      <c r="A256" s="290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290" t="s">
        <v>368</v>
      </c>
      <c r="B257" s="172" t="s">
        <v>256</v>
      </c>
      <c r="C257" s="189"/>
      <c r="D257" s="175"/>
      <c r="E257" s="175"/>
    </row>
    <row r="258" spans="1:5" ht="12.45" customHeight="1" x14ac:dyDescent="0.35">
      <c r="A258" s="290" t="s">
        <v>369</v>
      </c>
      <c r="B258" s="172" t="s">
        <v>256</v>
      </c>
      <c r="C258" s="189"/>
      <c r="D258" s="175"/>
      <c r="E258" s="175"/>
    </row>
    <row r="259" spans="1:5" ht="12.45" customHeight="1" x14ac:dyDescent="0.35">
      <c r="A259" s="290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290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35">
      <c r="A261" s="294" t="s">
        <v>372</v>
      </c>
      <c r="B261" s="255"/>
      <c r="C261" s="255"/>
      <c r="D261" s="255"/>
      <c r="E261" s="255"/>
    </row>
    <row r="262" spans="1:5" ht="12.45" customHeight="1" x14ac:dyDescent="0.35">
      <c r="A262" s="290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290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290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290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94" t="s">
        <v>375</v>
      </c>
      <c r="B266" s="255"/>
      <c r="C266" s="255"/>
      <c r="D266" s="255"/>
      <c r="E266" s="255"/>
    </row>
    <row r="267" spans="1:5" ht="12.45" customHeight="1" x14ac:dyDescent="0.35">
      <c r="A267" s="290" t="s">
        <v>332</v>
      </c>
      <c r="B267" s="172" t="s">
        <v>256</v>
      </c>
      <c r="C267" s="189"/>
      <c r="D267" s="175"/>
      <c r="E267" s="175"/>
    </row>
    <row r="268" spans="1:5" ht="12.45" customHeight="1" x14ac:dyDescent="0.35">
      <c r="A268" s="290" t="s">
        <v>333</v>
      </c>
      <c r="B268" s="172" t="s">
        <v>256</v>
      </c>
      <c r="C268" s="189"/>
      <c r="D268" s="175"/>
      <c r="E268" s="175"/>
    </row>
    <row r="269" spans="1:5" ht="12.45" customHeight="1" x14ac:dyDescent="0.35">
      <c r="A269" s="290" t="s">
        <v>334</v>
      </c>
      <c r="B269" s="172" t="s">
        <v>256</v>
      </c>
      <c r="C269" s="189"/>
      <c r="D269" s="175"/>
      <c r="E269" s="175"/>
    </row>
    <row r="270" spans="1:5" ht="12.45" customHeight="1" x14ac:dyDescent="0.35">
      <c r="A270" s="290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290" t="s">
        <v>377</v>
      </c>
      <c r="B271" s="172" t="s">
        <v>256</v>
      </c>
      <c r="C271" s="189"/>
      <c r="D271" s="175"/>
      <c r="E271" s="175"/>
    </row>
    <row r="272" spans="1:5" ht="12.45" customHeight="1" x14ac:dyDescent="0.4">
      <c r="A272" s="290" t="s">
        <v>378</v>
      </c>
      <c r="B272" s="172" t="s">
        <v>256</v>
      </c>
      <c r="C272" s="287">
        <v>8327611.6599999992</v>
      </c>
      <c r="D272" s="175"/>
      <c r="E272" s="175"/>
    </row>
    <row r="273" spans="1:5" ht="12.45" customHeight="1" x14ac:dyDescent="0.35">
      <c r="A273" s="290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290" t="s">
        <v>340</v>
      </c>
      <c r="B274" s="172" t="s">
        <v>256</v>
      </c>
      <c r="C274" s="189"/>
      <c r="D274" s="175"/>
      <c r="E274" s="175"/>
    </row>
    <row r="275" spans="1:5" ht="12.45" customHeight="1" x14ac:dyDescent="0.35">
      <c r="A275" s="290" t="s">
        <v>379</v>
      </c>
      <c r="B275" s="175"/>
      <c r="C275" s="191"/>
      <c r="D275" s="175">
        <f>SUM(C267:C274)</f>
        <v>8327611.6599999992</v>
      </c>
      <c r="E275" s="175"/>
    </row>
    <row r="276" spans="1:5" ht="12.65" customHeight="1" x14ac:dyDescent="0.35">
      <c r="A276" s="290" t="s">
        <v>380</v>
      </c>
      <c r="B276" s="172" t="s">
        <v>256</v>
      </c>
      <c r="C276" s="189"/>
      <c r="D276" s="175"/>
      <c r="E276" s="175"/>
    </row>
    <row r="277" spans="1:5" ht="12.65" customHeight="1" x14ac:dyDescent="0.35">
      <c r="A277" s="290" t="s">
        <v>381</v>
      </c>
      <c r="B277" s="175"/>
      <c r="C277" s="191"/>
      <c r="D277" s="175">
        <f>D275-C276</f>
        <v>8327611.6599999992</v>
      </c>
      <c r="E277" s="175"/>
    </row>
    <row r="278" spans="1:5" ht="12.65" customHeight="1" x14ac:dyDescent="0.35">
      <c r="A278" s="294" t="s">
        <v>382</v>
      </c>
      <c r="B278" s="255"/>
      <c r="C278" s="255"/>
      <c r="D278" s="255"/>
      <c r="E278" s="255"/>
    </row>
    <row r="279" spans="1:5" ht="12.65" customHeight="1" x14ac:dyDescent="0.35">
      <c r="A279" s="290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290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290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290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290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290"/>
      <c r="B284" s="175"/>
      <c r="C284" s="191"/>
      <c r="D284" s="175"/>
      <c r="E284" s="175"/>
    </row>
    <row r="285" spans="1:5" ht="12.65" customHeight="1" x14ac:dyDescent="0.35">
      <c r="A285" s="294" t="s">
        <v>387</v>
      </c>
      <c r="B285" s="255"/>
      <c r="C285" s="255"/>
      <c r="D285" s="255"/>
      <c r="E285" s="255"/>
    </row>
    <row r="286" spans="1:5" ht="12.65" customHeight="1" x14ac:dyDescent="0.35">
      <c r="A286" s="290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290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290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290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290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290"/>
      <c r="B291" s="175"/>
      <c r="C291" s="191"/>
      <c r="D291" s="175"/>
      <c r="E291" s="175"/>
    </row>
    <row r="292" spans="1:5" ht="12.65" customHeight="1" x14ac:dyDescent="0.35">
      <c r="A292" s="290" t="s">
        <v>393</v>
      </c>
      <c r="B292" s="175"/>
      <c r="C292" s="191"/>
      <c r="D292" s="175">
        <f>D260+D265+D277+D283+D290</f>
        <v>8327611.6599999992</v>
      </c>
      <c r="E292" s="175"/>
    </row>
    <row r="293" spans="1:5" ht="12.65" customHeight="1" x14ac:dyDescent="0.35">
      <c r="A293" s="290"/>
      <c r="B293" s="173"/>
      <c r="C293" s="191"/>
      <c r="D293" s="175"/>
      <c r="E293" s="175"/>
    </row>
    <row r="294" spans="1:5" ht="12.65" customHeight="1" x14ac:dyDescent="0.35">
      <c r="A294" s="290"/>
      <c r="B294" s="173"/>
      <c r="C294" s="191"/>
      <c r="D294" s="175"/>
      <c r="E294" s="175"/>
    </row>
    <row r="295" spans="1:5" ht="12.65" customHeight="1" x14ac:dyDescent="0.35">
      <c r="A295" s="290"/>
      <c r="B295" s="173"/>
      <c r="C295" s="191"/>
      <c r="D295" s="175"/>
      <c r="E295" s="175"/>
    </row>
    <row r="296" spans="1:5" ht="12.65" customHeight="1" x14ac:dyDescent="0.35">
      <c r="A296" s="290"/>
      <c r="B296" s="173"/>
      <c r="C296" s="191"/>
      <c r="D296" s="175"/>
      <c r="E296" s="175"/>
    </row>
    <row r="297" spans="1:5" ht="12.65" customHeight="1" x14ac:dyDescent="0.35">
      <c r="A297" s="290"/>
      <c r="B297" s="173"/>
      <c r="C297" s="191"/>
      <c r="D297" s="175"/>
      <c r="E297" s="175"/>
    </row>
    <row r="298" spans="1:5" ht="12.65" customHeight="1" x14ac:dyDescent="0.35">
      <c r="A298" s="290"/>
      <c r="B298" s="173"/>
      <c r="C298" s="191"/>
      <c r="D298" s="175"/>
      <c r="E298" s="175"/>
    </row>
    <row r="299" spans="1:5" ht="12.65" customHeight="1" x14ac:dyDescent="0.35">
      <c r="A299" s="290"/>
      <c r="B299" s="173"/>
      <c r="C299" s="191"/>
      <c r="D299" s="175"/>
      <c r="E299" s="175"/>
    </row>
    <row r="300" spans="1:5" ht="12.65" customHeight="1" x14ac:dyDescent="0.35">
      <c r="A300" s="290"/>
      <c r="B300" s="173"/>
      <c r="C300" s="191"/>
      <c r="D300" s="175"/>
      <c r="E300" s="175"/>
    </row>
    <row r="301" spans="1:5" ht="20.25" customHeight="1" x14ac:dyDescent="0.35">
      <c r="A301" s="290"/>
      <c r="B301" s="173"/>
      <c r="C301" s="191"/>
      <c r="D301" s="175"/>
      <c r="E301" s="175"/>
    </row>
    <row r="302" spans="1:5" ht="12.65" customHeight="1" x14ac:dyDescent="0.35">
      <c r="A302" s="293" t="s">
        <v>394</v>
      </c>
      <c r="B302" s="208"/>
      <c r="C302" s="208"/>
      <c r="D302" s="208"/>
      <c r="E302" s="208"/>
    </row>
    <row r="303" spans="1:5" ht="14.25" customHeight="1" x14ac:dyDescent="0.35">
      <c r="A303" s="294" t="s">
        <v>395</v>
      </c>
      <c r="B303" s="255"/>
      <c r="C303" s="255"/>
      <c r="D303" s="255"/>
      <c r="E303" s="255"/>
    </row>
    <row r="304" spans="1:5" ht="12.65" customHeight="1" x14ac:dyDescent="0.35">
      <c r="A304" s="290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290" t="s">
        <v>397</v>
      </c>
      <c r="B305" s="172" t="s">
        <v>256</v>
      </c>
      <c r="C305" s="189"/>
      <c r="D305" s="175"/>
      <c r="E305" s="175"/>
    </row>
    <row r="306" spans="1:5" ht="12.65" customHeight="1" x14ac:dyDescent="0.35">
      <c r="A306" s="290" t="s">
        <v>398</v>
      </c>
      <c r="B306" s="172" t="s">
        <v>256</v>
      </c>
      <c r="C306" s="189"/>
      <c r="D306" s="175"/>
      <c r="E306" s="175"/>
    </row>
    <row r="307" spans="1:5" ht="12.65" customHeight="1" x14ac:dyDescent="0.35">
      <c r="A307" s="290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290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290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290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290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290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290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290" t="s">
        <v>405</v>
      </c>
      <c r="B314" s="175"/>
      <c r="C314" s="191"/>
      <c r="D314" s="175">
        <f>SUM(C304:C313)</f>
        <v>0</v>
      </c>
      <c r="E314" s="175"/>
    </row>
    <row r="315" spans="1:5" ht="12.65" customHeight="1" x14ac:dyDescent="0.35">
      <c r="A315" s="294" t="s">
        <v>406</v>
      </c>
      <c r="B315" s="255"/>
      <c r="C315" s="255"/>
      <c r="D315" s="255"/>
      <c r="E315" s="255"/>
    </row>
    <row r="316" spans="1:5" ht="12.65" customHeight="1" x14ac:dyDescent="0.35">
      <c r="A316" s="290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290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290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290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94" t="s">
        <v>411</v>
      </c>
      <c r="B320" s="255"/>
      <c r="C320" s="255"/>
      <c r="D320" s="255"/>
      <c r="E320" s="255"/>
    </row>
    <row r="321" spans="1:5" ht="12.65" customHeight="1" x14ac:dyDescent="0.35">
      <c r="A321" s="290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290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290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29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290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29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290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290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5">
      <c r="A329" s="290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290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5">
      <c r="A331" s="290"/>
      <c r="B331" s="175"/>
      <c r="C331" s="191"/>
      <c r="D331" s="175"/>
      <c r="E331" s="175"/>
    </row>
    <row r="332" spans="1:5" ht="12.65" customHeight="1" x14ac:dyDescent="0.35">
      <c r="A332" s="290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290"/>
      <c r="B333" s="172"/>
      <c r="C333" s="231"/>
      <c r="D333" s="175"/>
      <c r="E333" s="175"/>
    </row>
    <row r="334" spans="1:5" ht="12.65" customHeight="1" x14ac:dyDescent="0.35">
      <c r="A334" s="290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290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290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290" t="s">
        <v>422</v>
      </c>
      <c r="B337" s="172" t="s">
        <v>256</v>
      </c>
      <c r="C337" s="189">
        <v>8327611.6599999992</v>
      </c>
      <c r="D337" s="175"/>
      <c r="E337" s="175"/>
    </row>
    <row r="338" spans="1:5" ht="12.65" customHeight="1" x14ac:dyDescent="0.35">
      <c r="A338" s="290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290" t="s">
        <v>424</v>
      </c>
      <c r="B339" s="175"/>
      <c r="C339" s="191"/>
      <c r="D339" s="175">
        <f>D314+D319+D330+C332+C336+C337</f>
        <v>8327611.6599999992</v>
      </c>
      <c r="E339" s="175"/>
    </row>
    <row r="340" spans="1:5" ht="12.65" customHeight="1" x14ac:dyDescent="0.35">
      <c r="A340" s="290"/>
      <c r="B340" s="175"/>
      <c r="C340" s="191"/>
      <c r="D340" s="175"/>
      <c r="E340" s="175"/>
    </row>
    <row r="341" spans="1:5" ht="12.65" customHeight="1" x14ac:dyDescent="0.35">
      <c r="A341" s="290" t="s">
        <v>425</v>
      </c>
      <c r="B341" s="175"/>
      <c r="C341" s="191"/>
      <c r="D341" s="175">
        <f>D292</f>
        <v>8327611.6599999992</v>
      </c>
      <c r="E341" s="175"/>
    </row>
    <row r="342" spans="1:5" ht="12.65" customHeight="1" x14ac:dyDescent="0.35">
      <c r="A342" s="290"/>
      <c r="B342" s="173"/>
      <c r="C342" s="191"/>
      <c r="D342" s="175"/>
      <c r="E342" s="175"/>
    </row>
    <row r="343" spans="1:5" ht="12.65" customHeight="1" x14ac:dyDescent="0.35">
      <c r="A343" s="290"/>
      <c r="B343" s="173"/>
      <c r="C343" s="191"/>
      <c r="D343" s="175"/>
      <c r="E343" s="175"/>
    </row>
    <row r="344" spans="1:5" ht="12.65" customHeight="1" x14ac:dyDescent="0.35">
      <c r="A344" s="290"/>
      <c r="B344" s="173"/>
      <c r="C344" s="191"/>
      <c r="D344" s="175"/>
      <c r="E344" s="175"/>
    </row>
    <row r="345" spans="1:5" ht="12.65" customHeight="1" x14ac:dyDescent="0.35">
      <c r="A345" s="290"/>
      <c r="B345" s="173"/>
      <c r="C345" s="191"/>
      <c r="D345" s="175"/>
      <c r="E345" s="175"/>
    </row>
    <row r="346" spans="1:5" ht="12.65" customHeight="1" x14ac:dyDescent="0.35">
      <c r="A346" s="290"/>
      <c r="B346" s="173"/>
      <c r="C346" s="191"/>
      <c r="D346" s="175"/>
      <c r="E346" s="175"/>
    </row>
    <row r="347" spans="1:5" ht="12.65" customHeight="1" x14ac:dyDescent="0.35">
      <c r="A347" s="290"/>
      <c r="B347" s="173"/>
      <c r="C347" s="191"/>
      <c r="D347" s="175"/>
      <c r="E347" s="175"/>
    </row>
    <row r="348" spans="1:5" ht="12.65" customHeight="1" x14ac:dyDescent="0.35">
      <c r="A348" s="290"/>
      <c r="B348" s="173"/>
      <c r="C348" s="191"/>
      <c r="D348" s="175"/>
      <c r="E348" s="175"/>
    </row>
    <row r="349" spans="1:5" ht="12.65" customHeight="1" x14ac:dyDescent="0.35">
      <c r="A349" s="290"/>
      <c r="B349" s="173"/>
      <c r="C349" s="191"/>
      <c r="D349" s="175"/>
      <c r="E349" s="175"/>
    </row>
    <row r="350" spans="1:5" ht="12.65" customHeight="1" x14ac:dyDescent="0.35">
      <c r="A350" s="290"/>
      <c r="B350" s="173"/>
      <c r="C350" s="191"/>
      <c r="D350" s="175"/>
      <c r="E350" s="175"/>
    </row>
    <row r="351" spans="1:5" ht="12.65" customHeight="1" x14ac:dyDescent="0.35">
      <c r="A351" s="290"/>
      <c r="B351" s="173"/>
      <c r="C351" s="191"/>
      <c r="D351" s="175"/>
      <c r="E351" s="175"/>
    </row>
    <row r="352" spans="1:5" ht="12.65" customHeight="1" x14ac:dyDescent="0.35">
      <c r="A352" s="290"/>
      <c r="B352" s="173"/>
      <c r="C352" s="191"/>
      <c r="D352" s="175"/>
      <c r="E352" s="175"/>
    </row>
    <row r="353" spans="1:5" ht="12.65" customHeight="1" x14ac:dyDescent="0.35">
      <c r="A353" s="290"/>
      <c r="B353" s="173"/>
      <c r="C353" s="191"/>
      <c r="D353" s="175"/>
      <c r="E353" s="175"/>
    </row>
    <row r="354" spans="1:5" ht="12.65" customHeight="1" x14ac:dyDescent="0.35">
      <c r="A354" s="290"/>
      <c r="B354" s="173"/>
      <c r="C354" s="191"/>
      <c r="D354" s="175"/>
      <c r="E354" s="175"/>
    </row>
    <row r="355" spans="1:5" ht="12.65" customHeight="1" x14ac:dyDescent="0.35">
      <c r="A355" s="290"/>
      <c r="B355" s="173"/>
      <c r="C355" s="191"/>
      <c r="D355" s="175"/>
      <c r="E355" s="175"/>
    </row>
    <row r="356" spans="1:5" ht="20.25" customHeight="1" x14ac:dyDescent="0.35">
      <c r="A356" s="290"/>
      <c r="B356" s="173"/>
      <c r="C356" s="191"/>
      <c r="D356" s="175"/>
      <c r="E356" s="175"/>
    </row>
    <row r="357" spans="1:5" ht="12.65" customHeight="1" x14ac:dyDescent="0.35">
      <c r="A357" s="293" t="s">
        <v>426</v>
      </c>
      <c r="B357" s="208"/>
      <c r="C357" s="208"/>
      <c r="D357" s="208"/>
      <c r="E357" s="208"/>
    </row>
    <row r="358" spans="1:5" ht="12.65" customHeight="1" x14ac:dyDescent="0.35">
      <c r="A358" s="294" t="s">
        <v>427</v>
      </c>
      <c r="B358" s="255"/>
      <c r="C358" s="255"/>
      <c r="D358" s="255"/>
      <c r="E358" s="255"/>
    </row>
    <row r="359" spans="1:5" ht="12.65" customHeight="1" x14ac:dyDescent="0.35">
      <c r="A359" s="290" t="s">
        <v>428</v>
      </c>
      <c r="B359" s="172" t="s">
        <v>256</v>
      </c>
      <c r="C359" s="189">
        <v>4843681.2499999991</v>
      </c>
      <c r="D359" s="175"/>
      <c r="E359" s="175"/>
    </row>
    <row r="360" spans="1:5" ht="12.65" customHeight="1" x14ac:dyDescent="0.35">
      <c r="A360" s="290" t="s">
        <v>429</v>
      </c>
      <c r="B360" s="172" t="s">
        <v>256</v>
      </c>
      <c r="C360" s="189">
        <v>49982711.583333336</v>
      </c>
      <c r="D360" s="175"/>
      <c r="E360" s="175"/>
    </row>
    <row r="361" spans="1:5" ht="12.65" customHeight="1" x14ac:dyDescent="0.4">
      <c r="A361" s="290" t="s">
        <v>430</v>
      </c>
      <c r="B361" s="175"/>
      <c r="C361" s="288"/>
      <c r="D361" s="175">
        <f>SUM(C359:C360)</f>
        <v>54826392.833333336</v>
      </c>
      <c r="E361" s="175"/>
    </row>
    <row r="362" spans="1:5" ht="12.65" customHeight="1" x14ac:dyDescent="0.4">
      <c r="A362" s="294" t="s">
        <v>431</v>
      </c>
      <c r="B362" s="255"/>
      <c r="C362" s="289"/>
      <c r="D362" s="255"/>
      <c r="E362" s="255"/>
    </row>
    <row r="363" spans="1:5" ht="12.65" customHeight="1" x14ac:dyDescent="0.35">
      <c r="A363" s="290" t="s">
        <v>1255</v>
      </c>
      <c r="B363" s="255"/>
      <c r="C363" s="189">
        <v>983003.18523833971</v>
      </c>
      <c r="D363" s="175"/>
      <c r="E363" s="255"/>
    </row>
    <row r="364" spans="1:5" ht="12.65" customHeight="1" x14ac:dyDescent="0.35">
      <c r="A364" s="290" t="s">
        <v>432</v>
      </c>
      <c r="B364" s="172" t="s">
        <v>256</v>
      </c>
      <c r="C364" s="189"/>
      <c r="D364" s="175"/>
      <c r="E364" s="175"/>
    </row>
    <row r="365" spans="1:5" ht="12.65" customHeight="1" x14ac:dyDescent="0.35">
      <c r="A365" s="290" t="s">
        <v>433</v>
      </c>
      <c r="B365" s="172" t="s">
        <v>256</v>
      </c>
      <c r="C365" s="189">
        <v>293330</v>
      </c>
      <c r="D365" s="175"/>
      <c r="E365" s="175"/>
    </row>
    <row r="366" spans="1:5" ht="12.65" customHeight="1" x14ac:dyDescent="0.35">
      <c r="A366" s="290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290" t="s">
        <v>359</v>
      </c>
      <c r="B367" s="175"/>
      <c r="C367" s="191"/>
      <c r="D367" s="175">
        <f>SUM(C363:C366)</f>
        <v>1276333.1852383397</v>
      </c>
      <c r="E367" s="175"/>
    </row>
    <row r="368" spans="1:5" ht="12.65" customHeight="1" x14ac:dyDescent="0.35">
      <c r="A368" s="290" t="s">
        <v>435</v>
      </c>
      <c r="B368" s="175"/>
      <c r="C368" s="191"/>
      <c r="D368" s="175">
        <f>D361-D367</f>
        <v>53550059.648094997</v>
      </c>
      <c r="E368" s="175"/>
    </row>
    <row r="369" spans="1:5" ht="12.65" customHeight="1" x14ac:dyDescent="0.35">
      <c r="A369" s="294" t="s">
        <v>436</v>
      </c>
      <c r="B369" s="255"/>
      <c r="C369" s="255"/>
      <c r="D369" s="255"/>
      <c r="E369" s="255"/>
    </row>
    <row r="370" spans="1:5" ht="12.65" customHeight="1" x14ac:dyDescent="0.35">
      <c r="A370" s="290" t="s">
        <v>437</v>
      </c>
      <c r="B370" s="172" t="s">
        <v>256</v>
      </c>
      <c r="C370" s="189"/>
      <c r="D370" s="175"/>
      <c r="E370" s="175"/>
    </row>
    <row r="371" spans="1:5" ht="12.65" customHeight="1" x14ac:dyDescent="0.35">
      <c r="A371" s="290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290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5">
      <c r="A373" s="290" t="s">
        <v>440</v>
      </c>
      <c r="B373" s="175"/>
      <c r="C373" s="191"/>
      <c r="D373" s="175">
        <f>D368+D372</f>
        <v>53550059.648094997</v>
      </c>
      <c r="E373" s="175"/>
    </row>
    <row r="374" spans="1:5" ht="12.65" customHeight="1" x14ac:dyDescent="0.35">
      <c r="A374" s="290"/>
      <c r="B374" s="175"/>
      <c r="C374" s="191"/>
      <c r="D374" s="175"/>
      <c r="E374" s="175"/>
    </row>
    <row r="375" spans="1:5" ht="12.65" customHeight="1" x14ac:dyDescent="0.35">
      <c r="A375" s="290"/>
      <c r="B375" s="175"/>
      <c r="C375" s="191"/>
      <c r="D375" s="175"/>
      <c r="E375" s="175"/>
    </row>
    <row r="376" spans="1:5" ht="12.65" customHeight="1" x14ac:dyDescent="0.35">
      <c r="A376" s="290"/>
      <c r="B376" s="175"/>
      <c r="C376" s="191"/>
      <c r="D376" s="175"/>
      <c r="E376" s="175"/>
    </row>
    <row r="377" spans="1:5" ht="12.65" customHeight="1" x14ac:dyDescent="0.35">
      <c r="A377" s="294" t="s">
        <v>441</v>
      </c>
      <c r="B377" s="255"/>
      <c r="C377" s="255"/>
      <c r="D377" s="255"/>
      <c r="E377" s="255"/>
    </row>
    <row r="378" spans="1:5" ht="12.65" customHeight="1" x14ac:dyDescent="0.35">
      <c r="A378" s="290" t="s">
        <v>442</v>
      </c>
      <c r="B378" s="172" t="s">
        <v>256</v>
      </c>
      <c r="C378" s="189">
        <v>25846032.52</v>
      </c>
      <c r="D378" s="175"/>
      <c r="E378" s="175"/>
    </row>
    <row r="379" spans="1:5" ht="12.65" customHeight="1" x14ac:dyDescent="0.35">
      <c r="A379" s="290" t="s">
        <v>3</v>
      </c>
      <c r="B379" s="172" t="s">
        <v>256</v>
      </c>
      <c r="C379" s="189">
        <v>11161033</v>
      </c>
      <c r="D379" s="175"/>
      <c r="E379" s="175"/>
    </row>
    <row r="380" spans="1:5" ht="12.65" customHeight="1" x14ac:dyDescent="0.35">
      <c r="A380" s="290" t="s">
        <v>236</v>
      </c>
      <c r="B380" s="172" t="s">
        <v>256</v>
      </c>
      <c r="C380" s="189">
        <v>1585202.7400000002</v>
      </c>
      <c r="D380" s="175"/>
      <c r="E380" s="175"/>
    </row>
    <row r="381" spans="1:5" ht="12.65" customHeight="1" x14ac:dyDescent="0.35">
      <c r="A381" s="290" t="s">
        <v>443</v>
      </c>
      <c r="B381" s="172" t="s">
        <v>256</v>
      </c>
      <c r="C381" s="189">
        <v>12652455.619999999</v>
      </c>
      <c r="D381" s="175"/>
      <c r="E381" s="175"/>
    </row>
    <row r="382" spans="1:5" ht="12.65" customHeight="1" x14ac:dyDescent="0.35">
      <c r="A382" s="290" t="s">
        <v>444</v>
      </c>
      <c r="B382" s="172" t="s">
        <v>256</v>
      </c>
      <c r="C382" s="189">
        <v>97597.750000000015</v>
      </c>
      <c r="D382" s="175"/>
      <c r="E382" s="175"/>
    </row>
    <row r="383" spans="1:5" ht="12.65" customHeight="1" x14ac:dyDescent="0.35">
      <c r="A383" s="290" t="s">
        <v>445</v>
      </c>
      <c r="B383" s="172" t="s">
        <v>256</v>
      </c>
      <c r="C383" s="189">
        <v>6014015.9299999997</v>
      </c>
      <c r="D383" s="175"/>
      <c r="E383" s="175"/>
    </row>
    <row r="384" spans="1:5" ht="12.65" customHeight="1" x14ac:dyDescent="0.35">
      <c r="A384" s="290" t="s">
        <v>6</v>
      </c>
      <c r="B384" s="172" t="s">
        <v>256</v>
      </c>
      <c r="C384" s="189">
        <v>2131582</v>
      </c>
      <c r="D384" s="175"/>
      <c r="E384" s="175"/>
    </row>
    <row r="385" spans="1:6" ht="12.65" customHeight="1" x14ac:dyDescent="0.35">
      <c r="A385" s="290" t="s">
        <v>446</v>
      </c>
      <c r="B385" s="172" t="s">
        <v>256</v>
      </c>
      <c r="C385" s="189">
        <v>19555.82</v>
      </c>
      <c r="D385" s="175"/>
      <c r="E385" s="175"/>
    </row>
    <row r="386" spans="1:6" ht="12.65" customHeight="1" x14ac:dyDescent="0.35">
      <c r="A386" s="290" t="s">
        <v>447</v>
      </c>
      <c r="B386" s="172" t="s">
        <v>256</v>
      </c>
      <c r="C386" s="189"/>
      <c r="D386" s="175"/>
      <c r="E386" s="175"/>
    </row>
    <row r="387" spans="1:6" ht="12.65" customHeight="1" x14ac:dyDescent="0.35">
      <c r="A387" s="290" t="s">
        <v>448</v>
      </c>
      <c r="B387" s="172" t="s">
        <v>256</v>
      </c>
      <c r="C387" s="189"/>
      <c r="D387" s="175"/>
      <c r="E387" s="175"/>
    </row>
    <row r="388" spans="1:6" ht="12.65" customHeight="1" x14ac:dyDescent="0.35">
      <c r="A388" s="290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290" t="s">
        <v>451</v>
      </c>
      <c r="B389" s="172" t="s">
        <v>256</v>
      </c>
      <c r="C389" s="189">
        <v>706450.15000000026</v>
      </c>
      <c r="D389" s="175"/>
      <c r="E389" s="175"/>
    </row>
    <row r="390" spans="1:6" ht="12.65" customHeight="1" x14ac:dyDescent="0.35">
      <c r="A390" s="290" t="s">
        <v>452</v>
      </c>
      <c r="B390" s="175"/>
      <c r="C390" s="191"/>
      <c r="D390" s="175">
        <f>SUM(C378:C389)</f>
        <v>60213925.529999994</v>
      </c>
      <c r="E390" s="175"/>
    </row>
    <row r="391" spans="1:6" ht="12.65" customHeight="1" x14ac:dyDescent="0.35">
      <c r="A391" s="290" t="s">
        <v>453</v>
      </c>
      <c r="B391" s="175"/>
      <c r="C391" s="191"/>
      <c r="D391" s="175">
        <f>D373-D390</f>
        <v>-6663865.8819049969</v>
      </c>
      <c r="E391" s="175"/>
    </row>
    <row r="392" spans="1:6" ht="12.65" customHeight="1" x14ac:dyDescent="0.35">
      <c r="A392" s="290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290" t="s">
        <v>455</v>
      </c>
      <c r="B393" s="175"/>
      <c r="C393" s="191"/>
      <c r="D393" s="195">
        <f>D391+C392</f>
        <v>-6663865.8819049969</v>
      </c>
      <c r="E393" s="175"/>
      <c r="F393" s="197"/>
    </row>
    <row r="394" spans="1:6" ht="12.65" customHeight="1" x14ac:dyDescent="0.35">
      <c r="A394" s="290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290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290" t="s">
        <v>458</v>
      </c>
      <c r="B396" s="175"/>
      <c r="C396" s="191"/>
      <c r="D396" s="175">
        <f>D393+C394-C395</f>
        <v>-6663865.8819049969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8"/>
    </row>
    <row r="412" spans="1:5" ht="12.65" customHeight="1" x14ac:dyDescent="0.35">
      <c r="A412" s="179" t="str">
        <f>C84&amp;"   "&amp;"H-"&amp;FIXED(C83,0,TRUE)&amp;"     FYE "&amp;C82</f>
        <v>Kaiser Permanente Capitol Hill Campus   H-0     FYE 12/31/2020</v>
      </c>
      <c r="B412" s="179"/>
      <c r="C412" s="179"/>
      <c r="D412" s="179"/>
      <c r="E412" s="258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290</v>
      </c>
      <c r="C414" s="194">
        <f>E138</f>
        <v>282</v>
      </c>
      <c r="D414" s="179"/>
    </row>
    <row r="415" spans="1:5" ht="12.65" customHeight="1" x14ac:dyDescent="0.35">
      <c r="A415" s="179" t="s">
        <v>464</v>
      </c>
      <c r="B415" s="179">
        <f>D111</f>
        <v>1345</v>
      </c>
      <c r="C415" s="179">
        <f>E139</f>
        <v>1344.6208333333332</v>
      </c>
      <c r="D415" s="194">
        <f>SUM(C59:H59)+N59</f>
        <v>1344.6208333333332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25846032.52</v>
      </c>
      <c r="C427" s="179">
        <f t="shared" ref="C427:C434" si="13">CE61</f>
        <v>25846032.52</v>
      </c>
      <c r="D427" s="179"/>
    </row>
    <row r="428" spans="1:7" ht="12.65" customHeight="1" x14ac:dyDescent="0.35">
      <c r="A428" s="179" t="s">
        <v>3</v>
      </c>
      <c r="B428" s="179">
        <f t="shared" si="12"/>
        <v>11161033</v>
      </c>
      <c r="C428" s="179">
        <f t="shared" si="13"/>
        <v>11161033</v>
      </c>
      <c r="D428" s="179">
        <f>D173</f>
        <v>11161032.039999997</v>
      </c>
    </row>
    <row r="429" spans="1:7" ht="12.65" customHeight="1" x14ac:dyDescent="0.35">
      <c r="A429" s="179" t="s">
        <v>236</v>
      </c>
      <c r="B429" s="179">
        <f t="shared" si="12"/>
        <v>1585202.7400000002</v>
      </c>
      <c r="C429" s="179">
        <f t="shared" si="13"/>
        <v>1585202.7400000002</v>
      </c>
      <c r="D429" s="179"/>
    </row>
    <row r="430" spans="1:7" ht="12.65" customHeight="1" x14ac:dyDescent="0.35">
      <c r="A430" s="179" t="s">
        <v>237</v>
      </c>
      <c r="B430" s="179">
        <f t="shared" si="12"/>
        <v>12652455.619999999</v>
      </c>
      <c r="C430" s="179">
        <f t="shared" si="13"/>
        <v>12652455.619999999</v>
      </c>
      <c r="D430" s="179"/>
    </row>
    <row r="431" spans="1:7" ht="12.65" customHeight="1" x14ac:dyDescent="0.35">
      <c r="A431" s="179" t="s">
        <v>444</v>
      </c>
      <c r="B431" s="179">
        <f t="shared" si="12"/>
        <v>97597.750000000015</v>
      </c>
      <c r="C431" s="179">
        <f t="shared" si="13"/>
        <v>97597.750000000015</v>
      </c>
      <c r="D431" s="179"/>
    </row>
    <row r="432" spans="1:7" ht="12.65" customHeight="1" x14ac:dyDescent="0.35">
      <c r="A432" s="179" t="s">
        <v>445</v>
      </c>
      <c r="B432" s="179">
        <f t="shared" si="12"/>
        <v>6014015.9299999997</v>
      </c>
      <c r="C432" s="179">
        <f t="shared" si="13"/>
        <v>6014015.9299999997</v>
      </c>
      <c r="D432" s="179"/>
    </row>
    <row r="433" spans="1:7" ht="12.65" customHeight="1" x14ac:dyDescent="0.35">
      <c r="A433" s="179" t="s">
        <v>6</v>
      </c>
      <c r="B433" s="179">
        <f t="shared" si="12"/>
        <v>2131582</v>
      </c>
      <c r="C433" s="179">
        <f t="shared" si="13"/>
        <v>2131582</v>
      </c>
      <c r="D433" s="179">
        <f>C217</f>
        <v>1336775.220000003</v>
      </c>
    </row>
    <row r="434" spans="1:7" ht="12.65" customHeight="1" x14ac:dyDescent="0.35">
      <c r="A434" s="179" t="s">
        <v>474</v>
      </c>
      <c r="B434" s="179">
        <f t="shared" si="12"/>
        <v>19555.82</v>
      </c>
      <c r="C434" s="179">
        <f t="shared" si="13"/>
        <v>19555.82</v>
      </c>
      <c r="D434" s="179">
        <f>D177</f>
        <v>19555.82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0</v>
      </c>
      <c r="C436" s="179"/>
      <c r="D436" s="179">
        <f>D186</f>
        <v>11000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11000</v>
      </c>
    </row>
    <row r="439" spans="1:7" ht="12.65" customHeight="1" x14ac:dyDescent="0.35">
      <c r="A439" s="179" t="s">
        <v>451</v>
      </c>
      <c r="B439" s="194">
        <f>C389</f>
        <v>706450.15000000026</v>
      </c>
      <c r="C439" s="194">
        <f>SUM(C69:CC69)</f>
        <v>706450.15000000026</v>
      </c>
      <c r="D439" s="179"/>
    </row>
    <row r="440" spans="1:7" ht="12.65" customHeight="1" x14ac:dyDescent="0.35">
      <c r="A440" s="179" t="s">
        <v>477</v>
      </c>
      <c r="B440" s="194">
        <f>B438+B439</f>
        <v>706450.15000000026</v>
      </c>
      <c r="C440" s="194">
        <f>CE69</f>
        <v>706450.15000000026</v>
      </c>
      <c r="D440" s="179"/>
    </row>
    <row r="441" spans="1:7" ht="12.65" customHeight="1" x14ac:dyDescent="0.35">
      <c r="A441" s="179" t="s">
        <v>478</v>
      </c>
      <c r="B441" s="179">
        <f>D390</f>
        <v>60213925.529999994</v>
      </c>
      <c r="C441" s="179">
        <f>SUM(C427:C437)+C440</f>
        <v>60213925.529999994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983003.18523833971</v>
      </c>
      <c r="C444" s="179">
        <f>C363</f>
        <v>983003.18523833971</v>
      </c>
      <c r="D444" s="179"/>
    </row>
    <row r="445" spans="1:7" ht="12.65" customHeight="1" x14ac:dyDescent="0.35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5" customHeight="1" x14ac:dyDescent="0.35">
      <c r="A446" s="179" t="s">
        <v>351</v>
      </c>
      <c r="B446" s="179">
        <f>D236</f>
        <v>293330</v>
      </c>
      <c r="C446" s="179">
        <f>C365</f>
        <v>293330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1276333.1852383397</v>
      </c>
      <c r="C448" s="179">
        <f>D367</f>
        <v>1276333.1852383397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507</v>
      </c>
    </row>
    <row r="454" spans="1:7" ht="12.65" customHeight="1" x14ac:dyDescent="0.35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293330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4843681.2499999991</v>
      </c>
      <c r="C463" s="194">
        <f>CE73</f>
        <v>4843681.2499999991</v>
      </c>
      <c r="D463" s="194">
        <f>E141+E147+E153</f>
        <v>4843681</v>
      </c>
    </row>
    <row r="464" spans="1:7" ht="12.65" customHeight="1" x14ac:dyDescent="0.35">
      <c r="A464" s="179" t="s">
        <v>246</v>
      </c>
      <c r="B464" s="194">
        <f>C360</f>
        <v>49982711.583333336</v>
      </c>
      <c r="C464" s="194">
        <f>CE74</f>
        <v>49982711.583333336</v>
      </c>
      <c r="D464" s="194">
        <f>E142+E148+E154</f>
        <v>54826392.833333328</v>
      </c>
    </row>
    <row r="465" spans="1:7" ht="12.65" customHeight="1" x14ac:dyDescent="0.35">
      <c r="A465" s="179" t="s">
        <v>247</v>
      </c>
      <c r="B465" s="194">
        <f>D361</f>
        <v>54826392.833333336</v>
      </c>
      <c r="C465" s="194">
        <f>CE75</f>
        <v>54826392.833333328</v>
      </c>
      <c r="D465" s="194">
        <f>D463+D464</f>
        <v>59670073.833333328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8327611.6599999992</v>
      </c>
      <c r="C473" s="179">
        <f>SUM(E200:E201)</f>
        <v>12947611.970000004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8327611.6599999992</v>
      </c>
      <c r="C476" s="179">
        <f>E204</f>
        <v>12947611.970000004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0</v>
      </c>
      <c r="C478" s="179">
        <f>E217</f>
        <v>4620000.3100000052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8327611.6599999992</v>
      </c>
    </row>
    <row r="482" spans="1:12" ht="12.65" customHeight="1" x14ac:dyDescent="0.35">
      <c r="A482" s="180" t="s">
        <v>499</v>
      </c>
      <c r="C482" s="180">
        <f>D339</f>
        <v>8327611.6599999992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020</v>
      </c>
      <c r="B493" s="259" t="str">
        <f>RIGHT('Prior Year'!C82,4)</f>
        <v>2019</v>
      </c>
      <c r="C493" s="259" t="str">
        <f>RIGHT(C82,4)</f>
        <v>2020</v>
      </c>
      <c r="D493" s="259" t="str">
        <f>RIGHT('Prior Year'!C82,4)</f>
        <v>2019</v>
      </c>
      <c r="E493" s="259" t="str">
        <f>RIGHT(C82,4)</f>
        <v>2020</v>
      </c>
      <c r="F493" s="259" t="str">
        <f>RIGHT('Prior Year'!C82,4)</f>
        <v>2019</v>
      </c>
      <c r="G493" s="259" t="str">
        <f>RIGHT(C82,4)</f>
        <v>2020</v>
      </c>
      <c r="H493" s="259"/>
      <c r="K493" s="259"/>
      <c r="L493" s="259"/>
    </row>
    <row r="494" spans="1:12" ht="12.65" customHeight="1" x14ac:dyDescent="0.3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 x14ac:dyDescent="0.35">
      <c r="A496" s="180" t="s">
        <v>512</v>
      </c>
      <c r="B496" s="239">
        <f>'Prior Year'!C71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1" t="str">
        <f t="shared" ref="F496:G511" si="15">IF(B496=0,"",IF(D496=0,"",B496/D496))</f>
        <v/>
      </c>
      <c r="G496" s="262" t="str">
        <f t="shared" si="15"/>
        <v/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5" customHeight="1" x14ac:dyDescent="0.3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5" customHeight="1" x14ac:dyDescent="0.35">
      <c r="A498" s="180" t="s">
        <v>514</v>
      </c>
      <c r="B498" s="239">
        <f>'Prior Year'!E71</f>
        <v>3805609.3600000003</v>
      </c>
      <c r="C498" s="239">
        <f>E71</f>
        <v>3968125.21</v>
      </c>
      <c r="D498" s="239">
        <f>'Prior Year'!E59</f>
        <v>1559</v>
      </c>
      <c r="E498" s="180">
        <f>E59</f>
        <v>1344.6208333333332</v>
      </c>
      <c r="F498" s="261">
        <f t="shared" si="15"/>
        <v>2441.0579602309176</v>
      </c>
      <c r="G498" s="261">
        <f t="shared" si="15"/>
        <v>2951.1109092092261</v>
      </c>
      <c r="H498" s="263" t="str">
        <f t="shared" si="16"/>
        <v/>
      </c>
      <c r="I498" s="265"/>
      <c r="K498" s="259"/>
      <c r="L498" s="259"/>
    </row>
    <row r="499" spans="1:12" ht="12.65" customHeight="1" x14ac:dyDescent="0.3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5" customHeight="1" x14ac:dyDescent="0.3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5" customHeight="1" x14ac:dyDescent="0.3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5" customHeight="1" x14ac:dyDescent="0.3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5" customHeight="1" x14ac:dyDescent="0.3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5" customHeight="1" x14ac:dyDescent="0.3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5" customHeight="1" x14ac:dyDescent="0.3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5" customHeight="1" x14ac:dyDescent="0.3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5" customHeight="1" x14ac:dyDescent="0.3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5" customHeight="1" x14ac:dyDescent="0.3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1" t="str">
        <f t="shared" si="15"/>
        <v/>
      </c>
      <c r="G508" s="261" t="str">
        <f t="shared" si="15"/>
        <v/>
      </c>
      <c r="H508" s="263" t="str">
        <f t="shared" si="16"/>
        <v/>
      </c>
      <c r="I508" s="265"/>
      <c r="K508" s="259"/>
      <c r="L508" s="259"/>
    </row>
    <row r="509" spans="1:12" ht="12.65" customHeight="1" x14ac:dyDescent="0.35">
      <c r="A509" s="180" t="s">
        <v>525</v>
      </c>
      <c r="B509" s="239">
        <f>'Prior Year'!P71</f>
        <v>13628701.459999997</v>
      </c>
      <c r="C509" s="239">
        <f>P71</f>
        <v>12789202.470000003</v>
      </c>
      <c r="D509" s="239">
        <f>'Prior Year'!P59</f>
        <v>287165</v>
      </c>
      <c r="E509" s="180">
        <f>P59</f>
        <v>887719</v>
      </c>
      <c r="F509" s="261">
        <f t="shared" si="15"/>
        <v>47.459479602319213</v>
      </c>
      <c r="G509" s="261">
        <f t="shared" si="15"/>
        <v>14.406813946755676</v>
      </c>
      <c r="H509" s="263">
        <f>IF(B509=0,"",IF(C509=0,"",IF(D509=0,"",IF(E509=0,"",IF(G509/F509-1&lt;-0.25,G509/F509-1,IF(G509/F509-1&gt;0.25,G509/F509-1,""))))))</f>
        <v>-0.6964396982968255</v>
      </c>
      <c r="I509" s="265"/>
      <c r="K509" s="259"/>
      <c r="L509" s="259"/>
    </row>
    <row r="510" spans="1:12" ht="12.65" customHeight="1" x14ac:dyDescent="0.35">
      <c r="A510" s="180" t="s">
        <v>526</v>
      </c>
      <c r="B510" s="239">
        <f>'Prior Year'!Q71</f>
        <v>3224977.09</v>
      </c>
      <c r="C510" s="239">
        <f>Q71</f>
        <v>3315121.6900000004</v>
      </c>
      <c r="D510" s="239">
        <f>'Prior Year'!Q59</f>
        <v>154068</v>
      </c>
      <c r="E510" s="180">
        <f>Q59</f>
        <v>407529</v>
      </c>
      <c r="F510" s="261">
        <f t="shared" si="15"/>
        <v>20.932166900329722</v>
      </c>
      <c r="G510" s="261">
        <f t="shared" si="15"/>
        <v>8.1346890405345391</v>
      </c>
      <c r="H510" s="263">
        <f t="shared" si="16"/>
        <v>-0.61137855056915291</v>
      </c>
      <c r="I510" s="265"/>
      <c r="K510" s="259"/>
      <c r="L510" s="259"/>
    </row>
    <row r="511" spans="1:12" ht="12.65" customHeight="1" x14ac:dyDescent="0.35">
      <c r="A511" s="180" t="s">
        <v>527</v>
      </c>
      <c r="B511" s="239">
        <f>'Prior Year'!R71</f>
        <v>4982476.3599999994</v>
      </c>
      <c r="C511" s="239">
        <f>R71</f>
        <v>5019434.6100000013</v>
      </c>
      <c r="D511" s="239">
        <f>'Prior Year'!R59</f>
        <v>478416</v>
      </c>
      <c r="E511" s="180">
        <f>R59</f>
        <v>435517</v>
      </c>
      <c r="F511" s="261">
        <f t="shared" si="15"/>
        <v>10.414527022507608</v>
      </c>
      <c r="G511" s="261">
        <f t="shared" si="15"/>
        <v>11.525232333066221</v>
      </c>
      <c r="H511" s="263" t="str">
        <f t="shared" si="16"/>
        <v/>
      </c>
      <c r="I511" s="265"/>
      <c r="K511" s="259"/>
      <c r="L511" s="259"/>
    </row>
    <row r="512" spans="1:12" ht="12.65" customHeight="1" x14ac:dyDescent="0.35">
      <c r="A512" s="180" t="s">
        <v>528</v>
      </c>
      <c r="B512" s="239">
        <f>'Prior Year'!S71</f>
        <v>1669292.7799999998</v>
      </c>
      <c r="C512" s="239">
        <f>S71</f>
        <v>1282979.74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5" customHeight="1" x14ac:dyDescent="0.3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5" customHeight="1" x14ac:dyDescent="0.35">
      <c r="A514" s="180" t="s">
        <v>530</v>
      </c>
      <c r="B514" s="239">
        <f>'Prior Year'!U71</f>
        <v>7868425.1399999997</v>
      </c>
      <c r="C514" s="239">
        <f>U71</f>
        <v>8128920.8999999994</v>
      </c>
      <c r="D514" s="239">
        <f>'Prior Year'!U59</f>
        <v>0</v>
      </c>
      <c r="E514" s="180">
        <f>U59</f>
        <v>0</v>
      </c>
      <c r="F514" s="261" t="str">
        <f t="shared" si="17"/>
        <v/>
      </c>
      <c r="G514" s="261" t="str">
        <f t="shared" si="17"/>
        <v/>
      </c>
      <c r="H514" s="263" t="str">
        <f t="shared" si="16"/>
        <v/>
      </c>
      <c r="I514" s="265"/>
      <c r="K514" s="259"/>
      <c r="L514" s="259"/>
    </row>
    <row r="515" spans="1:12" ht="12.65" customHeight="1" x14ac:dyDescent="0.3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0</v>
      </c>
      <c r="F515" s="261" t="str">
        <f t="shared" si="17"/>
        <v/>
      </c>
      <c r="G515" s="261" t="str">
        <f t="shared" si="17"/>
        <v/>
      </c>
      <c r="H515" s="263" t="str">
        <f t="shared" si="16"/>
        <v/>
      </c>
      <c r="I515" s="265"/>
      <c r="K515" s="259"/>
      <c r="L515" s="259"/>
    </row>
    <row r="516" spans="1:12" ht="12.65" customHeight="1" x14ac:dyDescent="0.35">
      <c r="A516" s="180" t="s">
        <v>532</v>
      </c>
      <c r="B516" s="239">
        <f>'Prior Year'!W71</f>
        <v>854416.41</v>
      </c>
      <c r="C516" s="239">
        <f>W71</f>
        <v>2002505.33</v>
      </c>
      <c r="D516" s="239">
        <f>'Prior Year'!W59</f>
        <v>0</v>
      </c>
      <c r="E516" s="180">
        <f>W59</f>
        <v>0</v>
      </c>
      <c r="F516" s="261" t="str">
        <f t="shared" si="17"/>
        <v/>
      </c>
      <c r="G516" s="261" t="str">
        <f t="shared" si="17"/>
        <v/>
      </c>
      <c r="H516" s="263" t="str">
        <f t="shared" si="16"/>
        <v/>
      </c>
      <c r="I516" s="265"/>
      <c r="K516" s="259"/>
      <c r="L516" s="259"/>
    </row>
    <row r="517" spans="1:12" ht="12.65" customHeight="1" x14ac:dyDescent="0.35">
      <c r="A517" s="180" t="s">
        <v>533</v>
      </c>
      <c r="B517" s="239">
        <f>'Prior Year'!X71</f>
        <v>1113141.8800000001</v>
      </c>
      <c r="C517" s="239">
        <f>X71</f>
        <v>1196548</v>
      </c>
      <c r="D517" s="239">
        <f>'Prior Year'!X59</f>
        <v>0</v>
      </c>
      <c r="E517" s="180">
        <f>X59</f>
        <v>0</v>
      </c>
      <c r="F517" s="261" t="str">
        <f t="shared" si="17"/>
        <v/>
      </c>
      <c r="G517" s="261" t="str">
        <f t="shared" si="17"/>
        <v/>
      </c>
      <c r="H517" s="263" t="str">
        <f t="shared" si="16"/>
        <v/>
      </c>
      <c r="I517" s="265"/>
      <c r="K517" s="259"/>
      <c r="L517" s="259"/>
    </row>
    <row r="518" spans="1:12" ht="12.65" customHeight="1" x14ac:dyDescent="0.35">
      <c r="A518" s="180" t="s">
        <v>534</v>
      </c>
      <c r="B518" s="239">
        <f>'Prior Year'!Y71</f>
        <v>6752135.4999999991</v>
      </c>
      <c r="C518" s="239">
        <f>Y71</f>
        <v>9829958.8699999992</v>
      </c>
      <c r="D518" s="239">
        <f>'Prior Year'!Y59</f>
        <v>0</v>
      </c>
      <c r="E518" s="180">
        <f>Y59</f>
        <v>0</v>
      </c>
      <c r="F518" s="261" t="str">
        <f t="shared" si="17"/>
        <v/>
      </c>
      <c r="G518" s="261" t="str">
        <f t="shared" si="17"/>
        <v/>
      </c>
      <c r="H518" s="263" t="str">
        <f t="shared" si="16"/>
        <v/>
      </c>
      <c r="I518" s="265"/>
      <c r="K518" s="259"/>
      <c r="L518" s="259"/>
    </row>
    <row r="519" spans="1:12" ht="12.65" customHeight="1" x14ac:dyDescent="0.3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5" customHeight="1" x14ac:dyDescent="0.35">
      <c r="A520" s="180" t="s">
        <v>536</v>
      </c>
      <c r="B520" s="239">
        <f>'Prior Year'!AA71</f>
        <v>1252301.97</v>
      </c>
      <c r="C520" s="239">
        <f>AA71</f>
        <v>779845.85000000009</v>
      </c>
      <c r="D520" s="239">
        <f>'Prior Year'!AA59</f>
        <v>0</v>
      </c>
      <c r="E520" s="180">
        <f>AA59</f>
        <v>0</v>
      </c>
      <c r="F520" s="261" t="str">
        <f t="shared" si="17"/>
        <v/>
      </c>
      <c r="G520" s="261" t="str">
        <f t="shared" si="17"/>
        <v/>
      </c>
      <c r="H520" s="263" t="str">
        <f t="shared" si="16"/>
        <v/>
      </c>
      <c r="I520" s="265"/>
      <c r="K520" s="259"/>
      <c r="L520" s="259"/>
    </row>
    <row r="521" spans="1:12" ht="12.65" customHeight="1" x14ac:dyDescent="0.35">
      <c r="A521" s="180" t="s">
        <v>537</v>
      </c>
      <c r="B521" s="239">
        <f>'Prior Year'!AB71</f>
        <v>496227.44999999995</v>
      </c>
      <c r="C521" s="239">
        <f>AB71</f>
        <v>456205.00999999995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5" customHeight="1" x14ac:dyDescent="0.35">
      <c r="A522" s="180" t="s">
        <v>538</v>
      </c>
      <c r="B522" s="239">
        <f>'Prior Year'!AC71</f>
        <v>711683.6</v>
      </c>
      <c r="C522" s="239">
        <f>AC71</f>
        <v>467374.68999999994</v>
      </c>
      <c r="D522" s="239">
        <f>'Prior Year'!AC59</f>
        <v>0</v>
      </c>
      <c r="E522" s="180">
        <f>AC59</f>
        <v>0</v>
      </c>
      <c r="F522" s="261" t="str">
        <f t="shared" si="17"/>
        <v/>
      </c>
      <c r="G522" s="261" t="str">
        <f t="shared" si="17"/>
        <v/>
      </c>
      <c r="H522" s="263" t="str">
        <f t="shared" si="16"/>
        <v/>
      </c>
      <c r="I522" s="265"/>
      <c r="K522" s="259"/>
      <c r="L522" s="259"/>
    </row>
    <row r="523" spans="1:12" ht="12.65" customHeight="1" x14ac:dyDescent="0.3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5" customHeight="1" x14ac:dyDescent="0.35">
      <c r="A524" s="180" t="s">
        <v>540</v>
      </c>
      <c r="B524" s="239">
        <f>'Prior Year'!AE71</f>
        <v>0</v>
      </c>
      <c r="C524" s="239">
        <f>AE71</f>
        <v>0</v>
      </c>
      <c r="D524" s="239">
        <f>'Prior Year'!AE59</f>
        <v>0</v>
      </c>
      <c r="E524" s="180">
        <f>AE59</f>
        <v>0</v>
      </c>
      <c r="F524" s="261" t="str">
        <f t="shared" si="17"/>
        <v/>
      </c>
      <c r="G524" s="261" t="str">
        <f t="shared" si="17"/>
        <v/>
      </c>
      <c r="H524" s="263" t="str">
        <f t="shared" si="16"/>
        <v/>
      </c>
      <c r="I524" s="265"/>
      <c r="K524" s="259"/>
      <c r="L524" s="259"/>
    </row>
    <row r="525" spans="1:12" ht="12.65" customHeight="1" x14ac:dyDescent="0.3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5" customHeight="1" x14ac:dyDescent="0.35">
      <c r="A526" s="180" t="s">
        <v>542</v>
      </c>
      <c r="B526" s="239">
        <f>'Prior Year'!AG71</f>
        <v>7303619.580000001</v>
      </c>
      <c r="C526" s="239">
        <f>AG71</f>
        <v>7105125.1000000006</v>
      </c>
      <c r="D526" s="239">
        <f>'Prior Year'!AG59</f>
        <v>44090</v>
      </c>
      <c r="E526" s="180">
        <f>AG59</f>
        <v>32901</v>
      </c>
      <c r="F526" s="261">
        <f t="shared" si="17"/>
        <v>165.65251939215244</v>
      </c>
      <c r="G526" s="261">
        <f t="shared" si="17"/>
        <v>215.95468526792502</v>
      </c>
      <c r="H526" s="263">
        <f>IF(B526=0,"",IF(C526=0,"",IF(D526=0,"",IF(E526=0,"",IF(G526/F526-1&lt;-0.25,G526/F526-1,IF(G526/F526-1&gt;0.25,G526/F526-1,""))))))</f>
        <v>0.30366073549833117</v>
      </c>
      <c r="I526" s="265"/>
      <c r="K526" s="259"/>
      <c r="L526" s="259"/>
    </row>
    <row r="527" spans="1:12" ht="12.65" customHeight="1" x14ac:dyDescent="0.3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5" customHeight="1" x14ac:dyDescent="0.3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1" t="str">
        <f t="shared" ref="F528:G540" si="18">IF(B528=0,"",IF(D528=0,"",B528/D528))</f>
        <v/>
      </c>
      <c r="G528" s="261" t="str">
        <f t="shared" si="18"/>
        <v/>
      </c>
      <c r="H528" s="263" t="str">
        <f t="shared" si="16"/>
        <v/>
      </c>
      <c r="I528" s="265"/>
      <c r="K528" s="259"/>
      <c r="L528" s="259"/>
    </row>
    <row r="529" spans="1:12" ht="12.65" customHeight="1" x14ac:dyDescent="0.35">
      <c r="A529" s="180" t="s">
        <v>545</v>
      </c>
      <c r="B529" s="239">
        <f>'Prior Year'!AJ71</f>
        <v>0</v>
      </c>
      <c r="C529" s="239">
        <f>AJ71</f>
        <v>0</v>
      </c>
      <c r="D529" s="239">
        <f>'Prior Year'!AJ59</f>
        <v>0</v>
      </c>
      <c r="E529" s="180">
        <f>AJ59</f>
        <v>0</v>
      </c>
      <c r="F529" s="261" t="str">
        <f t="shared" si="18"/>
        <v/>
      </c>
      <c r="G529" s="261" t="str">
        <f t="shared" si="18"/>
        <v/>
      </c>
      <c r="H529" s="263" t="str">
        <f t="shared" si="16"/>
        <v/>
      </c>
      <c r="I529" s="265"/>
      <c r="K529" s="259"/>
      <c r="L529" s="259"/>
    </row>
    <row r="530" spans="1:12" ht="12.65" customHeight="1" x14ac:dyDescent="0.3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5" customHeight="1" x14ac:dyDescent="0.3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5" customHeight="1" x14ac:dyDescent="0.3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5" customHeight="1" x14ac:dyDescent="0.3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5" customHeight="1" x14ac:dyDescent="0.35">
      <c r="A534" s="180" t="s">
        <v>549</v>
      </c>
      <c r="B534" s="239">
        <f>'Prior Year'!AO71</f>
        <v>373878.31</v>
      </c>
      <c r="C534" s="239">
        <f>AO71</f>
        <v>274403.20000000001</v>
      </c>
      <c r="D534" s="239">
        <f>'Prior Year'!AO59</f>
        <v>9108</v>
      </c>
      <c r="E534" s="180">
        <f>AO59</f>
        <v>5172</v>
      </c>
      <c r="F534" s="261">
        <f t="shared" si="18"/>
        <v>41.049441150636802</v>
      </c>
      <c r="G534" s="261">
        <f t="shared" si="18"/>
        <v>53.055529775715392</v>
      </c>
      <c r="H534" s="263">
        <f t="shared" si="16"/>
        <v>0.29247873511896372</v>
      </c>
      <c r="I534" s="265"/>
      <c r="K534" s="259"/>
      <c r="L534" s="259"/>
    </row>
    <row r="535" spans="1:12" ht="12.65" customHeight="1" x14ac:dyDescent="0.3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5" customHeight="1" x14ac:dyDescent="0.3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5" customHeight="1" x14ac:dyDescent="0.3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5" customHeight="1" x14ac:dyDescent="0.3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5" customHeight="1" x14ac:dyDescent="0.3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5" customHeight="1" x14ac:dyDescent="0.3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5" customHeight="1" x14ac:dyDescent="0.35">
      <c r="A541" s="180" t="s">
        <v>556</v>
      </c>
      <c r="B541" s="239">
        <f>'Prior Year'!AV71</f>
        <v>0</v>
      </c>
      <c r="C541" s="239">
        <f>AV71</f>
        <v>0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 x14ac:dyDescent="0.3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 x14ac:dyDescent="0.3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 x14ac:dyDescent="0.35">
      <c r="A544" s="180" t="s">
        <v>558</v>
      </c>
      <c r="B544" s="239">
        <f>'Prior Year'!AY71</f>
        <v>619241.98</v>
      </c>
      <c r="C544" s="239">
        <f>AY71</f>
        <v>798615.96000000008</v>
      </c>
      <c r="D544" s="239">
        <f>'Prior Year'!AY59</f>
        <v>10585</v>
      </c>
      <c r="E544" s="180">
        <f>AY59</f>
        <v>10003</v>
      </c>
      <c r="F544" s="261">
        <f t="shared" ref="F544:G550" si="19">IF(B544=0,"",IF(D544=0,"",B544/D544))</f>
        <v>58.501840340103918</v>
      </c>
      <c r="G544" s="261">
        <f t="shared" si="19"/>
        <v>79.837644706588037</v>
      </c>
      <c r="H544" s="263">
        <f t="shared" si="16"/>
        <v>0.36470313143051825</v>
      </c>
      <c r="I544" s="265"/>
      <c r="K544" s="259"/>
      <c r="L544" s="259"/>
    </row>
    <row r="545" spans="1:13" ht="12.65" customHeight="1" x14ac:dyDescent="0.35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5" customHeight="1" x14ac:dyDescent="0.35">
      <c r="A546" s="180" t="s">
        <v>560</v>
      </c>
      <c r="B546" s="239">
        <f>'Prior Year'!BA71</f>
        <v>0</v>
      </c>
      <c r="C546" s="239">
        <f>BA71</f>
        <v>0</v>
      </c>
      <c r="D546" s="239">
        <f>'Prior Year'!BA59</f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5" customHeight="1" x14ac:dyDescent="0.3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 x14ac:dyDescent="0.3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 x14ac:dyDescent="0.35">
      <c r="A549" s="180" t="s">
        <v>563</v>
      </c>
      <c r="B549" s="239">
        <f>'Prior Year'!BD71</f>
        <v>0</v>
      </c>
      <c r="C549" s="239">
        <f>BD71</f>
        <v>0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 x14ac:dyDescent="0.35">
      <c r="A550" s="180" t="s">
        <v>564</v>
      </c>
      <c r="B550" s="239">
        <f>'Prior Year'!BE71</f>
        <v>0</v>
      </c>
      <c r="C550" s="239">
        <f>BE71</f>
        <v>0</v>
      </c>
      <c r="D550" s="239">
        <f>'Prior Year'!BE59</f>
        <v>200711</v>
      </c>
      <c r="E550" s="180">
        <f>BE59</f>
        <v>200711</v>
      </c>
      <c r="F550" s="261" t="str">
        <f t="shared" si="19"/>
        <v/>
      </c>
      <c r="G550" s="261" t="str">
        <f t="shared" si="19"/>
        <v/>
      </c>
      <c r="H550" s="263" t="str">
        <f t="shared" si="16"/>
        <v/>
      </c>
      <c r="I550" s="265"/>
      <c r="K550" s="259"/>
      <c r="L550" s="259"/>
    </row>
    <row r="551" spans="1:13" ht="12.65" customHeight="1" x14ac:dyDescent="0.35">
      <c r="A551" s="180" t="s">
        <v>565</v>
      </c>
      <c r="B551" s="239">
        <f>'Prior Year'!BF71</f>
        <v>0</v>
      </c>
      <c r="C551" s="239">
        <f>BF71</f>
        <v>0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5" customHeight="1" x14ac:dyDescent="0.3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5" customHeight="1" x14ac:dyDescent="0.35">
      <c r="A553" s="180" t="s">
        <v>567</v>
      </c>
      <c r="B553" s="239">
        <f>'Prior Year'!BH71</f>
        <v>0</v>
      </c>
      <c r="C553" s="239">
        <f>BH71</f>
        <v>0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5" customHeight="1" x14ac:dyDescent="0.3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5" customHeight="1" x14ac:dyDescent="0.3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5" customHeight="1" x14ac:dyDescent="0.35">
      <c r="A556" s="180" t="s">
        <v>570</v>
      </c>
      <c r="B556" s="239">
        <f>'Prior Year'!BK71</f>
        <v>0</v>
      </c>
      <c r="C556" s="239">
        <f>BK71</f>
        <v>0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5" customHeight="1" x14ac:dyDescent="0.35">
      <c r="A557" s="180" t="s">
        <v>571</v>
      </c>
      <c r="B557" s="239">
        <f>'Prior Year'!BL71</f>
        <v>0</v>
      </c>
      <c r="C557" s="239">
        <f>BL71</f>
        <v>0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5" customHeight="1" x14ac:dyDescent="0.3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5" customHeight="1" x14ac:dyDescent="0.35">
      <c r="A559" s="180" t="s">
        <v>573</v>
      </c>
      <c r="B559" s="239">
        <f>'Prior Year'!BN71</f>
        <v>409712.27</v>
      </c>
      <c r="C559" s="239">
        <f>BN71</f>
        <v>1003958.8200000001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5" customHeight="1" x14ac:dyDescent="0.35">
      <c r="A560" s="180" t="s">
        <v>574</v>
      </c>
      <c r="B560" s="239">
        <f>'Prior Year'!BO71</f>
        <v>1078792.45</v>
      </c>
      <c r="C560" s="239">
        <f>BO71</f>
        <v>1376729.9200000002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5" customHeight="1" x14ac:dyDescent="0.3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5" customHeight="1" x14ac:dyDescent="0.3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5" customHeight="1" x14ac:dyDescent="0.35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5" customHeight="1" x14ac:dyDescent="0.3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5" customHeight="1" x14ac:dyDescent="0.3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5" customHeight="1" x14ac:dyDescent="0.3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5" customHeight="1" x14ac:dyDescent="0.35">
      <c r="A567" s="180" t="s">
        <v>580</v>
      </c>
      <c r="B567" s="239">
        <f>'Prior Year'!BV71</f>
        <v>254380.83999999997</v>
      </c>
      <c r="C567" s="239">
        <f>BV71</f>
        <v>418870.16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5" customHeight="1" x14ac:dyDescent="0.3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5" customHeight="1" x14ac:dyDescent="0.3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5" customHeight="1" x14ac:dyDescent="0.35">
      <c r="A570" s="180" t="s">
        <v>583</v>
      </c>
      <c r="B570" s="239">
        <f>'Prior Year'!BY71</f>
        <v>0</v>
      </c>
      <c r="C570" s="239">
        <f>BY71</f>
        <v>0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5" customHeight="1" x14ac:dyDescent="0.3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5" customHeight="1" x14ac:dyDescent="0.3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5" customHeight="1" x14ac:dyDescent="0.3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5" customHeight="1" x14ac:dyDescent="0.35">
      <c r="A574" s="180" t="s">
        <v>587</v>
      </c>
      <c r="B574" s="239">
        <f>'Prior Year'!CC71</f>
        <v>0</v>
      </c>
      <c r="C574" s="239">
        <f>CC71</f>
        <v>0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5" customHeight="1" x14ac:dyDescent="0.35">
      <c r="A575" s="180" t="s">
        <v>588</v>
      </c>
      <c r="B575" s="239">
        <f>'Prior Year'!CD71</f>
        <v>0</v>
      </c>
      <c r="C575" s="239">
        <f>CD71</f>
        <v>0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 x14ac:dyDescent="0.35">
      <c r="M576" s="263"/>
    </row>
    <row r="577" spans="13:13" ht="12.65" customHeight="1" x14ac:dyDescent="0.35">
      <c r="M577" s="263"/>
    </row>
    <row r="578" spans="13:13" ht="12.65" customHeight="1" x14ac:dyDescent="0.35">
      <c r="M578" s="263"/>
    </row>
    <row r="612" spans="1:14" ht="12.65" customHeight="1" x14ac:dyDescent="0.35">
      <c r="A612" s="196"/>
      <c r="C612" s="181" t="s">
        <v>589</v>
      </c>
      <c r="D612" s="180">
        <f>CE76-(BE76+CD76)</f>
        <v>139493</v>
      </c>
      <c r="E612" s="180">
        <f>SUM(C624:D647)+SUM(C668:D713)</f>
        <v>59209966.710000001</v>
      </c>
      <c r="F612" s="180">
        <f>CE64-(AX64+BD64+BE64+BG64+BJ64+BN64+BP64+BQ64+CB64+CC64+CD64)</f>
        <v>12643234.569999998</v>
      </c>
      <c r="G612" s="180">
        <f>CE77-(AX77+AY77+BD77+BE77+BG77+BJ77+BN77+BP77+BQ77+CB77+CC77+CD77)</f>
        <v>10003</v>
      </c>
      <c r="H612" s="197">
        <f>CE60-(AX60+AY60+AZ60+BD60+BE60+BG60+BJ60+BN60+BO60+BP60+BQ60+BR60+CB60+CC60+CD60)</f>
        <v>254.54417000000009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471107.5</v>
      </c>
      <c r="K612" s="180">
        <f>CE75-(AW75+AX75+AY75+AZ75+BA75+BB75+BC75+BD75+BE75+BF75+BG75+BH75+BI75+BJ75+BK75+BL75+BM75+BN75+BO75+BP75+BQ75+BR75+BS75+BT75+BU75+BV75+BW75+BX75+CB75+CC75+CD75)</f>
        <v>54826392.833333328</v>
      </c>
      <c r="L612" s="197">
        <f>CE80-(AW80+AX80+AY80+AZ80+BA80+BB80+BC80+BD80+BE80+BF80+BG80+BH80+BI80+BJ80+BK80+BL80+BM80+BN80+BO80+BP80+BQ80+BR80+BS80+BT80+BU80+BV80+BW80+BX80+BY80+BZ80+CA80+CB80+CC80+CD80)</f>
        <v>77.300000000000011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1">
        <f>CD69-CD70</f>
        <v>0</v>
      </c>
      <c r="D615" s="264">
        <f>SUM(C614:C615)</f>
        <v>0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1003958.8200000001</v>
      </c>
      <c r="D619" s="180">
        <f>(D615/D612)*BN76</f>
        <v>0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1003958.8200000001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798615.96000000008</v>
      </c>
      <c r="D625" s="180">
        <f>(D615/D612)*AY76</f>
        <v>0</v>
      </c>
      <c r="E625" s="180">
        <f>(E623/E612)*SUM(C625:D625)</f>
        <v>13541.259713279906</v>
      </c>
      <c r="F625" s="180">
        <f>(F624/F612)*AY64</f>
        <v>0</v>
      </c>
      <c r="G625" s="180">
        <f>SUM(C625:F625)</f>
        <v>812157.21971327998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1376729.9200000002</v>
      </c>
      <c r="D627" s="180">
        <f>(D615/D612)*BO76</f>
        <v>0</v>
      </c>
      <c r="E627" s="180">
        <f>(E623/E612)*SUM(C627:D627)</f>
        <v>23343.707533422032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1400073.6275334221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418870.16</v>
      </c>
      <c r="D642" s="180">
        <f>(D615/D612)*BV76</f>
        <v>0</v>
      </c>
      <c r="E642" s="180">
        <f>(E623/E612)*SUM(C642:D642)</f>
        <v>7102.3244047152621</v>
      </c>
      <c r="F642" s="180">
        <f>(F624/F612)*BV64</f>
        <v>0</v>
      </c>
      <c r="G642" s="180">
        <f>(G625/G612)*BV77</f>
        <v>0</v>
      </c>
      <c r="H642" s="180">
        <f>(H628/H612)*BV60</f>
        <v>28051.61674070339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3598174.8600000003</v>
      </c>
      <c r="L648" s="264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3968125.21</v>
      </c>
      <c r="D670" s="180">
        <f>(D615/D612)*E76</f>
        <v>0</v>
      </c>
      <c r="E670" s="180">
        <f>(E623/E612)*SUM(C670:D670)</f>
        <v>67283.170803928544</v>
      </c>
      <c r="F670" s="180">
        <f>(F624/F612)*E64</f>
        <v>0</v>
      </c>
      <c r="G670" s="180">
        <f>(G625/G612)*E77</f>
        <v>559164.92773821438</v>
      </c>
      <c r="H670" s="180">
        <f>(H628/H612)*E60</f>
        <v>154948.55038111308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12789202.470000003</v>
      </c>
      <c r="D681" s="180">
        <f>(D615/D612)*P76</f>
        <v>0</v>
      </c>
      <c r="E681" s="180">
        <f>(E623/E612)*SUM(C681:D681)</f>
        <v>216852.55597946089</v>
      </c>
      <c r="F681" s="180">
        <f>(F624/F612)*P64</f>
        <v>0</v>
      </c>
      <c r="G681" s="180">
        <f>(G625/G612)*P77</f>
        <v>0</v>
      </c>
      <c r="H681" s="180">
        <f>(H628/H612)*P60</f>
        <v>183146.80557324924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3315121.6900000004</v>
      </c>
      <c r="D682" s="180">
        <f>(D615/D612)*Q76</f>
        <v>0</v>
      </c>
      <c r="E682" s="180">
        <f>(E623/E612)*SUM(C682:D682)</f>
        <v>56210.90240347488</v>
      </c>
      <c r="F682" s="180">
        <f>(F624/F612)*Q64</f>
        <v>0</v>
      </c>
      <c r="G682" s="180">
        <f>(G625/G612)*Q77</f>
        <v>0</v>
      </c>
      <c r="H682" s="180">
        <f>(H628/H612)*Q60</f>
        <v>112751.93340049507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5019434.6100000013</v>
      </c>
      <c r="D683" s="180">
        <f>(D615/D612)*R76</f>
        <v>0</v>
      </c>
      <c r="E683" s="180">
        <f>(E623/E612)*SUM(C683:D683)</f>
        <v>85109.077544400498</v>
      </c>
      <c r="F683" s="180">
        <f>(F624/F612)*R64</f>
        <v>0</v>
      </c>
      <c r="G683" s="180">
        <f>(G625/G612)*R77</f>
        <v>0</v>
      </c>
      <c r="H683" s="180">
        <f>(H628/H612)*R60</f>
        <v>102104.19972376499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1282979.74</v>
      </c>
      <c r="D684" s="180">
        <f>(D615/D612)*S76</f>
        <v>0</v>
      </c>
      <c r="E684" s="180">
        <f>(E623/E612)*SUM(C684:D684)</f>
        <v>21754.087992702182</v>
      </c>
      <c r="F684" s="180">
        <f>(F624/F612)*S64</f>
        <v>0</v>
      </c>
      <c r="G684" s="180">
        <f>(G625/G612)*S77</f>
        <v>0</v>
      </c>
      <c r="H684" s="180">
        <f>(H628/H612)*S60</f>
        <v>62685.297835347475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189987.79307498501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8128920.8999999994</v>
      </c>
      <c r="D686" s="180">
        <f>(D615/D612)*U76</f>
        <v>0</v>
      </c>
      <c r="E686" s="180">
        <f>(E623/E612)*SUM(C686:D686)</f>
        <v>137833.24477463364</v>
      </c>
      <c r="F686" s="180">
        <f>(F624/F612)*U64</f>
        <v>0</v>
      </c>
      <c r="G686" s="180">
        <f>(G625/G612)*U77</f>
        <v>0</v>
      </c>
      <c r="H686" s="180">
        <f>(H628/H612)*U60</f>
        <v>190100.14132522864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2002505.33</v>
      </c>
      <c r="D688" s="180">
        <f>(D615/D612)*W76</f>
        <v>0</v>
      </c>
      <c r="E688" s="180">
        <f>(E623/E612)*SUM(C688:D688)</f>
        <v>33954.298572692293</v>
      </c>
      <c r="F688" s="180">
        <f>(F624/F612)*W64</f>
        <v>0</v>
      </c>
      <c r="G688" s="180">
        <f>(G625/G612)*W77</f>
        <v>0</v>
      </c>
      <c r="H688" s="180">
        <f>(H628/H612)*W60</f>
        <v>31260.116660968979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1196548</v>
      </c>
      <c r="D689" s="180">
        <f>(D615/D612)*X76</f>
        <v>0</v>
      </c>
      <c r="E689" s="180">
        <f>(E623/E612)*SUM(C689:D689)</f>
        <v>20288.559256198241</v>
      </c>
      <c r="F689" s="180">
        <f>(F624/F612)*X64</f>
        <v>0</v>
      </c>
      <c r="G689" s="180">
        <f>(G625/G612)*X77</f>
        <v>0</v>
      </c>
      <c r="H689" s="180">
        <f>(H628/H612)*X60</f>
        <v>33134.844709969242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9829958.8699999992</v>
      </c>
      <c r="D690" s="180">
        <f>(D615/D612)*Y76</f>
        <v>0</v>
      </c>
      <c r="E690" s="180">
        <f>(E623/E612)*SUM(C690:D690)</f>
        <v>166675.8901606843</v>
      </c>
      <c r="F690" s="180">
        <f>(F624/F612)*Y64</f>
        <v>0</v>
      </c>
      <c r="G690" s="180">
        <f>(G625/G612)*Y77</f>
        <v>0</v>
      </c>
      <c r="H690" s="180">
        <f>(H628/H612)*Y60</f>
        <v>226920.08842420505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779845.85000000009</v>
      </c>
      <c r="D692" s="180">
        <f>(D615/D612)*AA76</f>
        <v>0</v>
      </c>
      <c r="E692" s="180">
        <f>(E623/E612)*SUM(C692:D692)</f>
        <v>13222.995432214409</v>
      </c>
      <c r="F692" s="180">
        <f>(F624/F612)*AA64</f>
        <v>0</v>
      </c>
      <c r="G692" s="180">
        <f>(G625/G612)*AA77</f>
        <v>0</v>
      </c>
      <c r="H692" s="180">
        <f>(H628/H612)*AA60</f>
        <v>11110.640356121736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456205.00999999995</v>
      </c>
      <c r="D693" s="180">
        <f>(D615/D612)*AB76</f>
        <v>0</v>
      </c>
      <c r="E693" s="180">
        <f>(E623/E612)*SUM(C693:D693)</f>
        <v>7735.3707317713206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467374.68999999994</v>
      </c>
      <c r="D694" s="180">
        <f>(D615/D612)*AC76</f>
        <v>0</v>
      </c>
      <c r="E694" s="180">
        <f>(E623/E612)*SUM(C694:D694)</f>
        <v>7924.7628117821287</v>
      </c>
      <c r="F694" s="180">
        <f>(F624/F612)*AC64</f>
        <v>0</v>
      </c>
      <c r="G694" s="180">
        <f>(G625/G612)*AC77</f>
        <v>0</v>
      </c>
      <c r="H694" s="180">
        <f>(H628/H612)*AC60</f>
        <v>16267.187551103976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7105125.1000000006</v>
      </c>
      <c r="D698" s="180">
        <f>(D615/D612)*AG76</f>
        <v>0</v>
      </c>
      <c r="E698" s="180">
        <f>(E623/E612)*SUM(C698:D698)</f>
        <v>120473.85613786614</v>
      </c>
      <c r="F698" s="180">
        <f>(F624/F612)*AG64</f>
        <v>0</v>
      </c>
      <c r="G698" s="180">
        <f>(G625/G612)*AG77</f>
        <v>20460.223869613768</v>
      </c>
      <c r="H698" s="180">
        <f>(H628/H612)*AG60</f>
        <v>238117.9088049033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274403.20000000001</v>
      </c>
      <c r="D706" s="180">
        <f>(D615/D612)*AO76</f>
        <v>0</v>
      </c>
      <c r="E706" s="180">
        <f>(E623/E612)*SUM(C706:D706)</f>
        <v>4652.755746773566</v>
      </c>
      <c r="F706" s="180">
        <f>(F624/F612)*AO64</f>
        <v>0</v>
      </c>
      <c r="G706" s="180">
        <f>(G625/G612)*AO77</f>
        <v>0</v>
      </c>
      <c r="H706" s="180">
        <f>(H628/H612)*AO60</f>
        <v>9474.2960462473711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42544.275030466728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60213925.530000001</v>
      </c>
      <c r="D715" s="180">
        <f>SUM(D616:D647)+SUM(D668:D713)</f>
        <v>0</v>
      </c>
      <c r="E715" s="180">
        <f>SUM(E624:E647)+SUM(E668:E713)</f>
        <v>1003958.8200000003</v>
      </c>
      <c r="F715" s="180">
        <f>SUM(F625:F648)+SUM(F668:F713)</f>
        <v>0</v>
      </c>
      <c r="G715" s="180">
        <f>SUM(G626:G647)+SUM(G668:G713)</f>
        <v>812157.21971327986</v>
      </c>
      <c r="H715" s="180">
        <f>SUM(H629:H647)+SUM(H668:H713)</f>
        <v>1400073.6275334216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60213925.529999994</v>
      </c>
      <c r="D716" s="180">
        <f>D615</f>
        <v>0</v>
      </c>
      <c r="E716" s="180">
        <f>E623</f>
        <v>1003958.8200000001</v>
      </c>
      <c r="F716" s="180">
        <f>F624</f>
        <v>0</v>
      </c>
      <c r="G716" s="180">
        <f>G625</f>
        <v>812157.21971327998</v>
      </c>
      <c r="H716" s="180">
        <f>H628</f>
        <v>1400073.6275334221</v>
      </c>
      <c r="I716" s="180">
        <f>I629</f>
        <v>0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3598174.8600000003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020*2020*A</v>
      </c>
      <c r="B722" s="274">
        <f>ROUND(C165,0)</f>
        <v>0</v>
      </c>
      <c r="C722" s="274">
        <f>ROUND(C166,0)</f>
        <v>0</v>
      </c>
      <c r="D722" s="274">
        <f>ROUND(C167,0)</f>
        <v>0</v>
      </c>
      <c r="E722" s="274">
        <f>ROUND(C168,0)</f>
        <v>0</v>
      </c>
      <c r="F722" s="274">
        <f>ROUND(C169,0)</f>
        <v>0</v>
      </c>
      <c r="G722" s="274">
        <f>ROUND(C170,0)</f>
        <v>0</v>
      </c>
      <c r="H722" s="274">
        <f>ROUND(C171+C172,0)</f>
        <v>11161032</v>
      </c>
      <c r="I722" s="274">
        <f>ROUND(C175,0)</f>
        <v>0</v>
      </c>
      <c r="J722" s="274">
        <f>ROUND(C176,0)</f>
        <v>19556</v>
      </c>
      <c r="K722" s="274">
        <f>ROUND(C179,0)</f>
        <v>0</v>
      </c>
      <c r="L722" s="274">
        <f>ROUND(C180,0)</f>
        <v>0</v>
      </c>
      <c r="M722" s="274">
        <f>ROUND(C183,0)</f>
        <v>11000</v>
      </c>
      <c r="N722" s="274">
        <f>ROUND(C184,0)</f>
        <v>0</v>
      </c>
      <c r="O722" s="274">
        <f>ROUND(C185,0)</f>
        <v>0</v>
      </c>
      <c r="P722" s="274">
        <f>ROUND(C188,0)</f>
        <v>0</v>
      </c>
      <c r="Q722" s="274">
        <f>ROUND(C189,0)</f>
        <v>0</v>
      </c>
      <c r="R722" s="274">
        <f>ROUND(B195,0)</f>
        <v>0</v>
      </c>
      <c r="S722" s="274">
        <f>ROUND(C195,0)</f>
        <v>0</v>
      </c>
      <c r="T722" s="274">
        <f>ROUND(D195,0)</f>
        <v>0</v>
      </c>
      <c r="U722" s="274">
        <f>ROUND(B196,0)</f>
        <v>0</v>
      </c>
      <c r="V722" s="274">
        <f>ROUND(C196,0)</f>
        <v>0</v>
      </c>
      <c r="W722" s="274">
        <f>ROUND(D196,0)</f>
        <v>0</v>
      </c>
      <c r="X722" s="274">
        <f>ROUND(B197,0)</f>
        <v>0</v>
      </c>
      <c r="Y722" s="274">
        <f>ROUND(C197,0)</f>
        <v>0</v>
      </c>
      <c r="Z722" s="274">
        <f>ROUND(D197,0)</f>
        <v>0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0</v>
      </c>
      <c r="AE722" s="274">
        <f>ROUND(C199,0)</f>
        <v>0</v>
      </c>
      <c r="AF722" s="274">
        <f>ROUND(D199,0)</f>
        <v>0</v>
      </c>
      <c r="AG722" s="274">
        <f>ROUND(B200,0)</f>
        <v>5200774</v>
      </c>
      <c r="AH722" s="274">
        <f>ROUND(C200,0)</f>
        <v>7731338</v>
      </c>
      <c r="AI722" s="274">
        <f>ROUND(D200,0)</f>
        <v>0</v>
      </c>
      <c r="AJ722" s="274">
        <f>ROUND(B201,0)</f>
        <v>15500</v>
      </c>
      <c r="AK722" s="274">
        <f>ROUND(C201,0)</f>
        <v>0</v>
      </c>
      <c r="AL722" s="274">
        <f>ROUND(D201,0)</f>
        <v>0</v>
      </c>
      <c r="AM722" s="274">
        <f>ROUND(B202,0)</f>
        <v>0</v>
      </c>
      <c r="AN722" s="274">
        <f>ROUND(C202,0)</f>
        <v>0</v>
      </c>
      <c r="AO722" s="274">
        <f>ROUND(D202,0)</f>
        <v>0</v>
      </c>
      <c r="AP722" s="274">
        <f>ROUND(B203,0)</f>
        <v>0</v>
      </c>
      <c r="AQ722" s="274">
        <f>ROUND(C203,0)</f>
        <v>0</v>
      </c>
      <c r="AR722" s="274">
        <f>ROUND(D203,0)</f>
        <v>0</v>
      </c>
      <c r="AS722" s="274"/>
      <c r="AT722" s="274"/>
      <c r="AU722" s="274"/>
      <c r="AV722" s="274">
        <f>ROUND(B209,0)</f>
        <v>0</v>
      </c>
      <c r="AW722" s="274">
        <f>ROUND(C209,0)</f>
        <v>0</v>
      </c>
      <c r="AX722" s="274">
        <f>ROUND(D209,0)</f>
        <v>0</v>
      </c>
      <c r="AY722" s="274">
        <f>ROUND(B210,0)</f>
        <v>0</v>
      </c>
      <c r="AZ722" s="274">
        <f>ROUND(C210,0)</f>
        <v>0</v>
      </c>
      <c r="BA722" s="274">
        <f>ROUND(D210,0)</f>
        <v>0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0</v>
      </c>
      <c r="BF722" s="274">
        <f>ROUND(C212,0)</f>
        <v>0</v>
      </c>
      <c r="BG722" s="274">
        <f>ROUND(D212,0)</f>
        <v>0</v>
      </c>
      <c r="BH722" s="274">
        <f>ROUND(B213,0)</f>
        <v>3268751</v>
      </c>
      <c r="BI722" s="274">
        <f>ROUND(C213,0)</f>
        <v>1335749</v>
      </c>
      <c r="BJ722" s="274">
        <f>ROUND(D213,0)</f>
        <v>0</v>
      </c>
      <c r="BK722" s="274">
        <f>ROUND(B214,0)</f>
        <v>14474</v>
      </c>
      <c r="BL722" s="274">
        <f>ROUND(C214,0)</f>
        <v>1026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0</v>
      </c>
      <c r="BU722" s="274">
        <f>ROUND(C224,0)</f>
        <v>0</v>
      </c>
      <c r="BV722" s="274">
        <f>ROUND(C225,0)</f>
        <v>0</v>
      </c>
      <c r="BW722" s="274">
        <f>ROUND(C226,0)</f>
        <v>0</v>
      </c>
      <c r="BX722" s="274">
        <f>ROUND(C227,0)</f>
        <v>0</v>
      </c>
      <c r="BY722" s="274">
        <f>ROUND(C228,0)</f>
        <v>0</v>
      </c>
      <c r="BZ722" s="274">
        <f>ROUND(C231,0)</f>
        <v>507</v>
      </c>
      <c r="CA722" s="274">
        <f>ROUND(C233,0)</f>
        <v>0</v>
      </c>
      <c r="CB722" s="274">
        <f>ROUND(C234,0)</f>
        <v>293330</v>
      </c>
      <c r="CC722" s="274">
        <f>ROUND(C238+C239,0)</f>
        <v>0</v>
      </c>
      <c r="CD722" s="274">
        <f>D221</f>
        <v>983003.18523833971</v>
      </c>
      <c r="CE722" s="274"/>
    </row>
    <row r="723" spans="1:84" ht="12.65" customHeight="1" x14ac:dyDescent="0.3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5" customHeight="1" x14ac:dyDescent="0.3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020*2020*A</v>
      </c>
      <c r="B726" s="274">
        <f>ROUND(C111,0)</f>
        <v>290</v>
      </c>
      <c r="C726" s="274">
        <f>ROUND(C112,0)</f>
        <v>0</v>
      </c>
      <c r="D726" s="274">
        <f>ROUND(C113,0)</f>
        <v>0</v>
      </c>
      <c r="E726" s="274">
        <f>ROUND(C114,0)</f>
        <v>0</v>
      </c>
      <c r="F726" s="274">
        <f>ROUND(D111,0)</f>
        <v>1345</v>
      </c>
      <c r="G726" s="274">
        <f>ROUND(D112,0)</f>
        <v>0</v>
      </c>
      <c r="H726" s="274">
        <f>ROUND(D113,0)</f>
        <v>0</v>
      </c>
      <c r="I726" s="274">
        <f>ROUND(D114,0)</f>
        <v>0</v>
      </c>
      <c r="J726" s="274">
        <f>ROUND(C116,0)</f>
        <v>0</v>
      </c>
      <c r="K726" s="274">
        <f>ROUND(C117,0)</f>
        <v>0</v>
      </c>
      <c r="L726" s="274">
        <f>ROUND(C118,0)</f>
        <v>18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0</v>
      </c>
      <c r="V726" s="274">
        <f>ROUND(C128,0)</f>
        <v>50</v>
      </c>
      <c r="W726" s="274">
        <f>ROUND(C129,0)</f>
        <v>0</v>
      </c>
      <c r="X726" s="274">
        <f>ROUND(B138,0)</f>
        <v>165</v>
      </c>
      <c r="Y726" s="274">
        <f>ROUND(B139,0)</f>
        <v>805</v>
      </c>
      <c r="Z726" s="274">
        <f>ROUND(B140,0)</f>
        <v>1922</v>
      </c>
      <c r="AA726" s="274">
        <f>ROUND(B141,0)</f>
        <v>2414225</v>
      </c>
      <c r="AB726" s="274">
        <f>ROUND(B142,0)</f>
        <v>24308265</v>
      </c>
      <c r="AC726" s="274">
        <f>ROUND(C138,0)</f>
        <v>0</v>
      </c>
      <c r="AD726" s="274">
        <f>ROUND(C139,0)</f>
        <v>0</v>
      </c>
      <c r="AE726" s="274">
        <f>ROUND(C140,0)</f>
        <v>0</v>
      </c>
      <c r="AF726" s="274">
        <f>ROUND(C141,0)</f>
        <v>0</v>
      </c>
      <c r="AG726" s="274">
        <f>ROUND(C142,0)</f>
        <v>0</v>
      </c>
      <c r="AH726" s="274">
        <f>ROUND(D138,0)</f>
        <v>117</v>
      </c>
      <c r="AI726" s="274">
        <f>ROUND(D139,0)</f>
        <v>540</v>
      </c>
      <c r="AJ726" s="274">
        <f>ROUND(D140,0)</f>
        <v>2413</v>
      </c>
      <c r="AK726" s="274">
        <f>ROUND(D141,0)</f>
        <v>2429456</v>
      </c>
      <c r="AL726" s="274">
        <f>ROUND(D142,0)</f>
        <v>30518128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5" customHeight="1" x14ac:dyDescent="0.3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5" customHeight="1" x14ac:dyDescent="0.3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020*2020*A</v>
      </c>
      <c r="B730" s="274">
        <f>ROUND(C250,0)</f>
        <v>0</v>
      </c>
      <c r="C730" s="274">
        <f>ROUND(C251,0)</f>
        <v>0</v>
      </c>
      <c r="D730" s="274">
        <f>ROUND(C252,0)</f>
        <v>0</v>
      </c>
      <c r="E730" s="274">
        <f>ROUND(C253,0)</f>
        <v>0</v>
      </c>
      <c r="F730" s="274">
        <f>ROUND(C254,0)</f>
        <v>0</v>
      </c>
      <c r="G730" s="274">
        <f>ROUND(C255,0)</f>
        <v>0</v>
      </c>
      <c r="H730" s="274">
        <f>ROUND(C256,0)</f>
        <v>0</v>
      </c>
      <c r="I730" s="274">
        <f>ROUND(C257,0)</f>
        <v>0</v>
      </c>
      <c r="J730" s="274">
        <f>ROUND(C258,0)</f>
        <v>0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0</v>
      </c>
      <c r="O730" s="274">
        <f>ROUND(C267,0)</f>
        <v>0</v>
      </c>
      <c r="P730" s="274">
        <f>ROUND(C268,0)</f>
        <v>0</v>
      </c>
      <c r="Q730" s="274">
        <f>ROUND(C269,0)</f>
        <v>0</v>
      </c>
      <c r="R730" s="274">
        <f>ROUND(C270,0)</f>
        <v>0</v>
      </c>
      <c r="S730" s="274">
        <f>ROUND(C271,0)</f>
        <v>0</v>
      </c>
      <c r="T730" s="274">
        <f>ROUND(C272,0)</f>
        <v>8327612</v>
      </c>
      <c r="U730" s="274">
        <f>ROUND(C273,0)</f>
        <v>0</v>
      </c>
      <c r="V730" s="274">
        <f>ROUND(C274,0)</f>
        <v>0</v>
      </c>
      <c r="W730" s="274">
        <f>ROUND(C275,0)</f>
        <v>0</v>
      </c>
      <c r="X730" s="274">
        <f>ROUND(C276,0)</f>
        <v>0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0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0</v>
      </c>
      <c r="AI730" s="274">
        <f>ROUND(C306,0)</f>
        <v>0</v>
      </c>
      <c r="AJ730" s="274">
        <f>ROUND(C307,0)</f>
        <v>0</v>
      </c>
      <c r="AK730" s="274">
        <f>ROUND(C308,0)</f>
        <v>0</v>
      </c>
      <c r="AL730" s="274">
        <f>ROUND(C309,0)</f>
        <v>0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0</v>
      </c>
      <c r="AX730" s="274">
        <f>ROUND(C325,0)</f>
        <v>0</v>
      </c>
      <c r="AY730" s="274">
        <f>ROUND(C326,0)</f>
        <v>0</v>
      </c>
      <c r="AZ730" s="274">
        <f>ROUND(C327,0)</f>
        <v>0</v>
      </c>
      <c r="BA730" s="274">
        <f>ROUND(C328,0)</f>
        <v>0</v>
      </c>
      <c r="BB730" s="274">
        <f>ROUND(C332,0)</f>
        <v>0</v>
      </c>
      <c r="BC730" s="274"/>
      <c r="BD730" s="274"/>
      <c r="BE730" s="274">
        <f>ROUND(C337,0)</f>
        <v>8327612</v>
      </c>
      <c r="BF730" s="274">
        <f>ROUND(C336,0)</f>
        <v>0</v>
      </c>
      <c r="BG730" s="274"/>
      <c r="BH730" s="274"/>
      <c r="BI730" s="274">
        <f>ROUND(CE60,2)</f>
        <v>279.42</v>
      </c>
      <c r="BJ730" s="274">
        <f>ROUND(C359,0)</f>
        <v>4843681</v>
      </c>
      <c r="BK730" s="274">
        <f>ROUND(C360,0)</f>
        <v>49982712</v>
      </c>
      <c r="BL730" s="274">
        <f>ROUND(C364,0)</f>
        <v>0</v>
      </c>
      <c r="BM730" s="274">
        <f>ROUND(C365,0)</f>
        <v>293330</v>
      </c>
      <c r="BN730" s="274">
        <f>ROUND(C366,0)</f>
        <v>0</v>
      </c>
      <c r="BO730" s="274">
        <f>ROUND(C370,0)</f>
        <v>0</v>
      </c>
      <c r="BP730" s="274">
        <f>ROUND(C371,0)</f>
        <v>0</v>
      </c>
      <c r="BQ730" s="274">
        <f>ROUND(C378,0)</f>
        <v>25846033</v>
      </c>
      <c r="BR730" s="274">
        <f>ROUND(C379,0)</f>
        <v>11161033</v>
      </c>
      <c r="BS730" s="274">
        <f>ROUND(C380,0)</f>
        <v>1585203</v>
      </c>
      <c r="BT730" s="274">
        <f>ROUND(C381,0)</f>
        <v>12652456</v>
      </c>
      <c r="BU730" s="274">
        <f>ROUND(C382,0)</f>
        <v>97598</v>
      </c>
      <c r="BV730" s="274">
        <f>ROUND(C383,0)</f>
        <v>6014016</v>
      </c>
      <c r="BW730" s="274">
        <f>ROUND(C384,0)</f>
        <v>2131582</v>
      </c>
      <c r="BX730" s="274">
        <f>ROUND(C385,0)</f>
        <v>19556</v>
      </c>
      <c r="BY730" s="274">
        <f>ROUND(C386,0)</f>
        <v>0</v>
      </c>
      <c r="BZ730" s="274">
        <f>ROUND(C387,0)</f>
        <v>0</v>
      </c>
      <c r="CA730" s="274">
        <f>ROUND(C388,0)</f>
        <v>0</v>
      </c>
      <c r="CB730" s="274">
        <f>C363</f>
        <v>983003.18523833971</v>
      </c>
      <c r="CC730" s="274">
        <f>ROUND(C389,0)</f>
        <v>706450</v>
      </c>
      <c r="CD730" s="274">
        <f>ROUND(C392,0)</f>
        <v>0</v>
      </c>
      <c r="CE730" s="274">
        <f>ROUND(C394,0)</f>
        <v>0</v>
      </c>
      <c r="CF730" s="201">
        <f>ROUND(C395,0)</f>
        <v>0</v>
      </c>
    </row>
    <row r="731" spans="1:84" ht="12.65" customHeight="1" x14ac:dyDescent="0.3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5" customHeight="1" x14ac:dyDescent="0.3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020*2020*6010*A</v>
      </c>
      <c r="B734" s="274">
        <f>ROUND(C59,0)</f>
        <v>0</v>
      </c>
      <c r="C734" s="274">
        <f>ROUND(C60,2)</f>
        <v>0</v>
      </c>
      <c r="D734" s="274">
        <f>ROUND(C61,0)</f>
        <v>0</v>
      </c>
      <c r="E734" s="274">
        <f>ROUND(C62,0)</f>
        <v>0</v>
      </c>
      <c r="F734" s="274">
        <f>ROUND(C63,0)</f>
        <v>0</v>
      </c>
      <c r="G734" s="274">
        <f>ROUND(C64,0)</f>
        <v>0</v>
      </c>
      <c r="H734" s="274">
        <f>ROUND(C65,0)</f>
        <v>0</v>
      </c>
      <c r="I734" s="274">
        <f>ROUND(C66,0)</f>
        <v>0</v>
      </c>
      <c r="J734" s="274">
        <f>ROUND(C67,0)</f>
        <v>0</v>
      </c>
      <c r="K734" s="274">
        <f>ROUND(C68,0)</f>
        <v>0</v>
      </c>
      <c r="L734" s="274">
        <f>ROUND(C69,0)</f>
        <v>0</v>
      </c>
      <c r="M734" s="274">
        <f>ROUND(C70,0)</f>
        <v>0</v>
      </c>
      <c r="N734" s="274">
        <f>ROUND(C75,0)</f>
        <v>0</v>
      </c>
      <c r="O734" s="274">
        <f>ROUND(C73,0)</f>
        <v>0</v>
      </c>
      <c r="P734" s="274">
        <f>IF(C76&gt;0,ROUND(C76,0),0)</f>
        <v>0</v>
      </c>
      <c r="Q734" s="274">
        <f>IF(C77&gt;0,ROUND(C77,0),0)</f>
        <v>0</v>
      </c>
      <c r="R734" s="274">
        <f>IF(C78&gt;0,ROUND(C78,0),0)</f>
        <v>0</v>
      </c>
      <c r="S734" s="274">
        <f>IF(C79&gt;0,ROUND(C79,0),0)</f>
        <v>0</v>
      </c>
      <c r="T734" s="274">
        <f>IF(C80&gt;0,ROUND(C80,2),0)</f>
        <v>0</v>
      </c>
      <c r="U734" s="274"/>
      <c r="V734" s="274"/>
      <c r="W734" s="274"/>
      <c r="X734" s="274"/>
      <c r="Y734" s="274" t="e">
        <f>IF(M668&lt;&gt;0,ROUND(M668,0),0)</f>
        <v>#DIV/0!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5" customHeight="1" x14ac:dyDescent="0.35">
      <c r="A735" s="209" t="str">
        <f>RIGHT($C$83,3)&amp;"*"&amp;RIGHT($C$82,4)&amp;"*"&amp;D$55&amp;"*"&amp;"A"</f>
        <v>020*2020*6030*A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 t="e">
        <f t="shared" ref="Y735:Y779" si="21">IF(M669&lt;&gt;0,ROUND(M669,0),0)</f>
        <v>#DIV/0!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5" customHeight="1" x14ac:dyDescent="0.35">
      <c r="A736" s="209" t="str">
        <f>RIGHT($C$83,3)&amp;"*"&amp;RIGHT($C$82,4)&amp;"*"&amp;E$55&amp;"*"&amp;"A"</f>
        <v>020*2020*6070*A</v>
      </c>
      <c r="B736" s="274">
        <f>ROUND(E59,0)</f>
        <v>1345</v>
      </c>
      <c r="C736" s="276">
        <f>ROUND(E60,2)</f>
        <v>28.17</v>
      </c>
      <c r="D736" s="274">
        <f>ROUND(E61,0)</f>
        <v>2457899</v>
      </c>
      <c r="E736" s="274">
        <f>ROUND(E62,0)</f>
        <v>1057660</v>
      </c>
      <c r="F736" s="274">
        <f>ROUND(E63,0)</f>
        <v>0</v>
      </c>
      <c r="G736" s="274">
        <f>ROUND(E64,0)</f>
        <v>117131</v>
      </c>
      <c r="H736" s="274">
        <f>ROUND(E65,0)</f>
        <v>2085</v>
      </c>
      <c r="I736" s="274">
        <f>ROUND(E66,0)</f>
        <v>252137</v>
      </c>
      <c r="J736" s="274">
        <f>ROUND(E67,0)</f>
        <v>31362</v>
      </c>
      <c r="K736" s="274">
        <f>ROUND(E68,0)</f>
        <v>0</v>
      </c>
      <c r="L736" s="274">
        <f>ROUND(E69,0)</f>
        <v>49851</v>
      </c>
      <c r="M736" s="274">
        <f>ROUND(E70,0)</f>
        <v>0</v>
      </c>
      <c r="N736" s="274">
        <f>ROUND(E75,0)</f>
        <v>6885646</v>
      </c>
      <c r="O736" s="274">
        <f>ROUND(E73,0)</f>
        <v>4843681</v>
      </c>
      <c r="P736" s="274">
        <f>IF(E76&gt;0,ROUND(E76,0),0)</f>
        <v>7543</v>
      </c>
      <c r="Q736" s="274">
        <f>IF(E77&gt;0,ROUND(E77,0),0)</f>
        <v>6887</v>
      </c>
      <c r="R736" s="274">
        <f>IF(E78&gt;0,ROUND(E78,0),0)</f>
        <v>0</v>
      </c>
      <c r="S736" s="274">
        <f>IF(E79&gt;0,ROUND(E79,0),0)</f>
        <v>39478</v>
      </c>
      <c r="T736" s="276">
        <f>IF(E80&gt;0,ROUND(E80,2),0)</f>
        <v>14.4</v>
      </c>
      <c r="U736" s="274"/>
      <c r="V736" s="275"/>
      <c r="W736" s="274"/>
      <c r="X736" s="274"/>
      <c r="Y736" s="274" t="e">
        <f t="shared" si="21"/>
        <v>#DIV/0!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5" customHeight="1" x14ac:dyDescent="0.35">
      <c r="A737" s="209" t="str">
        <f>RIGHT($C$83,3)&amp;"*"&amp;RIGHT($C$82,4)&amp;"*"&amp;F$55&amp;"*"&amp;"A"</f>
        <v>020*2020*6100*A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 t="e">
        <f t="shared" si="21"/>
        <v>#DIV/0!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5" customHeight="1" x14ac:dyDescent="0.35">
      <c r="A738" s="209" t="str">
        <f>RIGHT($C$83,3)&amp;"*"&amp;RIGHT($C$82,4)&amp;"*"&amp;G$55&amp;"*"&amp;"A"</f>
        <v>020*2020*6120*A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 t="e">
        <f t="shared" si="21"/>
        <v>#DIV/0!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5" customHeight="1" x14ac:dyDescent="0.35">
      <c r="A739" s="209" t="str">
        <f>RIGHT($C$83,3)&amp;"*"&amp;RIGHT($C$82,4)&amp;"*"&amp;H$55&amp;"*"&amp;"A"</f>
        <v>020*2020*6140*A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 t="e">
        <f t="shared" si="21"/>
        <v>#DIV/0!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5" customHeight="1" x14ac:dyDescent="0.35">
      <c r="A740" s="209" t="str">
        <f>RIGHT($C$83,3)&amp;"*"&amp;RIGHT($C$82,4)&amp;"*"&amp;I$55&amp;"*"&amp;"A"</f>
        <v>020*2020*6150*A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 t="e">
        <f t="shared" si="21"/>
        <v>#DIV/0!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5" customHeight="1" x14ac:dyDescent="0.35">
      <c r="A741" s="209" t="str">
        <f>RIGHT($C$83,3)&amp;"*"&amp;RIGHT($C$82,4)&amp;"*"&amp;J$55&amp;"*"&amp;"A"</f>
        <v>020*2020*6170*A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 t="e">
        <f t="shared" si="21"/>
        <v>#DIV/0!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5" customHeight="1" x14ac:dyDescent="0.35">
      <c r="A742" s="209" t="str">
        <f>RIGHT($C$83,3)&amp;"*"&amp;RIGHT($C$82,4)&amp;"*"&amp;K$55&amp;"*"&amp;"A"</f>
        <v>020*2020*6200*A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 t="e">
        <f t="shared" si="21"/>
        <v>#DIV/0!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5" customHeight="1" x14ac:dyDescent="0.35">
      <c r="A743" s="209" t="str">
        <f>RIGHT($C$83,3)&amp;"*"&amp;RIGHT($C$82,4)&amp;"*"&amp;L$55&amp;"*"&amp;"A"</f>
        <v>020*2020*6210*A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 t="e">
        <f t="shared" si="21"/>
        <v>#DIV/0!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5" customHeight="1" x14ac:dyDescent="0.35">
      <c r="A744" s="209" t="str">
        <f>RIGHT($C$83,3)&amp;"*"&amp;RIGHT($C$82,4)&amp;"*"&amp;M$55&amp;"*"&amp;"A"</f>
        <v>020*2020*6330*A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 t="e">
        <f t="shared" si="21"/>
        <v>#DIV/0!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5" customHeight="1" x14ac:dyDescent="0.35">
      <c r="A745" s="209" t="str">
        <f>RIGHT($C$83,3)&amp;"*"&amp;RIGHT($C$82,4)&amp;"*"&amp;N$55&amp;"*"&amp;"A"</f>
        <v>020*2020*6400*A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 t="e">
        <f t="shared" si="21"/>
        <v>#DIV/0!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5" customHeight="1" x14ac:dyDescent="0.35">
      <c r="A746" s="209" t="str">
        <f>RIGHT($C$83,3)&amp;"*"&amp;RIGHT($C$82,4)&amp;"*"&amp;O$55&amp;"*"&amp;"A"</f>
        <v>020*2020*7010*A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 t="e">
        <f t="shared" si="21"/>
        <v>#DIV/0!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5" customHeight="1" x14ac:dyDescent="0.35">
      <c r="A747" s="209" t="str">
        <f>RIGHT($C$83,3)&amp;"*"&amp;RIGHT($C$82,4)&amp;"*"&amp;P$55&amp;"*"&amp;"A"</f>
        <v>020*2020*7020*A</v>
      </c>
      <c r="B747" s="274">
        <f>ROUND(P59,0)</f>
        <v>887719</v>
      </c>
      <c r="C747" s="276">
        <f>ROUND(P60,2)</f>
        <v>33.299999999999997</v>
      </c>
      <c r="D747" s="274">
        <f>ROUND(P61,0)</f>
        <v>2724750</v>
      </c>
      <c r="E747" s="274">
        <f>ROUND(P62,0)</f>
        <v>1177054</v>
      </c>
      <c r="F747" s="274">
        <f>ROUND(P63,0)</f>
        <v>150906</v>
      </c>
      <c r="G747" s="274">
        <f>ROUND(P64,0)</f>
        <v>7333978</v>
      </c>
      <c r="H747" s="274">
        <f>ROUND(P65,0)</f>
        <v>50192</v>
      </c>
      <c r="I747" s="274">
        <f>ROUND(P66,0)</f>
        <v>358070</v>
      </c>
      <c r="J747" s="274">
        <f>ROUND(P67,0)</f>
        <v>688385</v>
      </c>
      <c r="K747" s="274">
        <f>ROUND(P68,0)</f>
        <v>16825</v>
      </c>
      <c r="L747" s="274">
        <f>ROUND(P69,0)</f>
        <v>289043</v>
      </c>
      <c r="M747" s="274">
        <f>ROUND(P70,0)</f>
        <v>0</v>
      </c>
      <c r="N747" s="274">
        <f>ROUND(P75,0)</f>
        <v>12469705</v>
      </c>
      <c r="O747" s="274">
        <f>ROUND(P73,0)</f>
        <v>0</v>
      </c>
      <c r="P747" s="274">
        <f>IF(P76&gt;0,ROUND(P76,0),0)</f>
        <v>19488</v>
      </c>
      <c r="Q747" s="274">
        <f>IF(P77&gt;0,ROUND(P77,0),0)</f>
        <v>0</v>
      </c>
      <c r="R747" s="274">
        <f>IF(P78&gt;0,ROUND(P78,0),0)</f>
        <v>0</v>
      </c>
      <c r="S747" s="274">
        <f>IF(P79&gt;0,ROUND(P79,0),0)</f>
        <v>78331</v>
      </c>
      <c r="T747" s="276">
        <f>IF(P80&gt;0,ROUND(P80,2),0)</f>
        <v>14.4</v>
      </c>
      <c r="U747" s="274"/>
      <c r="V747" s="275"/>
      <c r="W747" s="274"/>
      <c r="X747" s="274"/>
      <c r="Y747" s="274" t="e">
        <f t="shared" si="21"/>
        <v>#DIV/0!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5" customHeight="1" x14ac:dyDescent="0.35">
      <c r="A748" s="209" t="str">
        <f>RIGHT($C$83,3)&amp;"*"&amp;RIGHT($C$82,4)&amp;"*"&amp;Q$55&amp;"*"&amp;"A"</f>
        <v>020*2020*7030*A</v>
      </c>
      <c r="B748" s="274">
        <f>ROUND(Q59,0)</f>
        <v>407529</v>
      </c>
      <c r="C748" s="276">
        <f>ROUND(Q60,2)</f>
        <v>20.5</v>
      </c>
      <c r="D748" s="274">
        <f>ROUND(Q61,0)</f>
        <v>2003331</v>
      </c>
      <c r="E748" s="274">
        <f>ROUND(Q62,0)</f>
        <v>862965</v>
      </c>
      <c r="F748" s="274">
        <f>ROUND(Q63,0)</f>
        <v>0</v>
      </c>
      <c r="G748" s="274">
        <f>ROUND(Q64,0)</f>
        <v>308918</v>
      </c>
      <c r="H748" s="274">
        <f>ROUND(Q65,0)</f>
        <v>274</v>
      </c>
      <c r="I748" s="274">
        <f>ROUND(Q66,0)</f>
        <v>83700</v>
      </c>
      <c r="J748" s="274">
        <f>ROUND(Q67,0)</f>
        <v>39777</v>
      </c>
      <c r="K748" s="274">
        <f>ROUND(Q68,0)</f>
        <v>0</v>
      </c>
      <c r="L748" s="274">
        <f>ROUND(Q69,0)</f>
        <v>16157</v>
      </c>
      <c r="M748" s="274">
        <f>ROUND(Q70,0)</f>
        <v>0</v>
      </c>
      <c r="N748" s="274">
        <f>ROUND(Q75,0)</f>
        <v>5349250</v>
      </c>
      <c r="O748" s="274">
        <f>ROUND(Q73,0)</f>
        <v>0</v>
      </c>
      <c r="P748" s="274">
        <f>IF(Q76&gt;0,ROUND(Q76,0),0)</f>
        <v>9402</v>
      </c>
      <c r="Q748" s="274">
        <f>IF(Q77&gt;0,ROUND(Q77,0),0)</f>
        <v>0</v>
      </c>
      <c r="R748" s="274">
        <f>IF(Q78&gt;0,ROUND(Q78,0),0)</f>
        <v>0</v>
      </c>
      <c r="S748" s="274">
        <f>IF(Q79&gt;0,ROUND(Q79,0),0)</f>
        <v>0</v>
      </c>
      <c r="T748" s="276">
        <f>IF(Q80&gt;0,ROUND(Q80,2),0)</f>
        <v>14.8</v>
      </c>
      <c r="U748" s="274"/>
      <c r="V748" s="275"/>
      <c r="W748" s="274"/>
      <c r="X748" s="274"/>
      <c r="Y748" s="274" t="e">
        <f t="shared" si="21"/>
        <v>#DIV/0!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5" customHeight="1" x14ac:dyDescent="0.35">
      <c r="A749" s="209" t="str">
        <f>RIGHT($C$83,3)&amp;"*"&amp;RIGHT($C$82,4)&amp;"*"&amp;R$55&amp;"*"&amp;"A"</f>
        <v>020*2020*7040*A</v>
      </c>
      <c r="B749" s="274">
        <f>ROUND(R59,0)</f>
        <v>435517</v>
      </c>
      <c r="C749" s="276">
        <f>ROUND(R60,2)</f>
        <v>18.559999999999999</v>
      </c>
      <c r="D749" s="274">
        <f>ROUND(R61,0)</f>
        <v>3234499</v>
      </c>
      <c r="E749" s="274">
        <f>ROUND(R62,0)</f>
        <v>1407853</v>
      </c>
      <c r="F749" s="274">
        <f>ROUND(R63,0)</f>
        <v>0</v>
      </c>
      <c r="G749" s="274">
        <f>ROUND(R64,0)</f>
        <v>295001</v>
      </c>
      <c r="H749" s="274">
        <f>ROUND(R65,0)</f>
        <v>2867</v>
      </c>
      <c r="I749" s="274">
        <f>ROUND(R66,0)</f>
        <v>7438</v>
      </c>
      <c r="J749" s="274">
        <f>ROUND(R67,0)</f>
        <v>22518</v>
      </c>
      <c r="K749" s="274">
        <f>ROUND(R68,0)</f>
        <v>152</v>
      </c>
      <c r="L749" s="274">
        <f>ROUND(R69,0)</f>
        <v>49108</v>
      </c>
      <c r="M749" s="274">
        <f>ROUND(R70,0)</f>
        <v>0</v>
      </c>
      <c r="N749" s="274">
        <f>ROUND(R75,0)</f>
        <v>933482</v>
      </c>
      <c r="O749" s="274">
        <f>ROUND(R73,0)</f>
        <v>0</v>
      </c>
      <c r="P749" s="274">
        <f>IF(R76&gt;0,ROUND(R76,0),0)</f>
        <v>6833</v>
      </c>
      <c r="Q749" s="274">
        <f>IF(R77&gt;0,ROUND(R77,0),0)</f>
        <v>0</v>
      </c>
      <c r="R749" s="274">
        <f>IF(R78&gt;0,ROUND(R78,0),0)</f>
        <v>0</v>
      </c>
      <c r="S749" s="274">
        <f>IF(R79&gt;0,ROUND(R79,0),0)</f>
        <v>0</v>
      </c>
      <c r="T749" s="276">
        <f>IF(R80&gt;0,ROUND(R80,2),0)</f>
        <v>3.6</v>
      </c>
      <c r="U749" s="274"/>
      <c r="V749" s="275"/>
      <c r="W749" s="274"/>
      <c r="X749" s="274"/>
      <c r="Y749" s="274" t="e">
        <f t="shared" si="21"/>
        <v>#DIV/0!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5" customHeight="1" x14ac:dyDescent="0.35">
      <c r="A750" s="209" t="str">
        <f>RIGHT($C$83,3)&amp;"*"&amp;RIGHT($C$82,4)&amp;"*"&amp;S$55&amp;"*"&amp;"A"</f>
        <v>020*2020*7050*A</v>
      </c>
      <c r="B750" s="274"/>
      <c r="C750" s="276">
        <f>ROUND(S60,2)</f>
        <v>11.4</v>
      </c>
      <c r="D750" s="274">
        <f>ROUND(S61,0)</f>
        <v>477369</v>
      </c>
      <c r="E750" s="274">
        <f>ROUND(S62,0)</f>
        <v>202594</v>
      </c>
      <c r="F750" s="274">
        <f>ROUND(S63,0)</f>
        <v>0</v>
      </c>
      <c r="G750" s="274">
        <f>ROUND(S64,0)</f>
        <v>207192</v>
      </c>
      <c r="H750" s="274">
        <f>ROUND(S65,0)</f>
        <v>735</v>
      </c>
      <c r="I750" s="274">
        <f>ROUND(S66,0)</f>
        <v>337390</v>
      </c>
      <c r="J750" s="274">
        <f>ROUND(S67,0)</f>
        <v>50273</v>
      </c>
      <c r="K750" s="274">
        <f>ROUND(S68,0)</f>
        <v>0</v>
      </c>
      <c r="L750" s="274">
        <f>ROUND(S69,0)</f>
        <v>7427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5427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147281</v>
      </c>
      <c r="T750" s="276">
        <f>IF(S80&gt;0,ROUND(S80,2),0)</f>
        <v>0.1</v>
      </c>
      <c r="U750" s="274"/>
      <c r="V750" s="275"/>
      <c r="W750" s="274"/>
      <c r="X750" s="274"/>
      <c r="Y750" s="274" t="e">
        <f t="shared" si="21"/>
        <v>#DIV/0!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5" customHeight="1" x14ac:dyDescent="0.35">
      <c r="A751" s="209" t="str">
        <f>RIGHT($C$83,3)&amp;"*"&amp;RIGHT($C$82,4)&amp;"*"&amp;T$55&amp;"*"&amp;"A"</f>
        <v>020*2020*7060*A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2340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 t="e">
        <f t="shared" si="21"/>
        <v>#DIV/0!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5" customHeight="1" x14ac:dyDescent="0.35">
      <c r="A752" s="209" t="str">
        <f>RIGHT($C$83,3)&amp;"*"&amp;RIGHT($C$82,4)&amp;"*"&amp;U$55&amp;"*"&amp;"A"</f>
        <v>020*2020*7070*A</v>
      </c>
      <c r="B752" s="274">
        <f>ROUND(U59,0)</f>
        <v>0</v>
      </c>
      <c r="C752" s="276">
        <f>ROUND(U60,2)</f>
        <v>34.56</v>
      </c>
      <c r="D752" s="274">
        <f>ROUND(U61,0)</f>
        <v>2603577</v>
      </c>
      <c r="E752" s="274">
        <f>ROUND(U62,0)</f>
        <v>1127516</v>
      </c>
      <c r="F752" s="274">
        <f>ROUND(U63,0)</f>
        <v>75329</v>
      </c>
      <c r="G752" s="274">
        <f>ROUND(U64,0)</f>
        <v>1615764</v>
      </c>
      <c r="H752" s="274">
        <f>ROUND(U65,0)</f>
        <v>25550</v>
      </c>
      <c r="I752" s="274">
        <f>ROUND(U66,0)</f>
        <v>2513988</v>
      </c>
      <c r="J752" s="274">
        <f>ROUND(U67,0)</f>
        <v>63647</v>
      </c>
      <c r="K752" s="274">
        <f>ROUND(U68,0)</f>
        <v>0</v>
      </c>
      <c r="L752" s="274">
        <f>ROUND(U69,0)</f>
        <v>103550</v>
      </c>
      <c r="M752" s="274">
        <f>ROUND(U70,0)</f>
        <v>0</v>
      </c>
      <c r="N752" s="274">
        <f>ROUND(U75,0)</f>
        <v>3082979</v>
      </c>
      <c r="O752" s="274">
        <f>ROUND(U73,0)</f>
        <v>0</v>
      </c>
      <c r="P752" s="274">
        <f>IF(U76&gt;0,ROUND(U76,0),0)</f>
        <v>11654</v>
      </c>
      <c r="Q752" s="274">
        <f>IF(U77&gt;0,ROUND(U77,0),0)</f>
        <v>0</v>
      </c>
      <c r="R752" s="274">
        <f>IF(U78&gt;0,ROUND(U78,0),0)</f>
        <v>0</v>
      </c>
      <c r="S752" s="274">
        <f>IF(U79&gt;0,ROUND(U79,0),0)</f>
        <v>61</v>
      </c>
      <c r="T752" s="276">
        <f>IF(U80&gt;0,ROUND(U80,2),0)</f>
        <v>0</v>
      </c>
      <c r="U752" s="274"/>
      <c r="V752" s="275"/>
      <c r="W752" s="274"/>
      <c r="X752" s="274"/>
      <c r="Y752" s="274" t="e">
        <f t="shared" si="21"/>
        <v>#DIV/0!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5" customHeight="1" x14ac:dyDescent="0.35">
      <c r="A753" s="209" t="str">
        <f>RIGHT($C$83,3)&amp;"*"&amp;RIGHT($C$82,4)&amp;"*"&amp;V$55&amp;"*"&amp;"A"</f>
        <v>020*2020*7110*A</v>
      </c>
      <c r="B753" s="274">
        <f>ROUND(V59,0)</f>
        <v>0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0</v>
      </c>
      <c r="H753" s="274">
        <f>ROUND(V65,0)</f>
        <v>0</v>
      </c>
      <c r="I753" s="274">
        <f>ROUND(V66,0)</f>
        <v>0</v>
      </c>
      <c r="J753" s="274">
        <f>ROUND(V67,0)</f>
        <v>0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0</v>
      </c>
      <c r="O753" s="274">
        <f>ROUND(V73,0)</f>
        <v>0</v>
      </c>
      <c r="P753" s="274">
        <f>IF(V76&gt;0,ROUND(V76,0),0)</f>
        <v>0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 t="e">
        <f t="shared" si="21"/>
        <v>#DIV/0!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5" customHeight="1" x14ac:dyDescent="0.35">
      <c r="A754" s="209" t="str">
        <f>RIGHT($C$83,3)&amp;"*"&amp;RIGHT($C$82,4)&amp;"*"&amp;W$55&amp;"*"&amp;"A"</f>
        <v>020*2020*7120*A</v>
      </c>
      <c r="B754" s="274">
        <f>ROUND(W59,0)</f>
        <v>0</v>
      </c>
      <c r="C754" s="276">
        <f>ROUND(W60,2)</f>
        <v>5.68</v>
      </c>
      <c r="D754" s="274">
        <f>ROUND(W61,0)</f>
        <v>634090</v>
      </c>
      <c r="E754" s="274">
        <f>ROUND(W62,0)</f>
        <v>273410</v>
      </c>
      <c r="F754" s="274">
        <f>ROUND(W63,0)</f>
        <v>2570</v>
      </c>
      <c r="G754" s="274">
        <f>ROUND(W64,0)</f>
        <v>46616</v>
      </c>
      <c r="H754" s="274">
        <f>ROUND(W65,0)</f>
        <v>136</v>
      </c>
      <c r="I754" s="274">
        <f>ROUND(W66,0)</f>
        <v>521225</v>
      </c>
      <c r="J754" s="274">
        <f>ROUND(W67,0)</f>
        <v>511174</v>
      </c>
      <c r="K754" s="274">
        <f>ROUND(W68,0)</f>
        <v>0</v>
      </c>
      <c r="L754" s="274">
        <f>ROUND(W69,0)</f>
        <v>13284</v>
      </c>
      <c r="M754" s="274">
        <f>ROUND(W70,0)</f>
        <v>0</v>
      </c>
      <c r="N754" s="274">
        <f>ROUND(W75,0)</f>
        <v>3274776</v>
      </c>
      <c r="O754" s="274">
        <f>ROUND(W73,0)</f>
        <v>0</v>
      </c>
      <c r="P754" s="274">
        <f>IF(W76&gt;0,ROUND(W76,0),0)</f>
        <v>3673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 t="e">
        <f t="shared" si="21"/>
        <v>#DIV/0!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5" customHeight="1" x14ac:dyDescent="0.35">
      <c r="A755" s="209" t="str">
        <f>RIGHT($C$83,3)&amp;"*"&amp;RIGHT($C$82,4)&amp;"*"&amp;X$55&amp;"*"&amp;"A"</f>
        <v>020*2020*7130*A</v>
      </c>
      <c r="B755" s="274">
        <f>ROUND(X59,0)</f>
        <v>0</v>
      </c>
      <c r="C755" s="276">
        <f>ROUND(X60,2)</f>
        <v>6.02</v>
      </c>
      <c r="D755" s="274">
        <f>ROUND(X61,0)</f>
        <v>667850</v>
      </c>
      <c r="E755" s="274">
        <f>ROUND(X62,0)</f>
        <v>289203</v>
      </c>
      <c r="F755" s="274">
        <f>ROUND(X63,0)</f>
        <v>19528</v>
      </c>
      <c r="G755" s="274">
        <f>ROUND(X64,0)</f>
        <v>166055</v>
      </c>
      <c r="H755" s="274">
        <f>ROUND(X65,0)</f>
        <v>0</v>
      </c>
      <c r="I755" s="274">
        <f>ROUND(X66,0)</f>
        <v>19528</v>
      </c>
      <c r="J755" s="274">
        <f>ROUND(X67,0)</f>
        <v>31583</v>
      </c>
      <c r="K755" s="274">
        <f>ROUND(X68,0)</f>
        <v>0</v>
      </c>
      <c r="L755" s="274">
        <f>ROUND(X69,0)</f>
        <v>2800</v>
      </c>
      <c r="M755" s="274">
        <f>ROUND(X70,0)</f>
        <v>0</v>
      </c>
      <c r="N755" s="274">
        <f>ROUND(X75,0)</f>
        <v>4539090</v>
      </c>
      <c r="O755" s="274">
        <f>ROUND(X73,0)</f>
        <v>0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 t="e">
        <f t="shared" si="21"/>
        <v>#DIV/0!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5" customHeight="1" x14ac:dyDescent="0.35">
      <c r="A756" s="209" t="str">
        <f>RIGHT($C$83,3)&amp;"*"&amp;RIGHT($C$82,4)&amp;"*"&amp;Y$55&amp;"*"&amp;"A"</f>
        <v>020*2020*7140*A</v>
      </c>
      <c r="B756" s="274">
        <f>ROUND(Y59,0)</f>
        <v>0</v>
      </c>
      <c r="C756" s="276">
        <f>ROUND(Y60,2)</f>
        <v>41.26</v>
      </c>
      <c r="D756" s="274">
        <f>ROUND(Y61,0)</f>
        <v>3542533</v>
      </c>
      <c r="E756" s="274">
        <f>ROUND(Y62,0)</f>
        <v>1525318</v>
      </c>
      <c r="F756" s="274">
        <f>ROUND(Y63,0)</f>
        <v>1316860</v>
      </c>
      <c r="G756" s="274">
        <f>ROUND(Y64,0)</f>
        <v>1056660</v>
      </c>
      <c r="H756" s="274">
        <f>ROUND(Y65,0)</f>
        <v>693</v>
      </c>
      <c r="I756" s="274">
        <f>ROUND(Y66,0)</f>
        <v>1786630</v>
      </c>
      <c r="J756" s="274">
        <f>ROUND(Y67,0)</f>
        <v>544604</v>
      </c>
      <c r="K756" s="274">
        <f>ROUND(Y68,0)</f>
        <v>2564</v>
      </c>
      <c r="L756" s="274">
        <f>ROUND(Y69,0)</f>
        <v>54096</v>
      </c>
      <c r="M756" s="274">
        <f>ROUND(Y70,0)</f>
        <v>0</v>
      </c>
      <c r="N756" s="274">
        <f>ROUND(Y75,0)</f>
        <v>13463945</v>
      </c>
      <c r="O756" s="274">
        <f>ROUND(Y73,0)</f>
        <v>0</v>
      </c>
      <c r="P756" s="274">
        <f>IF(Y76&gt;0,ROUND(Y76,0),0)</f>
        <v>33883</v>
      </c>
      <c r="Q756" s="274">
        <f>IF(Y77&gt;0,ROUND(Y77,0),0)</f>
        <v>0</v>
      </c>
      <c r="R756" s="274">
        <f>IF(Y78&gt;0,ROUND(Y78,0),0)</f>
        <v>0</v>
      </c>
      <c r="S756" s="274">
        <f>IF(Y79&gt;0,ROUND(Y79,0),0)</f>
        <v>112843</v>
      </c>
      <c r="T756" s="276">
        <f>IF(Y80&gt;0,ROUND(Y80,2),0)</f>
        <v>3.7</v>
      </c>
      <c r="U756" s="274"/>
      <c r="V756" s="275"/>
      <c r="W756" s="274"/>
      <c r="X756" s="274"/>
      <c r="Y756" s="274" t="e">
        <f t="shared" si="21"/>
        <v>#DIV/0!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5" customHeight="1" x14ac:dyDescent="0.35">
      <c r="A757" s="209" t="str">
        <f>RIGHT($C$83,3)&amp;"*"&amp;RIGHT($C$82,4)&amp;"*"&amp;Z$55&amp;"*"&amp;"A"</f>
        <v>020*2020*7150*A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 t="e">
        <f t="shared" si="21"/>
        <v>#DIV/0!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5" customHeight="1" x14ac:dyDescent="0.35">
      <c r="A758" s="209" t="str">
        <f>RIGHT($C$83,3)&amp;"*"&amp;RIGHT($C$82,4)&amp;"*"&amp;AA$55&amp;"*"&amp;"A"</f>
        <v>020*2020*7160*A</v>
      </c>
      <c r="B758" s="274">
        <f>ROUND(AA59,0)</f>
        <v>0</v>
      </c>
      <c r="C758" s="276">
        <f>ROUND(AA60,2)</f>
        <v>2.02</v>
      </c>
      <c r="D758" s="274">
        <f>ROUND(AA61,0)</f>
        <v>173479</v>
      </c>
      <c r="E758" s="274">
        <f>ROUND(AA62,0)</f>
        <v>75438</v>
      </c>
      <c r="F758" s="274">
        <f>ROUND(AA63,0)</f>
        <v>18868</v>
      </c>
      <c r="G758" s="274">
        <f>ROUND(AA64,0)</f>
        <v>455706</v>
      </c>
      <c r="H758" s="274">
        <f>ROUND(AA65,0)</f>
        <v>0</v>
      </c>
      <c r="I758" s="274">
        <f>ROUND(AA66,0)</f>
        <v>18868</v>
      </c>
      <c r="J758" s="274">
        <f>ROUND(AA67,0)</f>
        <v>665</v>
      </c>
      <c r="K758" s="274">
        <f>ROUND(AA68,0)</f>
        <v>0</v>
      </c>
      <c r="L758" s="274">
        <f>ROUND(AA69,0)</f>
        <v>36821</v>
      </c>
      <c r="M758" s="274">
        <f>ROUND(AA70,0)</f>
        <v>0</v>
      </c>
      <c r="N758" s="274">
        <f>ROUND(AA75,0)</f>
        <v>761503</v>
      </c>
      <c r="O758" s="274">
        <f>ROUND(AA73,0)</f>
        <v>0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 t="e">
        <f t="shared" si="21"/>
        <v>#DIV/0!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5" customHeight="1" x14ac:dyDescent="0.35">
      <c r="A759" s="209" t="str">
        <f>RIGHT($C$83,3)&amp;"*"&amp;RIGHT($C$82,4)&amp;"*"&amp;AB$55&amp;"*"&amp;"A"</f>
        <v>020*2020*7170*A</v>
      </c>
      <c r="B759" s="274"/>
      <c r="C759" s="276">
        <f>ROUND(AB60,2)</f>
        <v>0</v>
      </c>
      <c r="D759" s="274">
        <f>ROUND(AB61,0)</f>
        <v>0</v>
      </c>
      <c r="E759" s="274">
        <f>ROUND(AB62,0)</f>
        <v>0</v>
      </c>
      <c r="F759" s="274">
        <f>ROUND(AB63,0)</f>
        <v>0</v>
      </c>
      <c r="G759" s="274">
        <f>ROUND(AB64,0)</f>
        <v>348798</v>
      </c>
      <c r="H759" s="274">
        <f>ROUND(AB65,0)</f>
        <v>1430</v>
      </c>
      <c r="I759" s="274">
        <f>ROUND(AB66,0)</f>
        <v>1488</v>
      </c>
      <c r="J759" s="274">
        <f>ROUND(AB67,0)</f>
        <v>94708</v>
      </c>
      <c r="K759" s="274">
        <f>ROUND(AB68,0)</f>
        <v>0</v>
      </c>
      <c r="L759" s="274">
        <f>ROUND(AB69,0)</f>
        <v>9781</v>
      </c>
      <c r="M759" s="274">
        <f>ROUND(AB70,0)</f>
        <v>0</v>
      </c>
      <c r="N759" s="274">
        <f>ROUND(AB75,0)</f>
        <v>712391</v>
      </c>
      <c r="O759" s="274">
        <f>ROUND(AB73,0)</f>
        <v>0</v>
      </c>
      <c r="P759" s="274">
        <f>IF(AB76&gt;0,ROUND(AB76,0),0)</f>
        <v>4623</v>
      </c>
      <c r="Q759" s="274">
        <f>IF(AB77&gt;0,ROUND(AB77,0),0)</f>
        <v>0</v>
      </c>
      <c r="R759" s="274">
        <f>IF(AB78&gt;0,ROUND(AB78,0),0)</f>
        <v>0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 t="e">
        <f t="shared" si="21"/>
        <v>#DIV/0!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5" customHeight="1" x14ac:dyDescent="0.35">
      <c r="A760" s="209" t="str">
        <f>RIGHT($C$83,3)&amp;"*"&amp;RIGHT($C$82,4)&amp;"*"&amp;AC$55&amp;"*"&amp;"A"</f>
        <v>020*2020*7180*A</v>
      </c>
      <c r="B760" s="274">
        <f>ROUND(AC59,0)</f>
        <v>0</v>
      </c>
      <c r="C760" s="276">
        <f>ROUND(AC60,2)</f>
        <v>2.96</v>
      </c>
      <c r="D760" s="274">
        <f>ROUND(AC61,0)</f>
        <v>292630</v>
      </c>
      <c r="E760" s="274">
        <f>ROUND(AC62,0)</f>
        <v>127511</v>
      </c>
      <c r="F760" s="274">
        <f>ROUND(AC63,0)</f>
        <v>0</v>
      </c>
      <c r="G760" s="274">
        <f>ROUND(AC64,0)</f>
        <v>45596</v>
      </c>
      <c r="H760" s="274">
        <f>ROUND(AC65,0)</f>
        <v>0</v>
      </c>
      <c r="I760" s="274">
        <f>ROUND(AC66,0)</f>
        <v>0</v>
      </c>
      <c r="J760" s="274">
        <f>ROUND(AC67,0)</f>
        <v>0</v>
      </c>
      <c r="K760" s="274">
        <f>ROUND(AC68,0)</f>
        <v>0</v>
      </c>
      <c r="L760" s="274">
        <f>ROUND(AC69,0)</f>
        <v>1638</v>
      </c>
      <c r="M760" s="274">
        <f>ROUND(AC70,0)</f>
        <v>0</v>
      </c>
      <c r="N760" s="274">
        <f>ROUND(AC75,0)</f>
        <v>95299</v>
      </c>
      <c r="O760" s="274">
        <f>ROUND(AC73,0)</f>
        <v>0</v>
      </c>
      <c r="P760" s="274">
        <f>IF(AC76&gt;0,ROUND(AC76,0),0)</f>
        <v>743</v>
      </c>
      <c r="Q760" s="274">
        <f>IF(AC77&gt;0,ROUND(AC77,0),0)</f>
        <v>0</v>
      </c>
      <c r="R760" s="274">
        <f>IF(AC78&gt;0,ROUND(AC78,0),0)</f>
        <v>0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 t="e">
        <f t="shared" si="21"/>
        <v>#DIV/0!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5" customHeight="1" x14ac:dyDescent="0.35">
      <c r="A761" s="209" t="str">
        <f>RIGHT($C$83,3)&amp;"*"&amp;RIGHT($C$82,4)&amp;"*"&amp;AD$55&amp;"*"&amp;"A"</f>
        <v>020*2020*7190*A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 t="e">
        <f t="shared" si="21"/>
        <v>#DIV/0!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5" customHeight="1" x14ac:dyDescent="0.35">
      <c r="A762" s="209" t="str">
        <f>RIGHT($C$83,3)&amp;"*"&amp;RIGHT($C$82,4)&amp;"*"&amp;AE$55&amp;"*"&amp;"A"</f>
        <v>020*2020*7200*A</v>
      </c>
      <c r="B762" s="274">
        <f>ROUND(AE59,0)</f>
        <v>0</v>
      </c>
      <c r="C762" s="276">
        <f>ROUND(AE60,2)</f>
        <v>0</v>
      </c>
      <c r="D762" s="274">
        <f>ROUND(AE61,0)</f>
        <v>0</v>
      </c>
      <c r="E762" s="274">
        <f>ROUND(AE62,0)</f>
        <v>0</v>
      </c>
      <c r="F762" s="274">
        <f>ROUND(AE63,0)</f>
        <v>0</v>
      </c>
      <c r="G762" s="274">
        <f>ROUND(AE64,0)</f>
        <v>0</v>
      </c>
      <c r="H762" s="274">
        <f>ROUND(AE65,0)</f>
        <v>0</v>
      </c>
      <c r="I762" s="274">
        <f>ROUND(AE66,0)</f>
        <v>0</v>
      </c>
      <c r="J762" s="274">
        <f>ROUND(AE67,0)</f>
        <v>0</v>
      </c>
      <c r="K762" s="274">
        <f>ROUND(AE68,0)</f>
        <v>0</v>
      </c>
      <c r="L762" s="274">
        <f>ROUND(AE69,0)</f>
        <v>0</v>
      </c>
      <c r="M762" s="274">
        <f>ROUND(AE70,0)</f>
        <v>0</v>
      </c>
      <c r="N762" s="274">
        <f>ROUND(AE75,0)</f>
        <v>0</v>
      </c>
      <c r="O762" s="274">
        <f>ROUND(AE73,0)</f>
        <v>0</v>
      </c>
      <c r="P762" s="274">
        <f>IF(AE76&gt;0,ROUND(AE76,0),0)</f>
        <v>0</v>
      </c>
      <c r="Q762" s="274">
        <f>IF(AE77&gt;0,ROUND(AE77,0),0)</f>
        <v>0</v>
      </c>
      <c r="R762" s="274">
        <f>IF(AE78&gt;0,ROUND(AE78,0),0)</f>
        <v>0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 t="e">
        <f t="shared" si="21"/>
        <v>#DIV/0!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5" customHeight="1" x14ac:dyDescent="0.35">
      <c r="A763" s="209" t="str">
        <f>RIGHT($C$83,3)&amp;"*"&amp;RIGHT($C$82,4)&amp;"*"&amp;AF$55&amp;"*"&amp;"A"</f>
        <v>020*2020*7220*A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 t="e">
        <f t="shared" si="21"/>
        <v>#DIV/0!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5" customHeight="1" x14ac:dyDescent="0.35">
      <c r="A764" s="209" t="str">
        <f>RIGHT($C$83,3)&amp;"*"&amp;RIGHT($C$82,4)&amp;"*"&amp;AG$55&amp;"*"&amp;"A"</f>
        <v>020*2020*7230*A</v>
      </c>
      <c r="B764" s="274">
        <f>ROUND(AG59,0)</f>
        <v>32901</v>
      </c>
      <c r="C764" s="276">
        <f>ROUND(AG60,2)</f>
        <v>43.29</v>
      </c>
      <c r="D764" s="274">
        <f>ROUND(AG61,0)</f>
        <v>4435557</v>
      </c>
      <c r="E764" s="274">
        <f>ROUND(AG62,0)</f>
        <v>1902149</v>
      </c>
      <c r="F764" s="274">
        <f>ROUND(AG63,0)</f>
        <v>601</v>
      </c>
      <c r="G764" s="274">
        <f>ROUND(AG64,0)</f>
        <v>523365</v>
      </c>
      <c r="H764" s="274">
        <f>ROUND(AG65,0)</f>
        <v>6507</v>
      </c>
      <c r="I764" s="274">
        <f>ROUND(AG66,0)</f>
        <v>134457</v>
      </c>
      <c r="J764" s="274">
        <f>ROUND(AG67,0)</f>
        <v>45484</v>
      </c>
      <c r="K764" s="274">
        <f>ROUND(AG68,0)</f>
        <v>0</v>
      </c>
      <c r="L764" s="274">
        <f>ROUND(AG69,0)</f>
        <v>57005</v>
      </c>
      <c r="M764" s="274">
        <f>ROUND(AG70,0)</f>
        <v>0</v>
      </c>
      <c r="N764" s="274">
        <f>ROUND(AG75,0)</f>
        <v>3253410</v>
      </c>
      <c r="O764" s="274">
        <f>ROUND(AG73,0)</f>
        <v>0</v>
      </c>
      <c r="P764" s="274">
        <f>IF(AG76&gt;0,ROUND(AG76,0),0)</f>
        <v>14792</v>
      </c>
      <c r="Q764" s="274">
        <f>IF(AG77&gt;0,ROUND(AG77,0),0)</f>
        <v>252</v>
      </c>
      <c r="R764" s="274">
        <f>IF(AG78&gt;0,ROUND(AG78,0),0)</f>
        <v>0</v>
      </c>
      <c r="S764" s="274">
        <f>IF(AG79&gt;0,ROUND(AG79,0),0)</f>
        <v>93114</v>
      </c>
      <c r="T764" s="276">
        <f>IF(AG80&gt;0,ROUND(AG80,2),0)</f>
        <v>24.6</v>
      </c>
      <c r="U764" s="274"/>
      <c r="V764" s="275"/>
      <c r="W764" s="274"/>
      <c r="X764" s="274"/>
      <c r="Y764" s="274" t="e">
        <f t="shared" si="21"/>
        <v>#DIV/0!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5" customHeight="1" x14ac:dyDescent="0.35">
      <c r="A765" s="209" t="str">
        <f>RIGHT($C$83,3)&amp;"*"&amp;RIGHT($C$82,4)&amp;"*"&amp;AH$55&amp;"*"&amp;"A"</f>
        <v>020*2020*7240*A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 t="e">
        <f t="shared" si="21"/>
        <v>#DIV/0!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5" customHeight="1" x14ac:dyDescent="0.35">
      <c r="A766" s="209" t="str">
        <f>RIGHT($C$83,3)&amp;"*"&amp;RIGHT($C$82,4)&amp;"*"&amp;AI$55&amp;"*"&amp;"A"</f>
        <v>020*2020*7250*A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 t="e">
        <f t="shared" si="21"/>
        <v>#DIV/0!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5" customHeight="1" x14ac:dyDescent="0.35">
      <c r="A767" s="209" t="str">
        <f>RIGHT($C$83,3)&amp;"*"&amp;RIGHT($C$82,4)&amp;"*"&amp;AJ$55&amp;"*"&amp;"A"</f>
        <v>020*2020*7260*A</v>
      </c>
      <c r="B767" s="274">
        <f>ROUND(AJ59,0)</f>
        <v>0</v>
      </c>
      <c r="C767" s="276">
        <f>ROUND(AJ60,2)</f>
        <v>0</v>
      </c>
      <c r="D767" s="274">
        <f>ROUND(AJ61,0)</f>
        <v>0</v>
      </c>
      <c r="E767" s="274">
        <f>ROUND(AJ62,0)</f>
        <v>0</v>
      </c>
      <c r="F767" s="274">
        <f>ROUND(AJ63,0)</f>
        <v>0</v>
      </c>
      <c r="G767" s="274">
        <f>ROUND(AJ64,0)</f>
        <v>0</v>
      </c>
      <c r="H767" s="274">
        <f>ROUND(AJ65,0)</f>
        <v>0</v>
      </c>
      <c r="I767" s="274">
        <f>ROUND(AJ66,0)</f>
        <v>0</v>
      </c>
      <c r="J767" s="274">
        <f>ROUND(AJ67,0)</f>
        <v>0</v>
      </c>
      <c r="K767" s="274">
        <f>ROUND(AJ68,0)</f>
        <v>0</v>
      </c>
      <c r="L767" s="274">
        <f>ROUND(AJ69,0)</f>
        <v>0</v>
      </c>
      <c r="M767" s="274">
        <f>ROUND(AJ70,0)</f>
        <v>0</v>
      </c>
      <c r="N767" s="274">
        <f>ROUND(AJ75,0)</f>
        <v>0</v>
      </c>
      <c r="O767" s="274">
        <f>ROUND(AJ73,0)</f>
        <v>0</v>
      </c>
      <c r="P767" s="274">
        <f>IF(AJ76&gt;0,ROUND(AJ76,0),0)</f>
        <v>0</v>
      </c>
      <c r="Q767" s="274">
        <f>IF(AJ77&gt;0,ROUND(AJ77,0),0)</f>
        <v>0</v>
      </c>
      <c r="R767" s="274">
        <f>IF(AJ78&gt;0,ROUND(AJ78,0),0)</f>
        <v>0</v>
      </c>
      <c r="S767" s="274">
        <f>IF(AJ79&gt;0,ROUND(AJ79,0),0)</f>
        <v>0</v>
      </c>
      <c r="T767" s="276">
        <f>IF(AJ80&gt;0,ROUND(AJ80,2),0)</f>
        <v>0</v>
      </c>
      <c r="U767" s="274"/>
      <c r="V767" s="275"/>
      <c r="W767" s="274"/>
      <c r="X767" s="274"/>
      <c r="Y767" s="274" t="e">
        <f t="shared" si="21"/>
        <v>#DIV/0!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5" customHeight="1" x14ac:dyDescent="0.35">
      <c r="A768" s="209" t="str">
        <f>RIGHT($C$83,3)&amp;"*"&amp;RIGHT($C$82,4)&amp;"*"&amp;AK$55&amp;"*"&amp;"A"</f>
        <v>020*2020*7310*A</v>
      </c>
      <c r="B768" s="274">
        <f>ROUND(AK59,0)</f>
        <v>0</v>
      </c>
      <c r="C768" s="276">
        <f>ROUND(AK60,2)</f>
        <v>0</v>
      </c>
      <c r="D768" s="274">
        <f>ROUND(AK61,0)</f>
        <v>0</v>
      </c>
      <c r="E768" s="274">
        <f>ROUND(AK62,0)</f>
        <v>0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0</v>
      </c>
      <c r="O768" s="274">
        <f>ROUND(AK73,0)</f>
        <v>0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 t="e">
        <f t="shared" si="21"/>
        <v>#DIV/0!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5" customHeight="1" x14ac:dyDescent="0.35">
      <c r="A769" s="209" t="str">
        <f>RIGHT($C$83,3)&amp;"*"&amp;RIGHT($C$82,4)&amp;"*"&amp;AL$55&amp;"*"&amp;"A"</f>
        <v>020*2020*7320*A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 t="e">
        <f t="shared" si="21"/>
        <v>#DIV/0!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5" customHeight="1" x14ac:dyDescent="0.35">
      <c r="A770" s="209" t="str">
        <f>RIGHT($C$83,3)&amp;"*"&amp;RIGHT($C$82,4)&amp;"*"&amp;AM$55&amp;"*"&amp;"A"</f>
        <v>020*2020*7330*A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 t="e">
        <f t="shared" si="21"/>
        <v>#DIV/0!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5" customHeight="1" x14ac:dyDescent="0.35">
      <c r="A771" s="209" t="str">
        <f>RIGHT($C$83,3)&amp;"*"&amp;RIGHT($C$82,4)&amp;"*"&amp;AN$55&amp;"*"&amp;"A"</f>
        <v>020*2020*7340*A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 t="e">
        <f t="shared" si="21"/>
        <v>#DIV/0!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5" customHeight="1" x14ac:dyDescent="0.35">
      <c r="A772" s="209" t="str">
        <f>RIGHT($C$83,3)&amp;"*"&amp;RIGHT($C$82,4)&amp;"*"&amp;AO$55&amp;"*"&amp;"A"</f>
        <v>020*2020*7350*A</v>
      </c>
      <c r="B772" s="274">
        <f>ROUND(AO59,0)</f>
        <v>5172</v>
      </c>
      <c r="C772" s="276">
        <f>ROUND(AO60,2)</f>
        <v>1.72</v>
      </c>
      <c r="D772" s="274">
        <f>ROUND(AO61,0)</f>
        <v>191205</v>
      </c>
      <c r="E772" s="274">
        <f>ROUND(AO62,0)</f>
        <v>82712</v>
      </c>
      <c r="F772" s="274">
        <f>ROUND(AO63,0)</f>
        <v>0</v>
      </c>
      <c r="G772" s="274">
        <f>ROUND(AO64,0)</f>
        <v>256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231</v>
      </c>
      <c r="M772" s="274">
        <f>ROUND(AO70,0)</f>
        <v>0</v>
      </c>
      <c r="N772" s="274">
        <f>ROUND(AO75,0)</f>
        <v>4917</v>
      </c>
      <c r="O772" s="274">
        <f>ROUND(AO73,0)</f>
        <v>0</v>
      </c>
      <c r="P772" s="274">
        <f>IF(AO76&gt;0,ROUND(AO76,0),0)</f>
        <v>5958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1.7</v>
      </c>
      <c r="U772" s="274"/>
      <c r="V772" s="275"/>
      <c r="W772" s="274"/>
      <c r="X772" s="274"/>
      <c r="Y772" s="274" t="e">
        <f t="shared" si="21"/>
        <v>#DIV/0!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5" customHeight="1" x14ac:dyDescent="0.35">
      <c r="A773" s="209" t="str">
        <f>RIGHT($C$83,3)&amp;"*"&amp;RIGHT($C$82,4)&amp;"*"&amp;AP$55&amp;"*"&amp;"A"</f>
        <v>020*2020*7380*A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 t="e">
        <f t="shared" si="21"/>
        <v>#DIV/0!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5" customHeight="1" x14ac:dyDescent="0.35">
      <c r="A774" s="209" t="str">
        <f>RIGHT($C$83,3)&amp;"*"&amp;RIGHT($C$82,4)&amp;"*"&amp;AQ$55&amp;"*"&amp;"A"</f>
        <v>020*2020*7390*A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 t="e">
        <f t="shared" si="21"/>
        <v>#DIV/0!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5" customHeight="1" x14ac:dyDescent="0.35">
      <c r="A775" s="209" t="str">
        <f>RIGHT($C$83,3)&amp;"*"&amp;RIGHT($C$82,4)&amp;"*"&amp;AR$55&amp;"*"&amp;"A"</f>
        <v>020*2020*7400*A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 t="e">
        <f t="shared" si="21"/>
        <v>#DIV/0!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5" customHeight="1" x14ac:dyDescent="0.35">
      <c r="A776" s="209" t="str">
        <f>RIGHT($C$83,3)&amp;"*"&amp;RIGHT($C$82,4)&amp;"*"&amp;AS$55&amp;"*"&amp;"A"</f>
        <v>020*2020*7410*A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 t="e">
        <f t="shared" si="21"/>
        <v>#DIV/0!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5" customHeight="1" x14ac:dyDescent="0.35">
      <c r="A777" s="209" t="str">
        <f>RIGHT($C$83,3)&amp;"*"&amp;RIGHT($C$82,4)&amp;"*"&amp;AT$55&amp;"*"&amp;"A"</f>
        <v>020*2020*7420*A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 t="e">
        <f t="shared" si="21"/>
        <v>#DIV/0!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5" customHeight="1" x14ac:dyDescent="0.35">
      <c r="A778" s="209" t="str">
        <f>RIGHT($C$83,3)&amp;"*"&amp;RIGHT($C$82,4)&amp;"*"&amp;AU$55&amp;"*"&amp;"A"</f>
        <v>020*2020*7430*A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 t="e">
        <f t="shared" si="21"/>
        <v>#DIV/0!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5" customHeight="1" x14ac:dyDescent="0.35">
      <c r="A779" s="209" t="str">
        <f>RIGHT($C$83,3)&amp;"*"&amp;RIGHT($C$82,4)&amp;"*"&amp;AV$55&amp;"*"&amp;"A"</f>
        <v>020*2020*7490*A</v>
      </c>
      <c r="B779" s="274"/>
      <c r="C779" s="276">
        <f>ROUND(AV60,2)</f>
        <v>0</v>
      </c>
      <c r="D779" s="274">
        <f>ROUND(AV61,0)</f>
        <v>0</v>
      </c>
      <c r="E779" s="274">
        <f>ROUND(AV62,0)</f>
        <v>0</v>
      </c>
      <c r="F779" s="274">
        <f>ROUND(AV63,0)</f>
        <v>0</v>
      </c>
      <c r="G779" s="274">
        <f>ROUND(AV64,0)</f>
        <v>0</v>
      </c>
      <c r="H779" s="274">
        <f>ROUND(AV65,0)</f>
        <v>0</v>
      </c>
      <c r="I779" s="274">
        <f>ROUND(AV66,0)</f>
        <v>0</v>
      </c>
      <c r="J779" s="274">
        <f>ROUND(AV67,0)</f>
        <v>0</v>
      </c>
      <c r="K779" s="274">
        <f>ROUND(AV68,0)</f>
        <v>0</v>
      </c>
      <c r="L779" s="274">
        <f>ROUND(AV69,0)</f>
        <v>0</v>
      </c>
      <c r="M779" s="274">
        <f>ROUND(AV70,0)</f>
        <v>0</v>
      </c>
      <c r="N779" s="274">
        <f>ROUND(AV75,0)</f>
        <v>0</v>
      </c>
      <c r="O779" s="274">
        <f>ROUND(AV73,0)</f>
        <v>0</v>
      </c>
      <c r="P779" s="274">
        <f>IF(AV76&gt;0,ROUND(AV76,0),0)</f>
        <v>0</v>
      </c>
      <c r="Q779" s="274">
        <f>IF(AV77&gt;0,ROUND(AV77,0),0)</f>
        <v>524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 t="e">
        <f t="shared" si="21"/>
        <v>#DIV/0!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5" customHeight="1" x14ac:dyDescent="0.35">
      <c r="A780" s="209" t="str">
        <f>RIGHT($C$83,3)&amp;"*"&amp;RIGHT($C$82,4)&amp;"*"&amp;AW$55&amp;"*"&amp;"A"</f>
        <v>020*2020*8200*A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5" customHeight="1" x14ac:dyDescent="0.35">
      <c r="A781" s="209" t="str">
        <f>RIGHT($C$83,3)&amp;"*"&amp;RIGHT($C$82,4)&amp;"*"&amp;AX$55&amp;"*"&amp;"A"</f>
        <v>020*2020*8310*A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5" customHeight="1" x14ac:dyDescent="0.35">
      <c r="A782" s="209" t="str">
        <f>RIGHT($C$83,3)&amp;"*"&amp;RIGHT($C$82,4)&amp;"*"&amp;AY$55&amp;"*"&amp;"A"</f>
        <v>020*2020*8320*A</v>
      </c>
      <c r="B782" s="274">
        <f>ROUND(AY59,0)</f>
        <v>10003</v>
      </c>
      <c r="C782" s="276">
        <f>ROUND(AY60,2)</f>
        <v>7.37</v>
      </c>
      <c r="D782" s="274">
        <f>ROUND(AY61,0)</f>
        <v>521625</v>
      </c>
      <c r="E782" s="274">
        <f>ROUND(AY62,0)</f>
        <v>226888</v>
      </c>
      <c r="F782" s="274">
        <f>ROUND(AY63,0)</f>
        <v>0</v>
      </c>
      <c r="G782" s="274">
        <f>ROUND(AY64,0)</f>
        <v>89498</v>
      </c>
      <c r="H782" s="274">
        <f>ROUND(AY65,0)</f>
        <v>563</v>
      </c>
      <c r="I782" s="274">
        <f>ROUND(AY66,0)</f>
        <v>-46502</v>
      </c>
      <c r="J782" s="274">
        <f>ROUND(AY67,0)</f>
        <v>5526</v>
      </c>
      <c r="K782" s="274">
        <f>ROUND(AY68,0)</f>
        <v>0</v>
      </c>
      <c r="L782" s="274">
        <f>ROUND(AY69,0)</f>
        <v>1018</v>
      </c>
      <c r="M782" s="274">
        <f>ROUND(AY70,0)</f>
        <v>0</v>
      </c>
      <c r="N782" s="274"/>
      <c r="O782" s="274"/>
      <c r="P782" s="274">
        <f>IF(AY76&gt;0,ROUND(AY76,0),0)</f>
        <v>14784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5" customHeight="1" x14ac:dyDescent="0.35">
      <c r="A783" s="209" t="str">
        <f>RIGHT($C$83,3)&amp;"*"&amp;RIGHT($C$82,4)&amp;"*"&amp;AZ$55&amp;"*"&amp;"A"</f>
        <v>020*2020*8330*A</v>
      </c>
      <c r="B783" s="274">
        <f>ROUND(AZ59,0)</f>
        <v>0</v>
      </c>
      <c r="C783" s="276">
        <f>ROUND(AZ60,2)</f>
        <v>0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5" customHeight="1" x14ac:dyDescent="0.35">
      <c r="A784" s="209" t="str">
        <f>RIGHT($C$83,3)&amp;"*"&amp;RIGHT($C$82,4)&amp;"*"&amp;BA$55&amp;"*"&amp;"A"</f>
        <v>020*2020*8350*A</v>
      </c>
      <c r="B784" s="274">
        <f>ROUND(BA59,0)</f>
        <v>0</v>
      </c>
      <c r="C784" s="276">
        <f>ROUND(BA60,2)</f>
        <v>0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0</v>
      </c>
      <c r="H784" s="274">
        <f>ROUND(BA65,0)</f>
        <v>0</v>
      </c>
      <c r="I784" s="274">
        <f>ROUND(BA66,0)</f>
        <v>0</v>
      </c>
      <c r="J784" s="274">
        <f>ROUND(BA67,0)</f>
        <v>0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0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5" customHeight="1" x14ac:dyDescent="0.35">
      <c r="A785" s="209" t="str">
        <f>RIGHT($C$83,3)&amp;"*"&amp;RIGHT($C$82,4)&amp;"*"&amp;BB$55&amp;"*"&amp;"A"</f>
        <v>020*2020*8360*A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5" customHeight="1" x14ac:dyDescent="0.35">
      <c r="A786" s="209" t="str">
        <f>RIGHT($C$83,3)&amp;"*"&amp;RIGHT($C$82,4)&amp;"*"&amp;BC$55&amp;"*"&amp;"A"</f>
        <v>020*2020*8370*A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5" customHeight="1" x14ac:dyDescent="0.35">
      <c r="A787" s="209" t="str">
        <f>RIGHT($C$83,3)&amp;"*"&amp;RIGHT($C$82,4)&amp;"*"&amp;BD$55&amp;"*"&amp;"A"</f>
        <v>020*2020*8420*A</v>
      </c>
      <c r="B787" s="274"/>
      <c r="C787" s="276">
        <f>ROUND(BD60,2)</f>
        <v>0</v>
      </c>
      <c r="D787" s="274">
        <f>ROUND(BD61,0)</f>
        <v>0</v>
      </c>
      <c r="E787" s="274">
        <f>ROUND(BD62,0)</f>
        <v>0</v>
      </c>
      <c r="F787" s="274">
        <f>ROUND(BD63,0)</f>
        <v>0</v>
      </c>
      <c r="G787" s="274">
        <f>ROUND(BD64,0)</f>
        <v>0</v>
      </c>
      <c r="H787" s="274">
        <f>ROUND(BD65,0)</f>
        <v>0</v>
      </c>
      <c r="I787" s="274">
        <f>ROUND(BD66,0)</f>
        <v>0</v>
      </c>
      <c r="J787" s="274">
        <f>ROUND(BD67,0)</f>
        <v>0</v>
      </c>
      <c r="K787" s="274">
        <f>ROUND(BD68,0)</f>
        <v>0</v>
      </c>
      <c r="L787" s="274">
        <f>ROUND(BD69,0)</f>
        <v>0</v>
      </c>
      <c r="M787" s="274">
        <f>ROUND(BD70,0)</f>
        <v>0</v>
      </c>
      <c r="N787" s="274"/>
      <c r="O787" s="274"/>
      <c r="P787" s="274">
        <f>IF(BD76&gt;0,ROUND(BD76,0),0)</f>
        <v>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5" customHeight="1" x14ac:dyDescent="0.35">
      <c r="A788" s="209" t="str">
        <f>RIGHT($C$83,3)&amp;"*"&amp;RIGHT($C$82,4)&amp;"*"&amp;BE$55&amp;"*"&amp;"A"</f>
        <v>020*2020*8430*A</v>
      </c>
      <c r="B788" s="274">
        <f>ROUND(BE59,0)</f>
        <v>200711</v>
      </c>
      <c r="C788" s="276">
        <f>ROUND(BE60,2)</f>
        <v>0</v>
      </c>
      <c r="D788" s="274">
        <f>ROUND(BE61,0)</f>
        <v>0</v>
      </c>
      <c r="E788" s="274">
        <f>ROUND(BE62,0)</f>
        <v>0</v>
      </c>
      <c r="F788" s="274">
        <f>ROUND(BE63,0)</f>
        <v>0</v>
      </c>
      <c r="G788" s="274">
        <f>ROUND(BE64,0)</f>
        <v>0</v>
      </c>
      <c r="H788" s="274">
        <f>ROUND(BE65,0)</f>
        <v>0</v>
      </c>
      <c r="I788" s="274">
        <f>ROUND(BE66,0)</f>
        <v>0</v>
      </c>
      <c r="J788" s="274">
        <f>ROUND(BE67,0)</f>
        <v>0</v>
      </c>
      <c r="K788" s="274">
        <f>ROUND(BE68,0)</f>
        <v>0</v>
      </c>
      <c r="L788" s="274">
        <f>ROUND(BE69,0)</f>
        <v>0</v>
      </c>
      <c r="M788" s="274">
        <f>ROUND(BE70,0)</f>
        <v>0</v>
      </c>
      <c r="N788" s="274"/>
      <c r="O788" s="274"/>
      <c r="P788" s="274">
        <f>IF(BE76&gt;0,ROUND(BE76,0),0)</f>
        <v>61218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5" customHeight="1" x14ac:dyDescent="0.35">
      <c r="A789" s="209" t="str">
        <f>RIGHT($C$83,3)&amp;"*"&amp;RIGHT($C$82,4)&amp;"*"&amp;BF$55&amp;"*"&amp;"A"</f>
        <v>020*2020*8460*A</v>
      </c>
      <c r="B789" s="274"/>
      <c r="C789" s="276">
        <f>ROUND(BF60,2)</f>
        <v>0</v>
      </c>
      <c r="D789" s="274">
        <f>ROUND(BF61,0)</f>
        <v>0</v>
      </c>
      <c r="E789" s="274">
        <f>ROUND(BF62,0)</f>
        <v>0</v>
      </c>
      <c r="F789" s="274">
        <f>ROUND(BF63,0)</f>
        <v>0</v>
      </c>
      <c r="G789" s="274">
        <f>ROUND(BF64,0)</f>
        <v>0</v>
      </c>
      <c r="H789" s="274">
        <f>ROUND(BF65,0)</f>
        <v>0</v>
      </c>
      <c r="I789" s="274">
        <f>ROUND(BF66,0)</f>
        <v>0</v>
      </c>
      <c r="J789" s="274">
        <f>ROUND(BF67,0)</f>
        <v>0</v>
      </c>
      <c r="K789" s="274">
        <f>ROUND(BF68,0)</f>
        <v>0</v>
      </c>
      <c r="L789" s="274">
        <f>ROUND(BF69,0)</f>
        <v>0</v>
      </c>
      <c r="M789" s="274">
        <f>ROUND(BF70,0)</f>
        <v>0</v>
      </c>
      <c r="N789" s="274"/>
      <c r="O789" s="274"/>
      <c r="P789" s="274">
        <f>IF(BF76&gt;0,ROUND(BF76,0),0)</f>
        <v>0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5" customHeight="1" x14ac:dyDescent="0.35">
      <c r="A790" s="209" t="str">
        <f>RIGHT($C$83,3)&amp;"*"&amp;RIGHT($C$82,4)&amp;"*"&amp;BG$55&amp;"*"&amp;"A"</f>
        <v>020*2020*8470*A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5" customHeight="1" x14ac:dyDescent="0.35">
      <c r="A791" s="209" t="str">
        <f>RIGHT($C$83,3)&amp;"*"&amp;RIGHT($C$82,4)&amp;"*"&amp;BH$55&amp;"*"&amp;"A"</f>
        <v>020*2020*8480*A</v>
      </c>
      <c r="B791" s="274"/>
      <c r="C791" s="276">
        <f>ROUND(BH60,2)</f>
        <v>0</v>
      </c>
      <c r="D791" s="274">
        <f>ROUND(BH61,0)</f>
        <v>0</v>
      </c>
      <c r="E791" s="274">
        <f>ROUND(BH62,0)</f>
        <v>0</v>
      </c>
      <c r="F791" s="274">
        <f>ROUND(BH63,0)</f>
        <v>0</v>
      </c>
      <c r="G791" s="274">
        <f>ROUND(BH64,0)</f>
        <v>0</v>
      </c>
      <c r="H791" s="274">
        <f>ROUND(BH65,0)</f>
        <v>0</v>
      </c>
      <c r="I791" s="274">
        <f>ROUND(BH66,0)</f>
        <v>0</v>
      </c>
      <c r="J791" s="274">
        <f>ROUND(BH67,0)</f>
        <v>0</v>
      </c>
      <c r="K791" s="274">
        <f>ROUND(BH68,0)</f>
        <v>0</v>
      </c>
      <c r="L791" s="274">
        <f>ROUND(BH69,0)</f>
        <v>0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5" customHeight="1" x14ac:dyDescent="0.35">
      <c r="A792" s="209" t="str">
        <f>RIGHT($C$83,3)&amp;"*"&amp;RIGHT($C$82,4)&amp;"*"&amp;BI$55&amp;"*"&amp;"A"</f>
        <v>020*2020*8490*A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5" customHeight="1" x14ac:dyDescent="0.35">
      <c r="A793" s="209" t="str">
        <f>RIGHT($C$83,3)&amp;"*"&amp;RIGHT($C$82,4)&amp;"*"&amp;BJ$55&amp;"*"&amp;"A"</f>
        <v>020*2020*8510*A</v>
      </c>
      <c r="B793" s="274"/>
      <c r="C793" s="276">
        <f>ROUND(BJ60,2)</f>
        <v>0</v>
      </c>
      <c r="D793" s="274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0</v>
      </c>
      <c r="J793" s="274">
        <f>ROUND(BJ67,0)</f>
        <v>0</v>
      </c>
      <c r="K793" s="274">
        <f>ROUND(BJ68,0)</f>
        <v>0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5" customHeight="1" x14ac:dyDescent="0.35">
      <c r="A794" s="209" t="str">
        <f>RIGHT($C$83,3)&amp;"*"&amp;RIGHT($C$82,4)&amp;"*"&amp;BK$55&amp;"*"&amp;"A"</f>
        <v>020*2020*8530*A</v>
      </c>
      <c r="B794" s="274"/>
      <c r="C794" s="276">
        <f>ROUND(BK60,2)</f>
        <v>0</v>
      </c>
      <c r="D794" s="274">
        <f>ROUND(BK61,0)</f>
        <v>0</v>
      </c>
      <c r="E794" s="274">
        <f>ROUND(BK62,0)</f>
        <v>0</v>
      </c>
      <c r="F794" s="274">
        <f>ROUND(BK63,0)</f>
        <v>0</v>
      </c>
      <c r="G794" s="274">
        <f>ROUND(BK64,0)</f>
        <v>0</v>
      </c>
      <c r="H794" s="274">
        <f>ROUND(BK65,0)</f>
        <v>0</v>
      </c>
      <c r="I794" s="274">
        <f>ROUND(BK66,0)</f>
        <v>0</v>
      </c>
      <c r="J794" s="274">
        <f>ROUND(BK67,0)</f>
        <v>0</v>
      </c>
      <c r="K794" s="274">
        <f>ROUND(BK68,0)</f>
        <v>0</v>
      </c>
      <c r="L794" s="274">
        <f>ROUND(BK69,0)</f>
        <v>0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5" customHeight="1" x14ac:dyDescent="0.35">
      <c r="A795" s="209" t="str">
        <f>RIGHT($C$83,3)&amp;"*"&amp;RIGHT($C$82,4)&amp;"*"&amp;BL$55&amp;"*"&amp;"A"</f>
        <v>020*2020*8560*A</v>
      </c>
      <c r="B795" s="274"/>
      <c r="C795" s="276">
        <f>ROUND(BL60,2)</f>
        <v>0</v>
      </c>
      <c r="D795" s="274">
        <f>ROUND(BL61,0)</f>
        <v>0</v>
      </c>
      <c r="E795" s="274">
        <f>ROUND(BL62,0)</f>
        <v>0</v>
      </c>
      <c r="F795" s="274">
        <f>ROUND(BL63,0)</f>
        <v>0</v>
      </c>
      <c r="G795" s="274">
        <f>ROUND(BL64,0)</f>
        <v>0</v>
      </c>
      <c r="H795" s="274">
        <f>ROUND(BL65,0)</f>
        <v>0</v>
      </c>
      <c r="I795" s="274">
        <f>ROUND(BL66,0)</f>
        <v>0</v>
      </c>
      <c r="J795" s="274">
        <f>ROUND(BL67,0)</f>
        <v>0</v>
      </c>
      <c r="K795" s="274">
        <f>ROUND(BL68,0)</f>
        <v>0</v>
      </c>
      <c r="L795" s="274">
        <f>ROUND(BL69,0)</f>
        <v>0</v>
      </c>
      <c r="M795" s="274">
        <f>ROUND(BL70,0)</f>
        <v>0</v>
      </c>
      <c r="N795" s="274"/>
      <c r="O795" s="274"/>
      <c r="P795" s="274">
        <f>IF(BL76&gt;0,ROUND(BL76,0),0)</f>
        <v>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5" customHeight="1" x14ac:dyDescent="0.35">
      <c r="A796" s="209" t="str">
        <f>RIGHT($C$83,3)&amp;"*"&amp;RIGHT($C$82,4)&amp;"*"&amp;BM$55&amp;"*"&amp;"A"</f>
        <v>020*2020*8590*A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5" customHeight="1" x14ac:dyDescent="0.35">
      <c r="A797" s="209" t="str">
        <f>RIGHT($C$83,3)&amp;"*"&amp;RIGHT($C$82,4)&amp;"*"&amp;BN$55&amp;"*"&amp;"A"</f>
        <v>020*2020*8610*A</v>
      </c>
      <c r="B797" s="274"/>
      <c r="C797" s="276">
        <f>ROUND(BN60,2)</f>
        <v>7.48</v>
      </c>
      <c r="D797" s="274">
        <f>ROUND(BN61,0)</f>
        <v>674362</v>
      </c>
      <c r="E797" s="274">
        <f>ROUND(BN62,0)</f>
        <v>295044</v>
      </c>
      <c r="F797" s="274">
        <f>ROUND(BN63,0)</f>
        <v>-22</v>
      </c>
      <c r="G797" s="274">
        <f>ROUND(BN64,0)</f>
        <v>9221</v>
      </c>
      <c r="H797" s="274">
        <f>ROUND(BN65,0)</f>
        <v>3580</v>
      </c>
      <c r="I797" s="274">
        <f>ROUND(BN66,0)</f>
        <v>15974</v>
      </c>
      <c r="J797" s="274">
        <f>ROUND(BN67,0)</f>
        <v>1876</v>
      </c>
      <c r="K797" s="274">
        <f>ROUND(BN68,0)</f>
        <v>15</v>
      </c>
      <c r="L797" s="274">
        <f>ROUND(BN69,0)</f>
        <v>3908</v>
      </c>
      <c r="M797" s="274">
        <f>ROUND(BN70,0)</f>
        <v>0</v>
      </c>
      <c r="N797" s="274"/>
      <c r="O797" s="274"/>
      <c r="P797" s="274">
        <f>IF(BN76&gt;0,ROUND(BN76,0),0)</f>
        <v>0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5" customHeight="1" x14ac:dyDescent="0.35">
      <c r="A798" s="209" t="str">
        <f>RIGHT($C$83,3)&amp;"*"&amp;RIGHT($C$82,4)&amp;"*"&amp;BO$55&amp;"*"&amp;"A"</f>
        <v>020*2020*8620*A</v>
      </c>
      <c r="B798" s="274"/>
      <c r="C798" s="276">
        <f>ROUND(BO60,2)</f>
        <v>10.029999999999999</v>
      </c>
      <c r="D798" s="274">
        <f>ROUND(BO61,0)</f>
        <v>926042</v>
      </c>
      <c r="E798" s="274">
        <f>ROUND(BO62,0)</f>
        <v>404383</v>
      </c>
      <c r="F798" s="274">
        <f>ROUND(BO63,0)</f>
        <v>0</v>
      </c>
      <c r="G798" s="274">
        <f>ROUND(BO64,0)</f>
        <v>24008</v>
      </c>
      <c r="H798" s="274">
        <f>ROUND(BO65,0)</f>
        <v>2967</v>
      </c>
      <c r="I798" s="274">
        <f>ROUND(BO66,0)</f>
        <v>8600</v>
      </c>
      <c r="J798" s="274">
        <f>ROUND(BO67,0)</f>
        <v>0</v>
      </c>
      <c r="K798" s="274">
        <f>ROUND(BO68,0)</f>
        <v>0</v>
      </c>
      <c r="L798" s="274">
        <f>ROUND(BO69,0)</f>
        <v>10730</v>
      </c>
      <c r="M798" s="274">
        <f>ROUND(BO70,0)</f>
        <v>0</v>
      </c>
      <c r="N798" s="274"/>
      <c r="O798" s="274"/>
      <c r="P798" s="274">
        <f>IF(BO76&gt;0,ROUND(BO76,0),0)</f>
        <v>690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3.1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5" customHeight="1" x14ac:dyDescent="0.35">
      <c r="A799" s="209" t="str">
        <f>RIGHT($C$83,3)&amp;"*"&amp;RIGHT($C$82,4)&amp;"*"&amp;BP$55&amp;"*"&amp;"A"</f>
        <v>020*2020*8630*A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0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5" customHeight="1" x14ac:dyDescent="0.35">
      <c r="A800" s="209" t="str">
        <f>RIGHT($C$83,3)&amp;"*"&amp;RIGHT($C$82,4)&amp;"*"&amp;BQ$55&amp;"*"&amp;"A"</f>
        <v>020*2020*8640*A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5" customHeight="1" x14ac:dyDescent="0.35">
      <c r="A801" s="209" t="str">
        <f>RIGHT($C$83,3)&amp;"*"&amp;RIGHT($C$82,4)&amp;"*"&amp;BR$55&amp;"*"&amp;"A"</f>
        <v>020*2020*8650*A</v>
      </c>
      <c r="B801" s="274"/>
      <c r="C801" s="276">
        <f>ROUND(BR60,2)</f>
        <v>0</v>
      </c>
      <c r="D801" s="274">
        <f>ROUND(BR61,0)</f>
        <v>0</v>
      </c>
      <c r="E801" s="274">
        <f>ROUND(BR62,0)</f>
        <v>0</v>
      </c>
      <c r="F801" s="274">
        <f>ROUND(BR63,0)</f>
        <v>0</v>
      </c>
      <c r="G801" s="274">
        <f>ROUND(BR64,0)</f>
        <v>0</v>
      </c>
      <c r="H801" s="274">
        <f>ROUND(BR65,0)</f>
        <v>0</v>
      </c>
      <c r="I801" s="274">
        <f>ROUND(BR66,0)</f>
        <v>0</v>
      </c>
      <c r="J801" s="274">
        <f>ROUND(BR67,0)</f>
        <v>0</v>
      </c>
      <c r="K801" s="274">
        <f>ROUND(BR68,0)</f>
        <v>0</v>
      </c>
      <c r="L801" s="274">
        <f>ROUND(BR69,0)</f>
        <v>0</v>
      </c>
      <c r="M801" s="274">
        <f>ROUND(BR70,0)</f>
        <v>0</v>
      </c>
      <c r="N801" s="274"/>
      <c r="O801" s="274"/>
      <c r="P801" s="274">
        <f>IF(BR76&gt;0,ROUND(BR76,0),0)</f>
        <v>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5" customHeight="1" x14ac:dyDescent="0.35">
      <c r="A802" s="209" t="str">
        <f>RIGHT($C$83,3)&amp;"*"&amp;RIGHT($C$82,4)&amp;"*"&amp;BS$55&amp;"*"&amp;"A"</f>
        <v>020*2020*8660*A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5" customHeight="1" x14ac:dyDescent="0.35">
      <c r="A803" s="209" t="str">
        <f>RIGHT($C$83,3)&amp;"*"&amp;RIGHT($C$82,4)&amp;"*"&amp;BT$55&amp;"*"&amp;"A"</f>
        <v>020*2020*8670*A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5" customHeight="1" x14ac:dyDescent="0.35">
      <c r="A804" s="209" t="str">
        <f>RIGHT($C$83,3)&amp;"*"&amp;RIGHT($C$82,4)&amp;"*"&amp;BU$55&amp;"*"&amp;"A"</f>
        <v>020*2020*8680*A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5" customHeight="1" x14ac:dyDescent="0.35">
      <c r="A805" s="209" t="str">
        <f>RIGHT($C$83,3)&amp;"*"&amp;RIGHT($C$82,4)&amp;"*"&amp;BV$55&amp;"*"&amp;"A"</f>
        <v>020*2020*8690*A</v>
      </c>
      <c r="B805" s="274"/>
      <c r="C805" s="276">
        <f>ROUND(BV60,2)</f>
        <v>5.0999999999999996</v>
      </c>
      <c r="D805" s="274">
        <f>ROUND(BV61,0)</f>
        <v>285235</v>
      </c>
      <c r="E805" s="274">
        <f>ROUND(BV62,0)</f>
        <v>123335</v>
      </c>
      <c r="F805" s="274">
        <f>ROUND(BV63,0)</f>
        <v>562</v>
      </c>
      <c r="G805" s="274">
        <f>ROUND(BV64,0)</f>
        <v>8693</v>
      </c>
      <c r="H805" s="274">
        <f>ROUND(BV65,0)</f>
        <v>19</v>
      </c>
      <c r="I805" s="274">
        <f>ROUND(BV66,0)</f>
        <v>1025</v>
      </c>
      <c r="J805" s="274">
        <f>ROUND(BV67,0)</f>
        <v>0</v>
      </c>
      <c r="K805" s="274">
        <f>ROUND(BV68,0)</f>
        <v>0</v>
      </c>
      <c r="L805" s="274">
        <f>ROUND(BV69,0)</f>
        <v>2</v>
      </c>
      <c r="M805" s="274">
        <f>ROUND(BV70,0)</f>
        <v>0</v>
      </c>
      <c r="N805" s="274"/>
      <c r="O805" s="274"/>
      <c r="P805" s="274">
        <f>IF(BV76&gt;0,ROUND(BV76,0),0)</f>
        <v>0</v>
      </c>
      <c r="Q805" s="274">
        <f>IF(BV77&gt;0,ROUND(BV77,0),0)</f>
        <v>0</v>
      </c>
      <c r="R805" s="274">
        <f>IF(BV78&gt;0,ROUND(BV78,0),0)</f>
        <v>0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5" customHeight="1" x14ac:dyDescent="0.35">
      <c r="A806" s="209" t="str">
        <f>RIGHT($C$83,3)&amp;"*"&amp;RIGHT($C$82,4)&amp;"*"&amp;BW$55&amp;"*"&amp;"A"</f>
        <v>020*2020*8700*A</v>
      </c>
      <c r="B806" s="274"/>
      <c r="C806" s="276">
        <f>ROUND(BW60,2)</f>
        <v>0</v>
      </c>
      <c r="D806" s="274">
        <f>ROUND(BW61,0)</f>
        <v>0</v>
      </c>
      <c r="E806" s="274">
        <f>ROUND(BW62,0)</f>
        <v>0</v>
      </c>
      <c r="F806" s="274">
        <f>ROUND(BW63,0)</f>
        <v>0</v>
      </c>
      <c r="G806" s="274">
        <f>ROUND(BW64,0)</f>
        <v>0</v>
      </c>
      <c r="H806" s="274">
        <f>ROUND(BW65,0)</f>
        <v>0</v>
      </c>
      <c r="I806" s="274">
        <f>ROUND(BW66,0)</f>
        <v>0</v>
      </c>
      <c r="J806" s="274">
        <f>ROUND(BW67,0)</f>
        <v>0</v>
      </c>
      <c r="K806" s="274">
        <f>ROUND(BW68,0)</f>
        <v>0</v>
      </c>
      <c r="L806" s="274">
        <f>ROUND(BW69,0)</f>
        <v>0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5" customHeight="1" x14ac:dyDescent="0.35">
      <c r="A807" s="209" t="str">
        <f>RIGHT($C$83,3)&amp;"*"&amp;RIGHT($C$82,4)&amp;"*"&amp;BX$55&amp;"*"&amp;"A"</f>
        <v>020*2020*8710*A</v>
      </c>
      <c r="B807" s="274"/>
      <c r="C807" s="276">
        <f>ROUND(BX60,2)</f>
        <v>0</v>
      </c>
      <c r="D807" s="274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0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5" customHeight="1" x14ac:dyDescent="0.35">
      <c r="A808" s="209" t="str">
        <f>RIGHT($C$83,3)&amp;"*"&amp;RIGHT($C$82,4)&amp;"*"&amp;BY$55&amp;"*"&amp;"A"</f>
        <v>020*2020*8720*A</v>
      </c>
      <c r="B808" s="274"/>
      <c r="C808" s="276">
        <f>ROUND(BY60,2)</f>
        <v>0</v>
      </c>
      <c r="D808" s="274">
        <f>ROUND(BY61,0)</f>
        <v>0</v>
      </c>
      <c r="E808" s="274">
        <f>ROUND(BY62,0)</f>
        <v>0</v>
      </c>
      <c r="F808" s="274">
        <f>ROUND(BY63,0)</f>
        <v>0</v>
      </c>
      <c r="G808" s="274">
        <f>ROUND(BY64,0)</f>
        <v>0</v>
      </c>
      <c r="H808" s="274">
        <f>ROUND(BY65,0)</f>
        <v>0</v>
      </c>
      <c r="I808" s="274">
        <f>ROUND(BY66,0)</f>
        <v>0</v>
      </c>
      <c r="J808" s="274">
        <f>ROUND(BY67,0)</f>
        <v>0</v>
      </c>
      <c r="K808" s="274">
        <f>ROUND(BY68,0)</f>
        <v>0</v>
      </c>
      <c r="L808" s="274">
        <f>ROUND(BY69,0)</f>
        <v>0</v>
      </c>
      <c r="M808" s="274">
        <f>ROUND(BY70,0)</f>
        <v>0</v>
      </c>
      <c r="N808" s="274"/>
      <c r="O808" s="274"/>
      <c r="P808" s="274">
        <f>IF(BY76&gt;0,ROUND(BY76,0),0)</f>
        <v>0</v>
      </c>
      <c r="Q808" s="274">
        <f>IF(BY77&gt;0,ROUND(BY77,0),0)</f>
        <v>0</v>
      </c>
      <c r="R808" s="274">
        <f>IF(BY78&gt;0,ROUND(BY78,0),0)</f>
        <v>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5" customHeight="1" x14ac:dyDescent="0.35">
      <c r="A809" s="209" t="str">
        <f>RIGHT($C$83,3)&amp;"*"&amp;RIGHT($C$82,4)&amp;"*"&amp;BZ$55&amp;"*"&amp;"A"</f>
        <v>020*2020*8730*A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5" customHeight="1" x14ac:dyDescent="0.35">
      <c r="A810" s="209" t="str">
        <f>RIGHT($C$83,3)&amp;"*"&amp;RIGHT($C$82,4)&amp;"*"&amp;CA$55&amp;"*"&amp;"A"</f>
        <v>020*2020*8740*A</v>
      </c>
      <c r="B810" s="274"/>
      <c r="C810" s="276">
        <f>ROUND(CA60,2)</f>
        <v>0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0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5" customHeight="1" x14ac:dyDescent="0.35">
      <c r="A811" s="209" t="str">
        <f>RIGHT($C$83,3)&amp;"*"&amp;RIGHT($C$82,4)&amp;"*"&amp;CB$55&amp;"*"&amp;"A"</f>
        <v>020*2020*8770*A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5" customHeight="1" x14ac:dyDescent="0.35">
      <c r="A812" s="209" t="str">
        <f>RIGHT($C$83,3)&amp;"*"&amp;RIGHT($C$82,4)&amp;"*"&amp;CC$55&amp;"*"&amp;"A"</f>
        <v>020*2020*8790*A</v>
      </c>
      <c r="B812" s="274"/>
      <c r="C812" s="276">
        <f>ROUND(CC60,2)</f>
        <v>0</v>
      </c>
      <c r="D812" s="274">
        <f>ROUND(CC61,0)</f>
        <v>0</v>
      </c>
      <c r="E812" s="274">
        <f>ROUND(CC62,0)</f>
        <v>0</v>
      </c>
      <c r="F812" s="274">
        <f>ROUND(CC63,0)</f>
        <v>0</v>
      </c>
      <c r="G812" s="274">
        <f>ROUND(CC64,0)</f>
        <v>0</v>
      </c>
      <c r="H812" s="274">
        <f>ROUND(CC65,0)</f>
        <v>0</v>
      </c>
      <c r="I812" s="274">
        <f>ROUND(CC66,0)</f>
        <v>0</v>
      </c>
      <c r="J812" s="274">
        <f>ROUND(CC67,0)</f>
        <v>0</v>
      </c>
      <c r="K812" s="274">
        <f>ROUND(CC68,0)</f>
        <v>0</v>
      </c>
      <c r="L812" s="274">
        <f>ROUND(CC69,0)</f>
        <v>0</v>
      </c>
      <c r="M812" s="274">
        <f>ROUND(CC70,0)</f>
        <v>0</v>
      </c>
      <c r="N812" s="274"/>
      <c r="O812" s="274"/>
      <c r="P812" s="274">
        <f>IF(CC76&gt;0,ROUND(CC76,0),0)</f>
        <v>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5" customHeight="1" x14ac:dyDescent="0.35">
      <c r="A813" s="209" t="str">
        <f>RIGHT($C$83,3)&amp;"*"&amp;RIGHT($C$82,4)&amp;"*"&amp;"9000"&amp;"*"&amp;"A"</f>
        <v>020*2020*9000*A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0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5" customHeight="1" x14ac:dyDescent="0.3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5" customHeight="1" x14ac:dyDescent="0.35">
      <c r="B815" s="278" t="s">
        <v>1004</v>
      </c>
      <c r="C815" s="279">
        <f t="shared" ref="C815:K815" si="22">SUM(C734:C813)</f>
        <v>279.42</v>
      </c>
      <c r="D815" s="275">
        <f t="shared" si="22"/>
        <v>25846033</v>
      </c>
      <c r="E815" s="275">
        <f t="shared" si="22"/>
        <v>11161033</v>
      </c>
      <c r="F815" s="275">
        <f t="shared" si="22"/>
        <v>1585202</v>
      </c>
      <c r="G815" s="275">
        <f t="shared" si="22"/>
        <v>12652456</v>
      </c>
      <c r="H815" s="275">
        <f t="shared" si="22"/>
        <v>97598</v>
      </c>
      <c r="I815" s="275">
        <f t="shared" si="22"/>
        <v>6014016</v>
      </c>
      <c r="J815" s="275">
        <f t="shared" si="22"/>
        <v>2131582</v>
      </c>
      <c r="K815" s="275">
        <f t="shared" si="22"/>
        <v>19556</v>
      </c>
      <c r="L815" s="275">
        <f>SUM(L734:L813)+SUM(U734:U813)</f>
        <v>706450</v>
      </c>
      <c r="M815" s="275">
        <f>SUM(M734:M813)+SUM(V734:V813)</f>
        <v>0</v>
      </c>
      <c r="N815" s="275">
        <f t="shared" ref="N815:Y815" si="23">SUM(N734:N813)</f>
        <v>54826393</v>
      </c>
      <c r="O815" s="275">
        <f t="shared" si="23"/>
        <v>4843681</v>
      </c>
      <c r="P815" s="275">
        <f t="shared" si="23"/>
        <v>200711</v>
      </c>
      <c r="Q815" s="275">
        <f t="shared" si="23"/>
        <v>10003</v>
      </c>
      <c r="R815" s="275">
        <f t="shared" si="23"/>
        <v>0</v>
      </c>
      <c r="S815" s="275">
        <f t="shared" si="23"/>
        <v>471108</v>
      </c>
      <c r="T815" s="279">
        <f t="shared" si="23"/>
        <v>80.400000000000006</v>
      </c>
      <c r="U815" s="275">
        <f t="shared" si="23"/>
        <v>0</v>
      </c>
      <c r="V815" s="275">
        <f t="shared" si="23"/>
        <v>0</v>
      </c>
      <c r="W815" s="275">
        <f t="shared" si="23"/>
        <v>0</v>
      </c>
      <c r="X815" s="275">
        <f t="shared" si="23"/>
        <v>0</v>
      </c>
      <c r="Y815" s="275" t="e">
        <f t="shared" si="23"/>
        <v>#DIV/0!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5" customHeight="1" x14ac:dyDescent="0.35">
      <c r="B816" s="275" t="s">
        <v>1005</v>
      </c>
      <c r="C816" s="279">
        <f>CE60</f>
        <v>279.42082000000011</v>
      </c>
      <c r="D816" s="275">
        <f>CE61</f>
        <v>25846032.52</v>
      </c>
      <c r="E816" s="275">
        <f>CE62</f>
        <v>11161033</v>
      </c>
      <c r="F816" s="275">
        <f>CE63</f>
        <v>1585202.7400000002</v>
      </c>
      <c r="G816" s="275">
        <f>CE64</f>
        <v>12652455.619999999</v>
      </c>
      <c r="H816" s="278">
        <f>CE65</f>
        <v>97597.750000000015</v>
      </c>
      <c r="I816" s="278">
        <f>CE66</f>
        <v>6014015.9299999997</v>
      </c>
      <c r="J816" s="278">
        <f>CE67</f>
        <v>2131582</v>
      </c>
      <c r="K816" s="278">
        <f>CE68</f>
        <v>19555.82</v>
      </c>
      <c r="L816" s="278">
        <f>CE69</f>
        <v>706450.15000000026</v>
      </c>
      <c r="M816" s="278">
        <f>CE70</f>
        <v>0</v>
      </c>
      <c r="N816" s="275">
        <f>CE75</f>
        <v>54826392.833333328</v>
      </c>
      <c r="O816" s="275">
        <f>CE73</f>
        <v>4843681.2499999991</v>
      </c>
      <c r="P816" s="275">
        <f>CE76</f>
        <v>200711</v>
      </c>
      <c r="Q816" s="275">
        <f>CE77</f>
        <v>10003</v>
      </c>
      <c r="R816" s="275">
        <f>CE78</f>
        <v>0</v>
      </c>
      <c r="S816" s="275">
        <f>CE79</f>
        <v>471107.5</v>
      </c>
      <c r="T816" s="279">
        <f>CE80</f>
        <v>80.400000000000006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3598174.8600000003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25846032.52</v>
      </c>
      <c r="E817" s="180">
        <f>C379</f>
        <v>11161033</v>
      </c>
      <c r="F817" s="180">
        <f>C380</f>
        <v>1585202.7400000002</v>
      </c>
      <c r="G817" s="239">
        <f>C381</f>
        <v>12652455.619999999</v>
      </c>
      <c r="H817" s="239">
        <f>C382</f>
        <v>97597.750000000015</v>
      </c>
      <c r="I817" s="239">
        <f>C383</f>
        <v>6014015.9299999997</v>
      </c>
      <c r="J817" s="239">
        <f>C384</f>
        <v>2131582</v>
      </c>
      <c r="K817" s="239">
        <f>C385</f>
        <v>19555.82</v>
      </c>
      <c r="L817" s="239">
        <f>C386+C387+C388+C389</f>
        <v>706450.15000000026</v>
      </c>
      <c r="M817" s="239">
        <f>C370</f>
        <v>0</v>
      </c>
      <c r="N817" s="180">
        <f>D361</f>
        <v>54826392.833333336</v>
      </c>
      <c r="O817" s="180">
        <f>C359</f>
        <v>4843681.2499999991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4" transitionEvaluation="1" transitionEntry="1" codeName="Sheet10">
    <pageSetUpPr autoPageBreaks="0" fitToPage="1"/>
  </sheetPr>
  <dimension ref="A1:CF719"/>
  <sheetViews>
    <sheetView showGridLines="0" topLeftCell="A34" zoomScale="75" workbookViewId="0">
      <selection activeCell="D141" sqref="D14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1231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180" t="s">
        <v>1260</v>
      </c>
      <c r="C16" s="235"/>
      <c r="F16" s="281" t="s">
        <v>1259</v>
      </c>
    </row>
    <row r="17" spans="1:6" ht="12.75" customHeight="1" x14ac:dyDescent="0.35">
      <c r="A17" s="180" t="s">
        <v>1230</v>
      </c>
      <c r="C17" s="281" t="s">
        <v>1259</v>
      </c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35">
      <c r="A21" s="199"/>
      <c r="C21" s="235"/>
    </row>
    <row r="22" spans="1:6" ht="12.65" customHeight="1" x14ac:dyDescent="0.35">
      <c r="A22" s="236" t="s">
        <v>1254</v>
      </c>
      <c r="B22" s="237"/>
      <c r="C22" s="238"/>
      <c r="D22" s="236"/>
      <c r="E22" s="236"/>
    </row>
    <row r="23" spans="1:6" ht="12.65" customHeight="1" x14ac:dyDescent="0.35">
      <c r="B23" s="199"/>
      <c r="C23" s="235"/>
    </row>
    <row r="24" spans="1:6" ht="12.65" customHeight="1" x14ac:dyDescent="0.35">
      <c r="A24" s="239" t="s">
        <v>3</v>
      </c>
      <c r="C24" s="235"/>
    </row>
    <row r="25" spans="1:6" ht="12.65" customHeight="1" x14ac:dyDescent="0.35">
      <c r="A25" s="198" t="s">
        <v>1235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1236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1237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1238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10557473.357108999</v>
      </c>
      <c r="C47" s="184">
        <v>0</v>
      </c>
      <c r="D47" s="184">
        <v>0</v>
      </c>
      <c r="E47" s="184">
        <v>957790.34155400004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1207859.96</v>
      </c>
      <c r="Q47" s="184">
        <v>901417.71</v>
      </c>
      <c r="R47" s="184">
        <v>1342994.22</v>
      </c>
      <c r="S47" s="184">
        <v>271227.03999999998</v>
      </c>
      <c r="T47" s="184">
        <v>0</v>
      </c>
      <c r="U47" s="184">
        <v>1115626.46</v>
      </c>
      <c r="V47" s="184">
        <v>0</v>
      </c>
      <c r="W47" s="184">
        <v>221770.27</v>
      </c>
      <c r="X47" s="184">
        <v>234053.18</v>
      </c>
      <c r="Y47" s="184">
        <v>1361069.81</v>
      </c>
      <c r="Z47" s="184">
        <v>0</v>
      </c>
      <c r="AA47" s="184">
        <v>121320.94</v>
      </c>
      <c r="AB47" s="184">
        <v>0</v>
      </c>
      <c r="AC47" s="184">
        <v>184669.67844600001</v>
      </c>
      <c r="AD47" s="184">
        <v>0</v>
      </c>
      <c r="AE47" s="184">
        <v>0</v>
      </c>
      <c r="AF47" s="184">
        <v>0</v>
      </c>
      <c r="AG47" s="184">
        <v>1894883.6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111262.79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131194.57999999999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124536.477109</v>
      </c>
      <c r="BO47" s="184">
        <v>306273.7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69522.600000000006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v>10557473.357108999</v>
      </c>
    </row>
    <row r="48" spans="1:83" ht="12.65" customHeight="1" x14ac:dyDescent="0.35">
      <c r="A48" s="175" t="s">
        <v>205</v>
      </c>
      <c r="B48" s="183"/>
      <c r="C48" s="244">
        <v>0</v>
      </c>
      <c r="D48" s="244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195">
        <v>0</v>
      </c>
      <c r="BO48" s="195">
        <v>0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/>
      <c r="CE48" s="195">
        <v>0</v>
      </c>
    </row>
    <row r="49" spans="1:84" ht="12.65" customHeight="1" x14ac:dyDescent="0.35">
      <c r="A49" s="175" t="s">
        <v>206</v>
      </c>
      <c r="B49" s="195">
        <v>10557473.357108999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1008652.5799999998</v>
      </c>
      <c r="C51" s="184">
        <v>0</v>
      </c>
      <c r="D51" s="184">
        <v>0</v>
      </c>
      <c r="E51" s="184">
        <v>34120.57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496190.68</v>
      </c>
      <c r="Q51" s="184">
        <v>34641.120000000003</v>
      </c>
      <c r="R51" s="184">
        <v>49163.079999999994</v>
      </c>
      <c r="S51" s="184">
        <v>16161.41</v>
      </c>
      <c r="T51" s="184">
        <v>0</v>
      </c>
      <c r="U51" s="184">
        <v>63422.85</v>
      </c>
      <c r="V51" s="184">
        <v>0</v>
      </c>
      <c r="W51" s="184">
        <v>7777.11</v>
      </c>
      <c r="X51" s="184">
        <v>0</v>
      </c>
      <c r="Y51" s="184">
        <v>243227.81</v>
      </c>
      <c r="Z51" s="184">
        <v>0</v>
      </c>
      <c r="AA51" s="184">
        <v>3006.3900000000003</v>
      </c>
      <c r="AB51" s="184">
        <v>160</v>
      </c>
      <c r="AC51" s="184">
        <v>0</v>
      </c>
      <c r="AD51" s="184">
        <v>0</v>
      </c>
      <c r="AE51" s="184">
        <v>0</v>
      </c>
      <c r="AF51" s="184">
        <v>0</v>
      </c>
      <c r="AG51" s="184">
        <v>53257.45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7524.1100000000006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v>1008652.5799999998</v>
      </c>
    </row>
    <row r="52" spans="1:84" ht="12.65" customHeight="1" x14ac:dyDescent="0.35">
      <c r="A52" s="171" t="s">
        <v>208</v>
      </c>
      <c r="B52" s="184"/>
      <c r="C52" s="195">
        <v>0</v>
      </c>
      <c r="D52" s="195">
        <v>0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195">
        <v>0</v>
      </c>
      <c r="S52" s="195">
        <v>0</v>
      </c>
      <c r="T52" s="195">
        <v>0</v>
      </c>
      <c r="U52" s="195"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0</v>
      </c>
      <c r="AB52" s="195">
        <v>0</v>
      </c>
      <c r="AC52" s="195">
        <v>0</v>
      </c>
      <c r="AD52" s="195">
        <v>0</v>
      </c>
      <c r="AE52" s="195">
        <v>0</v>
      </c>
      <c r="AF52" s="195">
        <v>0</v>
      </c>
      <c r="AG52" s="195">
        <v>0</v>
      </c>
      <c r="AH52" s="195">
        <v>0</v>
      </c>
      <c r="AI52" s="195">
        <v>0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0</v>
      </c>
      <c r="AQ52" s="195">
        <v>0</v>
      </c>
      <c r="AR52" s="195">
        <v>0</v>
      </c>
      <c r="AS52" s="195">
        <v>0</v>
      </c>
      <c r="AT52" s="195">
        <v>0</v>
      </c>
      <c r="AU52" s="195">
        <v>0</v>
      </c>
      <c r="AV52" s="195">
        <v>0</v>
      </c>
      <c r="AW52" s="195">
        <v>0</v>
      </c>
      <c r="AX52" s="195">
        <v>0</v>
      </c>
      <c r="AY52" s="195">
        <v>0</v>
      </c>
      <c r="AZ52" s="195">
        <v>0</v>
      </c>
      <c r="BA52" s="195">
        <v>0</v>
      </c>
      <c r="BB52" s="195">
        <v>0</v>
      </c>
      <c r="BC52" s="195">
        <v>0</v>
      </c>
      <c r="BD52" s="195">
        <v>0</v>
      </c>
      <c r="BE52" s="195">
        <v>0</v>
      </c>
      <c r="BF52" s="195">
        <v>0</v>
      </c>
      <c r="BG52" s="195">
        <v>0</v>
      </c>
      <c r="BH52" s="195">
        <v>0</v>
      </c>
      <c r="BI52" s="195">
        <v>0</v>
      </c>
      <c r="BJ52" s="195">
        <v>0</v>
      </c>
      <c r="BK52" s="195">
        <v>0</v>
      </c>
      <c r="BL52" s="195">
        <v>0</v>
      </c>
      <c r="BM52" s="195">
        <v>0</v>
      </c>
      <c r="BN52" s="195">
        <v>0</v>
      </c>
      <c r="BO52" s="195">
        <v>0</v>
      </c>
      <c r="BP52" s="195">
        <v>0</v>
      </c>
      <c r="BQ52" s="195">
        <v>0</v>
      </c>
      <c r="BR52" s="195">
        <v>0</v>
      </c>
      <c r="BS52" s="195">
        <v>0</v>
      </c>
      <c r="BT52" s="195">
        <v>0</v>
      </c>
      <c r="BU52" s="195">
        <v>0</v>
      </c>
      <c r="BV52" s="195">
        <v>0</v>
      </c>
      <c r="BW52" s="195">
        <v>0</v>
      </c>
      <c r="BX52" s="195">
        <v>0</v>
      </c>
      <c r="BY52" s="195">
        <v>0</v>
      </c>
      <c r="BZ52" s="195">
        <v>0</v>
      </c>
      <c r="CA52" s="195">
        <v>0</v>
      </c>
      <c r="CB52" s="195">
        <v>0</v>
      </c>
      <c r="CC52" s="195">
        <v>0</v>
      </c>
      <c r="CD52" s="195"/>
      <c r="CE52" s="195">
        <v>0</v>
      </c>
    </row>
    <row r="53" spans="1:84" ht="12.65" customHeight="1" x14ac:dyDescent="0.35">
      <c r="A53" s="175" t="s">
        <v>206</v>
      </c>
      <c r="B53" s="195">
        <v>1008652.5799999998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184">
        <v>0</v>
      </c>
      <c r="D59" s="184">
        <v>0</v>
      </c>
      <c r="E59" s="184">
        <v>1559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287165</v>
      </c>
      <c r="Q59" s="185">
        <v>154068</v>
      </c>
      <c r="R59" s="185">
        <v>478416</v>
      </c>
      <c r="S59" s="247"/>
      <c r="T59" s="247"/>
      <c r="U59" s="224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7"/>
      <c r="AC59" s="185">
        <v>0</v>
      </c>
      <c r="AD59" s="185">
        <v>0</v>
      </c>
      <c r="AE59" s="185">
        <v>0</v>
      </c>
      <c r="AF59" s="185">
        <v>0</v>
      </c>
      <c r="AG59" s="185">
        <v>44090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9108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7"/>
      <c r="AW59" s="247"/>
      <c r="AX59" s="247"/>
      <c r="AY59" s="185">
        <v>10585</v>
      </c>
      <c r="AZ59" s="185">
        <v>0</v>
      </c>
      <c r="BA59" s="247"/>
      <c r="BB59" s="247"/>
      <c r="BC59" s="247"/>
      <c r="BD59" s="247"/>
      <c r="BE59" s="185">
        <v>200711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s="197" customFormat="1" ht="12.65" customHeight="1" x14ac:dyDescent="0.4">
      <c r="A60" s="249" t="s">
        <v>234</v>
      </c>
      <c r="B60" s="253"/>
      <c r="C60" s="186">
        <v>0</v>
      </c>
      <c r="D60" s="187">
        <v>0</v>
      </c>
      <c r="E60" s="187">
        <v>25.20833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33.414169999999999</v>
      </c>
      <c r="Q60" s="221">
        <v>21.90333</v>
      </c>
      <c r="R60" s="221">
        <v>20.61834</v>
      </c>
      <c r="S60" s="221">
        <v>11.81334</v>
      </c>
      <c r="T60" s="221">
        <v>0</v>
      </c>
      <c r="U60" s="221">
        <v>34.29083</v>
      </c>
      <c r="V60" s="221">
        <v>0</v>
      </c>
      <c r="W60" s="221">
        <v>4.4541700000000004</v>
      </c>
      <c r="X60" s="221">
        <v>5.2383300000000004</v>
      </c>
      <c r="Y60" s="221">
        <v>35.444169999999993</v>
      </c>
      <c r="Z60" s="221">
        <v>0</v>
      </c>
      <c r="AA60" s="221">
        <v>2.1974999999999998</v>
      </c>
      <c r="AB60" s="284">
        <v>0</v>
      </c>
      <c r="AC60" s="221">
        <v>4.5233299999999996</v>
      </c>
      <c r="AD60" s="221">
        <v>0</v>
      </c>
      <c r="AE60" s="221">
        <v>0</v>
      </c>
      <c r="AF60" s="221">
        <v>0</v>
      </c>
      <c r="AG60" s="221">
        <v>46.824169999999995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2.3016700000000001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5.3550000000000004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2.9992083333333328</v>
      </c>
      <c r="BO60" s="221">
        <v>7.2674900000000004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3.0016699999999998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0</v>
      </c>
      <c r="CD60" s="252" t="s">
        <v>221</v>
      </c>
      <c r="CE60" s="253">
        <v>266.85504833333323</v>
      </c>
    </row>
    <row r="61" spans="1:84" ht="12.65" customHeight="1" x14ac:dyDescent="0.4">
      <c r="A61" s="171" t="s">
        <v>235</v>
      </c>
      <c r="B61" s="175"/>
      <c r="C61" s="184">
        <v>0</v>
      </c>
      <c r="D61" s="184">
        <v>0</v>
      </c>
      <c r="E61" s="184">
        <v>2197683.4700000002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2772139.9499999997</v>
      </c>
      <c r="Q61" s="185">
        <v>2065822.6600000001</v>
      </c>
      <c r="R61" s="185">
        <v>3084012.71</v>
      </c>
      <c r="S61" s="185">
        <v>627330.66</v>
      </c>
      <c r="T61" s="185">
        <v>0</v>
      </c>
      <c r="U61" s="185">
        <v>2561542.1</v>
      </c>
      <c r="V61" s="185">
        <v>0</v>
      </c>
      <c r="W61" s="185">
        <v>509187.15</v>
      </c>
      <c r="X61" s="185">
        <v>537346.97000000009</v>
      </c>
      <c r="Y61" s="185">
        <v>3133023.5700000003</v>
      </c>
      <c r="Z61" s="185">
        <v>0</v>
      </c>
      <c r="AA61" s="185">
        <v>283786.88</v>
      </c>
      <c r="AB61" s="285">
        <v>0</v>
      </c>
      <c r="AC61" s="185">
        <v>422875.38</v>
      </c>
      <c r="AD61" s="185">
        <v>0</v>
      </c>
      <c r="AE61" s="185">
        <v>0</v>
      </c>
      <c r="AF61" s="185">
        <v>0</v>
      </c>
      <c r="AG61" s="185">
        <v>4325243.3000000007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254791.32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300450.53000000003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285176.27</v>
      </c>
      <c r="BO61" s="185">
        <v>701366.76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159648.54999999999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48" t="s">
        <v>221</v>
      </c>
      <c r="CE61" s="195">
        <v>24221428.230000004</v>
      </c>
      <c r="CF61" s="250"/>
    </row>
    <row r="62" spans="1:84" ht="12.65" customHeight="1" x14ac:dyDescent="0.35">
      <c r="A62" s="171" t="s">
        <v>3</v>
      </c>
      <c r="B62" s="175"/>
      <c r="C62" s="195">
        <v>0</v>
      </c>
      <c r="D62" s="195">
        <v>0</v>
      </c>
      <c r="E62" s="195">
        <v>957790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1207860</v>
      </c>
      <c r="Q62" s="195">
        <v>901418</v>
      </c>
      <c r="R62" s="195">
        <v>1342994</v>
      </c>
      <c r="S62" s="195">
        <v>271227</v>
      </c>
      <c r="T62" s="195">
        <v>0</v>
      </c>
      <c r="U62" s="195">
        <v>1115626</v>
      </c>
      <c r="V62" s="195">
        <v>0</v>
      </c>
      <c r="W62" s="195">
        <v>221770</v>
      </c>
      <c r="X62" s="195">
        <v>234053</v>
      </c>
      <c r="Y62" s="195">
        <v>1361070</v>
      </c>
      <c r="Z62" s="195">
        <v>0</v>
      </c>
      <c r="AA62" s="195">
        <v>121321</v>
      </c>
      <c r="AB62" s="195">
        <v>0</v>
      </c>
      <c r="AC62" s="195">
        <v>184670</v>
      </c>
      <c r="AD62" s="195">
        <v>0</v>
      </c>
      <c r="AE62" s="195">
        <v>0</v>
      </c>
      <c r="AF62" s="195">
        <v>0</v>
      </c>
      <c r="AG62" s="195">
        <v>1894884</v>
      </c>
      <c r="AH62" s="195">
        <v>0</v>
      </c>
      <c r="AI62" s="195">
        <v>0</v>
      </c>
      <c r="AJ62" s="195">
        <v>0</v>
      </c>
      <c r="AK62" s="195">
        <v>0</v>
      </c>
      <c r="AL62" s="195">
        <v>0</v>
      </c>
      <c r="AM62" s="195">
        <v>0</v>
      </c>
      <c r="AN62" s="195">
        <v>0</v>
      </c>
      <c r="AO62" s="195">
        <v>111263</v>
      </c>
      <c r="AP62" s="195">
        <v>0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0</v>
      </c>
      <c r="AW62" s="195">
        <v>0</v>
      </c>
      <c r="AX62" s="195">
        <v>0</v>
      </c>
      <c r="AY62" s="195">
        <v>131195</v>
      </c>
      <c r="AZ62" s="195">
        <v>0</v>
      </c>
      <c r="BA62" s="195">
        <v>0</v>
      </c>
      <c r="BB62" s="195">
        <v>0</v>
      </c>
      <c r="BC62" s="195">
        <v>0</v>
      </c>
      <c r="BD62" s="195">
        <v>0</v>
      </c>
      <c r="BE62" s="195">
        <v>0</v>
      </c>
      <c r="BF62" s="195">
        <v>0</v>
      </c>
      <c r="BG62" s="195">
        <v>0</v>
      </c>
      <c r="BH62" s="195">
        <v>0</v>
      </c>
      <c r="BI62" s="195">
        <v>0</v>
      </c>
      <c r="BJ62" s="195">
        <v>0</v>
      </c>
      <c r="BK62" s="195">
        <v>0</v>
      </c>
      <c r="BL62" s="195">
        <v>0</v>
      </c>
      <c r="BM62" s="195">
        <v>0</v>
      </c>
      <c r="BN62" s="195">
        <v>124536</v>
      </c>
      <c r="BO62" s="195">
        <v>306274</v>
      </c>
      <c r="BP62" s="195">
        <v>0</v>
      </c>
      <c r="BQ62" s="195">
        <v>0</v>
      </c>
      <c r="BR62" s="195">
        <v>0</v>
      </c>
      <c r="BS62" s="195">
        <v>0</v>
      </c>
      <c r="BT62" s="195">
        <v>0</v>
      </c>
      <c r="BU62" s="195">
        <v>0</v>
      </c>
      <c r="BV62" s="195">
        <v>69523</v>
      </c>
      <c r="BW62" s="195">
        <v>0</v>
      </c>
      <c r="BX62" s="195">
        <v>0</v>
      </c>
      <c r="BY62" s="195">
        <v>0</v>
      </c>
      <c r="BZ62" s="195">
        <v>0</v>
      </c>
      <c r="CA62" s="195">
        <v>0</v>
      </c>
      <c r="CB62" s="195">
        <v>0</v>
      </c>
      <c r="CC62" s="195">
        <v>0</v>
      </c>
      <c r="CD62" s="248" t="s">
        <v>221</v>
      </c>
      <c r="CE62" s="195">
        <v>10557474</v>
      </c>
      <c r="CF62" s="250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8" t="s">
        <v>221</v>
      </c>
      <c r="CE63" s="195">
        <v>0</v>
      </c>
      <c r="CF63" s="250"/>
    </row>
    <row r="64" spans="1:84" ht="12.65" customHeight="1" x14ac:dyDescent="0.35">
      <c r="A64" s="171" t="s">
        <v>237</v>
      </c>
      <c r="B64" s="175"/>
      <c r="C64" s="184">
        <v>0</v>
      </c>
      <c r="D64" s="184">
        <v>0</v>
      </c>
      <c r="E64" s="185">
        <v>118757.58000000003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7935664.2199999979</v>
      </c>
      <c r="Q64" s="185">
        <v>204150.17</v>
      </c>
      <c r="R64" s="185">
        <v>343929.74000000011</v>
      </c>
      <c r="S64" s="185">
        <v>238615.26</v>
      </c>
      <c r="T64" s="185">
        <v>0</v>
      </c>
      <c r="U64" s="185">
        <v>1720440.83</v>
      </c>
      <c r="V64" s="185">
        <v>0</v>
      </c>
      <c r="W64" s="185">
        <v>53799.529999999992</v>
      </c>
      <c r="X64" s="185">
        <v>218882.69999999998</v>
      </c>
      <c r="Y64" s="185">
        <v>1208610.1399999992</v>
      </c>
      <c r="Z64" s="185">
        <v>0</v>
      </c>
      <c r="AA64" s="185">
        <v>802604.58000000007</v>
      </c>
      <c r="AB64" s="185">
        <v>477290.91</v>
      </c>
      <c r="AC64" s="185">
        <v>41986.86</v>
      </c>
      <c r="AD64" s="185">
        <v>0</v>
      </c>
      <c r="AE64" s="185">
        <v>0</v>
      </c>
      <c r="AF64" s="185">
        <v>0</v>
      </c>
      <c r="AG64" s="185">
        <v>684677.40999999992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6576.99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116751.98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0</v>
      </c>
      <c r="BO64" s="185">
        <v>15252.769999999999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10861.58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48" t="s">
        <v>221</v>
      </c>
      <c r="CE64" s="195">
        <v>14198853.249999994</v>
      </c>
      <c r="CF64" s="250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1084.6299999999999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75196.94</v>
      </c>
      <c r="Q65" s="185">
        <v>431.78</v>
      </c>
      <c r="R65" s="185">
        <v>1829.1200000000001</v>
      </c>
      <c r="S65" s="185">
        <v>1293.44</v>
      </c>
      <c r="T65" s="185">
        <v>0</v>
      </c>
      <c r="U65" s="185">
        <v>26373.72</v>
      </c>
      <c r="V65" s="185">
        <v>0</v>
      </c>
      <c r="W65" s="185">
        <v>318.47000000000003</v>
      </c>
      <c r="X65" s="185">
        <v>1169.4100000000001</v>
      </c>
      <c r="Y65" s="185">
        <v>1906.5</v>
      </c>
      <c r="Z65" s="185">
        <v>0</v>
      </c>
      <c r="AA65" s="185">
        <v>0</v>
      </c>
      <c r="AB65" s="185">
        <v>1634.18</v>
      </c>
      <c r="AC65" s="185">
        <v>0</v>
      </c>
      <c r="AD65" s="185">
        <v>0</v>
      </c>
      <c r="AE65" s="185">
        <v>0</v>
      </c>
      <c r="AF65" s="185">
        <v>0</v>
      </c>
      <c r="AG65" s="185">
        <v>4167.21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559.64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356.07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8" t="s">
        <v>221</v>
      </c>
      <c r="CE65" s="195">
        <v>116321.11000000002</v>
      </c>
      <c r="CF65" s="250"/>
    </row>
    <row r="66" spans="1:84" ht="12.65" customHeight="1" x14ac:dyDescent="0.35">
      <c r="A66" s="171" t="s">
        <v>239</v>
      </c>
      <c r="B66" s="175"/>
      <c r="C66" s="184">
        <v>0</v>
      </c>
      <c r="D66" s="184">
        <v>0</v>
      </c>
      <c r="E66" s="184">
        <v>471280.24000000005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733360.59</v>
      </c>
      <c r="Q66" s="185">
        <v>5843.2</v>
      </c>
      <c r="R66" s="185">
        <v>105701.59</v>
      </c>
      <c r="S66" s="184">
        <v>424001.80000000005</v>
      </c>
      <c r="T66" s="184">
        <v>0</v>
      </c>
      <c r="U66" s="185">
        <v>2256614.9300000002</v>
      </c>
      <c r="V66" s="185">
        <v>0</v>
      </c>
      <c r="W66" s="185">
        <v>56370.14</v>
      </c>
      <c r="X66" s="185">
        <v>113503.08</v>
      </c>
      <c r="Y66" s="185">
        <v>753087.3</v>
      </c>
      <c r="Z66" s="185">
        <v>0</v>
      </c>
      <c r="AA66" s="185">
        <v>15959.03</v>
      </c>
      <c r="AB66" s="185">
        <v>3104.4300000000003</v>
      </c>
      <c r="AC66" s="185">
        <v>62151.360000000001</v>
      </c>
      <c r="AD66" s="185">
        <v>0</v>
      </c>
      <c r="AE66" s="185">
        <v>0</v>
      </c>
      <c r="AF66" s="185">
        <v>0</v>
      </c>
      <c r="AG66" s="185">
        <v>279066.88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56971.25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0</v>
      </c>
      <c r="BO66" s="185">
        <v>50722.64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397.52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0</v>
      </c>
      <c r="CD66" s="248" t="s">
        <v>221</v>
      </c>
      <c r="CE66" s="195">
        <v>5388135.9800000004</v>
      </c>
      <c r="CF66" s="250"/>
    </row>
    <row r="67" spans="1:84" ht="12.65" customHeight="1" x14ac:dyDescent="0.35">
      <c r="A67" s="171" t="s">
        <v>6</v>
      </c>
      <c r="B67" s="175"/>
      <c r="C67" s="195">
        <v>0</v>
      </c>
      <c r="D67" s="195">
        <v>0</v>
      </c>
      <c r="E67" s="195">
        <v>34121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195">
        <v>496191</v>
      </c>
      <c r="Q67" s="195">
        <v>34641</v>
      </c>
      <c r="R67" s="195">
        <v>49163</v>
      </c>
      <c r="S67" s="195">
        <v>16161</v>
      </c>
      <c r="T67" s="195">
        <v>0</v>
      </c>
      <c r="U67" s="195">
        <v>63423</v>
      </c>
      <c r="V67" s="195">
        <v>0</v>
      </c>
      <c r="W67" s="195">
        <v>7777</v>
      </c>
      <c r="X67" s="195">
        <v>0</v>
      </c>
      <c r="Y67" s="195">
        <v>243228</v>
      </c>
      <c r="Z67" s="195">
        <v>0</v>
      </c>
      <c r="AA67" s="195">
        <v>3006</v>
      </c>
      <c r="AB67" s="195">
        <v>160</v>
      </c>
      <c r="AC67" s="195">
        <v>0</v>
      </c>
      <c r="AD67" s="195">
        <v>0</v>
      </c>
      <c r="AE67" s="195">
        <v>0</v>
      </c>
      <c r="AF67" s="195">
        <v>0</v>
      </c>
      <c r="AG67" s="195">
        <v>53257</v>
      </c>
      <c r="AH67" s="195">
        <v>0</v>
      </c>
      <c r="AI67" s="195">
        <v>0</v>
      </c>
      <c r="AJ67" s="195">
        <v>0</v>
      </c>
      <c r="AK67" s="195">
        <v>0</v>
      </c>
      <c r="AL67" s="195">
        <v>0</v>
      </c>
      <c r="AM67" s="195">
        <v>0</v>
      </c>
      <c r="AN67" s="195">
        <v>0</v>
      </c>
      <c r="AO67" s="195">
        <v>0</v>
      </c>
      <c r="AP67" s="195">
        <v>0</v>
      </c>
      <c r="AQ67" s="195">
        <v>0</v>
      </c>
      <c r="AR67" s="195">
        <v>0</v>
      </c>
      <c r="AS67" s="195">
        <v>0</v>
      </c>
      <c r="AT67" s="195">
        <v>0</v>
      </c>
      <c r="AU67" s="195">
        <v>0</v>
      </c>
      <c r="AV67" s="195">
        <v>0</v>
      </c>
      <c r="AW67" s="195">
        <v>0</v>
      </c>
      <c r="AX67" s="195">
        <v>0</v>
      </c>
      <c r="AY67" s="195">
        <v>7524</v>
      </c>
      <c r="AZ67" s="195">
        <v>0</v>
      </c>
      <c r="BA67" s="195">
        <v>0</v>
      </c>
      <c r="BB67" s="195">
        <v>0</v>
      </c>
      <c r="BC67" s="195">
        <v>0</v>
      </c>
      <c r="BD67" s="195">
        <v>0</v>
      </c>
      <c r="BE67" s="195">
        <v>0</v>
      </c>
      <c r="BF67" s="195">
        <v>0</v>
      </c>
      <c r="BG67" s="195">
        <v>0</v>
      </c>
      <c r="BH67" s="195">
        <v>0</v>
      </c>
      <c r="BI67" s="195">
        <v>0</v>
      </c>
      <c r="BJ67" s="195">
        <v>0</v>
      </c>
      <c r="BK67" s="195">
        <v>0</v>
      </c>
      <c r="BL67" s="195">
        <v>0</v>
      </c>
      <c r="BM67" s="195">
        <v>0</v>
      </c>
      <c r="BN67" s="195">
        <v>0</v>
      </c>
      <c r="BO67" s="195">
        <v>0</v>
      </c>
      <c r="BP67" s="195">
        <v>0</v>
      </c>
      <c r="BQ67" s="195">
        <v>0</v>
      </c>
      <c r="BR67" s="195">
        <v>0</v>
      </c>
      <c r="BS67" s="195">
        <v>0</v>
      </c>
      <c r="BT67" s="195">
        <v>0</v>
      </c>
      <c r="BU67" s="195">
        <v>0</v>
      </c>
      <c r="BV67" s="195">
        <v>0</v>
      </c>
      <c r="BW67" s="195">
        <v>0</v>
      </c>
      <c r="BX67" s="195">
        <v>0</v>
      </c>
      <c r="BY67" s="195">
        <v>0</v>
      </c>
      <c r="BZ67" s="195">
        <v>0</v>
      </c>
      <c r="CA67" s="195">
        <v>0</v>
      </c>
      <c r="CB67" s="195">
        <v>0</v>
      </c>
      <c r="CC67" s="195">
        <v>0</v>
      </c>
      <c r="CD67" s="248" t="s">
        <v>221</v>
      </c>
      <c r="CE67" s="195">
        <v>1008652</v>
      </c>
      <c r="CF67" s="250"/>
    </row>
    <row r="68" spans="1:84" ht="12.65" customHeight="1" x14ac:dyDescent="0.3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31049.67</v>
      </c>
      <c r="Q68" s="185">
        <v>0</v>
      </c>
      <c r="R68" s="185">
        <v>10425.14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8" t="s">
        <v>221</v>
      </c>
      <c r="CE68" s="195">
        <v>41474.81</v>
      </c>
      <c r="CF68" s="250"/>
    </row>
    <row r="69" spans="1:84" ht="12.65" customHeight="1" x14ac:dyDescent="0.35">
      <c r="A69" s="171" t="s">
        <v>241</v>
      </c>
      <c r="B69" s="175"/>
      <c r="C69" s="184">
        <v>0</v>
      </c>
      <c r="D69" s="184">
        <v>0</v>
      </c>
      <c r="E69" s="185">
        <v>24892.439999999995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377239.08999999991</v>
      </c>
      <c r="Q69" s="185">
        <v>12670.279999999999</v>
      </c>
      <c r="R69" s="224">
        <v>44421.060000000012</v>
      </c>
      <c r="S69" s="185">
        <v>90663.62</v>
      </c>
      <c r="T69" s="184">
        <v>0</v>
      </c>
      <c r="U69" s="185">
        <v>124404.56000000001</v>
      </c>
      <c r="V69" s="185">
        <v>0</v>
      </c>
      <c r="W69" s="184">
        <v>5194.12</v>
      </c>
      <c r="X69" s="185">
        <v>8186.7199999999993</v>
      </c>
      <c r="Y69" s="185">
        <v>51209.990000000005</v>
      </c>
      <c r="Z69" s="185">
        <v>0</v>
      </c>
      <c r="AA69" s="185">
        <v>25624.48</v>
      </c>
      <c r="AB69" s="185">
        <v>14037.929999999998</v>
      </c>
      <c r="AC69" s="185">
        <v>0</v>
      </c>
      <c r="AD69" s="185">
        <v>0</v>
      </c>
      <c r="AE69" s="185">
        <v>0</v>
      </c>
      <c r="AF69" s="185">
        <v>0</v>
      </c>
      <c r="AG69" s="185">
        <v>62323.780000000006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1247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5789.58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0</v>
      </c>
      <c r="BO69" s="185">
        <v>4820.21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13950.19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0</v>
      </c>
      <c r="CD69" s="188">
        <v>0</v>
      </c>
      <c r="CE69" s="195">
        <v>866675.04999999993</v>
      </c>
      <c r="CF69" s="250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v>0</v>
      </c>
      <c r="CF70" s="250"/>
    </row>
    <row r="71" spans="1:84" ht="12.65" customHeight="1" x14ac:dyDescent="0.35">
      <c r="A71" s="171" t="s">
        <v>243</v>
      </c>
      <c r="B71" s="175"/>
      <c r="C71" s="195">
        <v>0</v>
      </c>
      <c r="D71" s="195">
        <v>0</v>
      </c>
      <c r="E71" s="195">
        <v>3805609.3600000003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0</v>
      </c>
      <c r="P71" s="195">
        <v>13628701.459999997</v>
      </c>
      <c r="Q71" s="195">
        <v>3224977.09</v>
      </c>
      <c r="R71" s="195">
        <v>4982476.3599999994</v>
      </c>
      <c r="S71" s="195">
        <v>1669292.7799999998</v>
      </c>
      <c r="T71" s="195">
        <v>0</v>
      </c>
      <c r="U71" s="195">
        <v>7868425.1399999997</v>
      </c>
      <c r="V71" s="195">
        <v>0</v>
      </c>
      <c r="W71" s="195">
        <v>854416.41</v>
      </c>
      <c r="X71" s="195">
        <v>1113141.8800000001</v>
      </c>
      <c r="Y71" s="195">
        <v>6752135.4999999991</v>
      </c>
      <c r="Z71" s="195">
        <v>0</v>
      </c>
      <c r="AA71" s="195">
        <v>1252301.97</v>
      </c>
      <c r="AB71" s="195">
        <v>496227.44999999995</v>
      </c>
      <c r="AC71" s="195">
        <v>711683.6</v>
      </c>
      <c r="AD71" s="195">
        <v>0</v>
      </c>
      <c r="AE71" s="195">
        <v>0</v>
      </c>
      <c r="AF71" s="195">
        <v>0</v>
      </c>
      <c r="AG71" s="195">
        <v>7303619.580000001</v>
      </c>
      <c r="AH71" s="195">
        <v>0</v>
      </c>
      <c r="AI71" s="195">
        <v>0</v>
      </c>
      <c r="AJ71" s="195">
        <v>0</v>
      </c>
      <c r="AK71" s="195">
        <v>0</v>
      </c>
      <c r="AL71" s="195">
        <v>0</v>
      </c>
      <c r="AM71" s="195">
        <v>0</v>
      </c>
      <c r="AN71" s="195">
        <v>0</v>
      </c>
      <c r="AO71" s="195">
        <v>373878.31</v>
      </c>
      <c r="AP71" s="195">
        <v>0</v>
      </c>
      <c r="AQ71" s="195">
        <v>0</v>
      </c>
      <c r="AR71" s="195">
        <v>0</v>
      </c>
      <c r="AS71" s="195">
        <v>0</v>
      </c>
      <c r="AT71" s="195">
        <v>0</v>
      </c>
      <c r="AU71" s="195">
        <v>0</v>
      </c>
      <c r="AV71" s="195">
        <v>0</v>
      </c>
      <c r="AW71" s="195">
        <v>0</v>
      </c>
      <c r="AX71" s="195">
        <v>0</v>
      </c>
      <c r="AY71" s="195">
        <v>619241.98</v>
      </c>
      <c r="AZ71" s="195">
        <v>0</v>
      </c>
      <c r="BA71" s="195">
        <v>0</v>
      </c>
      <c r="BB71" s="195">
        <v>0</v>
      </c>
      <c r="BC71" s="195">
        <v>0</v>
      </c>
      <c r="BD71" s="195">
        <v>0</v>
      </c>
      <c r="BE71" s="195">
        <v>0</v>
      </c>
      <c r="BF71" s="195">
        <v>0</v>
      </c>
      <c r="BG71" s="195">
        <v>0</v>
      </c>
      <c r="BH71" s="195">
        <v>0</v>
      </c>
      <c r="BI71" s="195">
        <v>0</v>
      </c>
      <c r="BJ71" s="195">
        <v>0</v>
      </c>
      <c r="BK71" s="195">
        <v>0</v>
      </c>
      <c r="BL71" s="195">
        <v>0</v>
      </c>
      <c r="BM71" s="195">
        <v>0</v>
      </c>
      <c r="BN71" s="195">
        <v>409712.27</v>
      </c>
      <c r="BO71" s="195">
        <v>1078792.45</v>
      </c>
      <c r="BP71" s="195">
        <v>0</v>
      </c>
      <c r="BQ71" s="195">
        <v>0</v>
      </c>
      <c r="BR71" s="195">
        <v>0</v>
      </c>
      <c r="BS71" s="195">
        <v>0</v>
      </c>
      <c r="BT71" s="195">
        <v>0</v>
      </c>
      <c r="BU71" s="195">
        <v>0</v>
      </c>
      <c r="BV71" s="195">
        <v>254380.83999999997</v>
      </c>
      <c r="BW71" s="195">
        <v>0</v>
      </c>
      <c r="BX71" s="195">
        <v>0</v>
      </c>
      <c r="BY71" s="195">
        <v>0</v>
      </c>
      <c r="BZ71" s="195">
        <v>0</v>
      </c>
      <c r="CA71" s="195">
        <v>0</v>
      </c>
      <c r="CB71" s="195">
        <v>0</v>
      </c>
      <c r="CC71" s="195">
        <v>0</v>
      </c>
      <c r="CD71" s="244">
        <v>0</v>
      </c>
      <c r="CE71" s="195">
        <v>56399014.429999992</v>
      </c>
      <c r="CF71" s="250"/>
    </row>
    <row r="72" spans="1:84" ht="12.65" customHeight="1" x14ac:dyDescent="0.3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1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0"/>
    </row>
    <row r="73" spans="1:84" ht="12.65" customHeight="1" x14ac:dyDescent="0.35">
      <c r="A73" s="171" t="s">
        <v>245</v>
      </c>
      <c r="B73" s="175"/>
      <c r="C73" s="184">
        <v>0</v>
      </c>
      <c r="D73" s="184">
        <v>0</v>
      </c>
      <c r="E73" s="185">
        <v>5512500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v>5512500</v>
      </c>
      <c r="CF73" s="250"/>
    </row>
    <row r="74" spans="1:84" ht="12.65" customHeight="1" x14ac:dyDescent="0.35">
      <c r="A74" s="171" t="s">
        <v>246</v>
      </c>
      <c r="B74" s="175"/>
      <c r="C74" s="184">
        <v>0</v>
      </c>
      <c r="D74" s="184">
        <v>0</v>
      </c>
      <c r="E74" s="185">
        <v>1919000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18544927.26240731</v>
      </c>
      <c r="Q74" s="185">
        <v>5166413.7678850219</v>
      </c>
      <c r="R74" s="185">
        <v>670564.53432187007</v>
      </c>
      <c r="S74" s="185">
        <v>0</v>
      </c>
      <c r="T74" s="185">
        <v>0</v>
      </c>
      <c r="U74" s="185">
        <v>3014363.1649674899</v>
      </c>
      <c r="V74" s="185">
        <v>0</v>
      </c>
      <c r="W74" s="185">
        <v>2900369.7987180171</v>
      </c>
      <c r="X74" s="185">
        <v>2773493.3642654307</v>
      </c>
      <c r="Y74" s="185">
        <v>10765936.977255376</v>
      </c>
      <c r="Z74" s="185">
        <v>0</v>
      </c>
      <c r="AA74" s="185">
        <v>587244.18649291643</v>
      </c>
      <c r="AB74" s="185">
        <v>842928.8215865948</v>
      </c>
      <c r="AC74" s="185">
        <v>236854.13604104007</v>
      </c>
      <c r="AD74" s="185">
        <v>0</v>
      </c>
      <c r="AE74" s="185">
        <v>0</v>
      </c>
      <c r="AF74" s="185">
        <v>0</v>
      </c>
      <c r="AG74" s="185">
        <v>5185189.6218438102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20903.360330087493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v>52628188.996114962</v>
      </c>
      <c r="CF74" s="250"/>
    </row>
    <row r="75" spans="1:84" ht="12.65" customHeight="1" x14ac:dyDescent="0.35">
      <c r="A75" s="171" t="s">
        <v>247</v>
      </c>
      <c r="B75" s="175"/>
      <c r="C75" s="195">
        <v>0</v>
      </c>
      <c r="D75" s="195">
        <v>0</v>
      </c>
      <c r="E75" s="195">
        <v>7431500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195">
        <v>18544927.26240731</v>
      </c>
      <c r="Q75" s="195">
        <v>5166413.7678850219</v>
      </c>
      <c r="R75" s="195">
        <v>670564.53432187007</v>
      </c>
      <c r="S75" s="195">
        <v>0</v>
      </c>
      <c r="T75" s="195">
        <v>0</v>
      </c>
      <c r="U75" s="195">
        <v>3014363.1649674899</v>
      </c>
      <c r="V75" s="195">
        <v>0</v>
      </c>
      <c r="W75" s="195">
        <v>2900369.7987180171</v>
      </c>
      <c r="X75" s="195">
        <v>2773493.3642654307</v>
      </c>
      <c r="Y75" s="195">
        <v>10765936.977255376</v>
      </c>
      <c r="Z75" s="195">
        <v>0</v>
      </c>
      <c r="AA75" s="195">
        <v>587244.18649291643</v>
      </c>
      <c r="AB75" s="195">
        <v>842928.8215865948</v>
      </c>
      <c r="AC75" s="195">
        <v>236854.13604104007</v>
      </c>
      <c r="AD75" s="195">
        <v>0</v>
      </c>
      <c r="AE75" s="195">
        <v>0</v>
      </c>
      <c r="AF75" s="195">
        <v>0</v>
      </c>
      <c r="AG75" s="195">
        <v>5185189.6218438102</v>
      </c>
      <c r="AH75" s="195">
        <v>0</v>
      </c>
      <c r="AI75" s="195">
        <v>0</v>
      </c>
      <c r="AJ75" s="195">
        <v>0</v>
      </c>
      <c r="AK75" s="195">
        <v>0</v>
      </c>
      <c r="AL75" s="195">
        <v>0</v>
      </c>
      <c r="AM75" s="195">
        <v>0</v>
      </c>
      <c r="AN75" s="195">
        <v>0</v>
      </c>
      <c r="AO75" s="195">
        <v>20903.360330087493</v>
      </c>
      <c r="AP75" s="195">
        <v>0</v>
      </c>
      <c r="AQ75" s="195">
        <v>0</v>
      </c>
      <c r="AR75" s="195">
        <v>0</v>
      </c>
      <c r="AS75" s="195">
        <v>0</v>
      </c>
      <c r="AT75" s="195">
        <v>0</v>
      </c>
      <c r="AU75" s="195">
        <v>0</v>
      </c>
      <c r="AV75" s="195"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v>58140688.996114969</v>
      </c>
      <c r="CF75" s="250"/>
    </row>
    <row r="76" spans="1:84" ht="12.65" customHeight="1" x14ac:dyDescent="0.35">
      <c r="A76" s="171" t="s">
        <v>248</v>
      </c>
      <c r="B76" s="175"/>
      <c r="C76" s="184">
        <v>0</v>
      </c>
      <c r="D76" s="184">
        <v>0</v>
      </c>
      <c r="E76" s="185">
        <v>7543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19488</v>
      </c>
      <c r="Q76" s="185">
        <v>9402</v>
      </c>
      <c r="R76" s="185">
        <v>6833</v>
      </c>
      <c r="S76" s="185">
        <v>5427</v>
      </c>
      <c r="T76" s="185">
        <v>0</v>
      </c>
      <c r="U76" s="185">
        <v>11654</v>
      </c>
      <c r="V76" s="185">
        <v>0</v>
      </c>
      <c r="W76" s="185">
        <v>3673</v>
      </c>
      <c r="X76" s="185">
        <v>0</v>
      </c>
      <c r="Y76" s="185">
        <v>33883</v>
      </c>
      <c r="Z76" s="185">
        <v>0</v>
      </c>
      <c r="AA76" s="185">
        <v>0</v>
      </c>
      <c r="AB76" s="185">
        <v>4623</v>
      </c>
      <c r="AC76" s="185">
        <v>743</v>
      </c>
      <c r="AD76" s="185">
        <v>0</v>
      </c>
      <c r="AE76" s="185">
        <v>0</v>
      </c>
      <c r="AF76" s="185">
        <v>0</v>
      </c>
      <c r="AG76" s="185">
        <v>14792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5958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14784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61218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690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8" t="s">
        <v>221</v>
      </c>
      <c r="CE76" s="195">
        <v>200711</v>
      </c>
      <c r="CF76" s="195"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7461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2550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437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137</v>
      </c>
      <c r="AW77" s="184">
        <v>0</v>
      </c>
      <c r="AX77" s="248" t="s">
        <v>221</v>
      </c>
      <c r="AY77" s="248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>
        <v>0</v>
      </c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v>10585</v>
      </c>
      <c r="CF77" s="195">
        <v>0</v>
      </c>
    </row>
    <row r="78" spans="1:84" ht="12.65" customHeight="1" x14ac:dyDescent="0.35">
      <c r="A78" s="171" t="s">
        <v>250</v>
      </c>
      <c r="B78" s="175"/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8" t="s">
        <v>221</v>
      </c>
      <c r="AY78" s="248" t="s">
        <v>221</v>
      </c>
      <c r="AZ78" s="248" t="s">
        <v>221</v>
      </c>
      <c r="BA78" s="184">
        <v>0</v>
      </c>
      <c r="BB78" s="184">
        <v>0</v>
      </c>
      <c r="BC78" s="184">
        <v>0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0</v>
      </c>
      <c r="BI78" s="184">
        <v>0</v>
      </c>
      <c r="BJ78" s="248" t="s">
        <v>221</v>
      </c>
      <c r="BK78" s="184">
        <v>0</v>
      </c>
      <c r="BL78" s="184">
        <v>0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8" t="s">
        <v>221</v>
      </c>
      <c r="CD78" s="248" t="s">
        <v>221</v>
      </c>
      <c r="CE78" s="195">
        <v>0</v>
      </c>
      <c r="CF78" s="195"/>
    </row>
    <row r="79" spans="1:84" ht="12.65" customHeight="1" x14ac:dyDescent="0.35">
      <c r="A79" s="171" t="s">
        <v>251</v>
      </c>
      <c r="B79" s="175"/>
      <c r="C79" s="184">
        <v>0</v>
      </c>
      <c r="D79" s="184">
        <v>0</v>
      </c>
      <c r="E79" s="184">
        <v>37857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6750</v>
      </c>
      <c r="O79" s="184">
        <v>0</v>
      </c>
      <c r="P79" s="184">
        <v>96098</v>
      </c>
      <c r="Q79" s="184">
        <v>0</v>
      </c>
      <c r="R79" s="184">
        <v>0</v>
      </c>
      <c r="S79" s="184">
        <v>97998.5</v>
      </c>
      <c r="T79" s="184">
        <v>0</v>
      </c>
      <c r="U79" s="184">
        <v>1078</v>
      </c>
      <c r="V79" s="184">
        <v>0</v>
      </c>
      <c r="W79" s="184">
        <v>0</v>
      </c>
      <c r="X79" s="184">
        <v>0</v>
      </c>
      <c r="Y79" s="184">
        <v>130400.5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119114.5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8690.5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8" t="s">
        <v>221</v>
      </c>
      <c r="AY79" s="248" t="s">
        <v>221</v>
      </c>
      <c r="AZ79" s="248" t="s">
        <v>221</v>
      </c>
      <c r="BA79" s="248" t="s">
        <v>221</v>
      </c>
      <c r="BB79" s="184">
        <v>0</v>
      </c>
      <c r="BC79" s="184">
        <v>0</v>
      </c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v>497987</v>
      </c>
      <c r="CF79" s="195">
        <v>0</v>
      </c>
    </row>
    <row r="80" spans="1:84" ht="21" customHeight="1" x14ac:dyDescent="0.35">
      <c r="A80" s="171" t="s">
        <v>252</v>
      </c>
      <c r="B80" s="175"/>
      <c r="C80" s="187">
        <v>0</v>
      </c>
      <c r="D80" s="187">
        <v>0</v>
      </c>
      <c r="E80" s="187">
        <v>14.1625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16.352499999999999</v>
      </c>
      <c r="Q80" s="187">
        <v>14.845829999999999</v>
      </c>
      <c r="R80" s="187">
        <v>3.5466700000000002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3.8099999999999996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26.183330000000002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2.3016700000000001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8" t="s">
        <v>221</v>
      </c>
      <c r="CD80" s="248" t="s">
        <v>221</v>
      </c>
      <c r="CE80" s="253">
        <v>81.202500000000001</v>
      </c>
      <c r="CF80" s="253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0" t="s">
        <v>1277</v>
      </c>
      <c r="D82" s="254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1266</v>
      </c>
      <c r="D83" s="254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1267</v>
      </c>
      <c r="D84" s="205"/>
      <c r="E84" s="204"/>
    </row>
    <row r="85" spans="1:5" ht="12.65" customHeight="1" x14ac:dyDescent="0.35">
      <c r="A85" s="173" t="s">
        <v>1251</v>
      </c>
      <c r="B85" s="172"/>
      <c r="C85" s="269" t="s">
        <v>1268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0" t="s">
        <v>1268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1269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1270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1271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1272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5" t="s">
        <v>1273</v>
      </c>
      <c r="D92" s="254"/>
      <c r="E92" s="175"/>
    </row>
    <row r="93" spans="1:5" ht="12.65" customHeight="1" x14ac:dyDescent="0.35">
      <c r="A93" s="173" t="s">
        <v>264</v>
      </c>
      <c r="B93" s="172" t="s">
        <v>256</v>
      </c>
      <c r="C93" s="268" t="s">
        <v>1274</v>
      </c>
      <c r="D93" s="254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5" t="s">
        <v>266</v>
      </c>
      <c r="B96" s="255"/>
      <c r="C96" s="255"/>
      <c r="D96" s="255"/>
      <c r="E96" s="255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5" t="s">
        <v>269</v>
      </c>
      <c r="B100" s="255"/>
      <c r="C100" s="255"/>
      <c r="D100" s="255"/>
      <c r="E100" s="255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5" t="s">
        <v>271</v>
      </c>
      <c r="B103" s="255"/>
      <c r="C103" s="255"/>
      <c r="D103" s="255"/>
      <c r="E103" s="255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465</v>
      </c>
      <c r="D111" s="174">
        <v>1559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18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18</v>
      </c>
    </row>
    <row r="128" spans="1:5" ht="12.65" customHeight="1" x14ac:dyDescent="0.3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285</v>
      </c>
      <c r="C138" s="189">
        <v>0</v>
      </c>
      <c r="D138" s="174">
        <v>180</v>
      </c>
      <c r="E138" s="175">
        <f>SUM(B138:D138)</f>
        <v>465</v>
      </c>
    </row>
    <row r="139" spans="1:6" ht="12.65" customHeight="1" x14ac:dyDescent="0.35">
      <c r="A139" s="173" t="s">
        <v>215</v>
      </c>
      <c r="B139" s="174">
        <v>1002</v>
      </c>
      <c r="C139" s="189">
        <v>0</v>
      </c>
      <c r="D139" s="174">
        <v>557</v>
      </c>
      <c r="E139" s="175">
        <f>SUM(B139:D139)</f>
        <v>1559</v>
      </c>
    </row>
    <row r="140" spans="1:6" ht="12.65" customHeight="1" x14ac:dyDescent="0.35">
      <c r="A140" s="173" t="s">
        <v>298</v>
      </c>
      <c r="B140" s="174">
        <v>2356</v>
      </c>
      <c r="C140" s="174">
        <v>0</v>
      </c>
      <c r="D140" s="174">
        <v>3669</v>
      </c>
      <c r="E140" s="175">
        <f>SUM(B140:D140)</f>
        <v>6025</v>
      </c>
    </row>
    <row r="141" spans="1:6" ht="12.65" customHeight="1" x14ac:dyDescent="0.35">
      <c r="A141" s="173" t="s">
        <v>245</v>
      </c>
      <c r="B141" s="174">
        <v>3006000</v>
      </c>
      <c r="C141" s="189">
        <v>0</v>
      </c>
      <c r="D141" s="174">
        <v>2506500</v>
      </c>
      <c r="E141" s="175">
        <f>SUM(B141:D141)</f>
        <v>5512500</v>
      </c>
      <c r="F141" s="199"/>
    </row>
    <row r="142" spans="1:6" ht="12.65" customHeight="1" x14ac:dyDescent="0.35">
      <c r="A142" s="173" t="s">
        <v>246</v>
      </c>
      <c r="B142" s="174">
        <v>20528186.601634331</v>
      </c>
      <c r="C142" s="189">
        <v>0</v>
      </c>
      <c r="D142" s="174">
        <v>32100002.394480631</v>
      </c>
      <c r="E142" s="175">
        <f>SUM(B142:D142)</f>
        <v>52628188.996114962</v>
      </c>
      <c r="F142" s="199"/>
    </row>
    <row r="143" spans="1:6" ht="12.65" customHeight="1" x14ac:dyDescent="0.3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5" t="s">
        <v>306</v>
      </c>
      <c r="B164" s="255"/>
      <c r="C164" s="255"/>
      <c r="D164" s="255"/>
      <c r="E164" s="255"/>
    </row>
    <row r="165" spans="1:5" ht="11.5" customHeight="1" x14ac:dyDescent="0.35">
      <c r="A165" s="173" t="s">
        <v>307</v>
      </c>
      <c r="B165" s="172" t="s">
        <v>256</v>
      </c>
      <c r="C165" s="189"/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10557473.357108999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10557473.357108999</v>
      </c>
      <c r="E173" s="175"/>
    </row>
    <row r="174" spans="1:5" ht="11.5" customHeight="1" x14ac:dyDescent="0.35">
      <c r="A174" s="255" t="s">
        <v>314</v>
      </c>
      <c r="B174" s="255"/>
      <c r="C174" s="255"/>
      <c r="D174" s="255"/>
      <c r="E174" s="255"/>
    </row>
    <row r="175" spans="1:5" ht="11.5" customHeight="1" x14ac:dyDescent="0.35">
      <c r="A175" s="173" t="s">
        <v>315</v>
      </c>
      <c r="B175" s="172" t="s">
        <v>256</v>
      </c>
      <c r="C175" s="189"/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41474.81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41474.81</v>
      </c>
      <c r="E177" s="175"/>
    </row>
    <row r="178" spans="1:5" ht="11.5" customHeight="1" x14ac:dyDescent="0.35">
      <c r="A178" s="255" t="s">
        <v>317</v>
      </c>
      <c r="B178" s="255"/>
      <c r="C178" s="255"/>
      <c r="D178" s="255"/>
      <c r="E178" s="255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5" t="s">
        <v>320</v>
      </c>
      <c r="B182" s="255"/>
      <c r="C182" s="255"/>
      <c r="D182" s="255"/>
      <c r="E182" s="255"/>
    </row>
    <row r="183" spans="1:5" ht="11.5" customHeight="1" x14ac:dyDescent="0.35">
      <c r="A183" s="173" t="s">
        <v>321</v>
      </c>
      <c r="B183" s="172" t="s">
        <v>256</v>
      </c>
      <c r="C183" s="189">
        <v>6900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6900</v>
      </c>
      <c r="E186" s="175"/>
    </row>
    <row r="187" spans="1:5" ht="11.5" customHeight="1" x14ac:dyDescent="0.35">
      <c r="A187" s="255" t="s">
        <v>323</v>
      </c>
      <c r="B187" s="255"/>
      <c r="C187" s="255"/>
      <c r="D187" s="255"/>
      <c r="E187" s="255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/>
      <c r="C195" s="189"/>
      <c r="D195" s="174"/>
      <c r="E195" s="175">
        <f t="shared" ref="E195:E203" si="0">SUM(B195:C195)-D195</f>
        <v>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0"/>
        <v>0</v>
      </c>
    </row>
    <row r="197" spans="1:8" ht="12.65" customHeight="1" x14ac:dyDescent="0.35">
      <c r="A197" s="173" t="s">
        <v>334</v>
      </c>
      <c r="B197" s="174"/>
      <c r="C197" s="189"/>
      <c r="D197" s="174"/>
      <c r="E197" s="175">
        <f t="shared" si="0"/>
        <v>0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0"/>
        <v>0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0"/>
        <v>0</v>
      </c>
    </row>
    <row r="200" spans="1:8" ht="12.65" customHeight="1" x14ac:dyDescent="0.35">
      <c r="A200" s="173" t="s">
        <v>337</v>
      </c>
      <c r="B200" s="174">
        <v>4998216</v>
      </c>
      <c r="C200" s="189">
        <v>202558</v>
      </c>
      <c r="D200" s="174">
        <v>0</v>
      </c>
      <c r="E200" s="175">
        <f t="shared" si="0"/>
        <v>5200774</v>
      </c>
    </row>
    <row r="201" spans="1:8" ht="12.65" customHeight="1" x14ac:dyDescent="0.35">
      <c r="A201" s="173" t="s">
        <v>338</v>
      </c>
      <c r="B201" s="174">
        <v>15500</v>
      </c>
      <c r="C201" s="189">
        <v>0</v>
      </c>
      <c r="D201" s="174">
        <v>0</v>
      </c>
      <c r="E201" s="175">
        <f t="shared" si="0"/>
        <v>15500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0"/>
        <v>0</v>
      </c>
    </row>
    <row r="203" spans="1:8" ht="12.65" customHeight="1" x14ac:dyDescent="0.35">
      <c r="A203" s="173" t="s">
        <v>340</v>
      </c>
      <c r="B203" s="174"/>
      <c r="C203" s="189"/>
      <c r="D203" s="174"/>
      <c r="E203" s="175">
        <f t="shared" si="0"/>
        <v>0</v>
      </c>
    </row>
    <row r="204" spans="1:8" ht="12.65" customHeight="1" x14ac:dyDescent="0.35">
      <c r="A204" s="173" t="s">
        <v>203</v>
      </c>
      <c r="B204" s="175">
        <v>5013716</v>
      </c>
      <c r="C204" s="191">
        <v>202558</v>
      </c>
      <c r="D204" s="175">
        <v>0</v>
      </c>
      <c r="E204" s="175">
        <f>SUM(E195:E203)</f>
        <v>5216274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7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">SUM(B209:C209)-D209</f>
        <v>0</v>
      </c>
      <c r="H209" s="257"/>
    </row>
    <row r="210" spans="1:8" ht="12.65" customHeight="1" x14ac:dyDescent="0.35">
      <c r="A210" s="173" t="s">
        <v>334</v>
      </c>
      <c r="B210" s="174"/>
      <c r="C210" s="189"/>
      <c r="D210" s="174"/>
      <c r="E210" s="175">
        <f t="shared" si="1"/>
        <v>0</v>
      </c>
      <c r="H210" s="257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"/>
        <v>0</v>
      </c>
      <c r="H211" s="257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"/>
        <v>0</v>
      </c>
      <c r="H212" s="257"/>
    </row>
    <row r="213" spans="1:8" ht="12.65" customHeight="1" x14ac:dyDescent="0.35">
      <c r="A213" s="173" t="s">
        <v>337</v>
      </c>
      <c r="B213" s="174">
        <v>2384640</v>
      </c>
      <c r="C213" s="189">
        <v>884111</v>
      </c>
      <c r="D213" s="174">
        <v>0</v>
      </c>
      <c r="E213" s="175">
        <f t="shared" si="1"/>
        <v>3268751</v>
      </c>
      <c r="H213" s="257"/>
    </row>
    <row r="214" spans="1:8" ht="12.65" customHeight="1" x14ac:dyDescent="0.35">
      <c r="A214" s="173" t="s">
        <v>338</v>
      </c>
      <c r="B214" s="174">
        <v>10368</v>
      </c>
      <c r="C214" s="189">
        <v>4106</v>
      </c>
      <c r="D214" s="174">
        <v>0</v>
      </c>
      <c r="E214" s="175">
        <f t="shared" si="1"/>
        <v>14474</v>
      </c>
      <c r="H214" s="257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"/>
        <v>0</v>
      </c>
      <c r="H215" s="257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"/>
        <v>0</v>
      </c>
      <c r="H216" s="257"/>
    </row>
    <row r="217" spans="1:8" ht="12.65" customHeight="1" x14ac:dyDescent="0.35">
      <c r="A217" s="173" t="s">
        <v>203</v>
      </c>
      <c r="B217" s="175">
        <f>SUM(B208:B216)</f>
        <v>2395008</v>
      </c>
      <c r="C217" s="191">
        <f>SUM(C208:C216)</f>
        <v>888217</v>
      </c>
      <c r="D217" s="175">
        <f>SUM(D208:D216)</f>
        <v>0</v>
      </c>
      <c r="E217" s="175">
        <f>SUM(E208:E216)</f>
        <v>3283225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03" t="s">
        <v>1255</v>
      </c>
      <c r="C220" s="303"/>
      <c r="D220" s="208"/>
      <c r="E220" s="208"/>
    </row>
    <row r="221" spans="1:8" ht="12.65" customHeight="1" x14ac:dyDescent="0.35">
      <c r="A221" s="270" t="s">
        <v>1255</v>
      </c>
      <c r="B221" s="208"/>
      <c r="C221" s="189">
        <v>957808.14072339493</v>
      </c>
      <c r="D221" s="172">
        <f>C221</f>
        <v>957808.14072339493</v>
      </c>
      <c r="E221" s="208"/>
    </row>
    <row r="222" spans="1:8" ht="12.65" customHeight="1" x14ac:dyDescent="0.35">
      <c r="A222" s="255" t="s">
        <v>343</v>
      </c>
      <c r="B222" s="255"/>
      <c r="C222" s="255"/>
      <c r="D222" s="255"/>
      <c r="E222" s="255"/>
    </row>
    <row r="223" spans="1:8" ht="12.65" customHeight="1" x14ac:dyDescent="0.35">
      <c r="A223" s="173" t="s">
        <v>344</v>
      </c>
      <c r="B223" s="172" t="s">
        <v>256</v>
      </c>
      <c r="C223" s="189"/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/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0</v>
      </c>
      <c r="E229" s="175"/>
    </row>
    <row r="230" spans="1:5" ht="12.65" customHeight="1" x14ac:dyDescent="0.35">
      <c r="A230" s="255" t="s">
        <v>351</v>
      </c>
      <c r="B230" s="255"/>
      <c r="C230" s="255"/>
      <c r="D230" s="255"/>
      <c r="E230" s="255"/>
    </row>
    <row r="231" spans="1:5" ht="12.65" customHeight="1" x14ac:dyDescent="0.35">
      <c r="A231" s="171" t="s">
        <v>352</v>
      </c>
      <c r="B231" s="172" t="s">
        <v>256</v>
      </c>
      <c r="C231" s="189">
        <v>919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368579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368579</v>
      </c>
      <c r="E236" s="175"/>
    </row>
    <row r="237" spans="1:5" ht="12.65" customHeight="1" x14ac:dyDescent="0.35">
      <c r="A237" s="255" t="s">
        <v>356</v>
      </c>
      <c r="B237" s="255"/>
      <c r="C237" s="255"/>
      <c r="D237" s="255"/>
      <c r="E237" s="255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1326387.1407233949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5" t="s">
        <v>361</v>
      </c>
      <c r="B249" s="255"/>
      <c r="C249" s="255"/>
      <c r="D249" s="255"/>
      <c r="E249" s="255"/>
    </row>
    <row r="250" spans="1:5" ht="12.45" customHeight="1" x14ac:dyDescent="0.3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/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35">
      <c r="A261" s="255" t="s">
        <v>372</v>
      </c>
      <c r="B261" s="255"/>
      <c r="C261" s="255"/>
      <c r="D261" s="255"/>
      <c r="E261" s="255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5" t="s">
        <v>375</v>
      </c>
      <c r="B266" s="255"/>
      <c r="C266" s="255"/>
      <c r="D266" s="255"/>
      <c r="E266" s="255"/>
    </row>
    <row r="267" spans="1:5" ht="12.45" customHeight="1" x14ac:dyDescent="0.3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1933049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1933049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/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1933049</v>
      </c>
      <c r="E277" s="175"/>
    </row>
    <row r="278" spans="1:5" ht="12.65" customHeight="1" x14ac:dyDescent="0.35">
      <c r="A278" s="255" t="s">
        <v>382</v>
      </c>
      <c r="B278" s="255"/>
      <c r="C278" s="255"/>
      <c r="D278" s="255"/>
      <c r="E278" s="255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5" t="s">
        <v>387</v>
      </c>
      <c r="B285" s="255"/>
      <c r="C285" s="255"/>
      <c r="D285" s="255"/>
      <c r="E285" s="255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1933049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5" t="s">
        <v>395</v>
      </c>
      <c r="B303" s="255"/>
      <c r="C303" s="255"/>
      <c r="D303" s="255"/>
      <c r="E303" s="255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0</v>
      </c>
      <c r="E314" s="175"/>
    </row>
    <row r="315" spans="1:5" ht="12.65" customHeight="1" x14ac:dyDescent="0.35">
      <c r="A315" s="255" t="s">
        <v>406</v>
      </c>
      <c r="B315" s="255"/>
      <c r="C315" s="255"/>
      <c r="D315" s="255"/>
      <c r="E315" s="255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5" t="s">
        <v>411</v>
      </c>
      <c r="B320" s="255"/>
      <c r="C320" s="255"/>
      <c r="D320" s="255"/>
      <c r="E320" s="255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1933049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1933049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1933049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5" t="s">
        <v>427</v>
      </c>
      <c r="B358" s="255"/>
      <c r="C358" s="255"/>
      <c r="D358" s="255"/>
      <c r="E358" s="255"/>
    </row>
    <row r="359" spans="1:5" ht="12.65" customHeight="1" x14ac:dyDescent="0.35">
      <c r="A359" s="173" t="s">
        <v>428</v>
      </c>
      <c r="B359" s="172" t="s">
        <v>256</v>
      </c>
      <c r="C359" s="189">
        <v>5512500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52628188.996114962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58140688.996114962</v>
      </c>
      <c r="E361" s="175"/>
    </row>
    <row r="362" spans="1:5" ht="12.65" customHeight="1" x14ac:dyDescent="0.35">
      <c r="A362" s="255" t="s">
        <v>431</v>
      </c>
      <c r="B362" s="255"/>
      <c r="C362" s="255"/>
      <c r="D362" s="255"/>
      <c r="E362" s="255"/>
    </row>
    <row r="363" spans="1:5" ht="12.65" customHeight="1" x14ac:dyDescent="0.35">
      <c r="A363" s="173" t="s">
        <v>1255</v>
      </c>
      <c r="B363" s="255"/>
      <c r="C363" s="189">
        <v>957808.14072339493</v>
      </c>
      <c r="D363" s="175"/>
      <c r="E363" s="255"/>
    </row>
    <row r="364" spans="1:5" ht="12.65" customHeight="1" x14ac:dyDescent="0.35">
      <c r="A364" s="173" t="s">
        <v>432</v>
      </c>
      <c r="B364" s="172" t="s">
        <v>256</v>
      </c>
      <c r="C364" s="189"/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368579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1326387.1407233949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56814301.855391569</v>
      </c>
      <c r="E368" s="175"/>
    </row>
    <row r="369" spans="1:5" ht="12.65" customHeight="1" x14ac:dyDescent="0.35">
      <c r="A369" s="255" t="s">
        <v>436</v>
      </c>
      <c r="B369" s="255"/>
      <c r="C369" s="255"/>
      <c r="D369" s="255"/>
      <c r="E369" s="255"/>
    </row>
    <row r="370" spans="1:5" ht="12.65" customHeight="1" x14ac:dyDescent="0.35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56814301.855391569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5" t="s">
        <v>441</v>
      </c>
      <c r="B377" s="255"/>
      <c r="C377" s="255"/>
      <c r="D377" s="255"/>
      <c r="E377" s="255"/>
    </row>
    <row r="378" spans="1:5" ht="12.65" customHeight="1" x14ac:dyDescent="0.35">
      <c r="A378" s="173" t="s">
        <v>442</v>
      </c>
      <c r="B378" s="172" t="s">
        <v>256</v>
      </c>
      <c r="C378" s="189">
        <v>24221428.230000004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10557474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14198853.249999994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116321.11000000002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5388135.9800000004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1008652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41474.81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/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866675.04999999993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56399014.429999992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415287.42539157718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415287.42539157718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415287.42539157718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8"/>
    </row>
    <row r="412" spans="1:5" ht="12.65" customHeight="1" x14ac:dyDescent="0.35">
      <c r="A412" s="179" t="str">
        <f>C84&amp;"   "&amp;"H-"&amp;FIXED(C83,0,TRUE)&amp;"     FYE "&amp;C82</f>
        <v>Kaiser Permanente Capitol Hill Campus   H-0     FYE 12/31/2019</v>
      </c>
      <c r="B412" s="179"/>
      <c r="C412" s="179"/>
      <c r="D412" s="179"/>
      <c r="E412" s="258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465</v>
      </c>
      <c r="C414" s="194">
        <f>E138</f>
        <v>465</v>
      </c>
      <c r="D414" s="179"/>
    </row>
    <row r="415" spans="1:5" ht="12.65" customHeight="1" x14ac:dyDescent="0.35">
      <c r="A415" s="179" t="s">
        <v>464</v>
      </c>
      <c r="B415" s="179">
        <f>D111</f>
        <v>1559</v>
      </c>
      <c r="C415" s="179">
        <f>E139</f>
        <v>1559</v>
      </c>
      <c r="D415" s="194">
        <f>SUM(C59:H59)+N59</f>
        <v>1559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2">C378</f>
        <v>24221428.230000004</v>
      </c>
      <c r="C427" s="179">
        <f t="shared" ref="C427:C434" si="3">CE61</f>
        <v>24221428.230000004</v>
      </c>
      <c r="D427" s="179"/>
    </row>
    <row r="428" spans="1:7" ht="12.65" customHeight="1" x14ac:dyDescent="0.35">
      <c r="A428" s="179" t="s">
        <v>3</v>
      </c>
      <c r="B428" s="179">
        <f t="shared" si="2"/>
        <v>10557474</v>
      </c>
      <c r="C428" s="179">
        <f t="shared" si="3"/>
        <v>10557474</v>
      </c>
      <c r="D428" s="179">
        <f>D173</f>
        <v>10557473.357108999</v>
      </c>
    </row>
    <row r="429" spans="1:7" ht="12.65" customHeight="1" x14ac:dyDescent="0.35">
      <c r="A429" s="179" t="s">
        <v>236</v>
      </c>
      <c r="B429" s="179">
        <f t="shared" si="2"/>
        <v>0</v>
      </c>
      <c r="C429" s="179">
        <f t="shared" si="3"/>
        <v>0</v>
      </c>
      <c r="D429" s="179"/>
    </row>
    <row r="430" spans="1:7" ht="12.65" customHeight="1" x14ac:dyDescent="0.35">
      <c r="A430" s="179" t="s">
        <v>237</v>
      </c>
      <c r="B430" s="179">
        <f t="shared" si="2"/>
        <v>14198853.249999994</v>
      </c>
      <c r="C430" s="179">
        <f t="shared" si="3"/>
        <v>14198853.249999994</v>
      </c>
      <c r="D430" s="179"/>
    </row>
    <row r="431" spans="1:7" ht="12.65" customHeight="1" x14ac:dyDescent="0.35">
      <c r="A431" s="179" t="s">
        <v>444</v>
      </c>
      <c r="B431" s="179">
        <f t="shared" si="2"/>
        <v>116321.11000000002</v>
      </c>
      <c r="C431" s="179">
        <f t="shared" si="3"/>
        <v>116321.11000000002</v>
      </c>
      <c r="D431" s="179"/>
    </row>
    <row r="432" spans="1:7" ht="12.65" customHeight="1" x14ac:dyDescent="0.35">
      <c r="A432" s="179" t="s">
        <v>445</v>
      </c>
      <c r="B432" s="179">
        <f t="shared" si="2"/>
        <v>5388135.9800000004</v>
      </c>
      <c r="C432" s="179">
        <f t="shared" si="3"/>
        <v>5388135.9800000004</v>
      </c>
      <c r="D432" s="179"/>
    </row>
    <row r="433" spans="1:7" ht="12.65" customHeight="1" x14ac:dyDescent="0.35">
      <c r="A433" s="179" t="s">
        <v>6</v>
      </c>
      <c r="B433" s="179">
        <f t="shared" si="2"/>
        <v>1008652</v>
      </c>
      <c r="C433" s="179">
        <f t="shared" si="3"/>
        <v>1008652</v>
      </c>
      <c r="D433" s="179">
        <f>C217</f>
        <v>888217</v>
      </c>
    </row>
    <row r="434" spans="1:7" ht="12.65" customHeight="1" x14ac:dyDescent="0.35">
      <c r="A434" s="179" t="s">
        <v>474</v>
      </c>
      <c r="B434" s="179">
        <f t="shared" si="2"/>
        <v>41474.81</v>
      </c>
      <c r="C434" s="179">
        <f t="shared" si="3"/>
        <v>41474.81</v>
      </c>
      <c r="D434" s="179">
        <f>D177</f>
        <v>41474.81</v>
      </c>
    </row>
    <row r="435" spans="1:7" ht="12.65" customHeight="1" x14ac:dyDescent="0.35">
      <c r="A435" s="179" t="s">
        <v>447</v>
      </c>
      <c r="B435" s="179">
        <f t="shared" si="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2"/>
        <v>0</v>
      </c>
      <c r="C436" s="179"/>
      <c r="D436" s="179">
        <f>D186</f>
        <v>6900</v>
      </c>
    </row>
    <row r="437" spans="1:7" ht="12.65" customHeight="1" x14ac:dyDescent="0.35">
      <c r="A437" s="194" t="s">
        <v>449</v>
      </c>
      <c r="B437" s="194">
        <f t="shared" si="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6900</v>
      </c>
    </row>
    <row r="439" spans="1:7" ht="12.65" customHeight="1" x14ac:dyDescent="0.35">
      <c r="A439" s="179" t="s">
        <v>451</v>
      </c>
      <c r="B439" s="194">
        <f>C389</f>
        <v>866675.04999999993</v>
      </c>
      <c r="C439" s="194">
        <f>SUM(C69:CC69)</f>
        <v>866675.04999999993</v>
      </c>
      <c r="D439" s="179"/>
    </row>
    <row r="440" spans="1:7" ht="12.65" customHeight="1" x14ac:dyDescent="0.35">
      <c r="A440" s="179" t="s">
        <v>477</v>
      </c>
      <c r="B440" s="194">
        <f>B438+B439</f>
        <v>866675.04999999993</v>
      </c>
      <c r="C440" s="194">
        <f>CE69</f>
        <v>866675.04999999993</v>
      </c>
      <c r="D440" s="179"/>
    </row>
    <row r="441" spans="1:7" ht="12.65" customHeight="1" x14ac:dyDescent="0.35">
      <c r="A441" s="179" t="s">
        <v>478</v>
      </c>
      <c r="B441" s="179">
        <f>D390</f>
        <v>56399014.429999992</v>
      </c>
      <c r="C441" s="179">
        <f>SUM(C427:C437)+C440</f>
        <v>56399014.429999992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957808.14072339493</v>
      </c>
      <c r="C444" s="179">
        <f>C363</f>
        <v>957808.14072339493</v>
      </c>
      <c r="D444" s="179"/>
    </row>
    <row r="445" spans="1:7" ht="12.65" customHeight="1" x14ac:dyDescent="0.35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5" customHeight="1" x14ac:dyDescent="0.35">
      <c r="A446" s="179" t="s">
        <v>351</v>
      </c>
      <c r="B446" s="179">
        <f>D236</f>
        <v>368579</v>
      </c>
      <c r="C446" s="179">
        <f>C365</f>
        <v>368579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1326387.1407233949</v>
      </c>
      <c r="C448" s="179">
        <f>D367</f>
        <v>1326387.1407233949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919</v>
      </c>
    </row>
    <row r="454" spans="1:7" ht="12.65" customHeight="1" x14ac:dyDescent="0.35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368579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5512500</v>
      </c>
      <c r="C463" s="194">
        <f>CE73</f>
        <v>5512500</v>
      </c>
      <c r="D463" s="194">
        <f>E141+E147+E153</f>
        <v>5512500</v>
      </c>
    </row>
    <row r="464" spans="1:7" ht="12.65" customHeight="1" x14ac:dyDescent="0.35">
      <c r="A464" s="179" t="s">
        <v>246</v>
      </c>
      <c r="B464" s="194">
        <f>C360</f>
        <v>52628188.996114962</v>
      </c>
      <c r="C464" s="194">
        <f>CE74</f>
        <v>52628188.996114962</v>
      </c>
      <c r="D464" s="194">
        <f>E142+E148+E154</f>
        <v>52628188.996114962</v>
      </c>
    </row>
    <row r="465" spans="1:7" ht="12.65" customHeight="1" x14ac:dyDescent="0.35">
      <c r="A465" s="179" t="s">
        <v>247</v>
      </c>
      <c r="B465" s="194">
        <f>D361</f>
        <v>58140688.996114962</v>
      </c>
      <c r="C465" s="194">
        <f>CE75</f>
        <v>58140688.996114969</v>
      </c>
      <c r="D465" s="194">
        <f>D463+D464</f>
        <v>58140688.996114962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4"/>
        <v>0</v>
      </c>
      <c r="C470" s="179">
        <f>E197</f>
        <v>0</v>
      </c>
      <c r="D470" s="179"/>
    </row>
    <row r="471" spans="1:7" ht="12.65" customHeight="1" x14ac:dyDescent="0.35">
      <c r="A471" s="179" t="s">
        <v>494</v>
      </c>
      <c r="B471" s="179">
        <f t="shared" si="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4"/>
        <v>1933049</v>
      </c>
      <c r="C473" s="179">
        <f>SUM(E200:E201)</f>
        <v>5216274</v>
      </c>
      <c r="D473" s="179"/>
    </row>
    <row r="474" spans="1:7" ht="12.65" customHeight="1" x14ac:dyDescent="0.35">
      <c r="A474" s="179" t="s">
        <v>339</v>
      </c>
      <c r="B474" s="179">
        <f t="shared" si="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1933049</v>
      </c>
      <c r="C476" s="179">
        <f>E204</f>
        <v>5216274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0</v>
      </c>
      <c r="C478" s="179">
        <f>E217</f>
        <v>3283225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1933049</v>
      </c>
    </row>
    <row r="482" spans="1:12" ht="12.65" customHeight="1" x14ac:dyDescent="0.35">
      <c r="A482" s="180" t="s">
        <v>499</v>
      </c>
      <c r="C482" s="180">
        <f>D339</f>
        <v>1933049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020</v>
      </c>
      <c r="B493" s="259" t="s">
        <v>1265</v>
      </c>
      <c r="C493" s="259" t="str">
        <f>RIGHT(C82,4)</f>
        <v>2019</v>
      </c>
      <c r="D493" s="259" t="s">
        <v>1265</v>
      </c>
      <c r="E493" s="259" t="str">
        <f>RIGHT(C82,4)</f>
        <v>2019</v>
      </c>
      <c r="F493" s="259" t="s">
        <v>1265</v>
      </c>
      <c r="G493" s="259" t="str">
        <f>RIGHT(C82,4)</f>
        <v>2019</v>
      </c>
      <c r="H493" s="259"/>
      <c r="K493" s="259"/>
      <c r="L493" s="259"/>
    </row>
    <row r="494" spans="1:12" ht="12.65" customHeight="1" x14ac:dyDescent="0.3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 x14ac:dyDescent="0.35">
      <c r="A496" s="180" t="s">
        <v>512</v>
      </c>
      <c r="B496" s="239">
        <v>5033.5399999999991</v>
      </c>
      <c r="C496" s="239">
        <f>C71</f>
        <v>0</v>
      </c>
      <c r="D496" s="239">
        <v>0</v>
      </c>
      <c r="E496" s="180">
        <f>C59</f>
        <v>0</v>
      </c>
      <c r="F496" s="261" t="str">
        <f t="shared" ref="F496:G511" si="5">IF(B496=0,"",IF(D496=0,"",B496/D496))</f>
        <v/>
      </c>
      <c r="G496" s="262" t="str">
        <f t="shared" si="5"/>
        <v/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5" customHeight="1" x14ac:dyDescent="0.3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1" t="str">
        <f t="shared" si="5"/>
        <v/>
      </c>
      <c r="G497" s="261" t="str">
        <f t="shared" si="5"/>
        <v/>
      </c>
      <c r="H497" s="263" t="str">
        <f t="shared" ref="H497:H550" si="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5" customHeight="1" x14ac:dyDescent="0.35">
      <c r="A498" s="180" t="s">
        <v>514</v>
      </c>
      <c r="B498" s="239">
        <v>1054255.57</v>
      </c>
      <c r="C498" s="239">
        <f>E71</f>
        <v>3805609.3600000003</v>
      </c>
      <c r="D498" s="239">
        <v>100</v>
      </c>
      <c r="E498" s="180">
        <f>E59</f>
        <v>1559</v>
      </c>
      <c r="F498" s="261">
        <f t="shared" si="5"/>
        <v>10542.555700000001</v>
      </c>
      <c r="G498" s="261">
        <f t="shared" si="5"/>
        <v>2441.0579602309176</v>
      </c>
      <c r="H498" s="263">
        <f t="shared" si="6"/>
        <v>-0.76845671678728555</v>
      </c>
      <c r="I498" s="265"/>
      <c r="K498" s="259"/>
      <c r="L498" s="259"/>
    </row>
    <row r="499" spans="1:12" ht="12.65" customHeight="1" x14ac:dyDescent="0.3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1" t="str">
        <f t="shared" si="5"/>
        <v/>
      </c>
      <c r="G499" s="261" t="str">
        <f t="shared" si="5"/>
        <v/>
      </c>
      <c r="H499" s="263" t="str">
        <f t="shared" si="6"/>
        <v/>
      </c>
      <c r="I499" s="265"/>
      <c r="K499" s="259"/>
      <c r="L499" s="259"/>
    </row>
    <row r="500" spans="1:12" ht="12.65" customHeight="1" x14ac:dyDescent="0.3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1" t="str">
        <f t="shared" si="5"/>
        <v/>
      </c>
      <c r="G500" s="261" t="str">
        <f t="shared" si="5"/>
        <v/>
      </c>
      <c r="H500" s="263" t="str">
        <f t="shared" si="6"/>
        <v/>
      </c>
      <c r="I500" s="265"/>
      <c r="K500" s="259"/>
      <c r="L500" s="259"/>
    </row>
    <row r="501" spans="1:12" ht="12.65" customHeight="1" x14ac:dyDescent="0.3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1" t="str">
        <f t="shared" si="5"/>
        <v/>
      </c>
      <c r="G501" s="261" t="str">
        <f t="shared" si="5"/>
        <v/>
      </c>
      <c r="H501" s="263" t="str">
        <f t="shared" si="6"/>
        <v/>
      </c>
      <c r="I501" s="265"/>
      <c r="K501" s="259"/>
      <c r="L501" s="259"/>
    </row>
    <row r="502" spans="1:12" ht="12.65" customHeight="1" x14ac:dyDescent="0.3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1" t="str">
        <f t="shared" si="5"/>
        <v/>
      </c>
      <c r="G502" s="261" t="str">
        <f t="shared" si="5"/>
        <v/>
      </c>
      <c r="H502" s="263" t="str">
        <f t="shared" si="6"/>
        <v/>
      </c>
      <c r="I502" s="265"/>
      <c r="K502" s="259"/>
      <c r="L502" s="259"/>
    </row>
    <row r="503" spans="1:12" ht="12.65" customHeight="1" x14ac:dyDescent="0.3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1" t="str">
        <f t="shared" si="5"/>
        <v/>
      </c>
      <c r="G503" s="261" t="str">
        <f t="shared" si="5"/>
        <v/>
      </c>
      <c r="H503" s="263" t="str">
        <f t="shared" si="6"/>
        <v/>
      </c>
      <c r="I503" s="265"/>
      <c r="K503" s="259"/>
      <c r="L503" s="259"/>
    </row>
    <row r="504" spans="1:12" ht="12.65" customHeight="1" x14ac:dyDescent="0.3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1" t="str">
        <f t="shared" si="5"/>
        <v/>
      </c>
      <c r="G504" s="261" t="str">
        <f t="shared" si="5"/>
        <v/>
      </c>
      <c r="H504" s="263" t="str">
        <f t="shared" si="6"/>
        <v/>
      </c>
      <c r="I504" s="265"/>
      <c r="K504" s="259"/>
      <c r="L504" s="259"/>
    </row>
    <row r="505" spans="1:12" ht="12.65" customHeight="1" x14ac:dyDescent="0.3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1" t="str">
        <f t="shared" si="5"/>
        <v/>
      </c>
      <c r="G505" s="261" t="str">
        <f t="shared" si="5"/>
        <v/>
      </c>
      <c r="H505" s="263" t="str">
        <f t="shared" si="6"/>
        <v/>
      </c>
      <c r="I505" s="265"/>
      <c r="K505" s="259"/>
      <c r="L505" s="259"/>
    </row>
    <row r="506" spans="1:12" ht="12.65" customHeight="1" x14ac:dyDescent="0.3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1" t="str">
        <f t="shared" si="5"/>
        <v/>
      </c>
      <c r="G506" s="261" t="str">
        <f t="shared" si="5"/>
        <v/>
      </c>
      <c r="H506" s="263" t="str">
        <f t="shared" si="6"/>
        <v/>
      </c>
      <c r="I506" s="265"/>
      <c r="K506" s="259"/>
      <c r="L506" s="259"/>
    </row>
    <row r="507" spans="1:12" ht="12.65" customHeight="1" x14ac:dyDescent="0.3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1" t="str">
        <f t="shared" si="5"/>
        <v/>
      </c>
      <c r="G507" s="261" t="str">
        <f t="shared" si="5"/>
        <v/>
      </c>
      <c r="H507" s="263" t="str">
        <f t="shared" si="6"/>
        <v/>
      </c>
      <c r="I507" s="265"/>
      <c r="K507" s="259"/>
      <c r="L507" s="259"/>
    </row>
    <row r="508" spans="1:12" ht="12.65" customHeight="1" x14ac:dyDescent="0.3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1" t="str">
        <f t="shared" si="5"/>
        <v/>
      </c>
      <c r="G508" s="261" t="str">
        <f t="shared" si="5"/>
        <v/>
      </c>
      <c r="H508" s="263" t="str">
        <f t="shared" si="6"/>
        <v/>
      </c>
      <c r="I508" s="265"/>
      <c r="K508" s="259"/>
      <c r="L508" s="259"/>
    </row>
    <row r="509" spans="1:12" ht="12.65" customHeight="1" x14ac:dyDescent="0.35">
      <c r="A509" s="180" t="s">
        <v>525</v>
      </c>
      <c r="B509" s="239">
        <v>9864718.3299999982</v>
      </c>
      <c r="C509" s="239">
        <f>P71</f>
        <v>13628701.459999997</v>
      </c>
      <c r="D509" s="239">
        <v>227462</v>
      </c>
      <c r="E509" s="180">
        <f>P59</f>
        <v>287165</v>
      </c>
      <c r="F509" s="261">
        <f t="shared" si="5"/>
        <v>43.368643245904799</v>
      </c>
      <c r="G509" s="261">
        <f t="shared" si="5"/>
        <v>47.459479602319213</v>
      </c>
      <c r="H509" s="263" t="str">
        <f t="shared" si="6"/>
        <v/>
      </c>
      <c r="I509" s="265"/>
      <c r="K509" s="259"/>
      <c r="L509" s="259"/>
    </row>
    <row r="510" spans="1:12" ht="12.65" customHeight="1" x14ac:dyDescent="0.35">
      <c r="A510" s="180" t="s">
        <v>526</v>
      </c>
      <c r="B510" s="239">
        <v>3060158.8300000005</v>
      </c>
      <c r="C510" s="239">
        <f>Q71</f>
        <v>3224977.09</v>
      </c>
      <c r="D510" s="239">
        <v>133258</v>
      </c>
      <c r="E510" s="180">
        <f>Q59</f>
        <v>154068</v>
      </c>
      <c r="F510" s="261">
        <f t="shared" si="5"/>
        <v>22.964165978778013</v>
      </c>
      <c r="G510" s="261">
        <f t="shared" si="5"/>
        <v>20.932166900329722</v>
      </c>
      <c r="H510" s="263" t="str">
        <f t="shared" si="6"/>
        <v/>
      </c>
      <c r="I510" s="265"/>
      <c r="K510" s="259"/>
      <c r="L510" s="259"/>
    </row>
    <row r="511" spans="1:12" ht="12.65" customHeight="1" x14ac:dyDescent="0.35">
      <c r="A511" s="180" t="s">
        <v>527</v>
      </c>
      <c r="B511" s="239">
        <v>3665176.66</v>
      </c>
      <c r="C511" s="239">
        <f>R71</f>
        <v>4982476.3599999994</v>
      </c>
      <c r="D511" s="239">
        <v>367630</v>
      </c>
      <c r="E511" s="180">
        <f>R59</f>
        <v>478416</v>
      </c>
      <c r="F511" s="261">
        <f t="shared" si="5"/>
        <v>9.9697431112803638</v>
      </c>
      <c r="G511" s="261">
        <f t="shared" si="5"/>
        <v>10.414527022507608</v>
      </c>
      <c r="H511" s="263" t="str">
        <f t="shared" si="6"/>
        <v/>
      </c>
      <c r="I511" s="265"/>
      <c r="K511" s="259"/>
      <c r="L511" s="259"/>
    </row>
    <row r="512" spans="1:12" ht="12.65" customHeight="1" x14ac:dyDescent="0.35">
      <c r="A512" s="180" t="s">
        <v>528</v>
      </c>
      <c r="B512" s="239">
        <v>1193480.6599999999</v>
      </c>
      <c r="C512" s="239">
        <f>S71</f>
        <v>1669292.7799999998</v>
      </c>
      <c r="D512" s="181" t="s">
        <v>529</v>
      </c>
      <c r="E512" s="181" t="s">
        <v>529</v>
      </c>
      <c r="F512" s="261" t="str">
        <f t="shared" ref="F512:G527" si="7">IF(B512=0,"",IF(D512=0,"",B512/D512))</f>
        <v/>
      </c>
      <c r="G512" s="261" t="str">
        <f t="shared" si="7"/>
        <v/>
      </c>
      <c r="H512" s="263" t="str">
        <f t="shared" si="6"/>
        <v/>
      </c>
      <c r="I512" s="265"/>
      <c r="K512" s="259"/>
      <c r="L512" s="259"/>
    </row>
    <row r="513" spans="1:12" ht="12.65" customHeight="1" x14ac:dyDescent="0.3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1" t="str">
        <f t="shared" si="7"/>
        <v/>
      </c>
      <c r="G513" s="261" t="str">
        <f t="shared" si="7"/>
        <v/>
      </c>
      <c r="H513" s="263" t="str">
        <f t="shared" si="6"/>
        <v/>
      </c>
      <c r="I513" s="265"/>
      <c r="K513" s="259"/>
      <c r="L513" s="259"/>
    </row>
    <row r="514" spans="1:12" ht="12.65" customHeight="1" x14ac:dyDescent="0.35">
      <c r="A514" s="180" t="s">
        <v>530</v>
      </c>
      <c r="B514" s="239">
        <v>6707273.0800000001</v>
      </c>
      <c r="C514" s="239">
        <f>U71</f>
        <v>7868425.1399999997</v>
      </c>
      <c r="D514" s="239">
        <v>0</v>
      </c>
      <c r="E514" s="180">
        <f>U59</f>
        <v>0</v>
      </c>
      <c r="F514" s="261" t="str">
        <f t="shared" si="7"/>
        <v/>
      </c>
      <c r="G514" s="261" t="str">
        <f t="shared" si="7"/>
        <v/>
      </c>
      <c r="H514" s="263" t="str">
        <f t="shared" si="6"/>
        <v/>
      </c>
      <c r="I514" s="265"/>
      <c r="K514" s="259"/>
      <c r="L514" s="259"/>
    </row>
    <row r="515" spans="1:12" ht="12.65" customHeight="1" x14ac:dyDescent="0.35">
      <c r="A515" s="180" t="s">
        <v>531</v>
      </c>
      <c r="B515" s="239">
        <v>0</v>
      </c>
      <c r="C515" s="239">
        <f>V71</f>
        <v>0</v>
      </c>
      <c r="D515" s="239">
        <v>0</v>
      </c>
      <c r="E515" s="180">
        <f>V59</f>
        <v>0</v>
      </c>
      <c r="F515" s="261" t="str">
        <f t="shared" si="7"/>
        <v/>
      </c>
      <c r="G515" s="261" t="str">
        <f t="shared" si="7"/>
        <v/>
      </c>
      <c r="H515" s="263" t="str">
        <f t="shared" si="6"/>
        <v/>
      </c>
      <c r="I515" s="265"/>
      <c r="K515" s="259"/>
      <c r="L515" s="259"/>
    </row>
    <row r="516" spans="1:12" ht="12.65" customHeight="1" x14ac:dyDescent="0.35">
      <c r="A516" s="180" t="s">
        <v>532</v>
      </c>
      <c r="B516" s="239">
        <v>594565.87</v>
      </c>
      <c r="C516" s="239">
        <f>W71</f>
        <v>854416.41</v>
      </c>
      <c r="D516" s="239">
        <v>0</v>
      </c>
      <c r="E516" s="180">
        <f>W59</f>
        <v>0</v>
      </c>
      <c r="F516" s="261" t="str">
        <f t="shared" si="7"/>
        <v/>
      </c>
      <c r="G516" s="261" t="str">
        <f t="shared" si="7"/>
        <v/>
      </c>
      <c r="H516" s="263" t="str">
        <f t="shared" si="6"/>
        <v/>
      </c>
      <c r="I516" s="265"/>
      <c r="K516" s="259"/>
      <c r="L516" s="259"/>
    </row>
    <row r="517" spans="1:12" ht="12.65" customHeight="1" x14ac:dyDescent="0.35">
      <c r="A517" s="180" t="s">
        <v>533</v>
      </c>
      <c r="B517" s="239">
        <v>844401.48</v>
      </c>
      <c r="C517" s="239">
        <f>X71</f>
        <v>1113141.8800000001</v>
      </c>
      <c r="D517" s="239">
        <v>0</v>
      </c>
      <c r="E517" s="180">
        <f>X59</f>
        <v>0</v>
      </c>
      <c r="F517" s="261" t="str">
        <f t="shared" si="7"/>
        <v/>
      </c>
      <c r="G517" s="261" t="str">
        <f t="shared" si="7"/>
        <v/>
      </c>
      <c r="H517" s="263" t="str">
        <f t="shared" si="6"/>
        <v/>
      </c>
      <c r="I517" s="265"/>
      <c r="K517" s="259"/>
      <c r="L517" s="259"/>
    </row>
    <row r="518" spans="1:12" ht="12.65" customHeight="1" x14ac:dyDescent="0.35">
      <c r="A518" s="180" t="s">
        <v>534</v>
      </c>
      <c r="B518" s="239">
        <v>4432125.5599999996</v>
      </c>
      <c r="C518" s="239">
        <f>Y71</f>
        <v>6752135.4999999991</v>
      </c>
      <c r="D518" s="239">
        <v>0</v>
      </c>
      <c r="E518" s="180">
        <f>Y59</f>
        <v>0</v>
      </c>
      <c r="F518" s="261" t="str">
        <f t="shared" si="7"/>
        <v/>
      </c>
      <c r="G518" s="261" t="str">
        <f t="shared" si="7"/>
        <v/>
      </c>
      <c r="H518" s="263" t="str">
        <f t="shared" si="6"/>
        <v/>
      </c>
      <c r="I518" s="265"/>
      <c r="K518" s="259"/>
      <c r="L518" s="259"/>
    </row>
    <row r="519" spans="1:12" ht="12.65" customHeight="1" x14ac:dyDescent="0.3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1" t="str">
        <f t="shared" si="7"/>
        <v/>
      </c>
      <c r="G519" s="261" t="str">
        <f t="shared" si="7"/>
        <v/>
      </c>
      <c r="H519" s="263" t="str">
        <f t="shared" si="6"/>
        <v/>
      </c>
      <c r="I519" s="265"/>
      <c r="K519" s="259"/>
      <c r="L519" s="259"/>
    </row>
    <row r="520" spans="1:12" ht="12.65" customHeight="1" x14ac:dyDescent="0.35">
      <c r="A520" s="180" t="s">
        <v>536</v>
      </c>
      <c r="B520" s="239">
        <v>692129.84</v>
      </c>
      <c r="C520" s="239">
        <f>AA71</f>
        <v>1252301.97</v>
      </c>
      <c r="D520" s="239">
        <v>0</v>
      </c>
      <c r="E520" s="180">
        <f>AA59</f>
        <v>0</v>
      </c>
      <c r="F520" s="261" t="str">
        <f t="shared" si="7"/>
        <v/>
      </c>
      <c r="G520" s="261" t="str">
        <f t="shared" si="7"/>
        <v/>
      </c>
      <c r="H520" s="263" t="str">
        <f t="shared" si="6"/>
        <v/>
      </c>
      <c r="I520" s="265"/>
      <c r="K520" s="259"/>
      <c r="L520" s="259"/>
    </row>
    <row r="521" spans="1:12" ht="12.65" customHeight="1" x14ac:dyDescent="0.35">
      <c r="A521" s="180" t="s">
        <v>537</v>
      </c>
      <c r="B521" s="239">
        <v>361108.43999999994</v>
      </c>
      <c r="C521" s="239">
        <f>AB71</f>
        <v>496227.44999999995</v>
      </c>
      <c r="D521" s="181" t="s">
        <v>529</v>
      </c>
      <c r="E521" s="181" t="s">
        <v>529</v>
      </c>
      <c r="F521" s="261" t="str">
        <f t="shared" si="7"/>
        <v/>
      </c>
      <c r="G521" s="261" t="str">
        <f t="shared" si="7"/>
        <v/>
      </c>
      <c r="H521" s="263" t="str">
        <f t="shared" si="6"/>
        <v/>
      </c>
      <c r="I521" s="265"/>
      <c r="K521" s="259"/>
      <c r="L521" s="259"/>
    </row>
    <row r="522" spans="1:12" ht="12.65" customHeight="1" x14ac:dyDescent="0.35">
      <c r="A522" s="180" t="s">
        <v>538</v>
      </c>
      <c r="B522" s="239">
        <v>138833.80000000002</v>
      </c>
      <c r="C522" s="239">
        <f>AC71</f>
        <v>711683.6</v>
      </c>
      <c r="D522" s="239">
        <v>0</v>
      </c>
      <c r="E522" s="180">
        <f>AC59</f>
        <v>0</v>
      </c>
      <c r="F522" s="261" t="str">
        <f t="shared" si="7"/>
        <v/>
      </c>
      <c r="G522" s="261" t="str">
        <f t="shared" si="7"/>
        <v/>
      </c>
      <c r="H522" s="263" t="str">
        <f t="shared" si="6"/>
        <v/>
      </c>
      <c r="I522" s="265"/>
      <c r="K522" s="259"/>
      <c r="L522" s="259"/>
    </row>
    <row r="523" spans="1:12" ht="12.65" customHeight="1" x14ac:dyDescent="0.3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1" t="str">
        <f t="shared" si="7"/>
        <v/>
      </c>
      <c r="G523" s="261" t="str">
        <f t="shared" si="7"/>
        <v/>
      </c>
      <c r="H523" s="263" t="str">
        <f t="shared" si="6"/>
        <v/>
      </c>
      <c r="I523" s="265"/>
      <c r="K523" s="259"/>
      <c r="L523" s="259"/>
    </row>
    <row r="524" spans="1:12" ht="12.65" customHeight="1" x14ac:dyDescent="0.35">
      <c r="A524" s="180" t="s">
        <v>540</v>
      </c>
      <c r="B524" s="239">
        <v>0</v>
      </c>
      <c r="C524" s="239">
        <f>AE71</f>
        <v>0</v>
      </c>
      <c r="D524" s="239">
        <v>0</v>
      </c>
      <c r="E524" s="180">
        <f>AE59</f>
        <v>0</v>
      </c>
      <c r="F524" s="261" t="str">
        <f t="shared" si="7"/>
        <v/>
      </c>
      <c r="G524" s="261" t="str">
        <f t="shared" si="7"/>
        <v/>
      </c>
      <c r="H524" s="263" t="str">
        <f t="shared" si="6"/>
        <v/>
      </c>
      <c r="I524" s="265"/>
      <c r="K524" s="259"/>
      <c r="L524" s="259"/>
    </row>
    <row r="525" spans="1:12" ht="12.65" customHeight="1" x14ac:dyDescent="0.3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1" t="str">
        <f t="shared" si="7"/>
        <v/>
      </c>
      <c r="G525" s="261" t="str">
        <f t="shared" si="7"/>
        <v/>
      </c>
      <c r="H525" s="263" t="str">
        <f t="shared" si="6"/>
        <v/>
      </c>
      <c r="I525" s="265"/>
      <c r="K525" s="259"/>
      <c r="L525" s="259"/>
    </row>
    <row r="526" spans="1:12" ht="12.65" customHeight="1" x14ac:dyDescent="0.35">
      <c r="A526" s="180" t="s">
        <v>542</v>
      </c>
      <c r="B526" s="239">
        <v>5320022.67</v>
      </c>
      <c r="C526" s="239">
        <f>AG71</f>
        <v>7303619.580000001</v>
      </c>
      <c r="D526" s="239">
        <v>36578</v>
      </c>
      <c r="E526" s="180">
        <f>AG59</f>
        <v>44090</v>
      </c>
      <c r="F526" s="261">
        <f t="shared" si="7"/>
        <v>145.44323555142435</v>
      </c>
      <c r="G526" s="261">
        <f t="shared" si="7"/>
        <v>165.65251939215244</v>
      </c>
      <c r="H526" s="263" t="str">
        <f t="shared" si="6"/>
        <v/>
      </c>
      <c r="I526" s="265"/>
      <c r="K526" s="259"/>
      <c r="L526" s="259"/>
    </row>
    <row r="527" spans="1:12" ht="12.65" customHeight="1" x14ac:dyDescent="0.3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1" t="str">
        <f t="shared" si="7"/>
        <v/>
      </c>
      <c r="G527" s="261" t="str">
        <f t="shared" si="7"/>
        <v/>
      </c>
      <c r="H527" s="263" t="str">
        <f t="shared" si="6"/>
        <v/>
      </c>
      <c r="I527" s="265"/>
      <c r="K527" s="259"/>
      <c r="L527" s="259"/>
    </row>
    <row r="528" spans="1:12" ht="12.65" customHeight="1" x14ac:dyDescent="0.3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1" t="str">
        <f t="shared" ref="F528:G540" si="8">IF(B528=0,"",IF(D528=0,"",B528/D528))</f>
        <v/>
      </c>
      <c r="G528" s="261" t="str">
        <f t="shared" si="8"/>
        <v/>
      </c>
      <c r="H528" s="263" t="str">
        <f t="shared" si="6"/>
        <v/>
      </c>
      <c r="I528" s="265"/>
      <c r="K528" s="259"/>
      <c r="L528" s="259"/>
    </row>
    <row r="529" spans="1:12" ht="12.65" customHeight="1" x14ac:dyDescent="0.35">
      <c r="A529" s="180" t="s">
        <v>545</v>
      </c>
      <c r="B529" s="239">
        <v>0</v>
      </c>
      <c r="C529" s="239">
        <f>AJ71</f>
        <v>0</v>
      </c>
      <c r="D529" s="239">
        <v>0</v>
      </c>
      <c r="E529" s="180">
        <f>AJ59</f>
        <v>0</v>
      </c>
      <c r="F529" s="261" t="str">
        <f t="shared" si="8"/>
        <v/>
      </c>
      <c r="G529" s="261" t="str">
        <f t="shared" si="8"/>
        <v/>
      </c>
      <c r="H529" s="263" t="str">
        <f t="shared" si="6"/>
        <v/>
      </c>
      <c r="I529" s="265"/>
      <c r="K529" s="259"/>
      <c r="L529" s="259"/>
    </row>
    <row r="530" spans="1:12" ht="12.65" customHeight="1" x14ac:dyDescent="0.35">
      <c r="A530" s="180" t="s">
        <v>546</v>
      </c>
      <c r="B530" s="239">
        <v>0</v>
      </c>
      <c r="C530" s="239">
        <f>AK71</f>
        <v>0</v>
      </c>
      <c r="D530" s="239">
        <v>0</v>
      </c>
      <c r="E530" s="180">
        <f>AK59</f>
        <v>0</v>
      </c>
      <c r="F530" s="261" t="str">
        <f t="shared" si="8"/>
        <v/>
      </c>
      <c r="G530" s="261" t="str">
        <f t="shared" si="8"/>
        <v/>
      </c>
      <c r="H530" s="263" t="str">
        <f t="shared" si="6"/>
        <v/>
      </c>
      <c r="I530" s="265"/>
      <c r="K530" s="259"/>
      <c r="L530" s="259"/>
    </row>
    <row r="531" spans="1:12" ht="12.65" customHeight="1" x14ac:dyDescent="0.35">
      <c r="A531" s="180" t="s">
        <v>547</v>
      </c>
      <c r="B531" s="239">
        <v>0</v>
      </c>
      <c r="C531" s="239">
        <f>AL71</f>
        <v>0</v>
      </c>
      <c r="D531" s="239">
        <v>0</v>
      </c>
      <c r="E531" s="180">
        <f>AL59</f>
        <v>0</v>
      </c>
      <c r="F531" s="261" t="str">
        <f t="shared" si="8"/>
        <v/>
      </c>
      <c r="G531" s="261" t="str">
        <f t="shared" si="8"/>
        <v/>
      </c>
      <c r="H531" s="263" t="str">
        <f t="shared" si="6"/>
        <v/>
      </c>
      <c r="I531" s="265"/>
      <c r="K531" s="259"/>
      <c r="L531" s="259"/>
    </row>
    <row r="532" spans="1:12" ht="12.65" customHeight="1" x14ac:dyDescent="0.3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1" t="str">
        <f t="shared" si="8"/>
        <v/>
      </c>
      <c r="G532" s="261" t="str">
        <f t="shared" si="8"/>
        <v/>
      </c>
      <c r="H532" s="263" t="str">
        <f t="shared" si="6"/>
        <v/>
      </c>
      <c r="I532" s="265"/>
      <c r="K532" s="259"/>
      <c r="L532" s="259"/>
    </row>
    <row r="533" spans="1:12" ht="12.65" customHeight="1" x14ac:dyDescent="0.3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1" t="str">
        <f t="shared" si="8"/>
        <v/>
      </c>
      <c r="G533" s="261" t="str">
        <f t="shared" si="8"/>
        <v/>
      </c>
      <c r="H533" s="263" t="str">
        <f t="shared" si="6"/>
        <v/>
      </c>
      <c r="I533" s="265"/>
      <c r="K533" s="259"/>
      <c r="L533" s="259"/>
    </row>
    <row r="534" spans="1:12" ht="12.65" customHeight="1" x14ac:dyDescent="0.35">
      <c r="A534" s="180" t="s">
        <v>549</v>
      </c>
      <c r="B534" s="239">
        <v>305599.69</v>
      </c>
      <c r="C534" s="239">
        <f>AO71</f>
        <v>373878.31</v>
      </c>
      <c r="D534" s="239">
        <v>9284</v>
      </c>
      <c r="E534" s="180">
        <f>AO59</f>
        <v>9108</v>
      </c>
      <c r="F534" s="261">
        <f t="shared" si="8"/>
        <v>32.916812796208532</v>
      </c>
      <c r="G534" s="261">
        <f t="shared" si="8"/>
        <v>41.049441150636802</v>
      </c>
      <c r="H534" s="263" t="str">
        <f t="shared" si="6"/>
        <v/>
      </c>
      <c r="I534" s="265"/>
      <c r="K534" s="259"/>
      <c r="L534" s="259"/>
    </row>
    <row r="535" spans="1:12" ht="12.65" customHeight="1" x14ac:dyDescent="0.35">
      <c r="A535" s="180" t="s">
        <v>550</v>
      </c>
      <c r="B535" s="239">
        <v>0</v>
      </c>
      <c r="C535" s="239">
        <f>AP71</f>
        <v>0</v>
      </c>
      <c r="D535" s="239">
        <v>0</v>
      </c>
      <c r="E535" s="180">
        <f>AP59</f>
        <v>0</v>
      </c>
      <c r="F535" s="261" t="str">
        <f t="shared" si="8"/>
        <v/>
      </c>
      <c r="G535" s="261" t="str">
        <f t="shared" si="8"/>
        <v/>
      </c>
      <c r="H535" s="263" t="str">
        <f t="shared" si="6"/>
        <v/>
      </c>
      <c r="I535" s="265"/>
      <c r="K535" s="259"/>
      <c r="L535" s="259"/>
    </row>
    <row r="536" spans="1:12" ht="12.65" customHeight="1" x14ac:dyDescent="0.3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1" t="str">
        <f t="shared" si="8"/>
        <v/>
      </c>
      <c r="G536" s="261" t="str">
        <f t="shared" si="8"/>
        <v/>
      </c>
      <c r="H536" s="263" t="str">
        <f t="shared" si="6"/>
        <v/>
      </c>
      <c r="I536" s="265"/>
      <c r="K536" s="259"/>
      <c r="L536" s="259"/>
    </row>
    <row r="537" spans="1:12" ht="12.65" customHeight="1" x14ac:dyDescent="0.3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1" t="str">
        <f t="shared" si="8"/>
        <v/>
      </c>
      <c r="G537" s="261" t="str">
        <f t="shared" si="8"/>
        <v/>
      </c>
      <c r="H537" s="263" t="str">
        <f t="shared" si="6"/>
        <v/>
      </c>
      <c r="I537" s="265"/>
      <c r="K537" s="259"/>
      <c r="L537" s="259"/>
    </row>
    <row r="538" spans="1:12" ht="12.65" customHeight="1" x14ac:dyDescent="0.3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1" t="str">
        <f t="shared" si="8"/>
        <v/>
      </c>
      <c r="G538" s="261" t="str">
        <f t="shared" si="8"/>
        <v/>
      </c>
      <c r="H538" s="263" t="str">
        <f t="shared" si="6"/>
        <v/>
      </c>
      <c r="I538" s="265"/>
      <c r="K538" s="259"/>
      <c r="L538" s="259"/>
    </row>
    <row r="539" spans="1:12" ht="12.65" customHeight="1" x14ac:dyDescent="0.3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1" t="str">
        <f t="shared" si="8"/>
        <v/>
      </c>
      <c r="G539" s="261" t="str">
        <f t="shared" si="8"/>
        <v/>
      </c>
      <c r="H539" s="263" t="str">
        <f t="shared" si="6"/>
        <v/>
      </c>
      <c r="I539" s="265"/>
      <c r="K539" s="259"/>
      <c r="L539" s="259"/>
    </row>
    <row r="540" spans="1:12" ht="12.65" customHeight="1" x14ac:dyDescent="0.3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1" t="str">
        <f t="shared" si="8"/>
        <v/>
      </c>
      <c r="G540" s="261" t="str">
        <f t="shared" si="8"/>
        <v/>
      </c>
      <c r="H540" s="263" t="str">
        <f t="shared" si="6"/>
        <v/>
      </c>
      <c r="I540" s="265"/>
      <c r="K540" s="259"/>
      <c r="L540" s="259"/>
    </row>
    <row r="541" spans="1:12" ht="12.65" customHeight="1" x14ac:dyDescent="0.35">
      <c r="A541" s="180" t="s">
        <v>556</v>
      </c>
      <c r="B541" s="239">
        <v>0</v>
      </c>
      <c r="C541" s="239">
        <f>AV71</f>
        <v>0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 x14ac:dyDescent="0.3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 x14ac:dyDescent="0.3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 x14ac:dyDescent="0.35">
      <c r="A544" s="180" t="s">
        <v>558</v>
      </c>
      <c r="B544" s="239">
        <v>186150.42</v>
      </c>
      <c r="C544" s="239">
        <f>AY71</f>
        <v>619241.98</v>
      </c>
      <c r="D544" s="239">
        <v>5275</v>
      </c>
      <c r="E544" s="180">
        <f>AY59</f>
        <v>10585</v>
      </c>
      <c r="F544" s="261">
        <f t="shared" ref="F544:G550" si="9">IF(B544=0,"",IF(D544=0,"",B544/D544))</f>
        <v>35.28917914691943</v>
      </c>
      <c r="G544" s="261">
        <f t="shared" si="9"/>
        <v>58.501840340103918</v>
      </c>
      <c r="H544" s="263">
        <f t="shared" si="6"/>
        <v>0.65778410703584855</v>
      </c>
      <c r="I544" s="265"/>
      <c r="K544" s="259"/>
      <c r="L544" s="259"/>
    </row>
    <row r="545" spans="1:13" ht="12.65" customHeight="1" x14ac:dyDescent="0.35">
      <c r="A545" s="180" t="s">
        <v>559</v>
      </c>
      <c r="B545" s="239">
        <v>0</v>
      </c>
      <c r="C545" s="239">
        <f>AZ71</f>
        <v>0</v>
      </c>
      <c r="D545" s="239">
        <v>0</v>
      </c>
      <c r="E545" s="180">
        <f>AZ59</f>
        <v>0</v>
      </c>
      <c r="F545" s="261" t="str">
        <f t="shared" si="9"/>
        <v/>
      </c>
      <c r="G545" s="261" t="str">
        <f t="shared" si="9"/>
        <v/>
      </c>
      <c r="H545" s="263" t="str">
        <f t="shared" si="6"/>
        <v/>
      </c>
      <c r="I545" s="265"/>
      <c r="K545" s="259"/>
      <c r="L545" s="259"/>
    </row>
    <row r="546" spans="1:13" ht="12.65" customHeight="1" x14ac:dyDescent="0.35">
      <c r="A546" s="180" t="s">
        <v>560</v>
      </c>
      <c r="B546" s="239">
        <v>0</v>
      </c>
      <c r="C546" s="239">
        <f>BA71</f>
        <v>0</v>
      </c>
      <c r="D546" s="239">
        <v>0</v>
      </c>
      <c r="E546" s="180">
        <f>BA59</f>
        <v>0</v>
      </c>
      <c r="F546" s="261" t="str">
        <f t="shared" si="9"/>
        <v/>
      </c>
      <c r="G546" s="261" t="str">
        <f t="shared" si="9"/>
        <v/>
      </c>
      <c r="H546" s="263" t="str">
        <f t="shared" si="6"/>
        <v/>
      </c>
      <c r="I546" s="265"/>
      <c r="K546" s="259"/>
      <c r="L546" s="259"/>
    </row>
    <row r="547" spans="1:13" ht="12.65" customHeight="1" x14ac:dyDescent="0.3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 x14ac:dyDescent="0.3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 x14ac:dyDescent="0.35">
      <c r="A549" s="180" t="s">
        <v>563</v>
      </c>
      <c r="B549" s="239">
        <v>0</v>
      </c>
      <c r="C549" s="239">
        <f>BD71</f>
        <v>0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 x14ac:dyDescent="0.35">
      <c r="A550" s="180" t="s">
        <v>564</v>
      </c>
      <c r="B550" s="239">
        <v>0</v>
      </c>
      <c r="C550" s="239">
        <f>BE71</f>
        <v>0</v>
      </c>
      <c r="D550" s="239">
        <v>197038</v>
      </c>
      <c r="E550" s="180">
        <f>BE59</f>
        <v>200711</v>
      </c>
      <c r="F550" s="261" t="str">
        <f t="shared" si="9"/>
        <v/>
      </c>
      <c r="G550" s="261" t="str">
        <f t="shared" si="9"/>
        <v/>
      </c>
      <c r="H550" s="263" t="str">
        <f t="shared" si="6"/>
        <v/>
      </c>
      <c r="I550" s="265"/>
      <c r="K550" s="259"/>
      <c r="L550" s="259"/>
    </row>
    <row r="551" spans="1:13" ht="12.65" customHeight="1" x14ac:dyDescent="0.35">
      <c r="A551" s="180" t="s">
        <v>565</v>
      </c>
      <c r="B551" s="239">
        <v>0</v>
      </c>
      <c r="C551" s="239">
        <f>BF71</f>
        <v>0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5" customHeight="1" x14ac:dyDescent="0.35">
      <c r="A552" s="180" t="s">
        <v>566</v>
      </c>
      <c r="B552" s="239">
        <v>0</v>
      </c>
      <c r="C552" s="239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5" customHeight="1" x14ac:dyDescent="0.35">
      <c r="A553" s="180" t="s">
        <v>567</v>
      </c>
      <c r="B553" s="239">
        <v>0</v>
      </c>
      <c r="C553" s="239">
        <f>BH71</f>
        <v>0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5" customHeight="1" x14ac:dyDescent="0.3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5" customHeight="1" x14ac:dyDescent="0.35">
      <c r="A555" s="180" t="s">
        <v>569</v>
      </c>
      <c r="B555" s="239">
        <v>0</v>
      </c>
      <c r="C555" s="239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5" customHeight="1" x14ac:dyDescent="0.35">
      <c r="A556" s="180" t="s">
        <v>570</v>
      </c>
      <c r="B556" s="239">
        <v>0</v>
      </c>
      <c r="C556" s="239">
        <f>BK71</f>
        <v>0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5" customHeight="1" x14ac:dyDescent="0.35">
      <c r="A557" s="180" t="s">
        <v>571</v>
      </c>
      <c r="B557" s="239">
        <v>0</v>
      </c>
      <c r="C557" s="239">
        <f>BL71</f>
        <v>0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5" customHeight="1" x14ac:dyDescent="0.3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5" customHeight="1" x14ac:dyDescent="0.35">
      <c r="A559" s="180" t="s">
        <v>573</v>
      </c>
      <c r="B559" s="239">
        <v>499065.68</v>
      </c>
      <c r="C559" s="239">
        <f>BN71</f>
        <v>409712.27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5" customHeight="1" x14ac:dyDescent="0.35">
      <c r="A560" s="180" t="s">
        <v>574</v>
      </c>
      <c r="B560" s="239">
        <v>718902.53999999992</v>
      </c>
      <c r="C560" s="239">
        <f>BO71</f>
        <v>1078792.45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5" customHeight="1" x14ac:dyDescent="0.35">
      <c r="A561" s="180" t="s">
        <v>575</v>
      </c>
      <c r="B561" s="239">
        <v>0</v>
      </c>
      <c r="C561" s="239">
        <f>BP71</f>
        <v>0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5" customHeight="1" x14ac:dyDescent="0.3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5" customHeight="1" x14ac:dyDescent="0.35">
      <c r="A563" s="180" t="s">
        <v>577</v>
      </c>
      <c r="B563" s="239">
        <v>0</v>
      </c>
      <c r="C563" s="239">
        <f>BR71</f>
        <v>0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5" customHeight="1" x14ac:dyDescent="0.3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5" customHeight="1" x14ac:dyDescent="0.3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5" customHeight="1" x14ac:dyDescent="0.3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5" customHeight="1" x14ac:dyDescent="0.35">
      <c r="A567" s="180" t="s">
        <v>580</v>
      </c>
      <c r="B567" s="239">
        <v>248460.22</v>
      </c>
      <c r="C567" s="239">
        <f>BV71</f>
        <v>254380.83999999997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5" customHeight="1" x14ac:dyDescent="0.3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5" customHeight="1" x14ac:dyDescent="0.35">
      <c r="A569" s="180" t="s">
        <v>582</v>
      </c>
      <c r="B569" s="239">
        <v>0</v>
      </c>
      <c r="C569" s="239">
        <f>BX71</f>
        <v>0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5" customHeight="1" x14ac:dyDescent="0.35">
      <c r="A570" s="180" t="s">
        <v>583</v>
      </c>
      <c r="B570" s="239">
        <v>0</v>
      </c>
      <c r="C570" s="239">
        <f>BY71</f>
        <v>0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5" customHeight="1" x14ac:dyDescent="0.3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5" customHeight="1" x14ac:dyDescent="0.35">
      <c r="A572" s="180" t="s">
        <v>585</v>
      </c>
      <c r="B572" s="239">
        <v>0</v>
      </c>
      <c r="C572" s="239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5" customHeight="1" x14ac:dyDescent="0.35">
      <c r="A573" s="180" t="s">
        <v>586</v>
      </c>
      <c r="B573" s="239">
        <v>0</v>
      </c>
      <c r="C573" s="239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5" customHeight="1" x14ac:dyDescent="0.35">
      <c r="A574" s="180" t="s">
        <v>587</v>
      </c>
      <c r="B574" s="239">
        <v>790686.67999999993</v>
      </c>
      <c r="C574" s="239">
        <f>CC71</f>
        <v>0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5" customHeight="1" x14ac:dyDescent="0.35">
      <c r="A575" s="180" t="s">
        <v>588</v>
      </c>
      <c r="B575" s="239">
        <v>0</v>
      </c>
      <c r="C575" s="239">
        <f>CD71</f>
        <v>0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 x14ac:dyDescent="0.35">
      <c r="M576" s="263"/>
    </row>
    <row r="577" spans="13:13" ht="12.65" customHeight="1" x14ac:dyDescent="0.35">
      <c r="M577" s="263"/>
    </row>
    <row r="578" spans="13:13" ht="12.65" customHeight="1" x14ac:dyDescent="0.35">
      <c r="M578" s="263"/>
    </row>
    <row r="612" spans="1:14" ht="12.65" customHeight="1" x14ac:dyDescent="0.35">
      <c r="A612" s="196"/>
      <c r="C612" s="181" t="s">
        <v>589</v>
      </c>
      <c r="D612" s="180">
        <f>CE76-(BE76+CD76)</f>
        <v>139493</v>
      </c>
      <c r="E612" s="180">
        <f>SUM(C624:D647)+SUM(C668:D713)</f>
        <v>55989302.160000004</v>
      </c>
      <c r="F612" s="180">
        <f>CE64-(AX64+BD64+BE64+BG64+BJ64+BN64+BP64+BQ64+CB64+CC64+CD64)</f>
        <v>14198853.249999994</v>
      </c>
      <c r="G612" s="180">
        <f>CE77-(AX77+AY77+BD77+BE77+BG77+BJ77+BN77+BP77+BQ77+CB77+CC77+CD77)</f>
        <v>10585</v>
      </c>
      <c r="H612" s="197">
        <f>CE60-(AX60+AY60+AZ60+BD60+BE60+BG60+BJ60+BN60+BO60+BP60+BQ60+BR60+CB60+CC60+CD60)</f>
        <v>251.23334999999989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497987</v>
      </c>
      <c r="K612" s="180">
        <f>CE75-(AW75+AX75+AY75+AZ75+BA75+BB75+BC75+BD75+BE75+BF75+BG75+BH75+BI75+BJ75+BK75+BL75+BM75+BN75+BO75+BP75+BQ75+BR75+BS75+BT75+BU75+BV75+BW75+BX75+CB75+CC75+CD75)</f>
        <v>58140688.996114969</v>
      </c>
      <c r="L612" s="197">
        <f>CE80-(AW80+AX80+AY80+AZ80+BA80+BB80+BC80+BD80+BE80+BF80+BG80+BH80+BI80+BJ80+BK80+BL80+BM80+BN80+BO80+BP80+BQ80+BR80+BS80+BT80+BU80+BV80+BW80+BX80+BY80+BZ80+CA80+CB80+CC80+CD80)</f>
        <v>81.202500000000001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1">
        <f>CD69-CD70</f>
        <v>0</v>
      </c>
      <c r="D615" s="264">
        <f>SUM(C614:C615)</f>
        <v>0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409712.27</v>
      </c>
      <c r="D619" s="180">
        <f>(D615/D612)*BN76</f>
        <v>0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409712.27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619241.98</v>
      </c>
      <c r="D625" s="180">
        <f>(D615/D612)*AY76</f>
        <v>0</v>
      </c>
      <c r="E625" s="180">
        <f>(E623/E612)*SUM(C625:D625)</f>
        <v>4531.4198876790315</v>
      </c>
      <c r="F625" s="180">
        <f>(F624/F612)*AY64</f>
        <v>0</v>
      </c>
      <c r="G625" s="180">
        <f>SUM(C625:F625)</f>
        <v>623773.39988767903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1078792.45</v>
      </c>
      <c r="D627" s="180">
        <f>(D615/D612)*BO76</f>
        <v>0</v>
      </c>
      <c r="E627" s="180">
        <f>(E623/E612)*SUM(C627:D627)</f>
        <v>7894.2670563258444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1086686.7170563259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254380.83999999997</v>
      </c>
      <c r="D642" s="180">
        <f>(D615/D612)*BV76</f>
        <v>0</v>
      </c>
      <c r="E642" s="180">
        <f>(E623/E612)*SUM(C642:D642)</f>
        <v>1861.4797359515219</v>
      </c>
      <c r="F642" s="180">
        <f>(F624/F612)*BV64</f>
        <v>0</v>
      </c>
      <c r="G642" s="180">
        <f>(G625/G612)*BV77</f>
        <v>0</v>
      </c>
      <c r="H642" s="180">
        <f>(H628/H612)*BV60</f>
        <v>12983.447133855689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2362127.54</v>
      </c>
      <c r="L648" s="264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1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1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3805609.3600000003</v>
      </c>
      <c r="D670" s="180">
        <f>(D615/D612)*E76</f>
        <v>0</v>
      </c>
      <c r="E670" s="180">
        <f>(E623/E612)*SUM(C670:D670)</f>
        <v>27848.263676570303</v>
      </c>
      <c r="F670" s="180">
        <f>(F624/F612)*E64</f>
        <v>0</v>
      </c>
      <c r="G670" s="180">
        <f>(G625/G612)*E77</f>
        <v>439676.27175833477</v>
      </c>
      <c r="H670" s="180">
        <f>(H628/H612)*E60</f>
        <v>109036.30975016854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1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1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1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1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1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1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1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1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1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1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1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13628701.459999997</v>
      </c>
      <c r="D681" s="180">
        <f>(D615/D612)*P76</f>
        <v>0</v>
      </c>
      <c r="E681" s="180">
        <f>(E623/E612)*SUM(C681:D681)</f>
        <v>99730.591325678935</v>
      </c>
      <c r="F681" s="180">
        <f>(F624/F612)*P64</f>
        <v>0</v>
      </c>
      <c r="G681" s="180">
        <f>(G625/G612)*P77</f>
        <v>0</v>
      </c>
      <c r="H681" s="180">
        <f>(H628/H612)*P60</f>
        <v>144529.91491958368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1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3224977.09</v>
      </c>
      <c r="D682" s="180">
        <f>(D615/D612)*Q76</f>
        <v>0</v>
      </c>
      <c r="E682" s="180">
        <f>(E623/E612)*SUM(C682:D682)</f>
        <v>23599.377617995553</v>
      </c>
      <c r="F682" s="180">
        <f>(F624/F612)*Q64</f>
        <v>0</v>
      </c>
      <c r="G682" s="180">
        <f>(G625/G612)*Q77</f>
        <v>0</v>
      </c>
      <c r="H682" s="180">
        <f>(H628/H612)*Q60</f>
        <v>94740.836637736778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1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4982476.3599999994</v>
      </c>
      <c r="D683" s="180">
        <f>(D615/D612)*R76</f>
        <v>0</v>
      </c>
      <c r="E683" s="180">
        <f>(E623/E612)*SUM(C683:D683)</f>
        <v>36460.209735125885</v>
      </c>
      <c r="F683" s="180">
        <f>(F624/F612)*R64</f>
        <v>0</v>
      </c>
      <c r="G683" s="180">
        <f>(G625/G612)*R77</f>
        <v>0</v>
      </c>
      <c r="H683" s="180">
        <f>(H628/H612)*R60</f>
        <v>89182.730739175895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1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1669292.7799999998</v>
      </c>
      <c r="D684" s="180">
        <f>(D615/D612)*S76</f>
        <v>0</v>
      </c>
      <c r="E684" s="180">
        <f>(E623/E612)*SUM(C684:D684)</f>
        <v>12215.364503632358</v>
      </c>
      <c r="F684" s="180">
        <f>(F624/F612)*S64</f>
        <v>0</v>
      </c>
      <c r="G684" s="180">
        <f>(G625/G612)*S77</f>
        <v>0</v>
      </c>
      <c r="H684" s="180">
        <f>(H628/H612)*S60</f>
        <v>51097.514171865252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1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150271.34338342765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1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7868425.1399999997</v>
      </c>
      <c r="D686" s="180">
        <f>(D615/D612)*U76</f>
        <v>0</v>
      </c>
      <c r="E686" s="180">
        <f>(E623/E612)*SUM(C686:D686)</f>
        <v>57578.683803235806</v>
      </c>
      <c r="F686" s="180">
        <f>(F624/F612)*U64</f>
        <v>0</v>
      </c>
      <c r="G686" s="180">
        <f>(G625/G612)*U77</f>
        <v>0</v>
      </c>
      <c r="H686" s="180">
        <f>(H628/H612)*U60</f>
        <v>148321.82700997536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1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1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854416.41</v>
      </c>
      <c r="D688" s="180">
        <f>(D615/D612)*W76</f>
        <v>0</v>
      </c>
      <c r="E688" s="180">
        <f>(E623/E612)*SUM(C688:D688)</f>
        <v>6252.3530989183291</v>
      </c>
      <c r="F688" s="180">
        <f>(F624/F612)*W64</f>
        <v>0</v>
      </c>
      <c r="G688" s="180">
        <f>(G625/G612)*W77</f>
        <v>0</v>
      </c>
      <c r="H688" s="180">
        <f>(H628/H612)*W60</f>
        <v>19266.10210989416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1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1113141.8800000001</v>
      </c>
      <c r="D689" s="180">
        <f>(D615/D612)*X76</f>
        <v>0</v>
      </c>
      <c r="E689" s="180">
        <f>(E623/E612)*SUM(C689:D689)</f>
        <v>8145.6254836605667</v>
      </c>
      <c r="F689" s="180">
        <f>(F624/F612)*X64</f>
        <v>0</v>
      </c>
      <c r="G689" s="180">
        <f>(G625/G612)*X77</f>
        <v>0</v>
      </c>
      <c r="H689" s="180">
        <f>(H628/H612)*X60</f>
        <v>22657.913969453763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1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6752135.4999999991</v>
      </c>
      <c r="D690" s="180">
        <f>(D615/D612)*Y76</f>
        <v>0</v>
      </c>
      <c r="E690" s="180">
        <f>(E623/E612)*SUM(C690:D690)</f>
        <v>49410.023992565235</v>
      </c>
      <c r="F690" s="180">
        <f>(F624/F612)*Y64</f>
        <v>0</v>
      </c>
      <c r="G690" s="180">
        <f>(G625/G612)*Y77</f>
        <v>0</v>
      </c>
      <c r="H690" s="180">
        <f>(H628/H612)*Y60</f>
        <v>153310.49295838442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1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1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1252301.97</v>
      </c>
      <c r="D692" s="180">
        <f>(D615/D612)*AA76</f>
        <v>0</v>
      </c>
      <c r="E692" s="180">
        <f>(E623/E612)*SUM(C692:D692)</f>
        <v>9163.9556676012671</v>
      </c>
      <c r="F692" s="180">
        <f>(F624/F612)*AA64</f>
        <v>0</v>
      </c>
      <c r="G692" s="180">
        <f>(G625/G612)*AA77</f>
        <v>0</v>
      </c>
      <c r="H692" s="180">
        <f>(H628/H612)*AA60</f>
        <v>9505.0838621993335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1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496227.44999999995</v>
      </c>
      <c r="D693" s="180">
        <f>(D615/D612)*AB76</f>
        <v>0</v>
      </c>
      <c r="E693" s="180">
        <f>(E623/E612)*SUM(C693:D693)</f>
        <v>3631.2378817441481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1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711683.6</v>
      </c>
      <c r="D694" s="180">
        <f>(D615/D612)*AC76</f>
        <v>0</v>
      </c>
      <c r="E694" s="180">
        <f>(E623/E612)*SUM(C694:D694)</f>
        <v>5207.878863081939</v>
      </c>
      <c r="F694" s="180">
        <f>(F624/F612)*AC64</f>
        <v>0</v>
      </c>
      <c r="G694" s="180">
        <f>(G625/G612)*AC77</f>
        <v>0</v>
      </c>
      <c r="H694" s="180">
        <f>(H628/H612)*AC60</f>
        <v>19565.247320319508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1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1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1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1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7303619.580000001</v>
      </c>
      <c r="D698" s="180">
        <f>(D615/D612)*AG76</f>
        <v>0</v>
      </c>
      <c r="E698" s="180">
        <f>(E623/E612)*SUM(C698:D698)</f>
        <v>53445.612677703124</v>
      </c>
      <c r="F698" s="180">
        <f>(F624/F612)*AG64</f>
        <v>0</v>
      </c>
      <c r="G698" s="180">
        <f>(G625/G612)*AG77</f>
        <v>25752.383160218775</v>
      </c>
      <c r="H698" s="180">
        <f>(H628/H612)*AG60</f>
        <v>202533.63487047926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1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1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1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1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1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1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10"/>
        <v>#DIV/0!</v>
      </c>
      <c r="N704" s="198" t="s">
        <v>724</v>
      </c>
    </row>
    <row r="705" spans="1:15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10"/>
        <v>#DIV/0!</v>
      </c>
      <c r="N705" s="198" t="s">
        <v>726</v>
      </c>
    </row>
    <row r="706" spans="1:15" ht="12.65" customHeight="1" x14ac:dyDescent="0.35">
      <c r="A706" s="196">
        <v>7350</v>
      </c>
      <c r="B706" s="198" t="s">
        <v>727</v>
      </c>
      <c r="C706" s="180">
        <f>AO71</f>
        <v>373878.31</v>
      </c>
      <c r="D706" s="180">
        <f>(D615/D612)*AO76</f>
        <v>0</v>
      </c>
      <c r="E706" s="180">
        <f>(E623/E612)*SUM(C706:D706)</f>
        <v>2735.9249925301033</v>
      </c>
      <c r="F706" s="180">
        <f>(F624/F612)*AO64</f>
        <v>0</v>
      </c>
      <c r="G706" s="180">
        <f>(G625/G612)*AO77</f>
        <v>0</v>
      </c>
      <c r="H706" s="180">
        <f>(H628/H612)*AO60</f>
        <v>9955.6616032347411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10"/>
        <v>#DIV/0!</v>
      </c>
      <c r="N706" s="198" t="s">
        <v>728</v>
      </c>
    </row>
    <row r="707" spans="1:15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10"/>
        <v>#DIV/0!</v>
      </c>
      <c r="N707" s="198" t="s">
        <v>730</v>
      </c>
    </row>
    <row r="708" spans="1:15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10"/>
        <v>#DIV/0!</v>
      </c>
      <c r="N708" s="198" t="s">
        <v>732</v>
      </c>
    </row>
    <row r="709" spans="1:15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10"/>
        <v>#DIV/0!</v>
      </c>
      <c r="N709" s="198" t="s">
        <v>734</v>
      </c>
    </row>
    <row r="710" spans="1:15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10"/>
        <v>#DIV/0!</v>
      </c>
      <c r="N710" s="198" t="s">
        <v>735</v>
      </c>
    </row>
    <row r="711" spans="1:15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10"/>
        <v>#DIV/0!</v>
      </c>
      <c r="N711" s="198" t="s">
        <v>737</v>
      </c>
    </row>
    <row r="712" spans="1:15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10"/>
        <v>#DIV/0!</v>
      </c>
      <c r="N712" s="198" t="s">
        <v>739</v>
      </c>
    </row>
    <row r="713" spans="1:15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8073.4015856978776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10"/>
        <v>#DIV/0!</v>
      </c>
      <c r="N713" s="199" t="s">
        <v>741</v>
      </c>
    </row>
    <row r="715" spans="1:15" ht="12.65" customHeight="1" x14ac:dyDescent="0.35">
      <c r="C715" s="180">
        <f>SUM(C614:C647)+SUM(C668:C713)</f>
        <v>56399014.43</v>
      </c>
      <c r="D715" s="180">
        <f>SUM(D616:D647)+SUM(D668:D713)</f>
        <v>0</v>
      </c>
      <c r="E715" s="180">
        <f>SUM(E624:E647)+SUM(E668:E713)</f>
        <v>409712.2699999999</v>
      </c>
      <c r="F715" s="180">
        <f>SUM(F625:F648)+SUM(F668:F713)</f>
        <v>0</v>
      </c>
      <c r="G715" s="180">
        <f>SUM(G626:G647)+SUM(G668:G713)</f>
        <v>623773.39988767914</v>
      </c>
      <c r="H715" s="180">
        <f>SUM(H629:H647)+SUM(H668:H713)</f>
        <v>1086686.7170563263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5" customHeight="1" x14ac:dyDescent="0.35">
      <c r="C716" s="180">
        <f>CE71</f>
        <v>56399014.429999992</v>
      </c>
      <c r="D716" s="180">
        <f>D615</f>
        <v>0</v>
      </c>
      <c r="E716" s="180">
        <f>E623</f>
        <v>409712.27</v>
      </c>
      <c r="F716" s="180">
        <f>F624</f>
        <v>0</v>
      </c>
      <c r="G716" s="180">
        <f>G625</f>
        <v>623773.39988767903</v>
      </c>
      <c r="H716" s="180">
        <f>H628</f>
        <v>1086686.7170563259</v>
      </c>
      <c r="I716" s="180">
        <f>I629</f>
        <v>0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2362127.54</v>
      </c>
      <c r="N716" s="198" t="s">
        <v>743</v>
      </c>
    </row>
    <row r="717" spans="1:15" ht="12.65" customHeight="1" x14ac:dyDescent="0.35">
      <c r="O717" s="198"/>
    </row>
    <row r="718" spans="1:15" ht="12.65" customHeight="1" x14ac:dyDescent="0.35">
      <c r="O718" s="198"/>
    </row>
    <row r="719" spans="1:15" ht="12.65" customHeight="1" x14ac:dyDescent="0.3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E35" sqref="E35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Kaiser Permanente Capitol Hill Campus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H-020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201 16th Ave 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201 16th Ave E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98112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5" right="0.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H-20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Kaiser Permanente Capitol Hill Campus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Susan Mullaney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Karen Schartman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Kimberly Horn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206-326-3000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206-326-2785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290</v>
      </c>
      <c r="G23" s="21">
        <f>data!D111</f>
        <v>1345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18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18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Kaiser Permanente Capitol Hill Campus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165</v>
      </c>
      <c r="C7" s="48">
        <f>data!B139</f>
        <v>804.74166666666656</v>
      </c>
      <c r="D7" s="48">
        <f>data!B140</f>
        <v>1922</v>
      </c>
      <c r="E7" s="48">
        <f>data!B141</f>
        <v>2414225</v>
      </c>
      <c r="F7" s="48">
        <f>data!B142</f>
        <v>24308264.596462894</v>
      </c>
      <c r="G7" s="48">
        <f>data!B141+data!B142</f>
        <v>26722489.596462894</v>
      </c>
    </row>
    <row r="8" spans="1:13" ht="20.149999999999999" customHeight="1" x14ac:dyDescent="0.35">
      <c r="A8" s="23" t="s">
        <v>297</v>
      </c>
      <c r="B8" s="48">
        <f>data!C138</f>
        <v>0</v>
      </c>
      <c r="C8" s="48">
        <f>data!C139</f>
        <v>0</v>
      </c>
      <c r="D8" s="48">
        <f>data!C140</f>
        <v>0</v>
      </c>
      <c r="E8" s="48">
        <f>data!C141</f>
        <v>0</v>
      </c>
      <c r="F8" s="48">
        <f>data!C142</f>
        <v>0</v>
      </c>
      <c r="G8" s="48">
        <f>data!C141+data!C142</f>
        <v>0</v>
      </c>
    </row>
    <row r="9" spans="1:13" ht="20.149999999999999" customHeight="1" x14ac:dyDescent="0.35">
      <c r="A9" s="23" t="s">
        <v>1058</v>
      </c>
      <c r="B9" s="48">
        <f>data!D138</f>
        <v>117</v>
      </c>
      <c r="C9" s="48">
        <f>data!D139</f>
        <v>539.87916666666661</v>
      </c>
      <c r="D9" s="48">
        <f>data!D140</f>
        <v>2413</v>
      </c>
      <c r="E9" s="48">
        <f>data!D141</f>
        <v>2429456</v>
      </c>
      <c r="F9" s="48">
        <f>data!D142</f>
        <v>30518128.236870434</v>
      </c>
      <c r="G9" s="48">
        <f>data!D141+data!D142</f>
        <v>32947584.236870434</v>
      </c>
    </row>
    <row r="10" spans="1:13" ht="20.149999999999999" customHeight="1" x14ac:dyDescent="0.35">
      <c r="A10" s="111" t="s">
        <v>203</v>
      </c>
      <c r="B10" s="48">
        <f>data!E138</f>
        <v>282</v>
      </c>
      <c r="C10" s="48">
        <f>data!E139</f>
        <v>1344.6208333333332</v>
      </c>
      <c r="D10" s="48">
        <f>data!E140</f>
        <v>4335</v>
      </c>
      <c r="E10" s="48">
        <f>data!E141</f>
        <v>4843681</v>
      </c>
      <c r="F10" s="48">
        <f>data!E142</f>
        <v>54826392.833333328</v>
      </c>
      <c r="G10" s="48">
        <f>data!E141+data!E142</f>
        <v>59670073.833333328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43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Kaiser Permanente Capitol Hill Campus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11161032.039999997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11161032.039999997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19555.82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19555.82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11000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11000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Kaiser Permanente Capitol Hill Campus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5200773.629999999</v>
      </c>
      <c r="D12" s="21">
        <f>data!C200</f>
        <v>7731338.3400000054</v>
      </c>
      <c r="E12" s="21">
        <f>data!D200</f>
        <v>0</v>
      </c>
      <c r="F12" s="21">
        <f>data!E200</f>
        <v>12932111.970000004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15500</v>
      </c>
      <c r="D13" s="21">
        <f>data!C201</f>
        <v>0</v>
      </c>
      <c r="E13" s="21">
        <f>data!D201</f>
        <v>0</v>
      </c>
      <c r="F13" s="21">
        <f>data!E201</f>
        <v>15500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7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5216273.629999999</v>
      </c>
      <c r="D16" s="21">
        <f>data!C204</f>
        <v>7731338.3400000054</v>
      </c>
      <c r="E16" s="21">
        <f>data!D204</f>
        <v>0</v>
      </c>
      <c r="F16" s="21">
        <f>data!E204</f>
        <v>12947611.970000004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3268751.4000000022</v>
      </c>
      <c r="D28" s="21">
        <f>data!C213</f>
        <v>1335748.9100000029</v>
      </c>
      <c r="E28" s="21">
        <f>data!D213</f>
        <v>0</v>
      </c>
      <c r="F28" s="21">
        <f>data!E213</f>
        <v>4604500.3100000052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14473.69</v>
      </c>
      <c r="D29" s="21">
        <f>data!C214</f>
        <v>1026.3099999999995</v>
      </c>
      <c r="E29" s="21">
        <f>data!D214</f>
        <v>0</v>
      </c>
      <c r="F29" s="21">
        <f>data!E214</f>
        <v>15500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3283225.0900000022</v>
      </c>
      <c r="D32" s="21">
        <f>data!C217</f>
        <v>1336775.220000003</v>
      </c>
      <c r="E32" s="21">
        <f>data!D217</f>
        <v>0</v>
      </c>
      <c r="F32" s="21">
        <f>data!E217</f>
        <v>4620000.3100000052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Kaiser Permanente Capitol Hill Campus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983003.18523833971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0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0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507</v>
      </c>
      <c r="M16" s="267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293330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293330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3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1276333.1852383397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Kaiser Permanente Capitol Hill Campus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0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0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7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8327611.6599999992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8327611.6599999992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8327611.6599999992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8327611.6599999992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Kaiser Permanente Capitol Hill Campus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0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0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8327611.6599999992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8327611.6599999992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8327611.6599999992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Kaiser Permanente Capitol Hill Campus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4843681.2499999991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49982711.583333336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54826392.833333336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2" t="s">
        <v>450</v>
      </c>
      <c r="C115" s="48">
        <f>data!C363</f>
        <v>983003.18523833971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0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293330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1276333.1852383397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53550059.648094997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53550059.648094997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25846032.52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11161033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1585202.7400000002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12652455.619999999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97597.750000000015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6014015.9299999997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2131582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19555.82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706450.15000000026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60213925.529999994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-6663865.8819049969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-6663865.8819049969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-6663865.8819049969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52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Kaiser Permanente Capitol Hill Campus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1344.6208333333332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28.170840000000002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2457898.7799999998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1057660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117130.85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2085.4699999999998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6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252136.95999999999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31362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49851.15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3968125.21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4843681.2499999991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2041964.583333334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6885645.833333333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7543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6887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39478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14.4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Kaiser Permanente Capitol Hill Campus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887719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33.297499999999999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2724749.6700000004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1177054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150906.12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7333977.7300000004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50192.380000000005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358069.91000000003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688385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16824.82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289042.84000000008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12789202.470000003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12469705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12469705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19488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78331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14.4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Kaiser Permanente Capitol Hill Campus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407529</v>
      </c>
      <c r="D73" s="48">
        <f>data!R59</f>
        <v>435517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20.499170000000003</v>
      </c>
      <c r="D74" s="26">
        <f>data!R60</f>
        <v>18.563330000000001</v>
      </c>
      <c r="E74" s="26">
        <f>data!S60</f>
        <v>11.39667</v>
      </c>
      <c r="F74" s="26">
        <f>data!T60</f>
        <v>0</v>
      </c>
      <c r="G74" s="26">
        <f>data!U60</f>
        <v>34.561669999999999</v>
      </c>
      <c r="H74" s="26">
        <f>data!V60</f>
        <v>0</v>
      </c>
      <c r="I74" s="26">
        <f>data!W60</f>
        <v>5.6833299999999998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2003331.16</v>
      </c>
      <c r="D75" s="14">
        <f>data!R61</f>
        <v>3234498.65</v>
      </c>
      <c r="E75" s="14">
        <f>data!S61</f>
        <v>477368.95999999996</v>
      </c>
      <c r="F75" s="14">
        <f>data!T61</f>
        <v>0</v>
      </c>
      <c r="G75" s="14">
        <f>data!U61</f>
        <v>2603577.27</v>
      </c>
      <c r="H75" s="14">
        <f>data!V61</f>
        <v>0</v>
      </c>
      <c r="I75" s="14">
        <f>data!W61</f>
        <v>634090.16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862965</v>
      </c>
      <c r="D76" s="14">
        <f>data!R62</f>
        <v>1407853</v>
      </c>
      <c r="E76" s="14">
        <f>data!S62</f>
        <v>202594</v>
      </c>
      <c r="F76" s="14">
        <f>data!T62</f>
        <v>0</v>
      </c>
      <c r="G76" s="14">
        <f>data!U62</f>
        <v>1127516</v>
      </c>
      <c r="H76" s="14">
        <f>data!V62</f>
        <v>0</v>
      </c>
      <c r="I76" s="14">
        <f>data!W62</f>
        <v>273410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75329.440000000002</v>
      </c>
      <c r="H77" s="14">
        <f>data!V63</f>
        <v>0</v>
      </c>
      <c r="I77" s="14">
        <f>data!W63</f>
        <v>2570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308918.16000000009</v>
      </c>
      <c r="D78" s="14">
        <f>data!R64</f>
        <v>295000.52999999997</v>
      </c>
      <c r="E78" s="14">
        <f>data!S64</f>
        <v>207192.25</v>
      </c>
      <c r="F78" s="14">
        <f>data!T64</f>
        <v>0</v>
      </c>
      <c r="G78" s="14">
        <f>data!U64</f>
        <v>1615763.6400000001</v>
      </c>
      <c r="H78" s="14">
        <f>data!V64</f>
        <v>0</v>
      </c>
      <c r="I78" s="14">
        <f>data!W64</f>
        <v>46616.289999999994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273.73</v>
      </c>
      <c r="D79" s="14">
        <f>data!R65</f>
        <v>2866.55</v>
      </c>
      <c r="E79" s="14">
        <f>data!S65</f>
        <v>734.95</v>
      </c>
      <c r="F79" s="14">
        <f>data!T65</f>
        <v>0</v>
      </c>
      <c r="G79" s="14">
        <f>data!U65</f>
        <v>25550.370000000003</v>
      </c>
      <c r="H79" s="14">
        <f>data!V65</f>
        <v>0</v>
      </c>
      <c r="I79" s="14">
        <f>data!W65</f>
        <v>135.74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83699.510000000009</v>
      </c>
      <c r="D80" s="14">
        <f>data!R66</f>
        <v>7437.98</v>
      </c>
      <c r="E80" s="14">
        <f>data!S66</f>
        <v>337389.70999999996</v>
      </c>
      <c r="F80" s="14">
        <f>data!T66</f>
        <v>0</v>
      </c>
      <c r="G80" s="14">
        <f>data!U66</f>
        <v>2513987.67</v>
      </c>
      <c r="H80" s="14">
        <f>data!V66</f>
        <v>0</v>
      </c>
      <c r="I80" s="14">
        <f>data!W66</f>
        <v>521224.85000000003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39777</v>
      </c>
      <c r="D81" s="14">
        <f>data!R67</f>
        <v>22518</v>
      </c>
      <c r="E81" s="14">
        <f>data!S67</f>
        <v>50273</v>
      </c>
      <c r="F81" s="14">
        <f>data!T67</f>
        <v>0</v>
      </c>
      <c r="G81" s="14">
        <f>data!U67</f>
        <v>63647</v>
      </c>
      <c r="H81" s="14">
        <f>data!V67</f>
        <v>0</v>
      </c>
      <c r="I81" s="14">
        <f>data!W67</f>
        <v>511174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151.5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16157.13</v>
      </c>
      <c r="D83" s="14">
        <f>data!R69</f>
        <v>49108.4</v>
      </c>
      <c r="E83" s="14">
        <f>data!S69</f>
        <v>7426.869999999999</v>
      </c>
      <c r="F83" s="14">
        <f>data!T69</f>
        <v>0</v>
      </c>
      <c r="G83" s="14">
        <f>data!U69</f>
        <v>103549.51</v>
      </c>
      <c r="H83" s="14">
        <f>data!V69</f>
        <v>0</v>
      </c>
      <c r="I83" s="14">
        <f>data!W69</f>
        <v>13284.289999999999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3315121.6900000004</v>
      </c>
      <c r="D85" s="14">
        <f>data!R71</f>
        <v>5019434.6100000013</v>
      </c>
      <c r="E85" s="14">
        <f>data!S71</f>
        <v>1282979.74</v>
      </c>
      <c r="F85" s="14">
        <f>data!T71</f>
        <v>0</v>
      </c>
      <c r="G85" s="14">
        <f>data!U71</f>
        <v>8128920.8999999994</v>
      </c>
      <c r="H85" s="14">
        <f>data!V71</f>
        <v>0</v>
      </c>
      <c r="I85" s="14">
        <f>data!W71</f>
        <v>2002505.33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5349250</v>
      </c>
      <c r="D89" s="14">
        <f>data!R74</f>
        <v>933482</v>
      </c>
      <c r="E89" s="14">
        <f>data!S74</f>
        <v>0</v>
      </c>
      <c r="F89" s="14">
        <f>data!T74</f>
        <v>0</v>
      </c>
      <c r="G89" s="14">
        <f>data!U74</f>
        <v>3082979</v>
      </c>
      <c r="H89" s="14">
        <f>data!V74</f>
        <v>0</v>
      </c>
      <c r="I89" s="14">
        <f>data!W74</f>
        <v>3274776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5349250</v>
      </c>
      <c r="D90" s="14">
        <f>data!R75</f>
        <v>933482</v>
      </c>
      <c r="E90" s="14">
        <f>data!S75</f>
        <v>0</v>
      </c>
      <c r="F90" s="14">
        <f>data!T75</f>
        <v>0</v>
      </c>
      <c r="G90" s="14">
        <f>data!U75</f>
        <v>3082979</v>
      </c>
      <c r="H90" s="14">
        <f>data!V75</f>
        <v>0</v>
      </c>
      <c r="I90" s="14">
        <f>data!W75</f>
        <v>3274776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9402</v>
      </c>
      <c r="D92" s="14">
        <f>data!R76</f>
        <v>6833</v>
      </c>
      <c r="E92" s="14">
        <f>data!S76</f>
        <v>5427</v>
      </c>
      <c r="F92" s="14">
        <f>data!T76</f>
        <v>0</v>
      </c>
      <c r="G92" s="14">
        <f>data!U76</f>
        <v>11654</v>
      </c>
      <c r="H92" s="14">
        <f>data!V76</f>
        <v>0</v>
      </c>
      <c r="I92" s="14">
        <f>data!W76</f>
        <v>3673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2340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147281</v>
      </c>
      <c r="F95" s="14">
        <f>data!T79</f>
        <v>0</v>
      </c>
      <c r="G95" s="14">
        <f>data!U79</f>
        <v>60.5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14.8</v>
      </c>
      <c r="D96" s="84">
        <f>data!R80</f>
        <v>3.6</v>
      </c>
      <c r="E96" s="84">
        <f>data!S80</f>
        <v>0.1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Kaiser Permanente Capitol Hill Campus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6.0241699999999998</v>
      </c>
      <c r="D106" s="26">
        <f>data!Y60</f>
        <v>41.25582</v>
      </c>
      <c r="E106" s="26">
        <f>data!Z60</f>
        <v>0</v>
      </c>
      <c r="F106" s="26">
        <f>data!AA60</f>
        <v>2.02</v>
      </c>
      <c r="G106" s="26">
        <f>data!AB60</f>
        <v>0</v>
      </c>
      <c r="H106" s="26">
        <f>data!AC60</f>
        <v>2.9575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667850.04999999993</v>
      </c>
      <c r="D107" s="14">
        <f>data!Y61</f>
        <v>3542533.0399999996</v>
      </c>
      <c r="E107" s="14">
        <f>data!Z61</f>
        <v>0</v>
      </c>
      <c r="F107" s="14">
        <f>data!AA61</f>
        <v>173479.05000000002</v>
      </c>
      <c r="G107" s="14">
        <f>data!AB61</f>
        <v>0</v>
      </c>
      <c r="H107" s="14">
        <f>data!AC61</f>
        <v>292629.55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289203</v>
      </c>
      <c r="D108" s="14">
        <f>data!Y62</f>
        <v>1525318</v>
      </c>
      <c r="E108" s="14">
        <f>data!Z62</f>
        <v>0</v>
      </c>
      <c r="F108" s="14">
        <f>data!AA62</f>
        <v>75438</v>
      </c>
      <c r="G108" s="14">
        <f>data!AB62</f>
        <v>0</v>
      </c>
      <c r="H108" s="14">
        <f>data!AC62</f>
        <v>127511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19528.22</v>
      </c>
      <c r="D109" s="14">
        <f>data!Y63</f>
        <v>1316860.03</v>
      </c>
      <c r="E109" s="14">
        <f>data!Z63</f>
        <v>0</v>
      </c>
      <c r="F109" s="14">
        <f>data!AA63</f>
        <v>18868.37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166055.41999999995</v>
      </c>
      <c r="D110" s="14">
        <f>data!Y64</f>
        <v>1056659.6199999996</v>
      </c>
      <c r="E110" s="14">
        <f>data!Z64</f>
        <v>0</v>
      </c>
      <c r="F110" s="14">
        <f>data!AA64</f>
        <v>455706.39</v>
      </c>
      <c r="G110" s="14">
        <f>data!AB64</f>
        <v>348798.01999999996</v>
      </c>
      <c r="H110" s="14">
        <f>data!AC64</f>
        <v>45596.149999999994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693.41</v>
      </c>
      <c r="E111" s="14">
        <f>data!Z65</f>
        <v>0</v>
      </c>
      <c r="F111" s="14">
        <f>data!AA65</f>
        <v>0</v>
      </c>
      <c r="G111" s="14">
        <f>data!AB65</f>
        <v>1429.62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19528.22</v>
      </c>
      <c r="D112" s="14">
        <f>data!Y66</f>
        <v>1786630.1800000002</v>
      </c>
      <c r="E112" s="14">
        <f>data!Z66</f>
        <v>0</v>
      </c>
      <c r="F112" s="14">
        <f>data!AA66</f>
        <v>18868.37</v>
      </c>
      <c r="G112" s="14">
        <f>data!AB66</f>
        <v>1488.38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31583</v>
      </c>
      <c r="D113" s="14">
        <f>data!Y67</f>
        <v>544604</v>
      </c>
      <c r="E113" s="14">
        <f>data!Z67</f>
        <v>0</v>
      </c>
      <c r="F113" s="14">
        <f>data!AA67</f>
        <v>665</v>
      </c>
      <c r="G113" s="14">
        <f>data!AB67</f>
        <v>94708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2564.17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2800.09</v>
      </c>
      <c r="D115" s="14">
        <f>data!Y69</f>
        <v>54096.419999999984</v>
      </c>
      <c r="E115" s="14">
        <f>data!Z69</f>
        <v>0</v>
      </c>
      <c r="F115" s="14">
        <f>data!AA69</f>
        <v>36820.67</v>
      </c>
      <c r="G115" s="14">
        <f>data!AB69</f>
        <v>9780.99</v>
      </c>
      <c r="H115" s="14">
        <f>data!AC69</f>
        <v>1637.99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1196548</v>
      </c>
      <c r="D117" s="14">
        <f>data!Y71</f>
        <v>9829958.8699999992</v>
      </c>
      <c r="E117" s="14">
        <f>data!Z71</f>
        <v>0</v>
      </c>
      <c r="F117" s="14">
        <f>data!AA71</f>
        <v>779845.85000000009</v>
      </c>
      <c r="G117" s="14">
        <f>data!AB71</f>
        <v>456205.00999999995</v>
      </c>
      <c r="H117" s="14">
        <f>data!AC71</f>
        <v>467374.68999999994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4539090</v>
      </c>
      <c r="D121" s="14">
        <f>data!Y74</f>
        <v>13463945</v>
      </c>
      <c r="E121" s="14">
        <f>data!Z74</f>
        <v>0</v>
      </c>
      <c r="F121" s="14">
        <f>data!AA74</f>
        <v>761503</v>
      </c>
      <c r="G121" s="14">
        <f>data!AB74</f>
        <v>712391</v>
      </c>
      <c r="H121" s="14">
        <f>data!AC74</f>
        <v>95299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4539090</v>
      </c>
      <c r="D122" s="14">
        <f>data!Y75</f>
        <v>13463945</v>
      </c>
      <c r="E122" s="14">
        <f>data!Z75</f>
        <v>0</v>
      </c>
      <c r="F122" s="14">
        <f>data!AA75</f>
        <v>761503</v>
      </c>
      <c r="G122" s="14">
        <f>data!AB75</f>
        <v>712391</v>
      </c>
      <c r="H122" s="14">
        <f>data!AC75</f>
        <v>95299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33883</v>
      </c>
      <c r="E124" s="14">
        <f>data!Z76</f>
        <v>0</v>
      </c>
      <c r="F124" s="14">
        <f>data!AA76</f>
        <v>0</v>
      </c>
      <c r="G124" s="14">
        <f>data!AB76</f>
        <v>4623</v>
      </c>
      <c r="H124" s="14">
        <f>data!AC76</f>
        <v>743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112843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3.7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Kaiser Permanente Capitol Hill Campus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32901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43.291670000000003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4435557.3900000006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1902149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601.05999999999995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523364.69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6506.66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134457.12999999998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45484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57005.17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7105125.1000000006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3253410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3253410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14792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252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93114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24.6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Kaiser Permanente Capitol Hill Campus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5172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1.7224999999999999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191204.5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82712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255.7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231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274403.20000000001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4917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4917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5958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1.7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Kaiser Permanente Capitol Hill Campus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10003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7.3741600000000007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521625.06000000006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226888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89498.47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562.66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-46502.109999999993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5526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1017.88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798615.96000000008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14784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524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Kaiser Permanente Capitol Hill Campus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200711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61218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Kaiser Permanente Capitol Hill Campus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Kaiser Permanente Capitol Hill Campus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7.4766700000000004</v>
      </c>
      <c r="D298" s="26">
        <f>data!BO60</f>
        <v>10.02582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674362.17</v>
      </c>
      <c r="D299" s="14">
        <f>data!BO61</f>
        <v>926042.29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295044</v>
      </c>
      <c r="D300" s="14">
        <f>data!BO62</f>
        <v>404383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-22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9221.0500000000011</v>
      </c>
      <c r="D302" s="14">
        <f>data!BO64</f>
        <v>24007.809999999998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3580.23</v>
      </c>
      <c r="D303" s="14">
        <f>data!BO65</f>
        <v>2967.36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15974.11</v>
      </c>
      <c r="D304" s="14">
        <f>data!BO66</f>
        <v>8599.64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1876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15.33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3907.93</v>
      </c>
      <c r="D307" s="14">
        <f>data!BO69</f>
        <v>10729.820000000002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1003958.8200000001</v>
      </c>
      <c r="D309" s="14">
        <f>data!BO71</f>
        <v>1376729.9200000002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0</v>
      </c>
      <c r="D316" s="85">
        <f>data!BO76</f>
        <v>690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>
        <f>IF(data!BO80&gt;0,data!BO80,"")</f>
        <v>3.1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Kaiser Permanente Capitol Hill Campus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5.0999999999999996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285234.77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123335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561.5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8692.85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18.62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1025.42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418870.16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Kaiser Permanente Capitol Hill Campus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279.42082000000011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25846032.52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11161033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1585202.7400000002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12652455.619999999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97597.750000000015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6014015.9299999997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2131582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19555.82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706450.15000000026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60213925.529999994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4843681.2499999991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49982711.583333336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54826392.833333328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200711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10003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471107.5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80.400000000000006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2020-06-24T16:20:49Z</cp:lastPrinted>
  <dcterms:created xsi:type="dcterms:W3CDTF">1999-06-02T22:01:56Z</dcterms:created>
  <dcterms:modified xsi:type="dcterms:W3CDTF">2021-07-16T18:03:07Z</dcterms:modified>
</cp:coreProperties>
</file>