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defaultThemeVersion="124226"/>
  <mc:AlternateContent xmlns:mc="http://schemas.openxmlformats.org/markup-compatibility/2006">
    <mc:Choice Requires="x15">
      <x15ac:absPath xmlns:x15ac="http://schemas.microsoft.com/office/spreadsheetml/2010/11/ac" url="S:\HSQA\CHS\CHSShare\Charity Care and Hospital Financial\YearEnd\YearEnd_2020\"/>
    </mc:Choice>
  </mc:AlternateContent>
  <xr:revisionPtr revIDLastSave="0" documentId="8_{D7E9F69B-7FDB-42EE-BDF2-A45CB3CCF301}" xr6:coauthVersionLast="45" xr6:coauthVersionMax="45" xr10:uidLastSave="{00000000-0000-0000-0000-000000000000}"/>
  <bookViews>
    <workbookView xWindow="19090" yWindow="-110" windowWidth="19420" windowHeight="10420" tabRatio="847" xr2:uid="{00000000-000D-0000-FFFF-FFFF00000000}"/>
  </bookViews>
  <sheets>
    <sheet name="Data" sheetId="1" r:id="rId1"/>
    <sheet name="Working" sheetId="11" state="hidden" r:id="rId2"/>
    <sheet name="Transmittal" sheetId="2" r:id="rId3"/>
    <sheet name="INFO_PG1" sheetId="3" r:id="rId4"/>
    <sheet name="INFO_PG2" sheetId="4" r:id="rId5"/>
    <sheet name="SS2_3_5_6" sheetId="5" r:id="rId6"/>
    <sheet name="SS4" sheetId="6" r:id="rId7"/>
    <sheet name="SS8" sheetId="7" r:id="rId8"/>
    <sheet name="FS" sheetId="8" r:id="rId9"/>
    <sheet name="CC's" sheetId="9" r:id="rId10"/>
    <sheet name="Prior Year" sheetId="10" r:id="rId11"/>
  </sheets>
  <externalReferences>
    <externalReference r:id="rId12"/>
  </externalReferences>
  <definedNames>
    <definedName name="_Fill" localSheetId="10" hidden="1">'Prior Year'!$DR$819:$DR$864</definedName>
    <definedName name="_Fill" hidden="1">Data!$DR$921:$DR$966</definedName>
    <definedName name="_xlnm._FilterDatabase" localSheetId="1" hidden="1">Working!$C$55:$CG$80</definedName>
    <definedName name="Costcenter" localSheetId="10">'Prior Year'!#REF!</definedName>
    <definedName name="Costcenter">Data!$A$732:$W$813</definedName>
    <definedName name="Edit" localSheetId="10">'Prior Year'!$A$410:$E$477</definedName>
    <definedName name="Edit">Data!$A$411:$E$478</definedName>
    <definedName name="Funds" localSheetId="10">'Prior Year'!#REF!</definedName>
    <definedName name="Funds">Data!$A$728:$CF$730</definedName>
    <definedName name="Hospital" localSheetId="10">'Prior Year'!#REF!</definedName>
    <definedName name="Hospital">Data!$A$724:$BR$726</definedName>
    <definedName name="_xlnm.Print_Area" localSheetId="9">'CC''s'!$A$1:$I$384</definedName>
    <definedName name="_xlnm.Print_Area" localSheetId="0">Data!$A$411:$E$478</definedName>
    <definedName name="_xlnm.Print_Area" localSheetId="8">FS!$A$1:$D$153</definedName>
    <definedName name="_xlnm.Print_Area" localSheetId="3">INFO_PG1!$A$1:$G$40</definedName>
    <definedName name="_xlnm.Print_Area" localSheetId="4">INFO_PG2!$A$1:$G$33</definedName>
    <definedName name="_xlnm.Print_Area" localSheetId="10">'Prior Year'!$A$410:$E$477</definedName>
    <definedName name="_xlnm.Print_Area" localSheetId="5">SS2_3_5_6!$A$1:$C$40</definedName>
    <definedName name="_xlnm.Print_Area" localSheetId="6">'SS4'!$A$1:$F$32</definedName>
    <definedName name="_xlnm.Print_Area" localSheetId="7">'SS8'!$A$1:$D$34</definedName>
    <definedName name="Support" localSheetId="10">'Prior Year'!#REF!</definedName>
    <definedName name="Support">Data!$A$720:$CD$722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93" i="1" l="1"/>
  <c r="D493" i="1"/>
  <c r="B493" i="1"/>
  <c r="B575" i="1"/>
  <c r="B574" i="1"/>
  <c r="B573" i="1"/>
  <c r="B572" i="1"/>
  <c r="B571" i="1"/>
  <c r="B570" i="1"/>
  <c r="B569" i="1"/>
  <c r="B568" i="1"/>
  <c r="B567" i="1"/>
  <c r="B566" i="1"/>
  <c r="B565" i="1"/>
  <c r="B564" i="1"/>
  <c r="B563" i="1"/>
  <c r="B562" i="1"/>
  <c r="B561" i="1"/>
  <c r="B560" i="1"/>
  <c r="B559" i="1"/>
  <c r="B558" i="1"/>
  <c r="B557" i="1"/>
  <c r="B556" i="1"/>
  <c r="B555" i="1"/>
  <c r="B554" i="1"/>
  <c r="B553" i="1"/>
  <c r="B552" i="1"/>
  <c r="B551" i="1"/>
  <c r="B550" i="1"/>
  <c r="B549" i="1"/>
  <c r="B548" i="1"/>
  <c r="B547" i="1"/>
  <c r="B546" i="1"/>
  <c r="B545" i="1"/>
  <c r="B544" i="1"/>
  <c r="B543" i="1"/>
  <c r="B542" i="1"/>
  <c r="B541" i="1"/>
  <c r="B540" i="1"/>
  <c r="B539" i="1"/>
  <c r="B538" i="1"/>
  <c r="B537" i="1"/>
  <c r="B536" i="1"/>
  <c r="B535" i="1"/>
  <c r="B534" i="1"/>
  <c r="B533" i="1"/>
  <c r="B532" i="1"/>
  <c r="B531" i="1"/>
  <c r="B530" i="1"/>
  <c r="B529" i="1"/>
  <c r="B528" i="1"/>
  <c r="B527" i="1"/>
  <c r="B526" i="1"/>
  <c r="B525" i="1"/>
  <c r="B524" i="1"/>
  <c r="B523" i="1"/>
  <c r="B522" i="1"/>
  <c r="B521" i="1"/>
  <c r="B520" i="1"/>
  <c r="B519" i="1"/>
  <c r="B518" i="1"/>
  <c r="B517" i="1"/>
  <c r="B516" i="1"/>
  <c r="B515" i="1"/>
  <c r="B514" i="1"/>
  <c r="B513" i="1"/>
  <c r="B512" i="1"/>
  <c r="B511" i="1"/>
  <c r="B510" i="1"/>
  <c r="B509" i="1"/>
  <c r="B508" i="1"/>
  <c r="B507" i="1"/>
  <c r="B506" i="1"/>
  <c r="B505" i="1"/>
  <c r="B504" i="1"/>
  <c r="B503" i="1"/>
  <c r="B502" i="1"/>
  <c r="B501" i="1"/>
  <c r="B500" i="1"/>
  <c r="B499" i="1"/>
  <c r="B498" i="1"/>
  <c r="B497" i="1"/>
  <c r="B496" i="1"/>
  <c r="C616" i="10"/>
  <c r="J613" i="10"/>
  <c r="B576" i="10"/>
  <c r="B575" i="10"/>
  <c r="B574" i="10"/>
  <c r="B573" i="10"/>
  <c r="B572" i="10"/>
  <c r="B571" i="10"/>
  <c r="B570" i="10"/>
  <c r="B569" i="10"/>
  <c r="B568" i="10"/>
  <c r="B567" i="10"/>
  <c r="B566" i="10"/>
  <c r="B565" i="10"/>
  <c r="B564" i="10"/>
  <c r="B563" i="10"/>
  <c r="B562" i="10"/>
  <c r="B561" i="10"/>
  <c r="B560" i="10"/>
  <c r="B559" i="10"/>
  <c r="B558" i="10"/>
  <c r="B557" i="10"/>
  <c r="B556" i="10"/>
  <c r="B555" i="10"/>
  <c r="B554" i="10"/>
  <c r="B553" i="10"/>
  <c r="B552" i="10"/>
  <c r="F551" i="10"/>
  <c r="E551" i="10"/>
  <c r="D551" i="10"/>
  <c r="B551" i="10"/>
  <c r="B550" i="10"/>
  <c r="B549" i="10"/>
  <c r="B548" i="10"/>
  <c r="E547" i="10"/>
  <c r="D547" i="10"/>
  <c r="B547" i="10"/>
  <c r="F546" i="10"/>
  <c r="E546" i="10"/>
  <c r="D546" i="10"/>
  <c r="B546" i="10"/>
  <c r="H546" i="10" s="1"/>
  <c r="E545" i="10"/>
  <c r="D545" i="10"/>
  <c r="B545" i="10"/>
  <c r="F545" i="10" s="1"/>
  <c r="B544" i="10"/>
  <c r="B543" i="10"/>
  <c r="B542" i="10"/>
  <c r="E541" i="10"/>
  <c r="D541" i="10"/>
  <c r="B541" i="10"/>
  <c r="H541" i="10" s="1"/>
  <c r="H540" i="10"/>
  <c r="E540" i="10"/>
  <c r="D540" i="10"/>
  <c r="B540" i="10"/>
  <c r="F540" i="10" s="1"/>
  <c r="E539" i="10"/>
  <c r="D539" i="10"/>
  <c r="B539" i="10"/>
  <c r="H539" i="10" s="1"/>
  <c r="E538" i="10"/>
  <c r="D538" i="10"/>
  <c r="B538" i="10"/>
  <c r="E537" i="10"/>
  <c r="D537" i="10"/>
  <c r="B537" i="10"/>
  <c r="F537" i="10" s="1"/>
  <c r="E536" i="10"/>
  <c r="D536" i="10"/>
  <c r="B536" i="10"/>
  <c r="E535" i="10"/>
  <c r="D535" i="10"/>
  <c r="B535" i="10"/>
  <c r="H535" i="10" s="1"/>
  <c r="E534" i="10"/>
  <c r="D534" i="10"/>
  <c r="B534" i="10"/>
  <c r="H534" i="10" s="1"/>
  <c r="F533" i="10"/>
  <c r="E533" i="10"/>
  <c r="D533" i="10"/>
  <c r="B533" i="10"/>
  <c r="H533" i="10" s="1"/>
  <c r="E532" i="10"/>
  <c r="D532" i="10"/>
  <c r="B532" i="10"/>
  <c r="E531" i="10"/>
  <c r="D531" i="10"/>
  <c r="B531" i="10"/>
  <c r="E530" i="10"/>
  <c r="D530" i="10"/>
  <c r="B530" i="10"/>
  <c r="F529" i="10"/>
  <c r="E529" i="10"/>
  <c r="D529" i="10"/>
  <c r="B529" i="10"/>
  <c r="H528" i="10"/>
  <c r="E528" i="10"/>
  <c r="D528" i="10"/>
  <c r="B528" i="10"/>
  <c r="F528" i="10" s="1"/>
  <c r="E527" i="10"/>
  <c r="D527" i="10"/>
  <c r="B527" i="10"/>
  <c r="E526" i="10"/>
  <c r="D526" i="10"/>
  <c r="B526" i="10"/>
  <c r="H526" i="10" s="1"/>
  <c r="E525" i="10"/>
  <c r="D525" i="10"/>
  <c r="B525" i="10"/>
  <c r="D524" i="10"/>
  <c r="B524" i="10"/>
  <c r="E523" i="10"/>
  <c r="D523" i="10"/>
  <c r="B523" i="10"/>
  <c r="F522" i="10"/>
  <c r="B522" i="10"/>
  <c r="F521" i="10"/>
  <c r="E521" i="10"/>
  <c r="D521" i="10"/>
  <c r="B521" i="10"/>
  <c r="H521" i="10" s="1"/>
  <c r="E520" i="10"/>
  <c r="D520" i="10"/>
  <c r="B520" i="10"/>
  <c r="H520" i="10" s="1"/>
  <c r="F519" i="10"/>
  <c r="E519" i="10"/>
  <c r="D519" i="10"/>
  <c r="B519" i="10"/>
  <c r="E518" i="10"/>
  <c r="D518" i="10"/>
  <c r="B518" i="10"/>
  <c r="F518" i="10" s="1"/>
  <c r="E517" i="10"/>
  <c r="D517" i="10"/>
  <c r="B517" i="10"/>
  <c r="F517" i="10" s="1"/>
  <c r="E516" i="10"/>
  <c r="D516" i="10"/>
  <c r="B516" i="10"/>
  <c r="E515" i="10"/>
  <c r="D515" i="10"/>
  <c r="B515" i="10"/>
  <c r="F515" i="10" s="1"/>
  <c r="F514" i="10"/>
  <c r="B514" i="10"/>
  <c r="B513" i="10"/>
  <c r="F513" i="10" s="1"/>
  <c r="E512" i="10"/>
  <c r="D512" i="10"/>
  <c r="B512" i="10"/>
  <c r="E511" i="10"/>
  <c r="D511" i="10"/>
  <c r="B511" i="10"/>
  <c r="F511" i="10" s="1"/>
  <c r="E510" i="10"/>
  <c r="D510" i="10"/>
  <c r="B510" i="10"/>
  <c r="E509" i="10"/>
  <c r="D509" i="10"/>
  <c r="B509" i="10"/>
  <c r="F509" i="10" s="1"/>
  <c r="H508" i="10"/>
  <c r="E508" i="10"/>
  <c r="D508" i="10"/>
  <c r="B508" i="10"/>
  <c r="F508" i="10" s="1"/>
  <c r="H507" i="10"/>
  <c r="E507" i="10"/>
  <c r="D507" i="10"/>
  <c r="B507" i="10"/>
  <c r="F507" i="10" s="1"/>
  <c r="E506" i="10"/>
  <c r="D506" i="10"/>
  <c r="B506" i="10"/>
  <c r="H506" i="10" s="1"/>
  <c r="E505" i="10"/>
  <c r="D505" i="10"/>
  <c r="B505" i="10"/>
  <c r="F505" i="10" s="1"/>
  <c r="H504" i="10"/>
  <c r="E504" i="10"/>
  <c r="D504" i="10"/>
  <c r="B504" i="10"/>
  <c r="F504" i="10" s="1"/>
  <c r="H503" i="10"/>
  <c r="E503" i="10"/>
  <c r="D503" i="10"/>
  <c r="B503" i="10"/>
  <c r="F503" i="10" s="1"/>
  <c r="E502" i="10"/>
  <c r="D502" i="10"/>
  <c r="B502" i="10"/>
  <c r="H502" i="10" s="1"/>
  <c r="E501" i="10"/>
  <c r="D501" i="10"/>
  <c r="B501" i="10"/>
  <c r="H501" i="10" s="1"/>
  <c r="H500" i="10"/>
  <c r="E500" i="10"/>
  <c r="D500" i="10"/>
  <c r="B500" i="10"/>
  <c r="F500" i="10" s="1"/>
  <c r="E499" i="10"/>
  <c r="D499" i="10"/>
  <c r="B499" i="10"/>
  <c r="F499" i="10" s="1"/>
  <c r="E498" i="10"/>
  <c r="D498" i="10"/>
  <c r="B498" i="10"/>
  <c r="D497" i="10"/>
  <c r="B497" i="10"/>
  <c r="F497" i="10" s="1"/>
  <c r="D496" i="10"/>
  <c r="B496" i="10"/>
  <c r="G493" i="10"/>
  <c r="F493" i="10"/>
  <c r="E493" i="10"/>
  <c r="D493" i="10"/>
  <c r="C493" i="10"/>
  <c r="B493" i="10"/>
  <c r="A493" i="10"/>
  <c r="B478" i="10"/>
  <c r="B476" i="10"/>
  <c r="C475" i="10"/>
  <c r="B475" i="10"/>
  <c r="B474" i="10"/>
  <c r="B473" i="10"/>
  <c r="B472" i="10"/>
  <c r="C471" i="10"/>
  <c r="B471" i="10"/>
  <c r="B470" i="10"/>
  <c r="B469" i="10"/>
  <c r="B468" i="10"/>
  <c r="B464" i="10"/>
  <c r="C463" i="10"/>
  <c r="B463" i="10"/>
  <c r="C459" i="10"/>
  <c r="B459" i="10"/>
  <c r="B458" i="10"/>
  <c r="B455" i="10"/>
  <c r="B454" i="10"/>
  <c r="B453" i="10"/>
  <c r="C446" i="10"/>
  <c r="B445" i="10"/>
  <c r="C444" i="10"/>
  <c r="C440" i="10"/>
  <c r="C439" i="10"/>
  <c r="B439" i="10"/>
  <c r="C438" i="10"/>
  <c r="B438" i="10"/>
  <c r="B440" i="10" s="1"/>
  <c r="B437" i="10"/>
  <c r="B436" i="10"/>
  <c r="D435" i="10"/>
  <c r="B435" i="10"/>
  <c r="B434" i="10"/>
  <c r="D433" i="10"/>
  <c r="B433" i="10"/>
  <c r="C432" i="10"/>
  <c r="B432" i="10"/>
  <c r="B431" i="10"/>
  <c r="B430" i="10"/>
  <c r="B428" i="10"/>
  <c r="B427" i="10"/>
  <c r="D424" i="10"/>
  <c r="B424" i="10"/>
  <c r="B423" i="10"/>
  <c r="D421" i="10"/>
  <c r="B421" i="10"/>
  <c r="B420" i="10"/>
  <c r="D418" i="10"/>
  <c r="B418" i="10"/>
  <c r="C417" i="10"/>
  <c r="B417" i="10"/>
  <c r="B415" i="10"/>
  <c r="C414" i="10"/>
  <c r="B414" i="10"/>
  <c r="A412" i="10"/>
  <c r="C380" i="10"/>
  <c r="D372" i="10"/>
  <c r="C366" i="10"/>
  <c r="C447" i="10" s="1"/>
  <c r="C363" i="10"/>
  <c r="D361" i="10"/>
  <c r="D329" i="10"/>
  <c r="D328" i="10"/>
  <c r="C325" i="10"/>
  <c r="D319" i="10"/>
  <c r="D314" i="10"/>
  <c r="C312" i="10"/>
  <c r="D290" i="10"/>
  <c r="D283" i="10"/>
  <c r="D277" i="10"/>
  <c r="D275" i="10"/>
  <c r="C264" i="10"/>
  <c r="D265" i="10" s="1"/>
  <c r="D260" i="10"/>
  <c r="C253" i="10"/>
  <c r="C252" i="10"/>
  <c r="D240" i="10"/>
  <c r="B447" i="10" s="1"/>
  <c r="C239" i="10"/>
  <c r="D236" i="10"/>
  <c r="B446" i="10" s="1"/>
  <c r="D229" i="10"/>
  <c r="C364" i="10" s="1"/>
  <c r="C445" i="10" s="1"/>
  <c r="D221" i="10"/>
  <c r="B444" i="10" s="1"/>
  <c r="D217" i="10"/>
  <c r="C217" i="10"/>
  <c r="B217" i="10"/>
  <c r="E216" i="10"/>
  <c r="E215" i="10"/>
  <c r="E214" i="10"/>
  <c r="E213" i="10"/>
  <c r="E212" i="10"/>
  <c r="E211" i="10"/>
  <c r="E210" i="10"/>
  <c r="E209" i="10"/>
  <c r="D204" i="10"/>
  <c r="C204" i="10"/>
  <c r="B204" i="10"/>
  <c r="E203" i="10"/>
  <c r="E202" i="10"/>
  <c r="C474" i="10" s="1"/>
  <c r="E201" i="10"/>
  <c r="C473" i="10" s="1"/>
  <c r="E200" i="10"/>
  <c r="E199" i="10"/>
  <c r="C472" i="10" s="1"/>
  <c r="E198" i="10"/>
  <c r="E197" i="10"/>
  <c r="C470" i="10" s="1"/>
  <c r="E196" i="10"/>
  <c r="C469" i="10" s="1"/>
  <c r="E195" i="10"/>
  <c r="C188" i="10"/>
  <c r="D190" i="10" s="1"/>
  <c r="D437" i="10" s="1"/>
  <c r="D186" i="10"/>
  <c r="D436" i="10" s="1"/>
  <c r="D181" i="10"/>
  <c r="D177" i="10"/>
  <c r="D434" i="10" s="1"/>
  <c r="D173" i="10"/>
  <c r="D428" i="10" s="1"/>
  <c r="E154" i="10"/>
  <c r="D464" i="10" s="1"/>
  <c r="E153" i="10"/>
  <c r="E152" i="10"/>
  <c r="E151" i="10"/>
  <c r="C421" i="10" s="1"/>
  <c r="E150" i="10"/>
  <c r="C420" i="10" s="1"/>
  <c r="E148" i="10"/>
  <c r="E147" i="10"/>
  <c r="E146" i="10"/>
  <c r="E145" i="10"/>
  <c r="C418" i="10" s="1"/>
  <c r="E144" i="10"/>
  <c r="E142" i="10"/>
  <c r="E141" i="10"/>
  <c r="D463" i="10" s="1"/>
  <c r="D465" i="10" s="1"/>
  <c r="E140" i="10"/>
  <c r="E139" i="10"/>
  <c r="C415" i="10" s="1"/>
  <c r="E138" i="10"/>
  <c r="E127" i="10"/>
  <c r="CE80" i="10"/>
  <c r="L613" i="10" s="1"/>
  <c r="CF79" i="10"/>
  <c r="CE79" i="10"/>
  <c r="CE78" i="10"/>
  <c r="I613" i="10" s="1"/>
  <c r="CF77" i="10"/>
  <c r="CE77" i="10"/>
  <c r="G613" i="10" s="1"/>
  <c r="BN76" i="10"/>
  <c r="CE76" i="10" s="1"/>
  <c r="BE76" i="10"/>
  <c r="AV75" i="10"/>
  <c r="AU75" i="10"/>
  <c r="AT75" i="10"/>
  <c r="AS75" i="10"/>
  <c r="AR75" i="10"/>
  <c r="AQ75" i="10"/>
  <c r="AO75" i="10"/>
  <c r="AN75" i="10"/>
  <c r="AM75" i="10"/>
  <c r="AL75" i="10"/>
  <c r="AK75" i="10"/>
  <c r="AJ75" i="10"/>
  <c r="AI75" i="10"/>
  <c r="AH75" i="10"/>
  <c r="AF75" i="10"/>
  <c r="AE75" i="10"/>
  <c r="AD75" i="10"/>
  <c r="AC75" i="10"/>
  <c r="AB75" i="10"/>
  <c r="AA75" i="10"/>
  <c r="Z75" i="10"/>
  <c r="Y75" i="10"/>
  <c r="X75" i="10"/>
  <c r="W75" i="10"/>
  <c r="V75" i="10"/>
  <c r="T75" i="10"/>
  <c r="S75" i="10"/>
  <c r="R75" i="10"/>
  <c r="Q75" i="10"/>
  <c r="O75" i="10"/>
  <c r="N75" i="10"/>
  <c r="M75" i="10"/>
  <c r="L75" i="10"/>
  <c r="K75" i="10"/>
  <c r="J75" i="10"/>
  <c r="I75" i="10"/>
  <c r="H75" i="10"/>
  <c r="G75" i="10"/>
  <c r="F75" i="10"/>
  <c r="E75" i="10"/>
  <c r="D75" i="10"/>
  <c r="C75" i="10"/>
  <c r="AP74" i="10"/>
  <c r="AP75" i="10" s="1"/>
  <c r="AJ74" i="10"/>
  <c r="AG74" i="10"/>
  <c r="AG75" i="10" s="1"/>
  <c r="Y74" i="10"/>
  <c r="X74" i="10"/>
  <c r="U74" i="10"/>
  <c r="U75" i="10" s="1"/>
  <c r="P74" i="10"/>
  <c r="CE73" i="10"/>
  <c r="CD71" i="10"/>
  <c r="C576" i="10" s="1"/>
  <c r="CE70" i="10"/>
  <c r="CE69" i="10"/>
  <c r="CE68" i="10"/>
  <c r="C434" i="10" s="1"/>
  <c r="CE66" i="10"/>
  <c r="CE65" i="10"/>
  <c r="C431" i="10" s="1"/>
  <c r="CE64" i="10"/>
  <c r="F613" i="10" s="1"/>
  <c r="CE63" i="10"/>
  <c r="C429" i="10" s="1"/>
  <c r="AW62" i="10"/>
  <c r="AM62" i="10"/>
  <c r="AI62" i="10"/>
  <c r="AE62" i="10"/>
  <c r="AA62" i="10"/>
  <c r="W62" i="10"/>
  <c r="S62" i="10"/>
  <c r="O62" i="10"/>
  <c r="K62" i="10"/>
  <c r="G62" i="10"/>
  <c r="C62" i="10"/>
  <c r="CE61" i="10"/>
  <c r="C427" i="10" s="1"/>
  <c r="CE60" i="10"/>
  <c r="H613" i="10" s="1"/>
  <c r="AD59" i="10"/>
  <c r="E524" i="10" s="1"/>
  <c r="C59" i="10"/>
  <c r="D415" i="10" s="1"/>
  <c r="BN51" i="10"/>
  <c r="B51" i="10"/>
  <c r="B53" i="10" s="1"/>
  <c r="CC48" i="10"/>
  <c r="CC62" i="10" s="1"/>
  <c r="CB48" i="10"/>
  <c r="CB62" i="10" s="1"/>
  <c r="CA48" i="10"/>
  <c r="CA62" i="10" s="1"/>
  <c r="BY48" i="10"/>
  <c r="BY62" i="10" s="1"/>
  <c r="BX48" i="10"/>
  <c r="BX62" i="10" s="1"/>
  <c r="BW48" i="10"/>
  <c r="BW62" i="10" s="1"/>
  <c r="BU48" i="10"/>
  <c r="BU62" i="10" s="1"/>
  <c r="BT48" i="10"/>
  <c r="BT62" i="10" s="1"/>
  <c r="BS48" i="10"/>
  <c r="BS62" i="10" s="1"/>
  <c r="BQ48" i="10"/>
  <c r="BQ62" i="10" s="1"/>
  <c r="BP48" i="10"/>
  <c r="BP62" i="10" s="1"/>
  <c r="BO48" i="10"/>
  <c r="BO62" i="10" s="1"/>
  <c r="BM48" i="10"/>
  <c r="BM62" i="10" s="1"/>
  <c r="BL48" i="10"/>
  <c r="BL62" i="10" s="1"/>
  <c r="BK48" i="10"/>
  <c r="BK62" i="10" s="1"/>
  <c r="BI48" i="10"/>
  <c r="BI62" i="10" s="1"/>
  <c r="BH48" i="10"/>
  <c r="BH62" i="10" s="1"/>
  <c r="BG48" i="10"/>
  <c r="BG62" i="10" s="1"/>
  <c r="BE48" i="10"/>
  <c r="BE62" i="10" s="1"/>
  <c r="BD48" i="10"/>
  <c r="BD62" i="10" s="1"/>
  <c r="BC48" i="10"/>
  <c r="BC62" i="10" s="1"/>
  <c r="BA48" i="10"/>
  <c r="BA62" i="10" s="1"/>
  <c r="AZ48" i="10"/>
  <c r="AZ62" i="10" s="1"/>
  <c r="AY48" i="10"/>
  <c r="AY62" i="10" s="1"/>
  <c r="AW48" i="10"/>
  <c r="AV48" i="10"/>
  <c r="AV62" i="10" s="1"/>
  <c r="AU48" i="10"/>
  <c r="AU62" i="10" s="1"/>
  <c r="AS48" i="10"/>
  <c r="AS62" i="10" s="1"/>
  <c r="AR48" i="10"/>
  <c r="AR62" i="10" s="1"/>
  <c r="AQ48" i="10"/>
  <c r="AQ62" i="10" s="1"/>
  <c r="AO48" i="10"/>
  <c r="AO62" i="10" s="1"/>
  <c r="AN48" i="10"/>
  <c r="AN62" i="10" s="1"/>
  <c r="AM48" i="10"/>
  <c r="AK48" i="10"/>
  <c r="AK62" i="10" s="1"/>
  <c r="AJ48" i="10"/>
  <c r="AJ62" i="10" s="1"/>
  <c r="AI48" i="10"/>
  <c r="AG48" i="10"/>
  <c r="AG62" i="10" s="1"/>
  <c r="AF48" i="10"/>
  <c r="AF62" i="10" s="1"/>
  <c r="AE48" i="10"/>
  <c r="AC48" i="10"/>
  <c r="AC62" i="10" s="1"/>
  <c r="AB48" i="10"/>
  <c r="AB62" i="10" s="1"/>
  <c r="AA48" i="10"/>
  <c r="Y48" i="10"/>
  <c r="Y62" i="10" s="1"/>
  <c r="X48" i="10"/>
  <c r="X62" i="10" s="1"/>
  <c r="W48" i="10"/>
  <c r="U48" i="10"/>
  <c r="U62" i="10" s="1"/>
  <c r="T48" i="10"/>
  <c r="T62" i="10" s="1"/>
  <c r="S48" i="10"/>
  <c r="Q48" i="10"/>
  <c r="Q62" i="10" s="1"/>
  <c r="P48" i="10"/>
  <c r="P62" i="10" s="1"/>
  <c r="O48" i="10"/>
  <c r="M48" i="10"/>
  <c r="M62" i="10" s="1"/>
  <c r="L48" i="10"/>
  <c r="L62" i="10" s="1"/>
  <c r="K48" i="10"/>
  <c r="I48" i="10"/>
  <c r="I62" i="10" s="1"/>
  <c r="H48" i="10"/>
  <c r="H62" i="10" s="1"/>
  <c r="G48" i="10"/>
  <c r="E48" i="10"/>
  <c r="E62" i="10" s="1"/>
  <c r="D48" i="10"/>
  <c r="D62" i="10" s="1"/>
  <c r="C48" i="10"/>
  <c r="CE47" i="10"/>
  <c r="B47" i="10"/>
  <c r="B49" i="10" s="1"/>
  <c r="D613" i="10" l="1"/>
  <c r="CF76" i="10"/>
  <c r="CA52" i="10" s="1"/>
  <c r="CA67" i="10" s="1"/>
  <c r="CA71" i="10" s="1"/>
  <c r="BL52" i="10"/>
  <c r="BL67" i="10" s="1"/>
  <c r="BL71" i="10" s="1"/>
  <c r="H52" i="10"/>
  <c r="H67" i="10" s="1"/>
  <c r="H71" i="10" s="1"/>
  <c r="BA52" i="10"/>
  <c r="BA67" i="10" s="1"/>
  <c r="U52" i="10"/>
  <c r="U67" i="10" s="1"/>
  <c r="AR52" i="10"/>
  <c r="AR67" i="10" s="1"/>
  <c r="AR71" i="10"/>
  <c r="U71" i="10"/>
  <c r="BA71" i="10"/>
  <c r="D292" i="10"/>
  <c r="D341" i="10" s="1"/>
  <c r="C481" i="10" s="1"/>
  <c r="D367" i="10"/>
  <c r="C448" i="10" s="1"/>
  <c r="D438" i="10"/>
  <c r="E496" i="10"/>
  <c r="E497" i="10"/>
  <c r="F523" i="10"/>
  <c r="F535" i="10"/>
  <c r="H537" i="10"/>
  <c r="F539" i="10"/>
  <c r="F48" i="10"/>
  <c r="F62" i="10" s="1"/>
  <c r="J48" i="10"/>
  <c r="J62" i="10" s="1"/>
  <c r="N48" i="10"/>
  <c r="N62" i="10" s="1"/>
  <c r="R48" i="10"/>
  <c r="R62" i="10" s="1"/>
  <c r="V48" i="10"/>
  <c r="V62" i="10" s="1"/>
  <c r="Z48" i="10"/>
  <c r="Z62" i="10" s="1"/>
  <c r="AD48" i="10"/>
  <c r="AD62" i="10" s="1"/>
  <c r="AH48" i="10"/>
  <c r="AH62" i="10" s="1"/>
  <c r="AL48" i="10"/>
  <c r="AL62" i="10" s="1"/>
  <c r="AP48" i="10"/>
  <c r="AP62" i="10" s="1"/>
  <c r="AT48" i="10"/>
  <c r="AT62" i="10" s="1"/>
  <c r="AX48" i="10"/>
  <c r="AX62" i="10" s="1"/>
  <c r="BB48" i="10"/>
  <c r="BB62" i="10" s="1"/>
  <c r="BF48" i="10"/>
  <c r="BF62" i="10" s="1"/>
  <c r="BJ48" i="10"/>
  <c r="BJ62" i="10" s="1"/>
  <c r="BN48" i="10"/>
  <c r="BN62" i="10" s="1"/>
  <c r="BR48" i="10"/>
  <c r="BR62" i="10" s="1"/>
  <c r="BV48" i="10"/>
  <c r="BV62" i="10" s="1"/>
  <c r="BZ48" i="10"/>
  <c r="BZ62" i="10" s="1"/>
  <c r="CE51" i="10"/>
  <c r="CE74" i="10"/>
  <c r="C464" i="10" s="1"/>
  <c r="P75" i="10"/>
  <c r="CE75" i="10" s="1"/>
  <c r="E204" i="10"/>
  <c r="C476" i="10" s="1"/>
  <c r="E217" i="10"/>
  <c r="C478" i="10" s="1"/>
  <c r="D242" i="10"/>
  <c r="B448" i="10" s="1"/>
  <c r="B465" i="10"/>
  <c r="D368" i="10"/>
  <c r="D373" i="10" s="1"/>
  <c r="F501" i="10"/>
  <c r="F525" i="10"/>
  <c r="F531" i="10"/>
  <c r="F541" i="10"/>
  <c r="B429" i="10"/>
  <c r="D390" i="10"/>
  <c r="B441" i="10" s="1"/>
  <c r="D330" i="10"/>
  <c r="D339" i="10" s="1"/>
  <c r="C482" i="10" s="1"/>
  <c r="C430" i="10"/>
  <c r="C458" i="10"/>
  <c r="F496" i="10"/>
  <c r="F498" i="10"/>
  <c r="F502" i="10"/>
  <c r="F506" i="10"/>
  <c r="F510" i="10"/>
  <c r="F512" i="10"/>
  <c r="F516" i="10"/>
  <c r="F527" i="10"/>
  <c r="C468" i="10"/>
  <c r="F526" i="10"/>
  <c r="F530" i="10"/>
  <c r="F534" i="10"/>
  <c r="F538" i="10"/>
  <c r="F520" i="10"/>
  <c r="F524" i="10"/>
  <c r="F532" i="10"/>
  <c r="F536" i="10"/>
  <c r="F547" i="10"/>
  <c r="C648" i="10" l="1"/>
  <c r="C573" i="10"/>
  <c r="C465" i="10"/>
  <c r="K613" i="10"/>
  <c r="C674" i="10"/>
  <c r="C502" i="10"/>
  <c r="G502" i="10" s="1"/>
  <c r="C558" i="10"/>
  <c r="C638" i="10"/>
  <c r="C687" i="10"/>
  <c r="C515" i="10"/>
  <c r="AW52" i="10"/>
  <c r="AW67" i="10" s="1"/>
  <c r="AW71" i="10" s="1"/>
  <c r="R52" i="10"/>
  <c r="R67" i="10" s="1"/>
  <c r="AX52" i="10"/>
  <c r="AX67" i="10" s="1"/>
  <c r="D52" i="10"/>
  <c r="D67" i="10" s="1"/>
  <c r="D71" i="10" s="1"/>
  <c r="C52" i="10"/>
  <c r="S52" i="10"/>
  <c r="S67" i="10" s="1"/>
  <c r="S71" i="10" s="1"/>
  <c r="AY52" i="10"/>
  <c r="AY67" i="10" s="1"/>
  <c r="AY71" i="10" s="1"/>
  <c r="BO52" i="10"/>
  <c r="BO67" i="10" s="1"/>
  <c r="BO71" i="10" s="1"/>
  <c r="V71" i="10"/>
  <c r="L52" i="10"/>
  <c r="L67" i="10" s="1"/>
  <c r="L71" i="10" s="1"/>
  <c r="BD52" i="10"/>
  <c r="BD67" i="10" s="1"/>
  <c r="BD71" i="10" s="1"/>
  <c r="AC52" i="10"/>
  <c r="AC67" i="10" s="1"/>
  <c r="AC71" i="10" s="1"/>
  <c r="BI52" i="10"/>
  <c r="BI67" i="10" s="1"/>
  <c r="BI71" i="10" s="1"/>
  <c r="AB52" i="10"/>
  <c r="AB67" i="10" s="1"/>
  <c r="AB71" i="10" s="1"/>
  <c r="BT52" i="10"/>
  <c r="BT67" i="10" s="1"/>
  <c r="BT71" i="10" s="1"/>
  <c r="Y52" i="10"/>
  <c r="Y67" i="10" s="1"/>
  <c r="Y71" i="10" s="1"/>
  <c r="BE52" i="10"/>
  <c r="BE67" i="10" s="1"/>
  <c r="BE71" i="10" s="1"/>
  <c r="F52" i="10"/>
  <c r="F67" i="10" s="1"/>
  <c r="F71" i="10" s="1"/>
  <c r="V52" i="10"/>
  <c r="V67" i="10" s="1"/>
  <c r="AL52" i="10"/>
  <c r="AL67" i="10" s="1"/>
  <c r="AL71" i="10" s="1"/>
  <c r="BB52" i="10"/>
  <c r="BB67" i="10" s="1"/>
  <c r="BB71" i="10" s="1"/>
  <c r="BR52" i="10"/>
  <c r="BR67" i="10" s="1"/>
  <c r="BR71" i="10" s="1"/>
  <c r="P52" i="10"/>
  <c r="P67" i="10" s="1"/>
  <c r="P71" i="10" s="1"/>
  <c r="BH52" i="10"/>
  <c r="BH67" i="10" s="1"/>
  <c r="BH71" i="10" s="1"/>
  <c r="G52" i="10"/>
  <c r="G67" i="10" s="1"/>
  <c r="G71" i="10" s="1"/>
  <c r="W52" i="10"/>
  <c r="W67" i="10" s="1"/>
  <c r="W71" i="10" s="1"/>
  <c r="AM52" i="10"/>
  <c r="AM67" i="10" s="1"/>
  <c r="AM71" i="10" s="1"/>
  <c r="BC52" i="10"/>
  <c r="BC67" i="10" s="1"/>
  <c r="BC71" i="10" s="1"/>
  <c r="BS52" i="10"/>
  <c r="BS67" i="10" s="1"/>
  <c r="BS71" i="10" s="1"/>
  <c r="C710" i="10"/>
  <c r="C538" i="10"/>
  <c r="AX71" i="10"/>
  <c r="R71" i="10"/>
  <c r="CE62" i="10"/>
  <c r="T52" i="10"/>
  <c r="T67" i="10" s="1"/>
  <c r="T71" i="10" s="1"/>
  <c r="I52" i="10"/>
  <c r="I67" i="10" s="1"/>
  <c r="I71" i="10" s="1"/>
  <c r="AK52" i="10"/>
  <c r="AK67" i="10" s="1"/>
  <c r="AK71" i="10" s="1"/>
  <c r="BM52" i="10"/>
  <c r="BM67" i="10" s="1"/>
  <c r="BM71" i="10" s="1"/>
  <c r="AN52" i="10"/>
  <c r="AN67" i="10" s="1"/>
  <c r="AN71" i="10" s="1"/>
  <c r="CB52" i="10"/>
  <c r="CB67" i="10" s="1"/>
  <c r="CB71" i="10" s="1"/>
  <c r="AG52" i="10"/>
  <c r="AG67" i="10" s="1"/>
  <c r="AG71" i="10" s="1"/>
  <c r="BQ52" i="10"/>
  <c r="BQ67" i="10" s="1"/>
  <c r="BQ71" i="10" s="1"/>
  <c r="J52" i="10"/>
  <c r="J67" i="10" s="1"/>
  <c r="J71" i="10" s="1"/>
  <c r="Z52" i="10"/>
  <c r="Z67" i="10" s="1"/>
  <c r="Z71" i="10" s="1"/>
  <c r="AP52" i="10"/>
  <c r="AP67" i="10" s="1"/>
  <c r="BF52" i="10"/>
  <c r="BF67" i="10" s="1"/>
  <c r="BF71" i="10" s="1"/>
  <c r="BV52" i="10"/>
  <c r="BV67" i="10" s="1"/>
  <c r="BV71" i="10" s="1"/>
  <c r="X52" i="10"/>
  <c r="X67" i="10" s="1"/>
  <c r="X71" i="10" s="1"/>
  <c r="BP52" i="10"/>
  <c r="BP67" i="10" s="1"/>
  <c r="BP71" i="10" s="1"/>
  <c r="K52" i="10"/>
  <c r="K67" i="10" s="1"/>
  <c r="K71" i="10" s="1"/>
  <c r="AA52" i="10"/>
  <c r="AA67" i="10" s="1"/>
  <c r="AA71" i="10" s="1"/>
  <c r="AQ52" i="10"/>
  <c r="AQ67" i="10" s="1"/>
  <c r="AQ71" i="10" s="1"/>
  <c r="BG52" i="10"/>
  <c r="BG67" i="10" s="1"/>
  <c r="BG71" i="10" s="1"/>
  <c r="BW52" i="10"/>
  <c r="BW67" i="10" s="1"/>
  <c r="BW71" i="10" s="1"/>
  <c r="AP71" i="10"/>
  <c r="C631" i="10"/>
  <c r="C547" i="10"/>
  <c r="Q52" i="10"/>
  <c r="Q67" i="10" s="1"/>
  <c r="Q71" i="10" s="1"/>
  <c r="CC52" i="10"/>
  <c r="CC67" i="10" s="1"/>
  <c r="CC71" i="10" s="1"/>
  <c r="AH52" i="10"/>
  <c r="AH67" i="10" s="1"/>
  <c r="AH71" i="10" s="1"/>
  <c r="BN52" i="10"/>
  <c r="BN67" i="10" s="1"/>
  <c r="BN71" i="10" s="1"/>
  <c r="AV52" i="10"/>
  <c r="AV67" i="10" s="1"/>
  <c r="AV71" i="10" s="1"/>
  <c r="AI52" i="10"/>
  <c r="AI67" i="10" s="1"/>
  <c r="AI71" i="10" s="1"/>
  <c r="D391" i="10"/>
  <c r="D393" i="10" s="1"/>
  <c r="D396" i="10" s="1"/>
  <c r="CE48" i="10"/>
  <c r="AF52" i="10"/>
  <c r="AF67" i="10" s="1"/>
  <c r="AF71" i="10" s="1"/>
  <c r="M52" i="10"/>
  <c r="M67" i="10" s="1"/>
  <c r="M71" i="10" s="1"/>
  <c r="AS52" i="10"/>
  <c r="AS67" i="10" s="1"/>
  <c r="AS71" i="10" s="1"/>
  <c r="BU52" i="10"/>
  <c r="BU67" i="10" s="1"/>
  <c r="BU71" i="10" s="1"/>
  <c r="AZ52" i="10"/>
  <c r="AZ67" i="10" s="1"/>
  <c r="AZ71" i="10" s="1"/>
  <c r="E52" i="10"/>
  <c r="E67" i="10" s="1"/>
  <c r="E71" i="10" s="1"/>
  <c r="AO52" i="10"/>
  <c r="AO67" i="10" s="1"/>
  <c r="AO71" i="10" s="1"/>
  <c r="BY52" i="10"/>
  <c r="BY67" i="10" s="1"/>
  <c r="BY71" i="10" s="1"/>
  <c r="N52" i="10"/>
  <c r="N67" i="10" s="1"/>
  <c r="N71" i="10" s="1"/>
  <c r="AD52" i="10"/>
  <c r="AD67" i="10" s="1"/>
  <c r="AD71" i="10" s="1"/>
  <c r="AT52" i="10"/>
  <c r="AT67" i="10" s="1"/>
  <c r="AT71" i="10" s="1"/>
  <c r="BJ52" i="10"/>
  <c r="BJ67" i="10" s="1"/>
  <c r="BJ71" i="10" s="1"/>
  <c r="BZ52" i="10"/>
  <c r="BZ67" i="10" s="1"/>
  <c r="BZ71" i="10" s="1"/>
  <c r="AJ52" i="10"/>
  <c r="AJ67" i="10" s="1"/>
  <c r="AJ71" i="10" s="1"/>
  <c r="BX52" i="10"/>
  <c r="BX67" i="10" s="1"/>
  <c r="BX71" i="10" s="1"/>
  <c r="O52" i="10"/>
  <c r="O67" i="10" s="1"/>
  <c r="O71" i="10" s="1"/>
  <c r="AE52" i="10"/>
  <c r="AE67" i="10" s="1"/>
  <c r="AE71" i="10" s="1"/>
  <c r="AU52" i="10"/>
  <c r="AU67" i="10" s="1"/>
  <c r="AU71" i="10" s="1"/>
  <c r="BK52" i="10"/>
  <c r="BK67" i="10" s="1"/>
  <c r="BK71" i="10" s="1"/>
  <c r="C647" i="10" l="1"/>
  <c r="C572" i="10"/>
  <c r="C680" i="10"/>
  <c r="C508" i="10"/>
  <c r="G508" i="10" s="1"/>
  <c r="C630" i="10"/>
  <c r="C552" i="10"/>
  <c r="C627" i="10"/>
  <c r="C564" i="10"/>
  <c r="C672" i="10"/>
  <c r="C500" i="10"/>
  <c r="G500" i="10" s="1"/>
  <c r="C618" i="10"/>
  <c r="C556" i="10"/>
  <c r="C620" i="10"/>
  <c r="C560" i="10"/>
  <c r="C633" i="10"/>
  <c r="C548" i="10"/>
  <c r="C712" i="10"/>
  <c r="C540" i="10"/>
  <c r="G540" i="10" s="1"/>
  <c r="C700" i="10"/>
  <c r="C528" i="10"/>
  <c r="G528" i="10" s="1"/>
  <c r="C692" i="10"/>
  <c r="C520" i="10"/>
  <c r="G520" i="10" s="1"/>
  <c r="C704" i="10"/>
  <c r="C532" i="10"/>
  <c r="C696" i="10"/>
  <c r="C524" i="10"/>
  <c r="C643" i="10"/>
  <c r="C568" i="10"/>
  <c r="C676" i="10"/>
  <c r="C504" i="10"/>
  <c r="G504" i="10" s="1"/>
  <c r="C557" i="10"/>
  <c r="C636" i="10"/>
  <c r="C645" i="10"/>
  <c r="C570" i="10"/>
  <c r="C713" i="10"/>
  <c r="C541" i="10"/>
  <c r="G541" i="10" s="1"/>
  <c r="C702" i="10"/>
  <c r="C530" i="10"/>
  <c r="C671" i="10"/>
  <c r="C499" i="10"/>
  <c r="C679" i="10"/>
  <c r="C507" i="10"/>
  <c r="G507" i="10" s="1"/>
  <c r="C709" i="10"/>
  <c r="C537" i="10"/>
  <c r="G537" i="10" s="1"/>
  <c r="C690" i="10"/>
  <c r="C518" i="10"/>
  <c r="C623" i="10"/>
  <c r="C574" i="10"/>
  <c r="C675" i="10"/>
  <c r="C503" i="10"/>
  <c r="G503" i="10" s="1"/>
  <c r="C549" i="10"/>
  <c r="C634" i="10"/>
  <c r="C637" i="10"/>
  <c r="C554" i="10"/>
  <c r="C691" i="10"/>
  <c r="C519" i="10"/>
  <c r="C695" i="10"/>
  <c r="C523" i="10"/>
  <c r="C688" i="10"/>
  <c r="C516" i="10"/>
  <c r="C561" i="10"/>
  <c r="C628" i="10"/>
  <c r="C670" i="10"/>
  <c r="C498" i="10"/>
  <c r="G515" i="10"/>
  <c r="H515" i="10" s="1"/>
  <c r="C697" i="10"/>
  <c r="C525" i="10"/>
  <c r="C629" i="10"/>
  <c r="C546" i="10"/>
  <c r="G546" i="10" s="1"/>
  <c r="C698" i="10"/>
  <c r="C526" i="10"/>
  <c r="G526" i="10" s="1"/>
  <c r="C701" i="10"/>
  <c r="C529" i="10"/>
  <c r="C621" i="10"/>
  <c r="C575" i="10"/>
  <c r="C708" i="10"/>
  <c r="C536" i="10"/>
  <c r="C693" i="10"/>
  <c r="C521" i="10"/>
  <c r="G521" i="10" s="1"/>
  <c r="C706" i="10"/>
  <c r="C534" i="10"/>
  <c r="G534" i="10" s="1"/>
  <c r="C686" i="10"/>
  <c r="C514" i="10"/>
  <c r="C617" i="10"/>
  <c r="C544" i="10"/>
  <c r="C705" i="10"/>
  <c r="C533" i="10"/>
  <c r="G533" i="10" s="1"/>
  <c r="C682" i="10"/>
  <c r="C510" i="10"/>
  <c r="C641" i="10"/>
  <c r="C566" i="10"/>
  <c r="C625" i="10"/>
  <c r="C550" i="10"/>
  <c r="C626" i="10"/>
  <c r="C545" i="10"/>
  <c r="C681" i="10"/>
  <c r="C509" i="10"/>
  <c r="C646" i="10"/>
  <c r="C571" i="10"/>
  <c r="C642" i="10"/>
  <c r="C567" i="10"/>
  <c r="C714" i="10"/>
  <c r="C542" i="10"/>
  <c r="C683" i="10"/>
  <c r="C511" i="10"/>
  <c r="C644" i="10"/>
  <c r="C569" i="10"/>
  <c r="C677" i="10"/>
  <c r="C505" i="10"/>
  <c r="C563" i="10"/>
  <c r="C624" i="10"/>
  <c r="C559" i="10"/>
  <c r="C639" i="10"/>
  <c r="C428" i="10"/>
  <c r="C689" i="10"/>
  <c r="C517" i="10"/>
  <c r="C694" i="10"/>
  <c r="C522" i="10"/>
  <c r="C678" i="10"/>
  <c r="C506" i="10"/>
  <c r="G506" i="10" s="1"/>
  <c r="C685" i="10"/>
  <c r="C513" i="10"/>
  <c r="C707" i="10"/>
  <c r="C535" i="10"/>
  <c r="G535" i="10" s="1"/>
  <c r="C711" i="10"/>
  <c r="C539" i="10"/>
  <c r="G539" i="10" s="1"/>
  <c r="G547" i="10"/>
  <c r="H547" i="10"/>
  <c r="C619" i="10"/>
  <c r="C553" i="10"/>
  <c r="C562" i="10"/>
  <c r="C622" i="10"/>
  <c r="C699" i="10"/>
  <c r="C527" i="10"/>
  <c r="C703" i="10"/>
  <c r="C531" i="10"/>
  <c r="C684" i="10"/>
  <c r="C512" i="10"/>
  <c r="G538" i="10"/>
  <c r="H538" i="10"/>
  <c r="C640" i="10"/>
  <c r="C565" i="10"/>
  <c r="C673" i="10"/>
  <c r="C501" i="10"/>
  <c r="G501" i="10" s="1"/>
  <c r="C551" i="10"/>
  <c r="C615" i="10"/>
  <c r="C635" i="10"/>
  <c r="C555" i="10"/>
  <c r="C67" i="10"/>
  <c r="CE52" i="10"/>
  <c r="C632" i="10"/>
  <c r="C543" i="10"/>
  <c r="G551" i="10" l="1"/>
  <c r="H551" i="10" s="1"/>
  <c r="H499" i="10"/>
  <c r="G499" i="10"/>
  <c r="G517" i="10"/>
  <c r="H517" i="10"/>
  <c r="H511" i="10"/>
  <c r="G511" i="10"/>
  <c r="G536" i="10"/>
  <c r="H536" i="10"/>
  <c r="G529" i="10"/>
  <c r="H529" i="10" s="1"/>
  <c r="G523" i="10"/>
  <c r="H523" i="10"/>
  <c r="G518" i="10"/>
  <c r="H518" i="10" s="1"/>
  <c r="CE67" i="10"/>
  <c r="C71" i="10"/>
  <c r="G532" i="10"/>
  <c r="H532" i="10"/>
  <c r="G509" i="10"/>
  <c r="H509" i="10" s="1"/>
  <c r="G530" i="10"/>
  <c r="H530" i="10" s="1"/>
  <c r="G524" i="10"/>
  <c r="H524" i="10"/>
  <c r="G531" i="10"/>
  <c r="H531" i="10" s="1"/>
  <c r="G505" i="10"/>
  <c r="H505" i="10"/>
  <c r="G510" i="10"/>
  <c r="H510" i="10" s="1"/>
  <c r="C649" i="10"/>
  <c r="M717" i="10" s="1"/>
  <c r="D616" i="10"/>
  <c r="G512" i="10"/>
  <c r="H512" i="10" s="1"/>
  <c r="G527" i="10"/>
  <c r="H527" i="10"/>
  <c r="G513" i="10"/>
  <c r="H513" i="10"/>
  <c r="G522" i="10"/>
  <c r="H522" i="10"/>
  <c r="G545" i="10"/>
  <c r="H545" i="10" s="1"/>
  <c r="G514" i="10"/>
  <c r="H514" i="10"/>
  <c r="G525" i="10"/>
  <c r="H525" i="10" s="1"/>
  <c r="G498" i="10"/>
  <c r="H498" i="10"/>
  <c r="G516" i="10"/>
  <c r="H516" i="10" s="1"/>
  <c r="G519" i="10"/>
  <c r="H519" i="10"/>
  <c r="C669" i="10" l="1"/>
  <c r="C716" i="10" s="1"/>
  <c r="C496" i="10"/>
  <c r="C497" i="10"/>
  <c r="D713" i="10"/>
  <c r="D709" i="10"/>
  <c r="D705" i="10"/>
  <c r="D701" i="10"/>
  <c r="D697" i="10"/>
  <c r="D693" i="10"/>
  <c r="D689" i="10"/>
  <c r="D712" i="10"/>
  <c r="D711" i="10"/>
  <c r="D710" i="10"/>
  <c r="D708" i="10"/>
  <c r="D707" i="10"/>
  <c r="D706" i="10"/>
  <c r="D692" i="10"/>
  <c r="D691" i="10"/>
  <c r="D690" i="10"/>
  <c r="D685" i="10"/>
  <c r="D681" i="10"/>
  <c r="D704" i="10"/>
  <c r="D703" i="10"/>
  <c r="D702" i="10"/>
  <c r="D688" i="10"/>
  <c r="D687" i="10"/>
  <c r="D686" i="10"/>
  <c r="D682" i="10"/>
  <c r="D678" i="10"/>
  <c r="D700" i="10"/>
  <c r="D699" i="10"/>
  <c r="D698" i="10"/>
  <c r="D679" i="10"/>
  <c r="D676" i="10"/>
  <c r="D672" i="10"/>
  <c r="D645" i="10"/>
  <c r="D644" i="10"/>
  <c r="D643" i="10"/>
  <c r="D642" i="10"/>
  <c r="D641" i="10"/>
  <c r="D640" i="10"/>
  <c r="D639" i="10"/>
  <c r="D638" i="10"/>
  <c r="D717" i="10"/>
  <c r="D714" i="10"/>
  <c r="D696" i="10"/>
  <c r="D695" i="10"/>
  <c r="D694" i="10"/>
  <c r="D684" i="10"/>
  <c r="D677" i="10"/>
  <c r="D673" i="10"/>
  <c r="D669" i="10"/>
  <c r="D683" i="10"/>
  <c r="D674" i="10"/>
  <c r="D670" i="10"/>
  <c r="D628" i="10"/>
  <c r="D675" i="10"/>
  <c r="D637" i="10"/>
  <c r="D635" i="10"/>
  <c r="D633" i="10"/>
  <c r="D631" i="10"/>
  <c r="D625" i="10"/>
  <c r="D623" i="10"/>
  <c r="D620" i="10"/>
  <c r="D680" i="10"/>
  <c r="D647" i="10"/>
  <c r="D630" i="10"/>
  <c r="D627" i="10"/>
  <c r="D626" i="10"/>
  <c r="D622" i="10"/>
  <c r="D617" i="10"/>
  <c r="D636" i="10"/>
  <c r="D632" i="10"/>
  <c r="D629" i="10"/>
  <c r="D624" i="10"/>
  <c r="D619" i="10"/>
  <c r="D646" i="10"/>
  <c r="D618" i="10"/>
  <c r="D634" i="10"/>
  <c r="D671" i="10"/>
  <c r="D648" i="10"/>
  <c r="D621" i="10"/>
  <c r="C433" i="10"/>
  <c r="C441" i="10" s="1"/>
  <c r="CE71" i="10"/>
  <c r="C717" i="10" s="1"/>
  <c r="D716" i="10" l="1"/>
  <c r="E624" i="10"/>
  <c r="G497" i="10"/>
  <c r="H497" i="10"/>
  <c r="E613" i="10"/>
  <c r="G496" i="10"/>
  <c r="H496" i="10" s="1"/>
  <c r="E714" i="10" l="1"/>
  <c r="E710" i="10"/>
  <c r="E706" i="10"/>
  <c r="E702" i="10"/>
  <c r="E698" i="10"/>
  <c r="E694" i="10"/>
  <c r="E690" i="10"/>
  <c r="E686" i="10"/>
  <c r="E709" i="10"/>
  <c r="E708" i="10"/>
  <c r="E707" i="10"/>
  <c r="E705" i="10"/>
  <c r="E704" i="10"/>
  <c r="E703" i="10"/>
  <c r="E689" i="10"/>
  <c r="E688" i="10"/>
  <c r="E687" i="10"/>
  <c r="E682" i="10"/>
  <c r="E717" i="10"/>
  <c r="E701" i="10"/>
  <c r="E700" i="10"/>
  <c r="E699" i="10"/>
  <c r="E683" i="10"/>
  <c r="E679" i="10"/>
  <c r="E697" i="10"/>
  <c r="E696" i="10"/>
  <c r="E695" i="10"/>
  <c r="E684" i="10"/>
  <c r="E677" i="10"/>
  <c r="E673" i="10"/>
  <c r="E669" i="10"/>
  <c r="E712" i="10"/>
  <c r="E693" i="10"/>
  <c r="E692" i="10"/>
  <c r="E691" i="10"/>
  <c r="E681" i="10"/>
  <c r="E674" i="10"/>
  <c r="E670" i="10"/>
  <c r="E680" i="10"/>
  <c r="E678" i="10"/>
  <c r="E675" i="10"/>
  <c r="E671" i="10"/>
  <c r="E648" i="10"/>
  <c r="E647" i="10"/>
  <c r="E646" i="10"/>
  <c r="E630" i="10"/>
  <c r="E627" i="10"/>
  <c r="E672" i="10"/>
  <c r="E626" i="10"/>
  <c r="E713" i="10"/>
  <c r="E676" i="10"/>
  <c r="E645" i="10"/>
  <c r="E643" i="10"/>
  <c r="E641" i="10"/>
  <c r="E636" i="10"/>
  <c r="E634" i="10"/>
  <c r="E632" i="10"/>
  <c r="E629" i="10"/>
  <c r="E628" i="10"/>
  <c r="E711" i="10"/>
  <c r="E685" i="10"/>
  <c r="E639" i="10"/>
  <c r="E642" i="10"/>
  <c r="E637" i="10"/>
  <c r="E633" i="10"/>
  <c r="E638" i="10"/>
  <c r="E644" i="10"/>
  <c r="E640" i="10"/>
  <c r="E635" i="10"/>
  <c r="E631" i="10"/>
  <c r="E625" i="10"/>
  <c r="E716" i="10" l="1"/>
  <c r="F625" i="10"/>
  <c r="F711" i="10" l="1"/>
  <c r="F707" i="10"/>
  <c r="F703" i="10"/>
  <c r="F699" i="10"/>
  <c r="F695" i="10"/>
  <c r="F691" i="10"/>
  <c r="F687" i="10"/>
  <c r="F706" i="10"/>
  <c r="F705" i="10"/>
  <c r="F717" i="10"/>
  <c r="F702" i="10"/>
  <c r="F701" i="10"/>
  <c r="F700" i="10"/>
  <c r="F686" i="10"/>
  <c r="F683" i="10"/>
  <c r="F679" i="10"/>
  <c r="F714" i="10"/>
  <c r="F713" i="10"/>
  <c r="F712" i="10"/>
  <c r="F698" i="10"/>
  <c r="F697" i="10"/>
  <c r="F696" i="10"/>
  <c r="F684" i="10"/>
  <c r="F680" i="10"/>
  <c r="F694" i="10"/>
  <c r="F693" i="10"/>
  <c r="F692" i="10"/>
  <c r="F681" i="10"/>
  <c r="F674" i="10"/>
  <c r="F670" i="10"/>
  <c r="F710" i="10"/>
  <c r="F708" i="10"/>
  <c r="F690" i="10"/>
  <c r="F689" i="10"/>
  <c r="F688" i="10"/>
  <c r="F678" i="10"/>
  <c r="F675" i="10"/>
  <c r="F671" i="10"/>
  <c r="F648" i="10"/>
  <c r="F647" i="10"/>
  <c r="F646" i="10"/>
  <c r="F685" i="10"/>
  <c r="F676" i="10"/>
  <c r="F672" i="10"/>
  <c r="F645" i="10"/>
  <c r="F644" i="10"/>
  <c r="F643" i="10"/>
  <c r="F642" i="10"/>
  <c r="F641" i="10"/>
  <c r="F640" i="10"/>
  <c r="F639" i="10"/>
  <c r="F638" i="10"/>
  <c r="F637" i="10"/>
  <c r="F636" i="10"/>
  <c r="F635" i="10"/>
  <c r="F634" i="10"/>
  <c r="F633" i="10"/>
  <c r="F632" i="10"/>
  <c r="F631" i="10"/>
  <c r="F626" i="10"/>
  <c r="F669" i="10"/>
  <c r="F630" i="10"/>
  <c r="F629" i="10"/>
  <c r="F628" i="10"/>
  <c r="F627" i="10"/>
  <c r="F673" i="10"/>
  <c r="F709" i="10"/>
  <c r="F704" i="10"/>
  <c r="F682" i="10"/>
  <c r="F677" i="10"/>
  <c r="F716" i="10" l="1"/>
  <c r="G626" i="10"/>
  <c r="G717" i="10" l="1"/>
  <c r="G712" i="10"/>
  <c r="G708" i="10"/>
  <c r="G704" i="10"/>
  <c r="G700" i="10"/>
  <c r="G696" i="10"/>
  <c r="G692" i="10"/>
  <c r="G688" i="10"/>
  <c r="G714" i="10"/>
  <c r="G713" i="10"/>
  <c r="G699" i="10"/>
  <c r="G698" i="10"/>
  <c r="G697" i="10"/>
  <c r="G684" i="10"/>
  <c r="G680" i="10"/>
  <c r="G711" i="10"/>
  <c r="G710" i="10"/>
  <c r="G709" i="10"/>
  <c r="G695" i="10"/>
  <c r="G694" i="10"/>
  <c r="G693" i="10"/>
  <c r="G685" i="10"/>
  <c r="G681" i="10"/>
  <c r="G691" i="10"/>
  <c r="G690" i="10"/>
  <c r="G689" i="10"/>
  <c r="G678" i="10"/>
  <c r="G675" i="10"/>
  <c r="G671" i="10"/>
  <c r="G648" i="10"/>
  <c r="G647" i="10"/>
  <c r="G646" i="10"/>
  <c r="G706" i="10"/>
  <c r="G687" i="10"/>
  <c r="G686" i="10"/>
  <c r="G683" i="10"/>
  <c r="G676" i="10"/>
  <c r="G672" i="10"/>
  <c r="G645" i="10"/>
  <c r="G644" i="10"/>
  <c r="G643" i="10"/>
  <c r="G642" i="10"/>
  <c r="G641" i="10"/>
  <c r="G640" i="10"/>
  <c r="G682" i="10"/>
  <c r="G677" i="10"/>
  <c r="G673" i="10"/>
  <c r="G669" i="10"/>
  <c r="G629" i="10"/>
  <c r="G707" i="10"/>
  <c r="G702" i="10"/>
  <c r="G636" i="10"/>
  <c r="G634" i="10"/>
  <c r="G632" i="10"/>
  <c r="G705" i="10"/>
  <c r="G701" i="10"/>
  <c r="G670" i="10"/>
  <c r="G639" i="10"/>
  <c r="G638" i="10"/>
  <c r="G679" i="10"/>
  <c r="G637" i="10"/>
  <c r="G633" i="10"/>
  <c r="G630" i="10"/>
  <c r="G628" i="10"/>
  <c r="G674" i="10"/>
  <c r="G635" i="10"/>
  <c r="G631" i="10"/>
  <c r="G703" i="10"/>
  <c r="G627" i="10"/>
  <c r="G716" i="10" l="1"/>
  <c r="H629" i="10"/>
  <c r="H713" i="10" l="1"/>
  <c r="H709" i="10"/>
  <c r="H705" i="10"/>
  <c r="H701" i="10"/>
  <c r="H697" i="10"/>
  <c r="H693" i="10"/>
  <c r="H689" i="10"/>
  <c r="H717" i="10"/>
  <c r="H714" i="10"/>
  <c r="H712" i="10"/>
  <c r="H711" i="10"/>
  <c r="H710" i="10"/>
  <c r="H696" i="10"/>
  <c r="H695" i="10"/>
  <c r="H694" i="10"/>
  <c r="H685" i="10"/>
  <c r="H681" i="10"/>
  <c r="H708" i="10"/>
  <c r="H707" i="10"/>
  <c r="H706" i="10"/>
  <c r="H692" i="10"/>
  <c r="H691" i="10"/>
  <c r="H690" i="10"/>
  <c r="H682" i="10"/>
  <c r="H678" i="10"/>
  <c r="H688" i="10"/>
  <c r="H687" i="10"/>
  <c r="H686" i="10"/>
  <c r="H683" i="10"/>
  <c r="H676" i="10"/>
  <c r="H672" i="10"/>
  <c r="H645" i="10"/>
  <c r="H644" i="10"/>
  <c r="H643" i="10"/>
  <c r="H642" i="10"/>
  <c r="H641" i="10"/>
  <c r="H640" i="10"/>
  <c r="H639" i="10"/>
  <c r="H638" i="10"/>
  <c r="H680" i="10"/>
  <c r="H677" i="10"/>
  <c r="H673" i="10"/>
  <c r="H669" i="10"/>
  <c r="H704" i="10"/>
  <c r="H703" i="10"/>
  <c r="H702" i="10"/>
  <c r="H679" i="10"/>
  <c r="H674" i="10"/>
  <c r="H670" i="10"/>
  <c r="H698" i="10"/>
  <c r="H647" i="10"/>
  <c r="H637" i="10"/>
  <c r="H635" i="10"/>
  <c r="H633" i="10"/>
  <c r="H631" i="10"/>
  <c r="H700" i="10"/>
  <c r="H646" i="10"/>
  <c r="H630" i="10"/>
  <c r="H699" i="10"/>
  <c r="H684" i="10"/>
  <c r="H675" i="10"/>
  <c r="H634" i="10"/>
  <c r="H636" i="10"/>
  <c r="H671" i="10"/>
  <c r="H648" i="10"/>
  <c r="H632" i="10"/>
  <c r="H716" i="10" l="1"/>
  <c r="I630" i="10"/>
  <c r="I714" i="10" l="1"/>
  <c r="I710" i="10"/>
  <c r="I706" i="10"/>
  <c r="I702" i="10"/>
  <c r="I698" i="10"/>
  <c r="I694" i="10"/>
  <c r="I690" i="10"/>
  <c r="I686" i="10"/>
  <c r="I713" i="10"/>
  <c r="I712" i="10"/>
  <c r="I711" i="10"/>
  <c r="I709" i="10"/>
  <c r="I708" i="10"/>
  <c r="I707" i="10"/>
  <c r="I693" i="10"/>
  <c r="I692" i="10"/>
  <c r="I691" i="10"/>
  <c r="I682" i="10"/>
  <c r="I678" i="10"/>
  <c r="I705" i="10"/>
  <c r="I704" i="10"/>
  <c r="I703" i="10"/>
  <c r="I689" i="10"/>
  <c r="I688" i="10"/>
  <c r="I687" i="10"/>
  <c r="I683" i="10"/>
  <c r="I679" i="10"/>
  <c r="I717" i="10"/>
  <c r="I680" i="10"/>
  <c r="I677" i="10"/>
  <c r="I673" i="10"/>
  <c r="I669" i="10"/>
  <c r="I685" i="10"/>
  <c r="I674" i="10"/>
  <c r="I670" i="10"/>
  <c r="I701" i="10"/>
  <c r="I700" i="10"/>
  <c r="I699" i="10"/>
  <c r="I684" i="10"/>
  <c r="I675" i="10"/>
  <c r="I671" i="10"/>
  <c r="I648" i="10"/>
  <c r="I647" i="10"/>
  <c r="I646" i="10"/>
  <c r="I676" i="10"/>
  <c r="I645" i="10"/>
  <c r="I643" i="10"/>
  <c r="I641" i="10"/>
  <c r="I639" i="10"/>
  <c r="I638" i="10"/>
  <c r="I637" i="10"/>
  <c r="I635" i="10"/>
  <c r="I633" i="10"/>
  <c r="I631" i="10"/>
  <c r="I697" i="10"/>
  <c r="I642" i="10"/>
  <c r="I634" i="10"/>
  <c r="I672" i="10"/>
  <c r="I695" i="10"/>
  <c r="I696" i="10"/>
  <c r="I644" i="10"/>
  <c r="I640" i="10"/>
  <c r="I636" i="10"/>
  <c r="I632" i="10"/>
  <c r="I681" i="10"/>
  <c r="I716" i="10" l="1"/>
  <c r="J631" i="10"/>
  <c r="J711" i="10" l="1"/>
  <c r="J707" i="10"/>
  <c r="J703" i="10"/>
  <c r="J699" i="10"/>
  <c r="J695" i="10"/>
  <c r="J691" i="10"/>
  <c r="J687" i="10"/>
  <c r="J710" i="10"/>
  <c r="J709" i="10"/>
  <c r="J708" i="10"/>
  <c r="J706" i="10"/>
  <c r="J705" i="10"/>
  <c r="J704" i="10"/>
  <c r="J690" i="10"/>
  <c r="J689" i="10"/>
  <c r="J688" i="10"/>
  <c r="J683" i="10"/>
  <c r="J679" i="10"/>
  <c r="J717" i="10"/>
  <c r="J702" i="10"/>
  <c r="J701" i="10"/>
  <c r="J700" i="10"/>
  <c r="J686" i="10"/>
  <c r="J684" i="10"/>
  <c r="J680" i="10"/>
  <c r="J714" i="10"/>
  <c r="J712" i="10"/>
  <c r="J685" i="10"/>
  <c r="J674" i="10"/>
  <c r="J670" i="10"/>
  <c r="J682" i="10"/>
  <c r="J675" i="10"/>
  <c r="J671" i="10"/>
  <c r="J648" i="10"/>
  <c r="J647" i="10"/>
  <c r="J646" i="10"/>
  <c r="J713" i="10"/>
  <c r="J698" i="10"/>
  <c r="J697" i="10"/>
  <c r="J696" i="10"/>
  <c r="J681" i="10"/>
  <c r="J676" i="10"/>
  <c r="J672" i="10"/>
  <c r="J645" i="10"/>
  <c r="J644" i="10"/>
  <c r="J643" i="10"/>
  <c r="J642" i="10"/>
  <c r="J641" i="10"/>
  <c r="J640" i="10"/>
  <c r="J639" i="10"/>
  <c r="J638" i="10"/>
  <c r="J637" i="10"/>
  <c r="J636" i="10"/>
  <c r="J635" i="10"/>
  <c r="J634" i="10"/>
  <c r="J633" i="10"/>
  <c r="J632" i="10"/>
  <c r="J694" i="10"/>
  <c r="J673" i="10"/>
  <c r="J693" i="10"/>
  <c r="J677" i="10"/>
  <c r="J692" i="10"/>
  <c r="J678" i="10"/>
  <c r="J669" i="10"/>
  <c r="K645" i="10" l="1"/>
  <c r="L648" i="10"/>
  <c r="J716" i="10"/>
  <c r="L713" i="10" l="1"/>
  <c r="L709" i="10"/>
  <c r="L705" i="10"/>
  <c r="L701" i="10"/>
  <c r="M701" i="10" s="1"/>
  <c r="L697" i="10"/>
  <c r="L693" i="10"/>
  <c r="L689" i="10"/>
  <c r="L717" i="10"/>
  <c r="L714" i="10"/>
  <c r="L700" i="10"/>
  <c r="L699" i="10"/>
  <c r="L698" i="10"/>
  <c r="M698" i="10" s="1"/>
  <c r="L685" i="10"/>
  <c r="L681" i="10"/>
  <c r="L712" i="10"/>
  <c r="L711" i="10"/>
  <c r="L710" i="10"/>
  <c r="L696" i="10"/>
  <c r="L695" i="10"/>
  <c r="L694" i="10"/>
  <c r="M694" i="10" s="1"/>
  <c r="L682" i="10"/>
  <c r="L678" i="10"/>
  <c r="L708" i="10"/>
  <c r="L706" i="10"/>
  <c r="M706" i="10" s="1"/>
  <c r="L679" i="10"/>
  <c r="L676" i="10"/>
  <c r="L672" i="10"/>
  <c r="L704" i="10"/>
  <c r="M704" i="10" s="1"/>
  <c r="L703" i="10"/>
  <c r="L702" i="10"/>
  <c r="L684" i="10"/>
  <c r="L677" i="10"/>
  <c r="M677" i="10" s="1"/>
  <c r="L673" i="10"/>
  <c r="L669" i="10"/>
  <c r="L707" i="10"/>
  <c r="L692" i="10"/>
  <c r="M692" i="10" s="1"/>
  <c r="L691" i="10"/>
  <c r="L690" i="10"/>
  <c r="L683" i="10"/>
  <c r="L674" i="10"/>
  <c r="M674" i="10" s="1"/>
  <c r="L670" i="10"/>
  <c r="L686" i="10"/>
  <c r="L680" i="10"/>
  <c r="L671" i="10"/>
  <c r="L675" i="10"/>
  <c r="L688" i="10"/>
  <c r="L687" i="10"/>
  <c r="K717" i="10"/>
  <c r="K712" i="10"/>
  <c r="K708" i="10"/>
  <c r="K704" i="10"/>
  <c r="K700" i="10"/>
  <c r="K696" i="10"/>
  <c r="K692" i="10"/>
  <c r="K688" i="10"/>
  <c r="K707" i="10"/>
  <c r="K706" i="10"/>
  <c r="K705" i="10"/>
  <c r="K703" i="10"/>
  <c r="K702" i="10"/>
  <c r="K701" i="10"/>
  <c r="K687" i="10"/>
  <c r="K686" i="10"/>
  <c r="K684" i="10"/>
  <c r="K680" i="10"/>
  <c r="K714" i="10"/>
  <c r="K713" i="10"/>
  <c r="K699" i="10"/>
  <c r="K698" i="10"/>
  <c r="K697" i="10"/>
  <c r="K685" i="10"/>
  <c r="K681" i="10"/>
  <c r="K710" i="10"/>
  <c r="K682" i="10"/>
  <c r="K675" i="10"/>
  <c r="K671" i="10"/>
  <c r="K679" i="10"/>
  <c r="K676" i="10"/>
  <c r="K672" i="10"/>
  <c r="K711" i="10"/>
  <c r="K709" i="10"/>
  <c r="K695" i="10"/>
  <c r="K694" i="10"/>
  <c r="K693" i="10"/>
  <c r="K678" i="10"/>
  <c r="K677" i="10"/>
  <c r="K673" i="10"/>
  <c r="K669" i="10"/>
  <c r="K716" i="10" s="1"/>
  <c r="K690" i="10"/>
  <c r="K683" i="10"/>
  <c r="K670" i="10"/>
  <c r="K689" i="10"/>
  <c r="K674" i="10"/>
  <c r="K691" i="10"/>
  <c r="M687" i="10" l="1"/>
  <c r="M680" i="10"/>
  <c r="M683" i="10"/>
  <c r="M707" i="10"/>
  <c r="M684" i="10"/>
  <c r="M672" i="10"/>
  <c r="M708" i="10"/>
  <c r="M695" i="10"/>
  <c r="M712" i="10"/>
  <c r="M699" i="10"/>
  <c r="M689" i="10"/>
  <c r="M705" i="10"/>
  <c r="M688" i="10"/>
  <c r="M686" i="10"/>
  <c r="M690" i="10"/>
  <c r="L716" i="10"/>
  <c r="M669" i="10"/>
  <c r="M702" i="10"/>
  <c r="M676" i="10"/>
  <c r="M678" i="10"/>
  <c r="M696" i="10"/>
  <c r="M681" i="10"/>
  <c r="M700" i="10"/>
  <c r="M693" i="10"/>
  <c r="M709" i="10"/>
  <c r="M671" i="10"/>
  <c r="M711" i="10"/>
  <c r="M675" i="10"/>
  <c r="M670" i="10"/>
  <c r="M691" i="10"/>
  <c r="M673" i="10"/>
  <c r="M703" i="10"/>
  <c r="M679" i="10"/>
  <c r="M682" i="10"/>
  <c r="M710" i="10"/>
  <c r="M685" i="10"/>
  <c r="M714" i="10"/>
  <c r="M697" i="10"/>
  <c r="M713" i="10"/>
  <c r="M716" i="10" l="1"/>
  <c r="C234" i="11" l="1"/>
  <c r="C327" i="1" l="1"/>
  <c r="C325" i="1"/>
  <c r="C312" i="1"/>
  <c r="C282" i="1"/>
  <c r="C274" i="1"/>
  <c r="C272" i="1"/>
  <c r="C271" i="1"/>
  <c r="C270" i="1"/>
  <c r="C269" i="1"/>
  <c r="C268" i="1"/>
  <c r="C267" i="1"/>
  <c r="C264" i="1"/>
  <c r="C253" i="1"/>
  <c r="B51" i="1"/>
  <c r="B48" i="1"/>
  <c r="B47" i="1"/>
  <c r="H575" i="11" l="1"/>
  <c r="G575" i="11"/>
  <c r="F575" i="11"/>
  <c r="H574" i="11"/>
  <c r="G574" i="11"/>
  <c r="F574" i="11"/>
  <c r="H573" i="11"/>
  <c r="G573" i="11"/>
  <c r="F573" i="11"/>
  <c r="G550" i="11"/>
  <c r="F550" i="11"/>
  <c r="H550" i="11" s="1"/>
  <c r="H546" i="11"/>
  <c r="G546" i="11"/>
  <c r="F546" i="11"/>
  <c r="H545" i="11"/>
  <c r="G545" i="11"/>
  <c r="F545" i="11"/>
  <c r="G544" i="11"/>
  <c r="H544" i="11" s="1"/>
  <c r="F544" i="11"/>
  <c r="H543" i="11"/>
  <c r="G543" i="11"/>
  <c r="F543" i="11"/>
  <c r="H542" i="11"/>
  <c r="G542" i="11"/>
  <c r="F542" i="11"/>
  <c r="H541" i="11"/>
  <c r="G541" i="11"/>
  <c r="F541" i="11"/>
  <c r="H540" i="11"/>
  <c r="G540" i="11"/>
  <c r="F540" i="11"/>
  <c r="H539" i="11"/>
  <c r="G539" i="11"/>
  <c r="F539" i="11"/>
  <c r="H538" i="11"/>
  <c r="G538" i="11"/>
  <c r="F538" i="11"/>
  <c r="G537" i="11"/>
  <c r="H537" i="11" s="1"/>
  <c r="F537" i="11"/>
  <c r="H536" i="11"/>
  <c r="G536" i="11"/>
  <c r="F536" i="11"/>
  <c r="G535" i="11"/>
  <c r="H535" i="11" s="1"/>
  <c r="F535" i="11"/>
  <c r="H534" i="11"/>
  <c r="G534" i="11"/>
  <c r="F534" i="11"/>
  <c r="H533" i="11"/>
  <c r="G533" i="11"/>
  <c r="F533" i="11"/>
  <c r="H532" i="11"/>
  <c r="G532" i="11"/>
  <c r="F532" i="11"/>
  <c r="G531" i="11"/>
  <c r="H531" i="11" s="1"/>
  <c r="F531" i="11"/>
  <c r="G530" i="11"/>
  <c r="H530" i="11" s="1"/>
  <c r="F530" i="11"/>
  <c r="G529" i="11"/>
  <c r="H529" i="11" s="1"/>
  <c r="F529" i="11"/>
  <c r="G528" i="11"/>
  <c r="H528" i="11" s="1"/>
  <c r="F528" i="11"/>
  <c r="H527" i="11"/>
  <c r="G527" i="11"/>
  <c r="F527" i="11"/>
  <c r="G526" i="11"/>
  <c r="H526" i="11" s="1"/>
  <c r="F526" i="11"/>
  <c r="H525" i="11"/>
  <c r="G525" i="11"/>
  <c r="F525" i="11"/>
  <c r="G524" i="11"/>
  <c r="H524" i="11" s="1"/>
  <c r="F524" i="11"/>
  <c r="G523" i="11"/>
  <c r="H523" i="11" s="1"/>
  <c r="F523" i="11"/>
  <c r="G522" i="11"/>
  <c r="F522" i="11"/>
  <c r="G518" i="11"/>
  <c r="H518" i="11" s="1"/>
  <c r="F518" i="11"/>
  <c r="G517" i="11"/>
  <c r="F517" i="11"/>
  <c r="G516" i="11"/>
  <c r="H516" i="11" s="1"/>
  <c r="F516" i="11"/>
  <c r="G515" i="11"/>
  <c r="H515" i="11" s="1"/>
  <c r="F515" i="11"/>
  <c r="G514" i="11"/>
  <c r="H514" i="11" s="1"/>
  <c r="F514" i="11"/>
  <c r="G511" i="11"/>
  <c r="H511" i="11" s="1"/>
  <c r="F511" i="11"/>
  <c r="G510" i="11"/>
  <c r="H510" i="11" s="1"/>
  <c r="F510" i="11"/>
  <c r="G509" i="11"/>
  <c r="H509" i="11" s="1"/>
  <c r="F509" i="11"/>
  <c r="G508" i="11"/>
  <c r="H508" i="11" s="1"/>
  <c r="F508" i="11"/>
  <c r="G498" i="11"/>
  <c r="H498" i="11" s="1"/>
  <c r="F498" i="11"/>
  <c r="G497" i="11"/>
  <c r="F497" i="11"/>
  <c r="H497" i="11" s="1"/>
  <c r="F496" i="11"/>
  <c r="H522" i="11" l="1"/>
  <c r="H517" i="11"/>
  <c r="H520" i="11"/>
  <c r="H519" i="11"/>
  <c r="H496" i="11"/>
  <c r="F520" i="11"/>
  <c r="F519" i="11"/>
  <c r="F507" i="11"/>
  <c r="F506" i="11"/>
  <c r="F505" i="11"/>
  <c r="F504" i="11"/>
  <c r="F503" i="11"/>
  <c r="F502" i="11"/>
  <c r="F501" i="11"/>
  <c r="F500" i="11"/>
  <c r="F499" i="11"/>
  <c r="K195" i="11" l="1"/>
  <c r="K208" i="11"/>
  <c r="C203" i="11"/>
  <c r="O198" i="11"/>
  <c r="C282" i="11"/>
  <c r="C325" i="11"/>
  <c r="C327" i="11"/>
  <c r="C312" i="11"/>
  <c r="C253" i="11"/>
  <c r="J253" i="11" s="1"/>
  <c r="C264" i="11" l="1"/>
  <c r="G153" i="11" l="1"/>
  <c r="I153" i="11" s="1"/>
  <c r="E60" i="11" l="1"/>
  <c r="B51" i="11" l="1"/>
  <c r="O817" i="11"/>
  <c r="M817" i="11"/>
  <c r="L817" i="11"/>
  <c r="K817" i="11"/>
  <c r="J817" i="11"/>
  <c r="I817" i="11"/>
  <c r="H817" i="11"/>
  <c r="G817" i="11"/>
  <c r="F817" i="11"/>
  <c r="E817" i="11"/>
  <c r="D817" i="11"/>
  <c r="X813" i="11"/>
  <c r="X815" i="11" s="1"/>
  <c r="W813" i="11"/>
  <c r="W815" i="11" s="1"/>
  <c r="V813" i="11"/>
  <c r="V815" i="11" s="1"/>
  <c r="U813" i="11"/>
  <c r="U815" i="11" s="1"/>
  <c r="A813" i="11"/>
  <c r="T812" i="11"/>
  <c r="S812" i="11"/>
  <c r="R812" i="11"/>
  <c r="Q812" i="11"/>
  <c r="P812" i="11"/>
  <c r="M812" i="11"/>
  <c r="L812" i="11"/>
  <c r="K812" i="11"/>
  <c r="I812" i="11"/>
  <c r="H812" i="11"/>
  <c r="G812" i="11"/>
  <c r="F812" i="11"/>
  <c r="D812" i="11"/>
  <c r="C812" i="11"/>
  <c r="A812" i="11"/>
  <c r="T811" i="11"/>
  <c r="S811" i="11"/>
  <c r="R811" i="11"/>
  <c r="Q811" i="11"/>
  <c r="P811" i="11"/>
  <c r="M811" i="11"/>
  <c r="L811" i="11"/>
  <c r="K811" i="11"/>
  <c r="I811" i="11"/>
  <c r="H811" i="11"/>
  <c r="G811" i="11"/>
  <c r="F811" i="11"/>
  <c r="D811" i="11"/>
  <c r="C811" i="11"/>
  <c r="A811" i="11"/>
  <c r="T810" i="11"/>
  <c r="S810" i="11"/>
  <c r="R810" i="11"/>
  <c r="Q810" i="11"/>
  <c r="P810" i="11"/>
  <c r="M810" i="11"/>
  <c r="L810" i="11"/>
  <c r="K810" i="11"/>
  <c r="I810" i="11"/>
  <c r="H810" i="11"/>
  <c r="G810" i="11"/>
  <c r="F810" i="11"/>
  <c r="D810" i="11"/>
  <c r="C810" i="11"/>
  <c r="A810" i="11"/>
  <c r="T809" i="11"/>
  <c r="S809" i="11"/>
  <c r="R809" i="11"/>
  <c r="Q809" i="11"/>
  <c r="P809" i="11"/>
  <c r="M809" i="11"/>
  <c r="L809" i="11"/>
  <c r="K809" i="11"/>
  <c r="I809" i="11"/>
  <c r="H809" i="11"/>
  <c r="G809" i="11"/>
  <c r="F809" i="11"/>
  <c r="D809" i="11"/>
  <c r="C809" i="11"/>
  <c r="A809" i="11"/>
  <c r="T808" i="11"/>
  <c r="S808" i="11"/>
  <c r="R808" i="11"/>
  <c r="Q808" i="11"/>
  <c r="P808" i="11"/>
  <c r="M808" i="11"/>
  <c r="L808" i="11"/>
  <c r="K808" i="11"/>
  <c r="I808" i="11"/>
  <c r="H808" i="11"/>
  <c r="G808" i="11"/>
  <c r="F808" i="11"/>
  <c r="D808" i="11"/>
  <c r="C808" i="11"/>
  <c r="A808" i="11"/>
  <c r="T807" i="11"/>
  <c r="S807" i="11"/>
  <c r="R807" i="11"/>
  <c r="Q807" i="11"/>
  <c r="P807" i="11"/>
  <c r="M807" i="11"/>
  <c r="L807" i="11"/>
  <c r="K807" i="11"/>
  <c r="I807" i="11"/>
  <c r="H807" i="11"/>
  <c r="G807" i="11"/>
  <c r="F807" i="11"/>
  <c r="D807" i="11"/>
  <c r="C807" i="11"/>
  <c r="A807" i="11"/>
  <c r="T806" i="11"/>
  <c r="S806" i="11"/>
  <c r="R806" i="11"/>
  <c r="Q806" i="11"/>
  <c r="P806" i="11"/>
  <c r="M806" i="11"/>
  <c r="L806" i="11"/>
  <c r="K806" i="11"/>
  <c r="I806" i="11"/>
  <c r="H806" i="11"/>
  <c r="G806" i="11"/>
  <c r="F806" i="11"/>
  <c r="D806" i="11"/>
  <c r="C806" i="11"/>
  <c r="A806" i="11"/>
  <c r="T805" i="11"/>
  <c r="S805" i="11"/>
  <c r="R805" i="11"/>
  <c r="Q805" i="11"/>
  <c r="P805" i="11"/>
  <c r="M805" i="11"/>
  <c r="L805" i="11"/>
  <c r="K805" i="11"/>
  <c r="I805" i="11"/>
  <c r="H805" i="11"/>
  <c r="G805" i="11"/>
  <c r="F805" i="11"/>
  <c r="D805" i="11"/>
  <c r="C805" i="11"/>
  <c r="A805" i="11"/>
  <c r="T804" i="11"/>
  <c r="S804" i="11"/>
  <c r="R804" i="11"/>
  <c r="Q804" i="11"/>
  <c r="P804" i="11"/>
  <c r="M804" i="11"/>
  <c r="L804" i="11"/>
  <c r="K804" i="11"/>
  <c r="I804" i="11"/>
  <c r="H804" i="11"/>
  <c r="G804" i="11"/>
  <c r="F804" i="11"/>
  <c r="D804" i="11"/>
  <c r="C804" i="11"/>
  <c r="A804" i="11"/>
  <c r="T803" i="11"/>
  <c r="S803" i="11"/>
  <c r="R803" i="11"/>
  <c r="Q803" i="11"/>
  <c r="P803" i="11"/>
  <c r="M803" i="11"/>
  <c r="L803" i="11"/>
  <c r="K803" i="11"/>
  <c r="I803" i="11"/>
  <c r="H803" i="11"/>
  <c r="G803" i="11"/>
  <c r="F803" i="11"/>
  <c r="D803" i="11"/>
  <c r="C803" i="11"/>
  <c r="A803" i="11"/>
  <c r="T802" i="11"/>
  <c r="S802" i="11"/>
  <c r="R802" i="11"/>
  <c r="Q802" i="11"/>
  <c r="P802" i="11"/>
  <c r="M802" i="11"/>
  <c r="L802" i="11"/>
  <c r="K802" i="11"/>
  <c r="I802" i="11"/>
  <c r="H802" i="11"/>
  <c r="G802" i="11"/>
  <c r="F802" i="11"/>
  <c r="D802" i="11"/>
  <c r="C802" i="11"/>
  <c r="A802" i="11"/>
  <c r="T801" i="11"/>
  <c r="S801" i="11"/>
  <c r="R801" i="11"/>
  <c r="Q801" i="11"/>
  <c r="P801" i="11"/>
  <c r="M801" i="11"/>
  <c r="L801" i="11"/>
  <c r="K801" i="11"/>
  <c r="I801" i="11"/>
  <c r="H801" i="11"/>
  <c r="G801" i="11"/>
  <c r="F801" i="11"/>
  <c r="D801" i="11"/>
  <c r="C801" i="11"/>
  <c r="A801" i="11"/>
  <c r="T800" i="11"/>
  <c r="S800" i="11"/>
  <c r="R800" i="11"/>
  <c r="Q800" i="11"/>
  <c r="P800" i="11"/>
  <c r="M800" i="11"/>
  <c r="L800" i="11"/>
  <c r="K800" i="11"/>
  <c r="I800" i="11"/>
  <c r="H800" i="11"/>
  <c r="G800" i="11"/>
  <c r="F800" i="11"/>
  <c r="D800" i="11"/>
  <c r="C800" i="11"/>
  <c r="A800" i="11"/>
  <c r="T799" i="11"/>
  <c r="S799" i="11"/>
  <c r="R799" i="11"/>
  <c r="Q799" i="11"/>
  <c r="P799" i="11"/>
  <c r="M799" i="11"/>
  <c r="L799" i="11"/>
  <c r="K799" i="11"/>
  <c r="I799" i="11"/>
  <c r="H799" i="11"/>
  <c r="G799" i="11"/>
  <c r="F799" i="11"/>
  <c r="D799" i="11"/>
  <c r="C799" i="11"/>
  <c r="A799" i="11"/>
  <c r="T798" i="11"/>
  <c r="S798" i="11"/>
  <c r="R798" i="11"/>
  <c r="Q798" i="11"/>
  <c r="P798" i="11"/>
  <c r="M798" i="11"/>
  <c r="L798" i="11"/>
  <c r="K798" i="11"/>
  <c r="I798" i="11"/>
  <c r="H798" i="11"/>
  <c r="G798" i="11"/>
  <c r="F798" i="11"/>
  <c r="D798" i="11"/>
  <c r="C798" i="11"/>
  <c r="A798" i="11"/>
  <c r="T797" i="11"/>
  <c r="S797" i="11"/>
  <c r="R797" i="11"/>
  <c r="Q797" i="11"/>
  <c r="P797" i="11"/>
  <c r="M797" i="11"/>
  <c r="L797" i="11"/>
  <c r="K797" i="11"/>
  <c r="I797" i="11"/>
  <c r="H797" i="11"/>
  <c r="G797" i="11"/>
  <c r="F797" i="11"/>
  <c r="D797" i="11"/>
  <c r="C797" i="11"/>
  <c r="A797" i="11"/>
  <c r="T796" i="11"/>
  <c r="S796" i="11"/>
  <c r="R796" i="11"/>
  <c r="Q796" i="11"/>
  <c r="P796" i="11"/>
  <c r="M796" i="11"/>
  <c r="L796" i="11"/>
  <c r="K796" i="11"/>
  <c r="I796" i="11"/>
  <c r="H796" i="11"/>
  <c r="G796" i="11"/>
  <c r="F796" i="11"/>
  <c r="D796" i="11"/>
  <c r="C796" i="11"/>
  <c r="A796" i="11"/>
  <c r="T795" i="11"/>
  <c r="S795" i="11"/>
  <c r="R795" i="11"/>
  <c r="Q795" i="11"/>
  <c r="P795" i="11"/>
  <c r="M795" i="11"/>
  <c r="L795" i="11"/>
  <c r="K795" i="11"/>
  <c r="I795" i="11"/>
  <c r="H795" i="11"/>
  <c r="G795" i="11"/>
  <c r="F795" i="11"/>
  <c r="D795" i="11"/>
  <c r="C795" i="11"/>
  <c r="A795" i="11"/>
  <c r="T794" i="11"/>
  <c r="S794" i="11"/>
  <c r="R794" i="11"/>
  <c r="Q794" i="11"/>
  <c r="P794" i="11"/>
  <c r="M794" i="11"/>
  <c r="L794" i="11"/>
  <c r="K794" i="11"/>
  <c r="I794" i="11"/>
  <c r="H794" i="11"/>
  <c r="G794" i="11"/>
  <c r="F794" i="11"/>
  <c r="D794" i="11"/>
  <c r="C794" i="11"/>
  <c r="A794" i="11"/>
  <c r="T793" i="11"/>
  <c r="S793" i="11"/>
  <c r="R793" i="11"/>
  <c r="Q793" i="11"/>
  <c r="P793" i="11"/>
  <c r="M793" i="11"/>
  <c r="L793" i="11"/>
  <c r="K793" i="11"/>
  <c r="I793" i="11"/>
  <c r="H793" i="11"/>
  <c r="G793" i="11"/>
  <c r="F793" i="11"/>
  <c r="D793" i="11"/>
  <c r="C793" i="11"/>
  <c r="A793" i="11"/>
  <c r="T792" i="11"/>
  <c r="S792" i="11"/>
  <c r="R792" i="11"/>
  <c r="Q792" i="11"/>
  <c r="P792" i="11"/>
  <c r="M792" i="11"/>
  <c r="L792" i="11"/>
  <c r="K792" i="11"/>
  <c r="I792" i="11"/>
  <c r="H792" i="11"/>
  <c r="G792" i="11"/>
  <c r="F792" i="11"/>
  <c r="D792" i="11"/>
  <c r="C792" i="11"/>
  <c r="A792" i="11"/>
  <c r="T791" i="11"/>
  <c r="S791" i="11"/>
  <c r="R791" i="11"/>
  <c r="Q791" i="11"/>
  <c r="P791" i="11"/>
  <c r="M791" i="11"/>
  <c r="L791" i="11"/>
  <c r="K791" i="11"/>
  <c r="I791" i="11"/>
  <c r="H791" i="11"/>
  <c r="G791" i="11"/>
  <c r="F791" i="11"/>
  <c r="D791" i="11"/>
  <c r="C791" i="11"/>
  <c r="A791" i="11"/>
  <c r="T790" i="11"/>
  <c r="S790" i="11"/>
  <c r="R790" i="11"/>
  <c r="Q790" i="11"/>
  <c r="P790" i="11"/>
  <c r="M790" i="11"/>
  <c r="L790" i="11"/>
  <c r="K790" i="11"/>
  <c r="I790" i="11"/>
  <c r="H790" i="11"/>
  <c r="G790" i="11"/>
  <c r="F790" i="11"/>
  <c r="D790" i="11"/>
  <c r="C790" i="11"/>
  <c r="A790" i="11"/>
  <c r="T789" i="11"/>
  <c r="S789" i="11"/>
  <c r="R789" i="11"/>
  <c r="Q789" i="11"/>
  <c r="P789" i="11"/>
  <c r="M789" i="11"/>
  <c r="L789" i="11"/>
  <c r="K789" i="11"/>
  <c r="I789" i="11"/>
  <c r="H789" i="11"/>
  <c r="G789" i="11"/>
  <c r="F789" i="11"/>
  <c r="D789" i="11"/>
  <c r="C789" i="11"/>
  <c r="A789" i="11"/>
  <c r="T788" i="11"/>
  <c r="S788" i="11"/>
  <c r="R788" i="11"/>
  <c r="Q788" i="11"/>
  <c r="P788" i="11"/>
  <c r="M788" i="11"/>
  <c r="L788" i="11"/>
  <c r="K788" i="11"/>
  <c r="I788" i="11"/>
  <c r="H788" i="11"/>
  <c r="G788" i="11"/>
  <c r="F788" i="11"/>
  <c r="D788" i="11"/>
  <c r="C788" i="11"/>
  <c r="B787" i="11"/>
  <c r="A788" i="11"/>
  <c r="T787" i="11"/>
  <c r="S787" i="11"/>
  <c r="R787" i="11"/>
  <c r="Q787" i="11"/>
  <c r="P787" i="11"/>
  <c r="M787" i="11"/>
  <c r="L787" i="11"/>
  <c r="K787" i="11"/>
  <c r="I787" i="11"/>
  <c r="H787" i="11"/>
  <c r="G787" i="11"/>
  <c r="F787" i="11"/>
  <c r="D787" i="11"/>
  <c r="C787" i="11"/>
  <c r="A787" i="11"/>
  <c r="T786" i="11"/>
  <c r="S786" i="11"/>
  <c r="R786" i="11"/>
  <c r="Q786" i="11"/>
  <c r="P786" i="11"/>
  <c r="M786" i="11"/>
  <c r="L786" i="11"/>
  <c r="K786" i="11"/>
  <c r="I786" i="11"/>
  <c r="H786" i="11"/>
  <c r="G786" i="11"/>
  <c r="F786" i="11"/>
  <c r="D786" i="11"/>
  <c r="C786" i="11"/>
  <c r="A786" i="11"/>
  <c r="T785" i="11"/>
  <c r="S785" i="11"/>
  <c r="R785" i="11"/>
  <c r="Q785" i="11"/>
  <c r="P785" i="11"/>
  <c r="M785" i="11"/>
  <c r="L785" i="11"/>
  <c r="K785" i="11"/>
  <c r="I785" i="11"/>
  <c r="H785" i="11"/>
  <c r="G785" i="11"/>
  <c r="F785" i="11"/>
  <c r="D785" i="11"/>
  <c r="C785" i="11"/>
  <c r="A785" i="11"/>
  <c r="T784" i="11"/>
  <c r="S784" i="11"/>
  <c r="R784" i="11"/>
  <c r="Q784" i="11"/>
  <c r="P784" i="11"/>
  <c r="M784" i="11"/>
  <c r="L784" i="11"/>
  <c r="K784" i="11"/>
  <c r="I784" i="11"/>
  <c r="H784" i="11"/>
  <c r="G784" i="11"/>
  <c r="F784" i="11"/>
  <c r="D784" i="11"/>
  <c r="C784" i="11"/>
  <c r="B783" i="11"/>
  <c r="A784" i="11"/>
  <c r="T783" i="11"/>
  <c r="S783" i="11"/>
  <c r="R783" i="11"/>
  <c r="Q783" i="11"/>
  <c r="P783" i="11"/>
  <c r="M783" i="11"/>
  <c r="L783" i="11"/>
  <c r="K783" i="11"/>
  <c r="I783" i="11"/>
  <c r="H783" i="11"/>
  <c r="G783" i="11"/>
  <c r="F783" i="11"/>
  <c r="D783" i="11"/>
  <c r="C783" i="11"/>
  <c r="B782" i="11"/>
  <c r="A783" i="11"/>
  <c r="T782" i="11"/>
  <c r="S782" i="11"/>
  <c r="R782" i="11"/>
  <c r="Q782" i="11"/>
  <c r="P782" i="11"/>
  <c r="M782" i="11"/>
  <c r="L782" i="11"/>
  <c r="K782" i="11"/>
  <c r="I782" i="11"/>
  <c r="H782" i="11"/>
  <c r="G782" i="11"/>
  <c r="F782" i="11"/>
  <c r="D782" i="11"/>
  <c r="C782" i="11"/>
  <c r="B781" i="11"/>
  <c r="A782" i="11"/>
  <c r="T781" i="11"/>
  <c r="S781" i="11"/>
  <c r="R781" i="11"/>
  <c r="Q781" i="11"/>
  <c r="P781" i="11"/>
  <c r="M781" i="11"/>
  <c r="L781" i="11"/>
  <c r="K781" i="11"/>
  <c r="I781" i="11"/>
  <c r="H781" i="11"/>
  <c r="G781" i="11"/>
  <c r="F781" i="11"/>
  <c r="D781" i="11"/>
  <c r="C781" i="11"/>
  <c r="A781" i="11"/>
  <c r="T780" i="11"/>
  <c r="S780" i="11"/>
  <c r="R780" i="11"/>
  <c r="Q780" i="11"/>
  <c r="P780" i="11"/>
  <c r="M780" i="11"/>
  <c r="L780" i="11"/>
  <c r="K780" i="11"/>
  <c r="I780" i="11"/>
  <c r="H780" i="11"/>
  <c r="G780" i="11"/>
  <c r="F780" i="11"/>
  <c r="D780" i="11"/>
  <c r="C780" i="11"/>
  <c r="A780" i="11"/>
  <c r="T779" i="11"/>
  <c r="S779" i="11"/>
  <c r="R779" i="11"/>
  <c r="Q779" i="11"/>
  <c r="P779" i="11"/>
  <c r="O779" i="11"/>
  <c r="M779" i="11"/>
  <c r="L779" i="11"/>
  <c r="K779" i="11"/>
  <c r="I779" i="11"/>
  <c r="H779" i="11"/>
  <c r="G779" i="11"/>
  <c r="F779" i="11"/>
  <c r="D779" i="11"/>
  <c r="C779" i="11"/>
  <c r="A779" i="11"/>
  <c r="T778" i="11"/>
  <c r="S778" i="11"/>
  <c r="R778" i="11"/>
  <c r="Q778" i="11"/>
  <c r="P778" i="11"/>
  <c r="O778" i="11"/>
  <c r="M778" i="11"/>
  <c r="L778" i="11"/>
  <c r="K778" i="11"/>
  <c r="I778" i="11"/>
  <c r="H778" i="11"/>
  <c r="G778" i="11"/>
  <c r="F778" i="11"/>
  <c r="D778" i="11"/>
  <c r="C778" i="11"/>
  <c r="B777" i="11"/>
  <c r="A778" i="11"/>
  <c r="T777" i="11"/>
  <c r="S777" i="11"/>
  <c r="R777" i="11"/>
  <c r="Q777" i="11"/>
  <c r="P777" i="11"/>
  <c r="O777" i="11"/>
  <c r="M777" i="11"/>
  <c r="L777" i="11"/>
  <c r="K777" i="11"/>
  <c r="I777" i="11"/>
  <c r="H777" i="11"/>
  <c r="G777" i="11"/>
  <c r="F777" i="11"/>
  <c r="D777" i="11"/>
  <c r="C777" i="11"/>
  <c r="B776" i="11"/>
  <c r="A777" i="11"/>
  <c r="T776" i="11"/>
  <c r="S776" i="11"/>
  <c r="R776" i="11"/>
  <c r="Q776" i="11"/>
  <c r="P776" i="11"/>
  <c r="O776" i="11"/>
  <c r="M776" i="11"/>
  <c r="L776" i="11"/>
  <c r="K776" i="11"/>
  <c r="I776" i="11"/>
  <c r="H776" i="11"/>
  <c r="G776" i="11"/>
  <c r="F776" i="11"/>
  <c r="D776" i="11"/>
  <c r="C776" i="11"/>
  <c r="B775" i="11"/>
  <c r="A776" i="11"/>
  <c r="T775" i="11"/>
  <c r="S775" i="11"/>
  <c r="R775" i="11"/>
  <c r="Q775" i="11"/>
  <c r="P775" i="11"/>
  <c r="O775" i="11"/>
  <c r="M775" i="11"/>
  <c r="L775" i="11"/>
  <c r="K775" i="11"/>
  <c r="I775" i="11"/>
  <c r="H775" i="11"/>
  <c r="G775" i="11"/>
  <c r="F775" i="11"/>
  <c r="D775" i="11"/>
  <c r="C775" i="11"/>
  <c r="B774" i="11"/>
  <c r="A775" i="11"/>
  <c r="T774" i="11"/>
  <c r="S774" i="11"/>
  <c r="R774" i="11"/>
  <c r="Q774" i="11"/>
  <c r="P774" i="11"/>
  <c r="O774" i="11"/>
  <c r="M774" i="11"/>
  <c r="L774" i="11"/>
  <c r="K774" i="11"/>
  <c r="I774" i="11"/>
  <c r="H774" i="11"/>
  <c r="G774" i="11"/>
  <c r="F774" i="11"/>
  <c r="D774" i="11"/>
  <c r="C774" i="11"/>
  <c r="B773" i="11"/>
  <c r="A774" i="11"/>
  <c r="T773" i="11"/>
  <c r="S773" i="11"/>
  <c r="R773" i="11"/>
  <c r="Q773" i="11"/>
  <c r="P773" i="11"/>
  <c r="O773" i="11"/>
  <c r="M773" i="11"/>
  <c r="L773" i="11"/>
  <c r="K773" i="11"/>
  <c r="I773" i="11"/>
  <c r="H773" i="11"/>
  <c r="G773" i="11"/>
  <c r="F773" i="11"/>
  <c r="D773" i="11"/>
  <c r="C773" i="11"/>
  <c r="B772" i="11"/>
  <c r="A773" i="11"/>
  <c r="T772" i="11"/>
  <c r="S772" i="11"/>
  <c r="R772" i="11"/>
  <c r="Q772" i="11"/>
  <c r="P772" i="11"/>
  <c r="O772" i="11"/>
  <c r="M772" i="11"/>
  <c r="L772" i="11"/>
  <c r="K772" i="11"/>
  <c r="I772" i="11"/>
  <c r="H772" i="11"/>
  <c r="G772" i="11"/>
  <c r="F772" i="11"/>
  <c r="D772" i="11"/>
  <c r="C772" i="11"/>
  <c r="B771" i="11"/>
  <c r="A772" i="11"/>
  <c r="T771" i="11"/>
  <c r="S771" i="11"/>
  <c r="R771" i="11"/>
  <c r="Q771" i="11"/>
  <c r="P771" i="11"/>
  <c r="O771" i="11"/>
  <c r="M771" i="11"/>
  <c r="L771" i="11"/>
  <c r="K771" i="11"/>
  <c r="I771" i="11"/>
  <c r="H771" i="11"/>
  <c r="G771" i="11"/>
  <c r="F771" i="11"/>
  <c r="D771" i="11"/>
  <c r="C771" i="11"/>
  <c r="B770" i="11"/>
  <c r="A771" i="11"/>
  <c r="T770" i="11"/>
  <c r="S770" i="11"/>
  <c r="R770" i="11"/>
  <c r="Q770" i="11"/>
  <c r="P770" i="11"/>
  <c r="O770" i="11"/>
  <c r="M770" i="11"/>
  <c r="L770" i="11"/>
  <c r="K770" i="11"/>
  <c r="I770" i="11"/>
  <c r="H770" i="11"/>
  <c r="G770" i="11"/>
  <c r="F770" i="11"/>
  <c r="D770" i="11"/>
  <c r="C770" i="11"/>
  <c r="B769" i="11"/>
  <c r="A770" i="11"/>
  <c r="T769" i="11"/>
  <c r="S769" i="11"/>
  <c r="R769" i="11"/>
  <c r="Q769" i="11"/>
  <c r="P769" i="11"/>
  <c r="O769" i="11"/>
  <c r="M769" i="11"/>
  <c r="L769" i="11"/>
  <c r="K769" i="11"/>
  <c r="I769" i="11"/>
  <c r="H769" i="11"/>
  <c r="G769" i="11"/>
  <c r="F769" i="11"/>
  <c r="D769" i="11"/>
  <c r="C769" i="11"/>
  <c r="B768" i="11"/>
  <c r="A769" i="11"/>
  <c r="T768" i="11"/>
  <c r="S768" i="11"/>
  <c r="R768" i="11"/>
  <c r="Q768" i="11"/>
  <c r="P768" i="11"/>
  <c r="O768" i="11"/>
  <c r="M768" i="11"/>
  <c r="L768" i="11"/>
  <c r="K768" i="11"/>
  <c r="I768" i="11"/>
  <c r="H768" i="11"/>
  <c r="G768" i="11"/>
  <c r="F768" i="11"/>
  <c r="D768" i="11"/>
  <c r="C768" i="11"/>
  <c r="B767" i="11"/>
  <c r="A768" i="11"/>
  <c r="T767" i="11"/>
  <c r="S767" i="11"/>
  <c r="R767" i="11"/>
  <c r="Q767" i="11"/>
  <c r="P767" i="11"/>
  <c r="O767" i="11"/>
  <c r="M767" i="11"/>
  <c r="L767" i="11"/>
  <c r="K767" i="11"/>
  <c r="I767" i="11"/>
  <c r="H767" i="11"/>
  <c r="G767" i="11"/>
  <c r="F767" i="11"/>
  <c r="D767" i="11"/>
  <c r="C767" i="11"/>
  <c r="B766" i="11"/>
  <c r="A767" i="11"/>
  <c r="T766" i="11"/>
  <c r="S766" i="11"/>
  <c r="R766" i="11"/>
  <c r="Q766" i="11"/>
  <c r="P766" i="11"/>
  <c r="O766" i="11"/>
  <c r="M766" i="11"/>
  <c r="L766" i="11"/>
  <c r="K766" i="11"/>
  <c r="I766" i="11"/>
  <c r="H766" i="11"/>
  <c r="G766" i="11"/>
  <c r="F766" i="11"/>
  <c r="D766" i="11"/>
  <c r="C766" i="11"/>
  <c r="B765" i="11"/>
  <c r="A766" i="11"/>
  <c r="T765" i="11"/>
  <c r="S765" i="11"/>
  <c r="R765" i="11"/>
  <c r="Q765" i="11"/>
  <c r="P765" i="11"/>
  <c r="O765" i="11"/>
  <c r="M765" i="11"/>
  <c r="L765" i="11"/>
  <c r="K765" i="11"/>
  <c r="I765" i="11"/>
  <c r="H765" i="11"/>
  <c r="G765" i="11"/>
  <c r="F765" i="11"/>
  <c r="D765" i="11"/>
  <c r="C765" i="11"/>
  <c r="B764" i="11"/>
  <c r="A765" i="11"/>
  <c r="T764" i="11"/>
  <c r="S764" i="11"/>
  <c r="R764" i="11"/>
  <c r="Q764" i="11"/>
  <c r="P764" i="11"/>
  <c r="O764" i="11"/>
  <c r="M764" i="11"/>
  <c r="L764" i="11"/>
  <c r="K764" i="11"/>
  <c r="I764" i="11"/>
  <c r="H764" i="11"/>
  <c r="G764" i="11"/>
  <c r="F764" i="11"/>
  <c r="D764" i="11"/>
  <c r="C764" i="11"/>
  <c r="B763" i="11"/>
  <c r="A764" i="11"/>
  <c r="T763" i="11"/>
  <c r="S763" i="11"/>
  <c r="R763" i="11"/>
  <c r="Q763" i="11"/>
  <c r="P763" i="11"/>
  <c r="O763" i="11"/>
  <c r="M763" i="11"/>
  <c r="L763" i="11"/>
  <c r="K763" i="11"/>
  <c r="I763" i="11"/>
  <c r="H763" i="11"/>
  <c r="G763" i="11"/>
  <c r="F763" i="11"/>
  <c r="D763" i="11"/>
  <c r="C763" i="11"/>
  <c r="B762" i="11"/>
  <c r="A763" i="11"/>
  <c r="T762" i="11"/>
  <c r="S762" i="11"/>
  <c r="R762" i="11"/>
  <c r="Q762" i="11"/>
  <c r="P762" i="11"/>
  <c r="O762" i="11"/>
  <c r="M762" i="11"/>
  <c r="L762" i="11"/>
  <c r="K762" i="11"/>
  <c r="I762" i="11"/>
  <c r="H762" i="11"/>
  <c r="G762" i="11"/>
  <c r="F762" i="11"/>
  <c r="D762" i="11"/>
  <c r="C762" i="11"/>
  <c r="B761" i="11"/>
  <c r="A762" i="11"/>
  <c r="T761" i="11"/>
  <c r="S761" i="11"/>
  <c r="R761" i="11"/>
  <c r="Q761" i="11"/>
  <c r="P761" i="11"/>
  <c r="O761" i="11"/>
  <c r="M761" i="11"/>
  <c r="L761" i="11"/>
  <c r="K761" i="11"/>
  <c r="I761" i="11"/>
  <c r="H761" i="11"/>
  <c r="G761" i="11"/>
  <c r="F761" i="11"/>
  <c r="D761" i="11"/>
  <c r="C761" i="11"/>
  <c r="B760" i="11"/>
  <c r="A761" i="11"/>
  <c r="T760" i="11"/>
  <c r="S760" i="11"/>
  <c r="R760" i="11"/>
  <c r="Q760" i="11"/>
  <c r="P760" i="11"/>
  <c r="O760" i="11"/>
  <c r="M760" i="11"/>
  <c r="L760" i="11"/>
  <c r="K760" i="11"/>
  <c r="I760" i="11"/>
  <c r="H760" i="11"/>
  <c r="G760" i="11"/>
  <c r="F760" i="11"/>
  <c r="D760" i="11"/>
  <c r="C760" i="11"/>
  <c r="B759" i="11"/>
  <c r="A760" i="11"/>
  <c r="T759" i="11"/>
  <c r="S759" i="11"/>
  <c r="R759" i="11"/>
  <c r="Q759" i="11"/>
  <c r="P759" i="11"/>
  <c r="O759" i="11"/>
  <c r="M759" i="11"/>
  <c r="L759" i="11"/>
  <c r="K759" i="11"/>
  <c r="I759" i="11"/>
  <c r="H759" i="11"/>
  <c r="G759" i="11"/>
  <c r="F759" i="11"/>
  <c r="D759" i="11"/>
  <c r="C759" i="11"/>
  <c r="A759" i="11"/>
  <c r="T758" i="11"/>
  <c r="S758" i="11"/>
  <c r="R758" i="11"/>
  <c r="Q758" i="11"/>
  <c r="P758" i="11"/>
  <c r="O758" i="11"/>
  <c r="M758" i="11"/>
  <c r="L758" i="11"/>
  <c r="K758" i="11"/>
  <c r="I758" i="11"/>
  <c r="H758" i="11"/>
  <c r="G758" i="11"/>
  <c r="F758" i="11"/>
  <c r="D758" i="11"/>
  <c r="C758" i="11"/>
  <c r="B757" i="11"/>
  <c r="A758" i="11"/>
  <c r="T757" i="11"/>
  <c r="S757" i="11"/>
  <c r="R757" i="11"/>
  <c r="Q757" i="11"/>
  <c r="P757" i="11"/>
  <c r="O757" i="11"/>
  <c r="M757" i="11"/>
  <c r="L757" i="11"/>
  <c r="K757" i="11"/>
  <c r="I757" i="11"/>
  <c r="H757" i="11"/>
  <c r="G757" i="11"/>
  <c r="F757" i="11"/>
  <c r="D757" i="11"/>
  <c r="C757" i="11"/>
  <c r="B756" i="11"/>
  <c r="A757" i="11"/>
  <c r="T756" i="11"/>
  <c r="S756" i="11"/>
  <c r="R756" i="11"/>
  <c r="Q756" i="11"/>
  <c r="P756" i="11"/>
  <c r="O756" i="11"/>
  <c r="M756" i="11"/>
  <c r="L756" i="11"/>
  <c r="K756" i="11"/>
  <c r="I756" i="11"/>
  <c r="H756" i="11"/>
  <c r="G756" i="11"/>
  <c r="F756" i="11"/>
  <c r="D756" i="11"/>
  <c r="C756" i="11"/>
  <c r="B755" i="11"/>
  <c r="A756" i="11"/>
  <c r="T755" i="11"/>
  <c r="S755" i="11"/>
  <c r="R755" i="11"/>
  <c r="Q755" i="11"/>
  <c r="P755" i="11"/>
  <c r="O755" i="11"/>
  <c r="M755" i="11"/>
  <c r="L755" i="11"/>
  <c r="K755" i="11"/>
  <c r="I755" i="11"/>
  <c r="H755" i="11"/>
  <c r="G755" i="11"/>
  <c r="F755" i="11"/>
  <c r="D755" i="11"/>
  <c r="C755" i="11"/>
  <c r="B754" i="11"/>
  <c r="A755" i="11"/>
  <c r="T754" i="11"/>
  <c r="S754" i="11"/>
  <c r="R754" i="11"/>
  <c r="Q754" i="11"/>
  <c r="P754" i="11"/>
  <c r="O754" i="11"/>
  <c r="M754" i="11"/>
  <c r="L754" i="11"/>
  <c r="K754" i="11"/>
  <c r="I754" i="11"/>
  <c r="H754" i="11"/>
  <c r="G754" i="11"/>
  <c r="F754" i="11"/>
  <c r="D754" i="11"/>
  <c r="C754" i="11"/>
  <c r="B753" i="11"/>
  <c r="A754" i="11"/>
  <c r="T753" i="11"/>
  <c r="S753" i="11"/>
  <c r="R753" i="11"/>
  <c r="Q753" i="11"/>
  <c r="P753" i="11"/>
  <c r="O753" i="11"/>
  <c r="M753" i="11"/>
  <c r="L753" i="11"/>
  <c r="K753" i="11"/>
  <c r="I753" i="11"/>
  <c r="H753" i="11"/>
  <c r="G753" i="11"/>
  <c r="F753" i="11"/>
  <c r="D753" i="11"/>
  <c r="C753" i="11"/>
  <c r="B752" i="11"/>
  <c r="A753" i="11"/>
  <c r="T752" i="11"/>
  <c r="S752" i="11"/>
  <c r="R752" i="11"/>
  <c r="Q752" i="11"/>
  <c r="P752" i="11"/>
  <c r="O752" i="11"/>
  <c r="M752" i="11"/>
  <c r="L752" i="11"/>
  <c r="K752" i="11"/>
  <c r="I752" i="11"/>
  <c r="H752" i="11"/>
  <c r="G752" i="11"/>
  <c r="F752" i="11"/>
  <c r="D752" i="11"/>
  <c r="C752" i="11"/>
  <c r="B751" i="11"/>
  <c r="A752" i="11"/>
  <c r="T751" i="11"/>
  <c r="S751" i="11"/>
  <c r="R751" i="11"/>
  <c r="Q751" i="11"/>
  <c r="P751" i="11"/>
  <c r="O751" i="11"/>
  <c r="M751" i="11"/>
  <c r="L751" i="11"/>
  <c r="K751" i="11"/>
  <c r="I751" i="11"/>
  <c r="H751" i="11"/>
  <c r="G751" i="11"/>
  <c r="F751" i="11"/>
  <c r="D751" i="11"/>
  <c r="C751" i="11"/>
  <c r="A751" i="11"/>
  <c r="T750" i="11"/>
  <c r="S750" i="11"/>
  <c r="R750" i="11"/>
  <c r="Q750" i="11"/>
  <c r="P750" i="11"/>
  <c r="O750" i="11"/>
  <c r="M750" i="11"/>
  <c r="L750" i="11"/>
  <c r="K750" i="11"/>
  <c r="I750" i="11"/>
  <c r="H750" i="11"/>
  <c r="G750" i="11"/>
  <c r="F750" i="11"/>
  <c r="D750" i="11"/>
  <c r="C750" i="11"/>
  <c r="A750" i="11"/>
  <c r="T749" i="11"/>
  <c r="S749" i="11"/>
  <c r="R749" i="11"/>
  <c r="Q749" i="11"/>
  <c r="P749" i="11"/>
  <c r="O749" i="11"/>
  <c r="M749" i="11"/>
  <c r="L749" i="11"/>
  <c r="K749" i="11"/>
  <c r="I749" i="11"/>
  <c r="H749" i="11"/>
  <c r="G749" i="11"/>
  <c r="F749" i="11"/>
  <c r="D749" i="11"/>
  <c r="C749" i="11"/>
  <c r="B748" i="11"/>
  <c r="A749" i="11"/>
  <c r="T748" i="11"/>
  <c r="S748" i="11"/>
  <c r="R748" i="11"/>
  <c r="Q748" i="11"/>
  <c r="P748" i="11"/>
  <c r="O748" i="11"/>
  <c r="M748" i="11"/>
  <c r="L748" i="11"/>
  <c r="K748" i="11"/>
  <c r="I748" i="11"/>
  <c r="H748" i="11"/>
  <c r="G748" i="11"/>
  <c r="F748" i="11"/>
  <c r="D748" i="11"/>
  <c r="C748" i="11"/>
  <c r="B747" i="11"/>
  <c r="A748" i="11"/>
  <c r="T747" i="11"/>
  <c r="S747" i="11"/>
  <c r="R747" i="11"/>
  <c r="Q747" i="11"/>
  <c r="P747" i="11"/>
  <c r="O747" i="11"/>
  <c r="M747" i="11"/>
  <c r="L747" i="11"/>
  <c r="K747" i="11"/>
  <c r="I747" i="11"/>
  <c r="H747" i="11"/>
  <c r="G747" i="11"/>
  <c r="F747" i="11"/>
  <c r="D747" i="11"/>
  <c r="C747" i="11"/>
  <c r="B746" i="11"/>
  <c r="A747" i="11"/>
  <c r="T746" i="11"/>
  <c r="S746" i="11"/>
  <c r="R746" i="11"/>
  <c r="Q746" i="11"/>
  <c r="P746" i="11"/>
  <c r="O746" i="11"/>
  <c r="M746" i="11"/>
  <c r="L746" i="11"/>
  <c r="K746" i="11"/>
  <c r="I746" i="11"/>
  <c r="H746" i="11"/>
  <c r="G746" i="11"/>
  <c r="F746" i="11"/>
  <c r="D746" i="11"/>
  <c r="C746" i="11"/>
  <c r="B745" i="11"/>
  <c r="A746" i="11"/>
  <c r="T745" i="11"/>
  <c r="S745" i="11"/>
  <c r="R745" i="11"/>
  <c r="Q745" i="11"/>
  <c r="P745" i="11"/>
  <c r="O745" i="11"/>
  <c r="M745" i="11"/>
  <c r="L745" i="11"/>
  <c r="K745" i="11"/>
  <c r="I745" i="11"/>
  <c r="H745" i="11"/>
  <c r="G745" i="11"/>
  <c r="F745" i="11"/>
  <c r="D745" i="11"/>
  <c r="C745" i="11"/>
  <c r="B744" i="11"/>
  <c r="A745" i="11"/>
  <c r="T744" i="11"/>
  <c r="S744" i="11"/>
  <c r="R744" i="11"/>
  <c r="Q744" i="11"/>
  <c r="P744" i="11"/>
  <c r="O744" i="11"/>
  <c r="M744" i="11"/>
  <c r="L744" i="11"/>
  <c r="K744" i="11"/>
  <c r="I744" i="11"/>
  <c r="H744" i="11"/>
  <c r="G744" i="11"/>
  <c r="F744" i="11"/>
  <c r="D744" i="11"/>
  <c r="C744" i="11"/>
  <c r="B743" i="11"/>
  <c r="A744" i="11"/>
  <c r="T743" i="11"/>
  <c r="S743" i="11"/>
  <c r="R743" i="11"/>
  <c r="Q743" i="11"/>
  <c r="P743" i="11"/>
  <c r="O743" i="11"/>
  <c r="M743" i="11"/>
  <c r="L743" i="11"/>
  <c r="K743" i="11"/>
  <c r="I743" i="11"/>
  <c r="H743" i="11"/>
  <c r="G743" i="11"/>
  <c r="F743" i="11"/>
  <c r="D743" i="11"/>
  <c r="C743" i="11"/>
  <c r="B742" i="11"/>
  <c r="A743" i="11"/>
  <c r="T742" i="11"/>
  <c r="S742" i="11"/>
  <c r="R742" i="11"/>
  <c r="Q742" i="11"/>
  <c r="P742" i="11"/>
  <c r="O742" i="11"/>
  <c r="M742" i="11"/>
  <c r="L742" i="11"/>
  <c r="K742" i="11"/>
  <c r="I742" i="11"/>
  <c r="H742" i="11"/>
  <c r="G742" i="11"/>
  <c r="F742" i="11"/>
  <c r="D742" i="11"/>
  <c r="C742" i="11"/>
  <c r="B741" i="11"/>
  <c r="A742" i="11"/>
  <c r="T741" i="11"/>
  <c r="S741" i="11"/>
  <c r="R741" i="11"/>
  <c r="Q741" i="11"/>
  <c r="P741" i="11"/>
  <c r="O741" i="11"/>
  <c r="M741" i="11"/>
  <c r="L741" i="11"/>
  <c r="K741" i="11"/>
  <c r="I741" i="11"/>
  <c r="H741" i="11"/>
  <c r="G741" i="11"/>
  <c r="F741" i="11"/>
  <c r="D741" i="11"/>
  <c r="C741" i="11"/>
  <c r="B740" i="11"/>
  <c r="A741" i="11"/>
  <c r="T740" i="11"/>
  <c r="S740" i="11"/>
  <c r="R740" i="11"/>
  <c r="Q740" i="11"/>
  <c r="P740" i="11"/>
  <c r="O740" i="11"/>
  <c r="M740" i="11"/>
  <c r="L740" i="11"/>
  <c r="K740" i="11"/>
  <c r="I740" i="11"/>
  <c r="H740" i="11"/>
  <c r="G740" i="11"/>
  <c r="F740" i="11"/>
  <c r="D740" i="11"/>
  <c r="C740" i="11"/>
  <c r="B739" i="11"/>
  <c r="A740" i="11"/>
  <c r="T739" i="11"/>
  <c r="S739" i="11"/>
  <c r="R739" i="11"/>
  <c r="Q739" i="11"/>
  <c r="P739" i="11"/>
  <c r="O739" i="11"/>
  <c r="M739" i="11"/>
  <c r="L739" i="11"/>
  <c r="K739" i="11"/>
  <c r="I739" i="11"/>
  <c r="H739" i="11"/>
  <c r="G739" i="11"/>
  <c r="F739" i="11"/>
  <c r="D739" i="11"/>
  <c r="C739" i="11"/>
  <c r="B738" i="11"/>
  <c r="A739" i="11"/>
  <c r="T738" i="11"/>
  <c r="S738" i="11"/>
  <c r="R738" i="11"/>
  <c r="Q738" i="11"/>
  <c r="P738" i="11"/>
  <c r="O738" i="11"/>
  <c r="M738" i="11"/>
  <c r="L738" i="11"/>
  <c r="K738" i="11"/>
  <c r="I738" i="11"/>
  <c r="H738" i="11"/>
  <c r="G738" i="11"/>
  <c r="F738" i="11"/>
  <c r="D738" i="11"/>
  <c r="C738" i="11"/>
  <c r="B737" i="11"/>
  <c r="A738" i="11"/>
  <c r="T737" i="11"/>
  <c r="S737" i="11"/>
  <c r="R737" i="11"/>
  <c r="Q737" i="11"/>
  <c r="P737" i="11"/>
  <c r="O737" i="11"/>
  <c r="M737" i="11"/>
  <c r="L737" i="11"/>
  <c r="K737" i="11"/>
  <c r="I737" i="11"/>
  <c r="H737" i="11"/>
  <c r="G737" i="11"/>
  <c r="F737" i="11"/>
  <c r="D737" i="11"/>
  <c r="C737" i="11"/>
  <c r="B736" i="11"/>
  <c r="A737" i="11"/>
  <c r="T736" i="11"/>
  <c r="S736" i="11"/>
  <c r="R736" i="11"/>
  <c r="Q736" i="11"/>
  <c r="P736" i="11"/>
  <c r="O736" i="11"/>
  <c r="M736" i="11"/>
  <c r="L736" i="11"/>
  <c r="K736" i="11"/>
  <c r="I736" i="11"/>
  <c r="H736" i="11"/>
  <c r="G736" i="11"/>
  <c r="F736" i="11"/>
  <c r="D736" i="11"/>
  <c r="C736" i="11"/>
  <c r="B735" i="11"/>
  <c r="A736" i="11"/>
  <c r="T735" i="11"/>
  <c r="S735" i="11"/>
  <c r="R735" i="11"/>
  <c r="Q735" i="11"/>
  <c r="P735" i="11"/>
  <c r="O735" i="11"/>
  <c r="M735" i="11"/>
  <c r="L735" i="11"/>
  <c r="K735" i="11"/>
  <c r="I735" i="11"/>
  <c r="H735" i="11"/>
  <c r="G735" i="11"/>
  <c r="F735" i="11"/>
  <c r="D735" i="11"/>
  <c r="C735" i="11"/>
  <c r="B734" i="11"/>
  <c r="A735" i="11"/>
  <c r="T734" i="11"/>
  <c r="S734" i="11"/>
  <c r="R734" i="11"/>
  <c r="Q734" i="11"/>
  <c r="P734" i="11"/>
  <c r="O734" i="11"/>
  <c r="M734" i="11"/>
  <c r="L734" i="11"/>
  <c r="K734" i="11"/>
  <c r="I734" i="11"/>
  <c r="H734" i="11"/>
  <c r="G734" i="11"/>
  <c r="F734" i="11"/>
  <c r="D734" i="11"/>
  <c r="C734" i="11"/>
  <c r="B733" i="11"/>
  <c r="A734" i="11"/>
  <c r="CF730" i="11"/>
  <c r="CE730" i="11"/>
  <c r="CD730" i="11"/>
  <c r="CC730" i="11"/>
  <c r="CB730" i="11"/>
  <c r="CA730" i="11"/>
  <c r="BZ730" i="11"/>
  <c r="BY730" i="11"/>
  <c r="BX730" i="11"/>
  <c r="BW730" i="11"/>
  <c r="BV730" i="11"/>
  <c r="BU730" i="11"/>
  <c r="BT730" i="11"/>
  <c r="BS730" i="11"/>
  <c r="BR730" i="11"/>
  <c r="BQ730" i="11"/>
  <c r="BP730" i="11"/>
  <c r="BO730" i="11"/>
  <c r="BN730" i="11"/>
  <c r="BM730" i="11"/>
  <c r="BL730" i="11"/>
  <c r="BK730" i="11"/>
  <c r="BJ730" i="11"/>
  <c r="BF730" i="11"/>
  <c r="BE730" i="11"/>
  <c r="BB730" i="11"/>
  <c r="BA730" i="11"/>
  <c r="AZ730" i="11"/>
  <c r="AY730" i="11"/>
  <c r="AX730" i="11"/>
  <c r="AW730" i="11"/>
  <c r="AV730" i="11"/>
  <c r="AU730" i="11"/>
  <c r="AT730" i="11"/>
  <c r="AS730" i="11"/>
  <c r="AR730" i="11"/>
  <c r="AQ730" i="11"/>
  <c r="AP730" i="11"/>
  <c r="AO730" i="11"/>
  <c r="AN730" i="11"/>
  <c r="AM730" i="11"/>
  <c r="AL730" i="11"/>
  <c r="AK730" i="11"/>
  <c r="AJ730" i="11"/>
  <c r="AI730" i="11"/>
  <c r="AH730" i="11"/>
  <c r="AG730" i="11"/>
  <c r="AF730" i="11"/>
  <c r="AE730" i="11"/>
  <c r="AD730" i="11"/>
  <c r="AC730" i="11"/>
  <c r="AB730" i="11"/>
  <c r="AA730" i="11"/>
  <c r="Z730" i="11"/>
  <c r="Y730" i="11"/>
  <c r="X730" i="11"/>
  <c r="W730" i="11"/>
  <c r="U730" i="11"/>
  <c r="N730" i="11"/>
  <c r="M730" i="11"/>
  <c r="L730" i="11"/>
  <c r="K730" i="11"/>
  <c r="J730" i="11"/>
  <c r="I730" i="11"/>
  <c r="H730" i="11"/>
  <c r="G730" i="11"/>
  <c r="F730" i="11"/>
  <c r="E730" i="11"/>
  <c r="D730" i="11"/>
  <c r="C730" i="11"/>
  <c r="B729" i="11"/>
  <c r="A730" i="11"/>
  <c r="BR726" i="11"/>
  <c r="BQ726" i="11"/>
  <c r="BP726" i="11"/>
  <c r="BO726" i="11"/>
  <c r="BN726" i="11"/>
  <c r="BM726" i="11"/>
  <c r="BL726" i="11"/>
  <c r="BK726" i="11"/>
  <c r="BJ726" i="11"/>
  <c r="BI726" i="11"/>
  <c r="BH726" i="11"/>
  <c r="BG726" i="11"/>
  <c r="BF726" i="11"/>
  <c r="BE726" i="11"/>
  <c r="BD726" i="11"/>
  <c r="BC726" i="11"/>
  <c r="BB726" i="11"/>
  <c r="BA726" i="11"/>
  <c r="AZ726" i="11"/>
  <c r="AY726" i="11"/>
  <c r="AX726" i="11"/>
  <c r="AW726" i="11"/>
  <c r="AV726" i="11"/>
  <c r="AU726" i="11"/>
  <c r="AT726" i="11"/>
  <c r="AS726" i="11"/>
  <c r="AR726" i="11"/>
  <c r="AQ726" i="11"/>
  <c r="AP726" i="11"/>
  <c r="AO726" i="11"/>
  <c r="AN726" i="11"/>
  <c r="AM726" i="11"/>
  <c r="AL726" i="11"/>
  <c r="AK726" i="11"/>
  <c r="AJ726" i="11"/>
  <c r="AI726" i="11"/>
  <c r="AH726" i="11"/>
  <c r="AG726" i="11"/>
  <c r="AF726" i="11"/>
  <c r="AE726" i="11"/>
  <c r="AD726" i="11"/>
  <c r="AC726" i="11"/>
  <c r="AB726" i="11"/>
  <c r="AA726" i="11"/>
  <c r="Z726" i="11"/>
  <c r="Y726" i="11"/>
  <c r="X726" i="11"/>
  <c r="W726" i="11"/>
  <c r="V726" i="11"/>
  <c r="U726" i="11"/>
  <c r="S726" i="11"/>
  <c r="R726" i="11"/>
  <c r="Q726" i="11"/>
  <c r="P726" i="11"/>
  <c r="O726" i="11"/>
  <c r="N726" i="11"/>
  <c r="M726" i="11"/>
  <c r="L726" i="11"/>
  <c r="K726" i="11"/>
  <c r="J726" i="11"/>
  <c r="I726" i="11"/>
  <c r="H726" i="11"/>
  <c r="G726" i="11"/>
  <c r="F726" i="11"/>
  <c r="E726" i="11"/>
  <c r="D726" i="11"/>
  <c r="C726" i="11"/>
  <c r="B725" i="11"/>
  <c r="A726" i="11"/>
  <c r="CC722" i="11"/>
  <c r="CB722" i="11"/>
  <c r="CA722" i="11"/>
  <c r="BZ722" i="11"/>
  <c r="BY722" i="11"/>
  <c r="BX722" i="11"/>
  <c r="BW722" i="11"/>
  <c r="BV722" i="11"/>
  <c r="BU722" i="11"/>
  <c r="BT722" i="11"/>
  <c r="BS722" i="11"/>
  <c r="BR722" i="11"/>
  <c r="BQ722" i="11"/>
  <c r="BP722" i="11"/>
  <c r="BO722" i="11"/>
  <c r="BN722" i="11"/>
  <c r="BM722" i="11"/>
  <c r="BL722" i="11"/>
  <c r="BK722" i="11"/>
  <c r="BJ722" i="11"/>
  <c r="BI722" i="11"/>
  <c r="BH722" i="11"/>
  <c r="BG722" i="11"/>
  <c r="BF722" i="11"/>
  <c r="BE722" i="11"/>
  <c r="BD722" i="11"/>
  <c r="BC722" i="11"/>
  <c r="BB722" i="11"/>
  <c r="BA722" i="11"/>
  <c r="AZ722" i="11"/>
  <c r="AY722" i="11"/>
  <c r="AX722" i="11"/>
  <c r="AW722" i="11"/>
  <c r="AV722" i="11"/>
  <c r="AR722" i="11"/>
  <c r="AQ722" i="11"/>
  <c r="AP722" i="11"/>
  <c r="AO722" i="11"/>
  <c r="AN722" i="11"/>
  <c r="AM722" i="11"/>
  <c r="AL722" i="11"/>
  <c r="AK722" i="11"/>
  <c r="AJ722" i="11"/>
  <c r="AI722" i="11"/>
  <c r="AH722" i="11"/>
  <c r="AG722" i="11"/>
  <c r="AF722" i="11"/>
  <c r="AE722" i="11"/>
  <c r="AD722" i="11"/>
  <c r="AC722" i="11"/>
  <c r="AB722" i="11"/>
  <c r="AA722" i="11"/>
  <c r="Z722" i="11"/>
  <c r="Y722" i="11"/>
  <c r="X722" i="11"/>
  <c r="W722" i="11"/>
  <c r="V722" i="11"/>
  <c r="U722" i="11"/>
  <c r="T722" i="11"/>
  <c r="S722" i="11"/>
  <c r="R722" i="11"/>
  <c r="Q722" i="11"/>
  <c r="P722" i="11"/>
  <c r="O722" i="11"/>
  <c r="N722" i="11"/>
  <c r="M722" i="11"/>
  <c r="L722" i="11"/>
  <c r="K722" i="11"/>
  <c r="J722" i="11"/>
  <c r="I722" i="11"/>
  <c r="H722" i="11"/>
  <c r="G722" i="11"/>
  <c r="F722" i="11"/>
  <c r="E722" i="11"/>
  <c r="D722" i="11"/>
  <c r="C722" i="11"/>
  <c r="B721" i="11"/>
  <c r="A722" i="11"/>
  <c r="C615" i="11"/>
  <c r="E550" i="11"/>
  <c r="E546" i="11"/>
  <c r="E545" i="11"/>
  <c r="E544" i="11"/>
  <c r="E540" i="11"/>
  <c r="E539" i="11"/>
  <c r="E538" i="11"/>
  <c r="E537" i="11"/>
  <c r="E536" i="11"/>
  <c r="E535" i="11"/>
  <c r="E534" i="11"/>
  <c r="E533" i="11"/>
  <c r="E532" i="11"/>
  <c r="E531" i="11"/>
  <c r="E530" i="11"/>
  <c r="E529" i="11"/>
  <c r="E528" i="11"/>
  <c r="E527" i="11"/>
  <c r="E526" i="11"/>
  <c r="E525" i="11"/>
  <c r="E524" i="11"/>
  <c r="E523" i="11"/>
  <c r="E522" i="11"/>
  <c r="E520" i="11"/>
  <c r="E519" i="11"/>
  <c r="E518" i="11"/>
  <c r="E517" i="11"/>
  <c r="E516" i="11"/>
  <c r="E515" i="11"/>
  <c r="E514" i="11"/>
  <c r="E511" i="11"/>
  <c r="E510" i="11"/>
  <c r="E509" i="11"/>
  <c r="E508" i="11"/>
  <c r="E507" i="11"/>
  <c r="H507" i="11"/>
  <c r="E506" i="11"/>
  <c r="H506" i="11"/>
  <c r="E505" i="11"/>
  <c r="E504" i="11"/>
  <c r="E503" i="11"/>
  <c r="H503" i="11"/>
  <c r="E502" i="11"/>
  <c r="H502" i="11"/>
  <c r="E501" i="11"/>
  <c r="H501" i="11"/>
  <c r="E500" i="11"/>
  <c r="H500" i="11"/>
  <c r="E499" i="11"/>
  <c r="E498" i="11"/>
  <c r="E497" i="11"/>
  <c r="E496" i="11"/>
  <c r="G493" i="11"/>
  <c r="E493" i="11"/>
  <c r="C493" i="11"/>
  <c r="A493" i="11"/>
  <c r="B478" i="11"/>
  <c r="B474" i="11"/>
  <c r="B464" i="11"/>
  <c r="B463" i="11"/>
  <c r="C459" i="11"/>
  <c r="B459" i="11"/>
  <c r="B458" i="11"/>
  <c r="B455" i="11"/>
  <c r="B454" i="11"/>
  <c r="B453" i="11"/>
  <c r="C447" i="11"/>
  <c r="C446" i="11"/>
  <c r="C445" i="11"/>
  <c r="C444" i="11"/>
  <c r="C439" i="11"/>
  <c r="B439" i="11"/>
  <c r="C438" i="11"/>
  <c r="B438" i="11"/>
  <c r="B440" i="11" s="1"/>
  <c r="B437" i="11"/>
  <c r="B436" i="11"/>
  <c r="B435" i="11"/>
  <c r="B434" i="11"/>
  <c r="B433" i="11"/>
  <c r="B432" i="11"/>
  <c r="B431" i="11"/>
  <c r="B430" i="11"/>
  <c r="B429" i="11"/>
  <c r="B428" i="11"/>
  <c r="B427" i="11"/>
  <c r="D424" i="11"/>
  <c r="B424" i="11"/>
  <c r="B423" i="11"/>
  <c r="D421" i="11"/>
  <c r="B421" i="11"/>
  <c r="C420" i="11"/>
  <c r="B420" i="11"/>
  <c r="D418" i="11"/>
  <c r="B418" i="11"/>
  <c r="B417" i="11"/>
  <c r="D415" i="11"/>
  <c r="B415" i="11"/>
  <c r="B414" i="11"/>
  <c r="A412" i="11"/>
  <c r="D390" i="11"/>
  <c r="B441" i="11" s="1"/>
  <c r="D372" i="11"/>
  <c r="D367" i="11"/>
  <c r="C448" i="11" s="1"/>
  <c r="D361" i="11"/>
  <c r="N817" i="11" s="1"/>
  <c r="D329" i="11"/>
  <c r="D328" i="11"/>
  <c r="D319" i="11"/>
  <c r="D314" i="11"/>
  <c r="D290" i="11"/>
  <c r="D283" i="11"/>
  <c r="D265" i="11"/>
  <c r="D260" i="11"/>
  <c r="D240" i="11"/>
  <c r="B447" i="11" s="1"/>
  <c r="D236" i="11"/>
  <c r="B446" i="11" s="1"/>
  <c r="D229" i="11"/>
  <c r="B445" i="11" s="1"/>
  <c r="D221" i="11"/>
  <c r="D217" i="11"/>
  <c r="C217" i="11"/>
  <c r="D433" i="11" s="1"/>
  <c r="B217" i="11"/>
  <c r="E216" i="11"/>
  <c r="E215" i="11"/>
  <c r="E214" i="11"/>
  <c r="E213" i="11"/>
  <c r="E212" i="11"/>
  <c r="E211" i="11"/>
  <c r="E210" i="11"/>
  <c r="E209" i="11"/>
  <c r="D204" i="11"/>
  <c r="C204" i="11"/>
  <c r="B204" i="11"/>
  <c r="E203" i="11"/>
  <c r="E202" i="11"/>
  <c r="C474" i="11" s="1"/>
  <c r="E201" i="11"/>
  <c r="E200" i="11"/>
  <c r="E199" i="11"/>
  <c r="E198" i="11"/>
  <c r="E197" i="11"/>
  <c r="E196" i="11"/>
  <c r="E195" i="11"/>
  <c r="D190" i="11"/>
  <c r="D437" i="11" s="1"/>
  <c r="D186" i="11"/>
  <c r="D436" i="11" s="1"/>
  <c r="D181" i="11"/>
  <c r="D435" i="11" s="1"/>
  <c r="D177" i="11"/>
  <c r="D173" i="11"/>
  <c r="E154" i="11"/>
  <c r="E153" i="11"/>
  <c r="E152" i="11"/>
  <c r="E151" i="11"/>
  <c r="C421" i="11" s="1"/>
  <c r="E150" i="11"/>
  <c r="E148" i="11"/>
  <c r="E147" i="11"/>
  <c r="E146" i="11"/>
  <c r="E145" i="11"/>
  <c r="C418" i="11" s="1"/>
  <c r="E144" i="11"/>
  <c r="C417" i="11" s="1"/>
  <c r="E142" i="11"/>
  <c r="E141" i="11"/>
  <c r="D463" i="11" s="1"/>
  <c r="E140" i="11"/>
  <c r="E139" i="11"/>
  <c r="C415" i="11" s="1"/>
  <c r="E138" i="11"/>
  <c r="C414" i="11" s="1"/>
  <c r="E127" i="11"/>
  <c r="CE80" i="11"/>
  <c r="T816" i="11" s="1"/>
  <c r="CF79" i="11"/>
  <c r="CE79" i="11"/>
  <c r="S816" i="11" s="1"/>
  <c r="CE78" i="11"/>
  <c r="CE77" i="11"/>
  <c r="CE76" i="11"/>
  <c r="AV75" i="11"/>
  <c r="N779" i="11" s="1"/>
  <c r="AU75" i="11"/>
  <c r="N778" i="11" s="1"/>
  <c r="AT75" i="11"/>
  <c r="N777" i="11" s="1"/>
  <c r="AS75" i="11"/>
  <c r="N776" i="11" s="1"/>
  <c r="AR75" i="11"/>
  <c r="N775" i="11" s="1"/>
  <c r="AQ75" i="11"/>
  <c r="N774" i="11" s="1"/>
  <c r="AP75" i="11"/>
  <c r="N773" i="11" s="1"/>
  <c r="AO75" i="11"/>
  <c r="N772" i="11" s="1"/>
  <c r="AN75" i="11"/>
  <c r="N771" i="11" s="1"/>
  <c r="AM75" i="11"/>
  <c r="N770" i="11" s="1"/>
  <c r="AL75" i="11"/>
  <c r="N769" i="11" s="1"/>
  <c r="AK75" i="11"/>
  <c r="N768" i="11" s="1"/>
  <c r="AJ75" i="11"/>
  <c r="N767" i="11" s="1"/>
  <c r="AI75" i="11"/>
  <c r="N766" i="11" s="1"/>
  <c r="AH75" i="11"/>
  <c r="N765" i="11" s="1"/>
  <c r="AG75" i="11"/>
  <c r="N764" i="11" s="1"/>
  <c r="N763" i="11"/>
  <c r="AE75" i="11"/>
  <c r="N762" i="11" s="1"/>
  <c r="AD75" i="11"/>
  <c r="N761" i="11" s="1"/>
  <c r="AC75" i="11"/>
  <c r="N760" i="11" s="1"/>
  <c r="AB75" i="11"/>
  <c r="N759" i="11" s="1"/>
  <c r="AA75" i="11"/>
  <c r="N758" i="11" s="1"/>
  <c r="Z75" i="11"/>
  <c r="N757" i="11" s="1"/>
  <c r="Y75" i="11"/>
  <c r="N756" i="11" s="1"/>
  <c r="X75" i="11"/>
  <c r="N755" i="11" s="1"/>
  <c r="W75" i="11"/>
  <c r="N754" i="11" s="1"/>
  <c r="V75" i="11"/>
  <c r="N753" i="11" s="1"/>
  <c r="U75" i="11"/>
  <c r="N752" i="11" s="1"/>
  <c r="T75" i="11"/>
  <c r="N751" i="11" s="1"/>
  <c r="S75" i="11"/>
  <c r="N750" i="11" s="1"/>
  <c r="R75" i="11"/>
  <c r="N749" i="11" s="1"/>
  <c r="Q75" i="11"/>
  <c r="N748" i="11" s="1"/>
  <c r="P75" i="11"/>
  <c r="N747" i="11" s="1"/>
  <c r="O75" i="11"/>
  <c r="N746" i="11" s="1"/>
  <c r="N75" i="11"/>
  <c r="N745" i="11" s="1"/>
  <c r="M75" i="11"/>
  <c r="N744" i="11" s="1"/>
  <c r="L75" i="11"/>
  <c r="N743" i="11" s="1"/>
  <c r="K75" i="11"/>
  <c r="N742" i="11" s="1"/>
  <c r="J75" i="11"/>
  <c r="N741" i="11" s="1"/>
  <c r="I75" i="11"/>
  <c r="N740" i="11" s="1"/>
  <c r="H75" i="11"/>
  <c r="N739" i="11" s="1"/>
  <c r="G75" i="11"/>
  <c r="N738" i="11" s="1"/>
  <c r="F75" i="11"/>
  <c r="N737" i="11" s="1"/>
  <c r="E75" i="11"/>
  <c r="N736" i="11" s="1"/>
  <c r="D75" i="11"/>
  <c r="N735" i="11" s="1"/>
  <c r="C75" i="11"/>
  <c r="N734" i="11" s="1"/>
  <c r="CE74" i="11"/>
  <c r="C464" i="11" s="1"/>
  <c r="CE73" i="11"/>
  <c r="CD71" i="11"/>
  <c r="C575" i="11" s="1"/>
  <c r="CE70" i="11"/>
  <c r="M816" i="11" s="1"/>
  <c r="CE69" i="11"/>
  <c r="L816" i="11" s="1"/>
  <c r="CE68" i="11"/>
  <c r="K816" i="11" s="1"/>
  <c r="CE66" i="11"/>
  <c r="CE65" i="11"/>
  <c r="H816" i="11" s="1"/>
  <c r="CE64" i="11"/>
  <c r="CE63" i="11"/>
  <c r="F816" i="11" s="1"/>
  <c r="CE61" i="11"/>
  <c r="CE60" i="11"/>
  <c r="C816" i="11" s="1"/>
  <c r="B53" i="11"/>
  <c r="CE51" i="11"/>
  <c r="CE47" i="11"/>
  <c r="B47" i="11"/>
  <c r="B49" i="11" s="1"/>
  <c r="C469" i="11" l="1"/>
  <c r="C268" i="11"/>
  <c r="C471" i="11"/>
  <c r="C270" i="11"/>
  <c r="C473" i="11"/>
  <c r="C272" i="11"/>
  <c r="C468" i="11"/>
  <c r="C267" i="11"/>
  <c r="C470" i="11"/>
  <c r="C269" i="11"/>
  <c r="C472" i="11"/>
  <c r="C271" i="11"/>
  <c r="D434" i="11"/>
  <c r="H176" i="11"/>
  <c r="D428" i="11"/>
  <c r="H173" i="11"/>
  <c r="B465" i="11"/>
  <c r="C475" i="11"/>
  <c r="C274" i="11"/>
  <c r="D330" i="11"/>
  <c r="E217" i="11"/>
  <c r="C478" i="11" s="1"/>
  <c r="T815" i="11"/>
  <c r="Q815" i="11"/>
  <c r="S815" i="11"/>
  <c r="J612" i="11"/>
  <c r="O816" i="11"/>
  <c r="L815" i="11"/>
  <c r="O815" i="11"/>
  <c r="BL48" i="11"/>
  <c r="BL62" i="11" s="1"/>
  <c r="BN48" i="11"/>
  <c r="BP48" i="11"/>
  <c r="BP62" i="11" s="1"/>
  <c r="BR48" i="11"/>
  <c r="BR62" i="11" s="1"/>
  <c r="BT48" i="11"/>
  <c r="BV48" i="11"/>
  <c r="BV62" i="11" s="1"/>
  <c r="BX48" i="11"/>
  <c r="BX62" i="11" s="1"/>
  <c r="BZ48" i="11"/>
  <c r="BZ62" i="11" s="1"/>
  <c r="CB48" i="11"/>
  <c r="BK48" i="11"/>
  <c r="BK62" i="11" s="1"/>
  <c r="E794" i="11" s="1"/>
  <c r="BM48" i="11"/>
  <c r="BO48" i="11"/>
  <c r="BQ48" i="11"/>
  <c r="BQ62" i="11" s="1"/>
  <c r="BS48" i="11"/>
  <c r="BS62" i="11" s="1"/>
  <c r="E802" i="11" s="1"/>
  <c r="BU48" i="11"/>
  <c r="BW48" i="11"/>
  <c r="BW62" i="11" s="1"/>
  <c r="BY48" i="11"/>
  <c r="BY62" i="11" s="1"/>
  <c r="CA48" i="11"/>
  <c r="CA62" i="11" s="1"/>
  <c r="E810" i="11" s="1"/>
  <c r="CC48" i="11"/>
  <c r="I815" i="11"/>
  <c r="G815" i="11"/>
  <c r="C434" i="11"/>
  <c r="C815" i="11"/>
  <c r="BI730" i="11"/>
  <c r="AE48" i="11"/>
  <c r="AE62" i="11" s="1"/>
  <c r="E762" i="11" s="1"/>
  <c r="C48" i="11"/>
  <c r="O48" i="11"/>
  <c r="O62" i="11" s="1"/>
  <c r="E746" i="11" s="1"/>
  <c r="AU48" i="11"/>
  <c r="AU62" i="11" s="1"/>
  <c r="E778" i="11" s="1"/>
  <c r="G48" i="11"/>
  <c r="G62" i="11" s="1"/>
  <c r="E738" i="11" s="1"/>
  <c r="W48" i="11"/>
  <c r="W62" i="11" s="1"/>
  <c r="E754" i="11" s="1"/>
  <c r="AM48" i="11"/>
  <c r="AM62" i="11" s="1"/>
  <c r="E770" i="11" s="1"/>
  <c r="BC48" i="11"/>
  <c r="BC62" i="11" s="1"/>
  <c r="E786" i="11" s="1"/>
  <c r="E48" i="11"/>
  <c r="K48" i="11"/>
  <c r="K62" i="11" s="1"/>
  <c r="E742" i="11" s="1"/>
  <c r="S48" i="11"/>
  <c r="S62" i="11" s="1"/>
  <c r="E750" i="11" s="1"/>
  <c r="AA48" i="11"/>
  <c r="AA62" i="11" s="1"/>
  <c r="E758" i="11" s="1"/>
  <c r="AI48" i="11"/>
  <c r="AI62" i="11" s="1"/>
  <c r="E766" i="11" s="1"/>
  <c r="AQ48" i="11"/>
  <c r="AQ62" i="11" s="1"/>
  <c r="E774" i="11" s="1"/>
  <c r="AY48" i="11"/>
  <c r="AY62" i="11" s="1"/>
  <c r="E782" i="11" s="1"/>
  <c r="BG48" i="11"/>
  <c r="BG62" i="11" s="1"/>
  <c r="E790" i="11" s="1"/>
  <c r="D815" i="11"/>
  <c r="D816" i="11"/>
  <c r="CB62" i="11"/>
  <c r="BT62" i="11"/>
  <c r="BJ48" i="11"/>
  <c r="BJ62" i="11" s="1"/>
  <c r="BH48" i="11"/>
  <c r="BH62" i="11" s="1"/>
  <c r="BF48" i="11"/>
  <c r="BF62" i="11" s="1"/>
  <c r="BD48" i="11"/>
  <c r="BD62" i="11" s="1"/>
  <c r="BB48" i="11"/>
  <c r="BB62" i="11" s="1"/>
  <c r="AZ48" i="11"/>
  <c r="AZ62" i="11" s="1"/>
  <c r="AX48" i="11"/>
  <c r="AX62" i="11" s="1"/>
  <c r="AV48" i="11"/>
  <c r="AV62" i="11" s="1"/>
  <c r="AT48" i="11"/>
  <c r="AT62" i="11" s="1"/>
  <c r="AR48" i="11"/>
  <c r="AR62" i="11" s="1"/>
  <c r="AP48" i="11"/>
  <c r="AP62" i="11" s="1"/>
  <c r="AN48" i="11"/>
  <c r="AN62" i="11" s="1"/>
  <c r="AL48" i="11"/>
  <c r="AL62" i="11" s="1"/>
  <c r="AJ48" i="11"/>
  <c r="AJ62" i="11" s="1"/>
  <c r="AH48" i="11"/>
  <c r="AH62" i="11" s="1"/>
  <c r="AF48" i="11"/>
  <c r="AF62" i="11" s="1"/>
  <c r="AD48" i="11"/>
  <c r="AD62" i="11" s="1"/>
  <c r="AB48" i="11"/>
  <c r="AB62" i="11" s="1"/>
  <c r="Z48" i="11"/>
  <c r="Z62" i="11" s="1"/>
  <c r="X48" i="11"/>
  <c r="X62" i="11" s="1"/>
  <c r="V48" i="11"/>
  <c r="V62" i="11" s="1"/>
  <c r="T48" i="11"/>
  <c r="T62" i="11" s="1"/>
  <c r="R48" i="11"/>
  <c r="R62" i="11" s="1"/>
  <c r="P48" i="11"/>
  <c r="P62" i="11" s="1"/>
  <c r="N48" i="11"/>
  <c r="N62" i="11" s="1"/>
  <c r="L48" i="11"/>
  <c r="L62" i="11" s="1"/>
  <c r="J48" i="11"/>
  <c r="J62" i="11" s="1"/>
  <c r="H48" i="11"/>
  <c r="H62" i="11" s="1"/>
  <c r="F48" i="11"/>
  <c r="D48" i="11"/>
  <c r="G816" i="11"/>
  <c r="C430" i="11"/>
  <c r="I816" i="11"/>
  <c r="C432" i="11"/>
  <c r="P816" i="11"/>
  <c r="D612" i="11"/>
  <c r="CF76" i="11"/>
  <c r="CB52" i="11" s="1"/>
  <c r="CB67" i="11" s="1"/>
  <c r="J811" i="11" s="1"/>
  <c r="R816" i="11"/>
  <c r="I612" i="11"/>
  <c r="B444" i="11"/>
  <c r="CD722" i="11"/>
  <c r="D242" i="11"/>
  <c r="C427" i="11"/>
  <c r="D438" i="11"/>
  <c r="I48" i="11"/>
  <c r="I62" i="11" s="1"/>
  <c r="M48" i="11"/>
  <c r="M62" i="11" s="1"/>
  <c r="Q48" i="11"/>
  <c r="Q62" i="11" s="1"/>
  <c r="U48" i="11"/>
  <c r="U62" i="11" s="1"/>
  <c r="Y48" i="11"/>
  <c r="Y62" i="11" s="1"/>
  <c r="AC48" i="11"/>
  <c r="AC62" i="11" s="1"/>
  <c r="AG48" i="11"/>
  <c r="AG62" i="11" s="1"/>
  <c r="AK48" i="11"/>
  <c r="AK62" i="11" s="1"/>
  <c r="AO48" i="11"/>
  <c r="AO62" i="11" s="1"/>
  <c r="AS48" i="11"/>
  <c r="AS62" i="11" s="1"/>
  <c r="AW48" i="11"/>
  <c r="AW62" i="11" s="1"/>
  <c r="BA48" i="11"/>
  <c r="BA62" i="11" s="1"/>
  <c r="BE48" i="11"/>
  <c r="BE62" i="11" s="1"/>
  <c r="BI48" i="11"/>
  <c r="BI62" i="11" s="1"/>
  <c r="BU62" i="11"/>
  <c r="CC62" i="11"/>
  <c r="Q816" i="11"/>
  <c r="G612" i="11"/>
  <c r="CF77" i="11"/>
  <c r="D464" i="11"/>
  <c r="D465" i="11" s="1"/>
  <c r="E204" i="11"/>
  <c r="D339" i="11"/>
  <c r="C482" i="11" s="1"/>
  <c r="C440" i="11"/>
  <c r="F612" i="11"/>
  <c r="N815" i="11"/>
  <c r="CE75" i="11"/>
  <c r="D368" i="11"/>
  <c r="D373" i="11" s="1"/>
  <c r="D391" i="11" s="1"/>
  <c r="D393" i="11" s="1"/>
  <c r="D396" i="11" s="1"/>
  <c r="C429" i="11"/>
  <c r="C431" i="11"/>
  <c r="C458" i="11"/>
  <c r="C463" i="11"/>
  <c r="H612" i="11"/>
  <c r="L612" i="11"/>
  <c r="H815" i="11"/>
  <c r="K815" i="11"/>
  <c r="M815" i="11"/>
  <c r="P815" i="11"/>
  <c r="F815" i="11"/>
  <c r="R815" i="11"/>
  <c r="S730" i="11" l="1"/>
  <c r="B472" i="11"/>
  <c r="Q730" i="11"/>
  <c r="B470" i="11"/>
  <c r="O730" i="11"/>
  <c r="B468" i="11"/>
  <c r="T730" i="11"/>
  <c r="B473" i="11"/>
  <c r="R730" i="11"/>
  <c r="B471" i="11"/>
  <c r="P730" i="11"/>
  <c r="B469" i="11"/>
  <c r="B448" i="11"/>
  <c r="F243" i="11"/>
  <c r="V730" i="11"/>
  <c r="B475" i="11"/>
  <c r="D275" i="11"/>
  <c r="C476" i="11"/>
  <c r="I217" i="11"/>
  <c r="N52" i="11"/>
  <c r="N67" i="11" s="1"/>
  <c r="J745" i="11" s="1"/>
  <c r="AX52" i="11"/>
  <c r="AX67" i="11" s="1"/>
  <c r="J781" i="11" s="1"/>
  <c r="AD52" i="11"/>
  <c r="AD67" i="11" s="1"/>
  <c r="J761" i="11" s="1"/>
  <c r="BN52" i="11"/>
  <c r="BN67" i="11" s="1"/>
  <c r="J797" i="11" s="1"/>
  <c r="F52" i="11"/>
  <c r="F67" i="11" s="1"/>
  <c r="J737" i="11" s="1"/>
  <c r="V52" i="11"/>
  <c r="V67" i="11" s="1"/>
  <c r="J753" i="11" s="1"/>
  <c r="AP52" i="11"/>
  <c r="AP67" i="11" s="1"/>
  <c r="J773" i="11" s="1"/>
  <c r="BF52" i="11"/>
  <c r="BF67" i="11" s="1"/>
  <c r="J789" i="11" s="1"/>
  <c r="BV52" i="11"/>
  <c r="BV67" i="11" s="1"/>
  <c r="J805" i="11" s="1"/>
  <c r="J52" i="11"/>
  <c r="J67" i="11" s="1"/>
  <c r="J741" i="11" s="1"/>
  <c r="R52" i="11"/>
  <c r="R67" i="11" s="1"/>
  <c r="J749" i="11" s="1"/>
  <c r="Z52" i="11"/>
  <c r="Z67" i="11" s="1"/>
  <c r="J757" i="11" s="1"/>
  <c r="AH52" i="11"/>
  <c r="AH67" i="11" s="1"/>
  <c r="J765" i="11" s="1"/>
  <c r="AT52" i="11"/>
  <c r="AT67" i="11" s="1"/>
  <c r="J777" i="11" s="1"/>
  <c r="BB52" i="11"/>
  <c r="BB67" i="11" s="1"/>
  <c r="J785" i="11" s="1"/>
  <c r="BJ52" i="11"/>
  <c r="BJ67" i="11" s="1"/>
  <c r="J793" i="11" s="1"/>
  <c r="BR52" i="11"/>
  <c r="BR67" i="11" s="1"/>
  <c r="J801" i="11" s="1"/>
  <c r="BZ52" i="11"/>
  <c r="BZ67" i="11" s="1"/>
  <c r="J809" i="11" s="1"/>
  <c r="E806" i="11"/>
  <c r="D62" i="11"/>
  <c r="E735" i="11" s="1"/>
  <c r="BM62" i="11"/>
  <c r="E62" i="11"/>
  <c r="E736" i="11" s="1"/>
  <c r="BN62" i="11"/>
  <c r="F62" i="11"/>
  <c r="BO62" i="11"/>
  <c r="E798" i="11" s="1"/>
  <c r="C62" i="11"/>
  <c r="CE48" i="11"/>
  <c r="AL52" i="11"/>
  <c r="AL67" i="11" s="1"/>
  <c r="J769" i="11" s="1"/>
  <c r="N816" i="11"/>
  <c r="K612" i="11"/>
  <c r="C465" i="11"/>
  <c r="E808" i="11"/>
  <c r="E800" i="11"/>
  <c r="E792" i="11"/>
  <c r="E784" i="11"/>
  <c r="E776" i="11"/>
  <c r="E768" i="11"/>
  <c r="E760" i="11"/>
  <c r="E752" i="11"/>
  <c r="E744" i="11"/>
  <c r="D52" i="11"/>
  <c r="D67" i="11" s="1"/>
  <c r="J735" i="11" s="1"/>
  <c r="H52" i="11"/>
  <c r="H67" i="11" s="1"/>
  <c r="J739" i="11" s="1"/>
  <c r="L52" i="11"/>
  <c r="L67" i="11" s="1"/>
  <c r="J743" i="11" s="1"/>
  <c r="P52" i="11"/>
  <c r="P67" i="11" s="1"/>
  <c r="J747" i="11" s="1"/>
  <c r="T52" i="11"/>
  <c r="T67" i="11" s="1"/>
  <c r="J751" i="11" s="1"/>
  <c r="X52" i="11"/>
  <c r="X67" i="11" s="1"/>
  <c r="J755" i="11" s="1"/>
  <c r="AB52" i="11"/>
  <c r="AB67" i="11" s="1"/>
  <c r="J759" i="11" s="1"/>
  <c r="AF52" i="11"/>
  <c r="AF67" i="11" s="1"/>
  <c r="J763" i="11" s="1"/>
  <c r="AJ52" i="11"/>
  <c r="AJ67" i="11" s="1"/>
  <c r="J767" i="11" s="1"/>
  <c r="AN52" i="11"/>
  <c r="AN67" i="11" s="1"/>
  <c r="J771" i="11" s="1"/>
  <c r="AR52" i="11"/>
  <c r="AR67" i="11" s="1"/>
  <c r="J775" i="11" s="1"/>
  <c r="AV52" i="11"/>
  <c r="AV67" i="11" s="1"/>
  <c r="J779" i="11" s="1"/>
  <c r="AZ52" i="11"/>
  <c r="AZ67" i="11" s="1"/>
  <c r="J783" i="11" s="1"/>
  <c r="BD52" i="11"/>
  <c r="BD67" i="11" s="1"/>
  <c r="J787" i="11" s="1"/>
  <c r="BH52" i="11"/>
  <c r="BH67" i="11" s="1"/>
  <c r="J791" i="11" s="1"/>
  <c r="BL52" i="11"/>
  <c r="BL67" i="11" s="1"/>
  <c r="J795" i="11" s="1"/>
  <c r="BP52" i="11"/>
  <c r="BP67" i="11" s="1"/>
  <c r="J799" i="11" s="1"/>
  <c r="BT52" i="11"/>
  <c r="BT67" i="11" s="1"/>
  <c r="J803" i="11" s="1"/>
  <c r="BX52" i="11"/>
  <c r="BX67" i="11" s="1"/>
  <c r="J807" i="11" s="1"/>
  <c r="E737" i="11"/>
  <c r="E741" i="11"/>
  <c r="E745" i="11"/>
  <c r="E749" i="11"/>
  <c r="E753" i="11"/>
  <c r="E757" i="11"/>
  <c r="E761" i="11"/>
  <c r="E765" i="11"/>
  <c r="E769" i="11"/>
  <c r="E773" i="11"/>
  <c r="E777" i="11"/>
  <c r="E781" i="11"/>
  <c r="E785" i="11"/>
  <c r="E789" i="11"/>
  <c r="E793" i="11"/>
  <c r="E797" i="11"/>
  <c r="E801" i="11"/>
  <c r="E805" i="11"/>
  <c r="E809" i="11"/>
  <c r="E812" i="11"/>
  <c r="E804" i="11"/>
  <c r="E796" i="11"/>
  <c r="E788" i="11"/>
  <c r="E780" i="11"/>
  <c r="E772" i="11"/>
  <c r="E764" i="11"/>
  <c r="E756" i="11"/>
  <c r="E748" i="11"/>
  <c r="E740" i="11"/>
  <c r="CC52" i="11"/>
  <c r="CC67" i="11" s="1"/>
  <c r="J812" i="11" s="1"/>
  <c r="BY52" i="11"/>
  <c r="BY67" i="11" s="1"/>
  <c r="J808" i="11" s="1"/>
  <c r="BU52" i="11"/>
  <c r="BU67" i="11" s="1"/>
  <c r="J804" i="11" s="1"/>
  <c r="BQ52" i="11"/>
  <c r="BQ67" i="11" s="1"/>
  <c r="J800" i="11" s="1"/>
  <c r="BM52" i="11"/>
  <c r="BM67" i="11" s="1"/>
  <c r="J796" i="11" s="1"/>
  <c r="BI52" i="11"/>
  <c r="BI67" i="11" s="1"/>
  <c r="J792" i="11" s="1"/>
  <c r="BE52" i="11"/>
  <c r="BE67" i="11" s="1"/>
  <c r="J788" i="11" s="1"/>
  <c r="BA52" i="11"/>
  <c r="BA67" i="11" s="1"/>
  <c r="J784" i="11" s="1"/>
  <c r="AW52" i="11"/>
  <c r="AW67" i="11" s="1"/>
  <c r="J780" i="11" s="1"/>
  <c r="AS52" i="11"/>
  <c r="AS67" i="11" s="1"/>
  <c r="J776" i="11" s="1"/>
  <c r="AO52" i="11"/>
  <c r="AO67" i="11" s="1"/>
  <c r="J772" i="11" s="1"/>
  <c r="AK52" i="11"/>
  <c r="AK67" i="11" s="1"/>
  <c r="J768" i="11" s="1"/>
  <c r="AG52" i="11"/>
  <c r="AG67" i="11" s="1"/>
  <c r="J764" i="11" s="1"/>
  <c r="AC52" i="11"/>
  <c r="AC67" i="11" s="1"/>
  <c r="J760" i="11" s="1"/>
  <c r="Y52" i="11"/>
  <c r="Y67" i="11" s="1"/>
  <c r="J756" i="11" s="1"/>
  <c r="U52" i="11"/>
  <c r="U67" i="11" s="1"/>
  <c r="J752" i="11" s="1"/>
  <c r="Q52" i="11"/>
  <c r="Q67" i="11" s="1"/>
  <c r="J748" i="11" s="1"/>
  <c r="M52" i="11"/>
  <c r="M67" i="11" s="1"/>
  <c r="J744" i="11" s="1"/>
  <c r="I52" i="11"/>
  <c r="I67" i="11" s="1"/>
  <c r="J740" i="11" s="1"/>
  <c r="E52" i="11"/>
  <c r="E67" i="11" s="1"/>
  <c r="J736" i="11" s="1"/>
  <c r="AQ52" i="11"/>
  <c r="AQ67" i="11" s="1"/>
  <c r="J774" i="11" s="1"/>
  <c r="AI52" i="11"/>
  <c r="AI67" i="11" s="1"/>
  <c r="J766" i="11" s="1"/>
  <c r="AA52" i="11"/>
  <c r="AA67" i="11" s="1"/>
  <c r="J758" i="11" s="1"/>
  <c r="S52" i="11"/>
  <c r="S67" i="11" s="1"/>
  <c r="J750" i="11" s="1"/>
  <c r="K52" i="11"/>
  <c r="K67" i="11" s="1"/>
  <c r="J742" i="11" s="1"/>
  <c r="C52" i="11"/>
  <c r="C67" i="11" s="1"/>
  <c r="CA52" i="11"/>
  <c r="CA67" i="11" s="1"/>
  <c r="J810" i="11" s="1"/>
  <c r="BW52" i="11"/>
  <c r="BW67" i="11" s="1"/>
  <c r="J806" i="11" s="1"/>
  <c r="BS52" i="11"/>
  <c r="BS67" i="11" s="1"/>
  <c r="J802" i="11" s="1"/>
  <c r="BO52" i="11"/>
  <c r="BO67" i="11" s="1"/>
  <c r="J798" i="11" s="1"/>
  <c r="BK52" i="11"/>
  <c r="BK67" i="11" s="1"/>
  <c r="J794" i="11" s="1"/>
  <c r="BG52" i="11"/>
  <c r="BG67" i="11" s="1"/>
  <c r="J790" i="11" s="1"/>
  <c r="BC52" i="11"/>
  <c r="BC67" i="11" s="1"/>
  <c r="J786" i="11" s="1"/>
  <c r="AY52" i="11"/>
  <c r="AY67" i="11" s="1"/>
  <c r="J782" i="11" s="1"/>
  <c r="AU52" i="11"/>
  <c r="AU67" i="11" s="1"/>
  <c r="J778" i="11" s="1"/>
  <c r="AM52" i="11"/>
  <c r="AM67" i="11" s="1"/>
  <c r="J770" i="11" s="1"/>
  <c r="AE52" i="11"/>
  <c r="AE67" i="11" s="1"/>
  <c r="J762" i="11" s="1"/>
  <c r="W52" i="11"/>
  <c r="W67" i="11" s="1"/>
  <c r="J754" i="11" s="1"/>
  <c r="O52" i="11"/>
  <c r="O67" i="11" s="1"/>
  <c r="J746" i="11" s="1"/>
  <c r="G52" i="11"/>
  <c r="G67" i="11" s="1"/>
  <c r="J738" i="11" s="1"/>
  <c r="E739" i="11"/>
  <c r="E743" i="11"/>
  <c r="E747" i="11"/>
  <c r="E751" i="11"/>
  <c r="E755" i="11"/>
  <c r="E759" i="11"/>
  <c r="E763" i="11"/>
  <c r="E767" i="11"/>
  <c r="E771" i="11"/>
  <c r="E775" i="11"/>
  <c r="E779" i="11"/>
  <c r="E783" i="11"/>
  <c r="E787" i="11"/>
  <c r="E791" i="11"/>
  <c r="E795" i="11"/>
  <c r="E799" i="11"/>
  <c r="E803" i="11"/>
  <c r="E807" i="11"/>
  <c r="E811" i="11"/>
  <c r="CB71" i="11"/>
  <c r="B476" i="11" l="1"/>
  <c r="D277" i="11"/>
  <c r="D292" i="11" s="1"/>
  <c r="CE62" i="11"/>
  <c r="F71" i="11"/>
  <c r="C671" i="11" s="1"/>
  <c r="E734" i="11"/>
  <c r="C71" i="11"/>
  <c r="C668" i="11" s="1"/>
  <c r="BN71" i="11"/>
  <c r="C619" i="11" s="1"/>
  <c r="AH71" i="11"/>
  <c r="C699" i="11" s="1"/>
  <c r="AD71" i="11"/>
  <c r="C695" i="11" s="1"/>
  <c r="AX71" i="11"/>
  <c r="C616" i="11" s="1"/>
  <c r="AJ71" i="11"/>
  <c r="C701" i="11" s="1"/>
  <c r="N71" i="11"/>
  <c r="C679" i="11" s="1"/>
  <c r="BP71" i="11"/>
  <c r="C561" i="11" s="1"/>
  <c r="D71" i="11"/>
  <c r="C497" i="11" s="1"/>
  <c r="AZ71" i="11"/>
  <c r="C628" i="11" s="1"/>
  <c r="T71" i="11"/>
  <c r="C513" i="11" s="1"/>
  <c r="BB71" i="11"/>
  <c r="C632" i="11" s="1"/>
  <c r="BF71" i="11"/>
  <c r="C629" i="11" s="1"/>
  <c r="V71" i="11"/>
  <c r="C515" i="11" s="1"/>
  <c r="BX71" i="11"/>
  <c r="C569" i="11" s="1"/>
  <c r="BH71" i="11"/>
  <c r="C553" i="11" s="1"/>
  <c r="AR71" i="11"/>
  <c r="C709" i="11" s="1"/>
  <c r="AB71" i="11"/>
  <c r="C521" i="11" s="1"/>
  <c r="L71" i="11"/>
  <c r="C505" i="11" s="1"/>
  <c r="BV71" i="11"/>
  <c r="C567" i="11" s="1"/>
  <c r="BR71" i="11"/>
  <c r="C626" i="11" s="1"/>
  <c r="AP71" i="11"/>
  <c r="C707" i="11" s="1"/>
  <c r="R71" i="11"/>
  <c r="C683" i="11" s="1"/>
  <c r="BT71" i="11"/>
  <c r="C640" i="11" s="1"/>
  <c r="BL71" i="11"/>
  <c r="C557" i="11" s="1"/>
  <c r="BD71" i="11"/>
  <c r="C549" i="11" s="1"/>
  <c r="AV71" i="11"/>
  <c r="C541" i="11" s="1"/>
  <c r="AN71" i="11"/>
  <c r="C705" i="11" s="1"/>
  <c r="AF71" i="11"/>
  <c r="C525" i="11" s="1"/>
  <c r="X71" i="11"/>
  <c r="C517" i="11" s="1"/>
  <c r="P71" i="11"/>
  <c r="C509" i="11" s="1"/>
  <c r="H71" i="11"/>
  <c r="C673" i="11" s="1"/>
  <c r="BZ71" i="11"/>
  <c r="C571" i="11" s="1"/>
  <c r="BJ71" i="11"/>
  <c r="C555" i="11" s="1"/>
  <c r="AT71" i="11"/>
  <c r="C711" i="11" s="1"/>
  <c r="AL71" i="11"/>
  <c r="C703" i="11" s="1"/>
  <c r="Z71" i="11"/>
  <c r="C691" i="11" s="1"/>
  <c r="J71" i="11"/>
  <c r="C503" i="11" s="1"/>
  <c r="G503" i="11" s="1"/>
  <c r="I71" i="11"/>
  <c r="C502" i="11" s="1"/>
  <c r="G502" i="11" s="1"/>
  <c r="Q71" i="11"/>
  <c r="C510" i="11" s="1"/>
  <c r="Y71" i="11"/>
  <c r="C518" i="11" s="1"/>
  <c r="AG71" i="11"/>
  <c r="C526" i="11" s="1"/>
  <c r="AO71" i="11"/>
  <c r="C706" i="11" s="1"/>
  <c r="AW71" i="11"/>
  <c r="C631" i="11" s="1"/>
  <c r="BE71" i="11"/>
  <c r="C614" i="11" s="1"/>
  <c r="BM71" i="11"/>
  <c r="C558" i="11" s="1"/>
  <c r="BU71" i="11"/>
  <c r="C641" i="11" s="1"/>
  <c r="CC71" i="11"/>
  <c r="C574" i="11" s="1"/>
  <c r="CA71" i="11"/>
  <c r="C647" i="11" s="1"/>
  <c r="O71" i="11"/>
  <c r="C680" i="11" s="1"/>
  <c r="BK71" i="11"/>
  <c r="C635" i="11" s="1"/>
  <c r="AA71" i="11"/>
  <c r="C520" i="11" s="1"/>
  <c r="G520" i="11" s="1"/>
  <c r="BC71" i="11"/>
  <c r="C633" i="11" s="1"/>
  <c r="AY71" i="11"/>
  <c r="C544" i="11" s="1"/>
  <c r="S71" i="11"/>
  <c r="C512" i="11" s="1"/>
  <c r="AE71" i="11"/>
  <c r="C696" i="11" s="1"/>
  <c r="W71" i="11"/>
  <c r="C688" i="11" s="1"/>
  <c r="AQ71" i="11"/>
  <c r="BW71" i="11"/>
  <c r="M71" i="11"/>
  <c r="C678" i="11" s="1"/>
  <c r="U71" i="11"/>
  <c r="C686" i="11" s="1"/>
  <c r="AC71" i="11"/>
  <c r="C522" i="11" s="1"/>
  <c r="AK71" i="11"/>
  <c r="C530" i="11" s="1"/>
  <c r="AS71" i="11"/>
  <c r="C538" i="11" s="1"/>
  <c r="BA71" i="11"/>
  <c r="C546" i="11" s="1"/>
  <c r="BI71" i="11"/>
  <c r="C634" i="11" s="1"/>
  <c r="BQ71" i="11"/>
  <c r="C623" i="11" s="1"/>
  <c r="BY71" i="11"/>
  <c r="C645" i="11" s="1"/>
  <c r="G71" i="11"/>
  <c r="AM71" i="11"/>
  <c r="E71" i="11"/>
  <c r="C498" i="11" s="1"/>
  <c r="AU71" i="11"/>
  <c r="AI71" i="11"/>
  <c r="BO71" i="11"/>
  <c r="K71" i="11"/>
  <c r="BG71" i="11"/>
  <c r="BS71" i="11"/>
  <c r="C692" i="11"/>
  <c r="C508" i="11"/>
  <c r="E815" i="11"/>
  <c r="C573" i="11"/>
  <c r="C622" i="11"/>
  <c r="C565" i="11"/>
  <c r="CE52" i="11"/>
  <c r="C496" i="11"/>
  <c r="G496" i="11" s="1"/>
  <c r="C559" i="11"/>
  <c r="C543" i="11"/>
  <c r="E816" i="11"/>
  <c r="C428" i="11"/>
  <c r="G505" i="11" l="1"/>
  <c r="H505" i="11"/>
  <c r="C499" i="11"/>
  <c r="C644" i="11"/>
  <c r="C556" i="11"/>
  <c r="C572" i="11"/>
  <c r="H340" i="11"/>
  <c r="D341" i="11"/>
  <c r="C481" i="11" s="1"/>
  <c r="C527" i="11"/>
  <c r="C675" i="11"/>
  <c r="C531" i="11"/>
  <c r="C547" i="11"/>
  <c r="C533" i="11"/>
  <c r="C523" i="11"/>
  <c r="C638" i="11"/>
  <c r="C529" i="11"/>
  <c r="C624" i="11"/>
  <c r="C710" i="11"/>
  <c r="C687" i="11"/>
  <c r="C617" i="11"/>
  <c r="C698" i="11"/>
  <c r="C689" i="11"/>
  <c r="C545" i="11"/>
  <c r="C621" i="11"/>
  <c r="C507" i="11"/>
  <c r="G507" i="11" s="1"/>
  <c r="C669" i="11"/>
  <c r="C519" i="11"/>
  <c r="C685" i="11"/>
  <c r="C677" i="11"/>
  <c r="C713" i="11"/>
  <c r="C506" i="11"/>
  <c r="G506" i="11" s="1"/>
  <c r="C535" i="11"/>
  <c r="C642" i="11"/>
  <c r="C542" i="11"/>
  <c r="C682" i="11"/>
  <c r="C501" i="11"/>
  <c r="G501" i="11" s="1"/>
  <c r="C693" i="11"/>
  <c r="C636" i="11"/>
  <c r="C694" i="11"/>
  <c r="C620" i="11"/>
  <c r="C570" i="11"/>
  <c r="C554" i="11"/>
  <c r="C511" i="11"/>
  <c r="C551" i="11"/>
  <c r="C563" i="11"/>
  <c r="C646" i="11"/>
  <c r="C566" i="11"/>
  <c r="C550" i="11"/>
  <c r="C534" i="11"/>
  <c r="C690" i="11"/>
  <c r="C674" i="11"/>
  <c r="C697" i="11"/>
  <c r="C537" i="11"/>
  <c r="C562" i="11"/>
  <c r="C630" i="11"/>
  <c r="C702" i="11"/>
  <c r="C514" i="11"/>
  <c r="C539" i="11"/>
  <c r="C681" i="11"/>
  <c r="C637" i="11"/>
  <c r="C625" i="11"/>
  <c r="C524" i="11"/>
  <c r="C684" i="11"/>
  <c r="C548" i="11"/>
  <c r="C670" i="11"/>
  <c r="C516" i="11"/>
  <c r="C552" i="11"/>
  <c r="C618" i="11"/>
  <c r="C560" i="11"/>
  <c r="C627" i="11"/>
  <c r="C540" i="11"/>
  <c r="C712" i="11"/>
  <c r="C532" i="11"/>
  <c r="C704" i="11"/>
  <c r="C708" i="11"/>
  <c r="C536" i="11"/>
  <c r="C639" i="11"/>
  <c r="C564" i="11"/>
  <c r="C676" i="11"/>
  <c r="C504" i="11"/>
  <c r="C700" i="11"/>
  <c r="C528" i="11"/>
  <c r="C672" i="11"/>
  <c r="C500" i="11"/>
  <c r="G500" i="11" s="1"/>
  <c r="C568" i="11"/>
  <c r="C643" i="11"/>
  <c r="D615" i="11"/>
  <c r="J734" i="11"/>
  <c r="J815" i="11" s="1"/>
  <c r="CE67" i="11"/>
  <c r="CE71" i="11" s="1"/>
  <c r="C716" i="11" s="1"/>
  <c r="G504" i="11" l="1"/>
  <c r="H504" i="11"/>
  <c r="G519" i="11"/>
  <c r="G499" i="11"/>
  <c r="H499" i="11"/>
  <c r="C648" i="11"/>
  <c r="M716" i="11" s="1"/>
  <c r="Y816" i="11" s="1"/>
  <c r="C715" i="11"/>
  <c r="D712" i="11"/>
  <c r="M712" i="11" s="1"/>
  <c r="Y778" i="11" s="1"/>
  <c r="D710" i="11"/>
  <c r="M710" i="11" s="1"/>
  <c r="Y776" i="11" s="1"/>
  <c r="D708" i="11"/>
  <c r="M708" i="11" s="1"/>
  <c r="Y774" i="11" s="1"/>
  <c r="D706" i="11"/>
  <c r="M706" i="11" s="1"/>
  <c r="Y772" i="11" s="1"/>
  <c r="D704" i="11"/>
  <c r="M704" i="11" s="1"/>
  <c r="Y770" i="11" s="1"/>
  <c r="D702" i="11"/>
  <c r="M702" i="11" s="1"/>
  <c r="Y768" i="11" s="1"/>
  <c r="D700" i="11"/>
  <c r="M700" i="11" s="1"/>
  <c r="Y766" i="11" s="1"/>
  <c r="D698" i="11"/>
  <c r="M698" i="11" s="1"/>
  <c r="Y764" i="11" s="1"/>
  <c r="D696" i="11"/>
  <c r="M696" i="11" s="1"/>
  <c r="Y762" i="11" s="1"/>
  <c r="D716" i="11"/>
  <c r="D711" i="11"/>
  <c r="M711" i="11" s="1"/>
  <c r="Y777" i="11" s="1"/>
  <c r="D707" i="11"/>
  <c r="M707" i="11" s="1"/>
  <c r="Y773" i="11" s="1"/>
  <c r="D703" i="11"/>
  <c r="M703" i="11" s="1"/>
  <c r="Y769" i="11" s="1"/>
  <c r="D699" i="11"/>
  <c r="M699" i="11" s="1"/>
  <c r="Y765" i="11" s="1"/>
  <c r="D694" i="11"/>
  <c r="M694" i="11" s="1"/>
  <c r="Y760" i="11" s="1"/>
  <c r="D692" i="11"/>
  <c r="M692" i="11" s="1"/>
  <c r="Y758" i="11" s="1"/>
  <c r="D690" i="11"/>
  <c r="M690" i="11" s="1"/>
  <c r="Y756" i="11" s="1"/>
  <c r="D688" i="11"/>
  <c r="M688" i="11" s="1"/>
  <c r="Y754" i="11" s="1"/>
  <c r="D686" i="11"/>
  <c r="M686" i="11" s="1"/>
  <c r="Y752" i="11" s="1"/>
  <c r="D684" i="11"/>
  <c r="M684" i="11" s="1"/>
  <c r="Y750" i="11" s="1"/>
  <c r="D682" i="11"/>
  <c r="M682" i="11" s="1"/>
  <c r="Y748" i="11" s="1"/>
  <c r="D680" i="11"/>
  <c r="M680" i="11" s="1"/>
  <c r="Y746" i="11" s="1"/>
  <c r="D678" i="11"/>
  <c r="M678" i="11" s="1"/>
  <c r="Y744" i="11" s="1"/>
  <c r="D676" i="11"/>
  <c r="M676" i="11" s="1"/>
  <c r="Y742" i="11" s="1"/>
  <c r="D674" i="11"/>
  <c r="M674" i="11" s="1"/>
  <c r="Y740" i="11" s="1"/>
  <c r="D672" i="11"/>
  <c r="M672" i="11" s="1"/>
  <c r="Y738" i="11" s="1"/>
  <c r="D670" i="11"/>
  <c r="M670" i="11" s="1"/>
  <c r="Y736" i="11" s="1"/>
  <c r="D668" i="11"/>
  <c r="M668" i="11" s="1"/>
  <c r="D647" i="11"/>
  <c r="D646" i="11"/>
  <c r="D645" i="11"/>
  <c r="L647" i="11" s="1"/>
  <c r="D629" i="11"/>
  <c r="I629" i="11" s="1"/>
  <c r="D628" i="11"/>
  <c r="D626" i="11"/>
  <c r="H628" i="11" s="1"/>
  <c r="D623" i="11"/>
  <c r="D622" i="11"/>
  <c r="D621" i="11"/>
  <c r="D620" i="11"/>
  <c r="D619" i="11"/>
  <c r="D618" i="11"/>
  <c r="D617" i="11"/>
  <c r="D616" i="11"/>
  <c r="D709" i="11"/>
  <c r="M709" i="11" s="1"/>
  <c r="Y775" i="11" s="1"/>
  <c r="D701" i="11"/>
  <c r="M701" i="11" s="1"/>
  <c r="Y767" i="11" s="1"/>
  <c r="D693" i="11"/>
  <c r="M693" i="11" s="1"/>
  <c r="Y759" i="11" s="1"/>
  <c r="D689" i="11"/>
  <c r="M689" i="11" s="1"/>
  <c r="Y755" i="11" s="1"/>
  <c r="D685" i="11"/>
  <c r="M685" i="11" s="1"/>
  <c r="Y751" i="11" s="1"/>
  <c r="D681" i="11"/>
  <c r="M681" i="11" s="1"/>
  <c r="Y747" i="11" s="1"/>
  <c r="D677" i="11"/>
  <c r="M677" i="11" s="1"/>
  <c r="Y743" i="11" s="1"/>
  <c r="D673" i="11"/>
  <c r="M673" i="11" s="1"/>
  <c r="Y739" i="11" s="1"/>
  <c r="D669" i="11"/>
  <c r="M669" i="11" s="1"/>
  <c r="Y735" i="11" s="1"/>
  <c r="D627" i="11"/>
  <c r="D713" i="11"/>
  <c r="M713" i="11" s="1"/>
  <c r="Y779" i="11" s="1"/>
  <c r="D705" i="11"/>
  <c r="M705" i="11" s="1"/>
  <c r="Y771" i="11" s="1"/>
  <c r="D697" i="11"/>
  <c r="M697" i="11" s="1"/>
  <c r="Y763" i="11" s="1"/>
  <c r="D695" i="11"/>
  <c r="M695" i="11" s="1"/>
  <c r="Y761" i="11" s="1"/>
  <c r="D691" i="11"/>
  <c r="M691" i="11" s="1"/>
  <c r="Y757" i="11" s="1"/>
  <c r="D687" i="11"/>
  <c r="M687" i="11" s="1"/>
  <c r="Y753" i="11" s="1"/>
  <c r="D683" i="11"/>
  <c r="M683" i="11" s="1"/>
  <c r="Y749" i="11" s="1"/>
  <c r="D679" i="11"/>
  <c r="M679" i="11" s="1"/>
  <c r="Y745" i="11" s="1"/>
  <c r="D675" i="11"/>
  <c r="M675" i="11" s="1"/>
  <c r="Y741" i="11" s="1"/>
  <c r="D671" i="11"/>
  <c r="M671" i="11" s="1"/>
  <c r="Y737" i="11" s="1"/>
  <c r="D644" i="11"/>
  <c r="D643" i="11"/>
  <c r="D642" i="11"/>
  <c r="D641" i="11"/>
  <c r="D640" i="11"/>
  <c r="D639" i="11"/>
  <c r="D638" i="11"/>
  <c r="D637" i="11"/>
  <c r="D636" i="11"/>
  <c r="D635" i="11"/>
  <c r="D634" i="11"/>
  <c r="D633" i="11"/>
  <c r="D632" i="11"/>
  <c r="D625" i="11"/>
  <c r="G625" i="11" s="1"/>
  <c r="D631" i="11"/>
  <c r="K644" i="11" s="1"/>
  <c r="D630" i="11"/>
  <c r="J630" i="11" s="1"/>
  <c r="D624" i="11"/>
  <c r="J816" i="11"/>
  <c r="C433" i="11"/>
  <c r="C441" i="11" s="1"/>
  <c r="E441" i="11" s="1"/>
  <c r="E612" i="11" l="1"/>
  <c r="G635" i="11"/>
  <c r="G640" i="11"/>
  <c r="G669" i="11"/>
  <c r="G686" i="11"/>
  <c r="G692" i="11"/>
  <c r="G683" i="11"/>
  <c r="G675" i="11"/>
  <c r="G638" i="11"/>
  <c r="G706" i="11"/>
  <c r="G627" i="11"/>
  <c r="G695" i="11"/>
  <c r="G674" i="11"/>
  <c r="G668" i="11"/>
  <c r="G684" i="11"/>
  <c r="G642" i="11"/>
  <c r="G629" i="11"/>
  <c r="G672" i="11"/>
  <c r="G637" i="11"/>
  <c r="G685" i="11"/>
  <c r="G709" i="11"/>
  <c r="G682" i="11"/>
  <c r="G690" i="11"/>
  <c r="G645" i="11"/>
  <c r="G628" i="11"/>
  <c r="G630" i="11"/>
  <c r="G673" i="11"/>
  <c r="G702" i="11"/>
  <c r="G710" i="11"/>
  <c r="G711" i="11"/>
  <c r="G691" i="11"/>
  <c r="G646" i="11"/>
  <c r="G631" i="11"/>
  <c r="G697" i="11"/>
  <c r="G643" i="11"/>
  <c r="J712" i="11"/>
  <c r="J710" i="11"/>
  <c r="J688" i="11"/>
  <c r="J693" i="11"/>
  <c r="J672" i="11"/>
  <c r="J677" i="11"/>
  <c r="J640" i="11"/>
  <c r="J646" i="11"/>
  <c r="J697" i="11"/>
  <c r="J685" i="11"/>
  <c r="J634" i="11"/>
  <c r="J642" i="11"/>
  <c r="J691" i="11"/>
  <c r="J668" i="11"/>
  <c r="J684" i="11"/>
  <c r="J705" i="11"/>
  <c r="J706" i="11"/>
  <c r="J673" i="11"/>
  <c r="J689" i="11"/>
  <c r="J631" i="11"/>
  <c r="J715" i="11" s="1"/>
  <c r="J635" i="11"/>
  <c r="J639" i="11"/>
  <c r="J643" i="11"/>
  <c r="J679" i="11"/>
  <c r="J695" i="11"/>
  <c r="J645" i="11"/>
  <c r="J670" i="11"/>
  <c r="J678" i="11"/>
  <c r="J686" i="11"/>
  <c r="J694" i="11"/>
  <c r="J709" i="11"/>
  <c r="J700" i="11"/>
  <c r="J708" i="11"/>
  <c r="J699" i="11"/>
  <c r="J636" i="11"/>
  <c r="J644" i="11"/>
  <c r="J713" i="11"/>
  <c r="J632" i="11"/>
  <c r="J683" i="11"/>
  <c r="J680" i="11"/>
  <c r="J702" i="11"/>
  <c r="J669" i="11"/>
  <c r="J711" i="11"/>
  <c r="J638" i="11"/>
  <c r="J675" i="11"/>
  <c r="J716" i="11"/>
  <c r="J676" i="11"/>
  <c r="J692" i="11"/>
  <c r="J698" i="11"/>
  <c r="J681" i="11"/>
  <c r="J703" i="11"/>
  <c r="J633" i="11"/>
  <c r="J637" i="11"/>
  <c r="J641" i="11"/>
  <c r="J671" i="11"/>
  <c r="J687" i="11"/>
  <c r="J707" i="11"/>
  <c r="J647" i="11"/>
  <c r="J674" i="11"/>
  <c r="J682" i="11"/>
  <c r="J690" i="11"/>
  <c r="J701" i="11"/>
  <c r="J696" i="11"/>
  <c r="J704" i="11"/>
  <c r="K713" i="11"/>
  <c r="K709" i="11"/>
  <c r="K705" i="11"/>
  <c r="K701" i="11"/>
  <c r="K697" i="11"/>
  <c r="K706" i="11"/>
  <c r="K698" i="11"/>
  <c r="K693" i="11"/>
  <c r="K689" i="11"/>
  <c r="K685" i="11"/>
  <c r="K681" i="11"/>
  <c r="K677" i="11"/>
  <c r="K673" i="11"/>
  <c r="K669" i="11"/>
  <c r="K704" i="11"/>
  <c r="K692" i="11"/>
  <c r="K684" i="11"/>
  <c r="K676" i="11"/>
  <c r="K668" i="11"/>
  <c r="K715" i="11" s="1"/>
  <c r="K700" i="11"/>
  <c r="K690" i="11"/>
  <c r="K682" i="11"/>
  <c r="K674" i="11"/>
  <c r="K716" i="11"/>
  <c r="K707" i="11"/>
  <c r="K699" i="11"/>
  <c r="K702" i="11"/>
  <c r="K691" i="11"/>
  <c r="K683" i="11"/>
  <c r="K675" i="11"/>
  <c r="K712" i="11"/>
  <c r="K688" i="11"/>
  <c r="K672" i="11"/>
  <c r="K694" i="11"/>
  <c r="K678" i="11"/>
  <c r="K711" i="11"/>
  <c r="K703" i="11"/>
  <c r="K710" i="11"/>
  <c r="K695" i="11"/>
  <c r="K687" i="11"/>
  <c r="K679" i="11"/>
  <c r="K671" i="11"/>
  <c r="K696" i="11"/>
  <c r="K680" i="11"/>
  <c r="K708" i="11"/>
  <c r="K686" i="11"/>
  <c r="K670" i="11"/>
  <c r="L710" i="11"/>
  <c r="L706" i="11"/>
  <c r="L702" i="11"/>
  <c r="L698" i="11"/>
  <c r="L716" i="11"/>
  <c r="L707" i="11"/>
  <c r="L699" i="11"/>
  <c r="L692" i="11"/>
  <c r="L688" i="11"/>
  <c r="L684" i="11"/>
  <c r="L680" i="11"/>
  <c r="L676" i="11"/>
  <c r="L672" i="11"/>
  <c r="L668" i="11"/>
  <c r="L715" i="11" s="1"/>
  <c r="L701" i="11"/>
  <c r="L689" i="11"/>
  <c r="L681" i="11"/>
  <c r="L673" i="11"/>
  <c r="L713" i="11"/>
  <c r="L697" i="11"/>
  <c r="L691" i="11"/>
  <c r="L683" i="11"/>
  <c r="L675" i="11"/>
  <c r="L708" i="11"/>
  <c r="L700" i="11"/>
  <c r="L711" i="11"/>
  <c r="L694" i="11"/>
  <c r="L686" i="11"/>
  <c r="L678" i="11"/>
  <c r="L670" i="11"/>
  <c r="L693" i="11"/>
  <c r="L677" i="11"/>
  <c r="L705" i="11"/>
  <c r="L687" i="11"/>
  <c r="L671" i="11"/>
  <c r="L712" i="11"/>
  <c r="L704" i="11"/>
  <c r="L696" i="11"/>
  <c r="L703" i="11"/>
  <c r="L690" i="11"/>
  <c r="L682" i="11"/>
  <c r="L674" i="11"/>
  <c r="L709" i="11"/>
  <c r="L669" i="11"/>
  <c r="L679" i="11"/>
  <c r="L685" i="11"/>
  <c r="L695" i="11"/>
  <c r="F624" i="11"/>
  <c r="G713" i="11"/>
  <c r="G716" i="11"/>
  <c r="D715" i="11"/>
  <c r="E623" i="11"/>
  <c r="E670" i="11" s="1"/>
  <c r="H712" i="11"/>
  <c r="H708" i="11"/>
  <c r="H704" i="11"/>
  <c r="H700" i="11"/>
  <c r="H696" i="11"/>
  <c r="H711" i="11"/>
  <c r="H703" i="11"/>
  <c r="H694" i="11"/>
  <c r="H690" i="11"/>
  <c r="H686" i="11"/>
  <c r="H682" i="11"/>
  <c r="H678" i="11"/>
  <c r="H674" i="11"/>
  <c r="H670" i="11"/>
  <c r="H647" i="11"/>
  <c r="H645" i="11"/>
  <c r="H713" i="11"/>
  <c r="H697" i="11"/>
  <c r="H689" i="11"/>
  <c r="H681" i="11"/>
  <c r="H673" i="11"/>
  <c r="H709" i="11"/>
  <c r="H695" i="11"/>
  <c r="H687" i="11"/>
  <c r="H679" i="11"/>
  <c r="H671" i="11"/>
  <c r="H643" i="11"/>
  <c r="H641" i="11"/>
  <c r="H639" i="11"/>
  <c r="H637" i="11"/>
  <c r="H635" i="11"/>
  <c r="H633" i="11"/>
  <c r="H631" i="11"/>
  <c r="H706" i="11"/>
  <c r="H698" i="11"/>
  <c r="H707" i="11"/>
  <c r="H692" i="11"/>
  <c r="H684" i="11"/>
  <c r="H676" i="11"/>
  <c r="H668" i="11"/>
  <c r="H629" i="11"/>
  <c r="H693" i="11"/>
  <c r="H677" i="11"/>
  <c r="H701" i="11"/>
  <c r="H683" i="11"/>
  <c r="H644" i="11"/>
  <c r="H640" i="11"/>
  <c r="H636" i="11"/>
  <c r="H632" i="11"/>
  <c r="H702" i="11"/>
  <c r="H699" i="11"/>
  <c r="H680" i="11"/>
  <c r="H646" i="11"/>
  <c r="H685" i="11"/>
  <c r="H691" i="11"/>
  <c r="H642" i="11"/>
  <c r="H634" i="11"/>
  <c r="H710" i="11"/>
  <c r="H716" i="11"/>
  <c r="H688" i="11"/>
  <c r="H672" i="11"/>
  <c r="H705" i="11"/>
  <c r="H669" i="11"/>
  <c r="H675" i="11"/>
  <c r="H638" i="11"/>
  <c r="H630" i="11"/>
  <c r="I716" i="11"/>
  <c r="I711" i="11"/>
  <c r="I707" i="11"/>
  <c r="I703" i="11"/>
  <c r="I699" i="11"/>
  <c r="I712" i="11"/>
  <c r="I704" i="11"/>
  <c r="I696" i="11"/>
  <c r="I693" i="11"/>
  <c r="I689" i="11"/>
  <c r="I685" i="11"/>
  <c r="I681" i="11"/>
  <c r="I677" i="11"/>
  <c r="I673" i="11"/>
  <c r="I669" i="11"/>
  <c r="I643" i="11"/>
  <c r="I641" i="11"/>
  <c r="I639" i="11"/>
  <c r="I637" i="11"/>
  <c r="I635" i="11"/>
  <c r="I633" i="11"/>
  <c r="I631" i="11"/>
  <c r="I709" i="11"/>
  <c r="I701" i="11"/>
  <c r="I708" i="11"/>
  <c r="I695" i="11"/>
  <c r="I687" i="11"/>
  <c r="I679" i="11"/>
  <c r="I671" i="11"/>
  <c r="I642" i="11"/>
  <c r="I638" i="11"/>
  <c r="I634" i="11"/>
  <c r="I630" i="11"/>
  <c r="I702" i="11"/>
  <c r="I690" i="11"/>
  <c r="I682" i="11"/>
  <c r="I674" i="11"/>
  <c r="I647" i="11"/>
  <c r="I645" i="11"/>
  <c r="I698" i="11"/>
  <c r="I688" i="11"/>
  <c r="I680" i="11"/>
  <c r="I672" i="11"/>
  <c r="I713" i="11"/>
  <c r="I697" i="11"/>
  <c r="I691" i="11"/>
  <c r="I675" i="11"/>
  <c r="I640" i="11"/>
  <c r="I632" i="11"/>
  <c r="I694" i="11"/>
  <c r="I678" i="11"/>
  <c r="I646" i="11"/>
  <c r="I692" i="11"/>
  <c r="I676" i="11"/>
  <c r="I705" i="11"/>
  <c r="I700" i="11"/>
  <c r="I683" i="11"/>
  <c r="I644" i="11"/>
  <c r="I636" i="11"/>
  <c r="I710" i="11"/>
  <c r="I686" i="11"/>
  <c r="I670" i="11"/>
  <c r="I706" i="11"/>
  <c r="I684" i="11"/>
  <c r="I668" i="11"/>
  <c r="G647" i="11"/>
  <c r="G696" i="11"/>
  <c r="G626" i="11"/>
  <c r="G715" i="11" s="1"/>
  <c r="G636" i="11"/>
  <c r="G707" i="11"/>
  <c r="G712" i="11"/>
  <c r="G634" i="11"/>
  <c r="G679" i="11"/>
  <c r="G703" i="11"/>
  <c r="G670" i="11"/>
  <c r="G704" i="11"/>
  <c r="G688" i="11"/>
  <c r="G633" i="11"/>
  <c r="G641" i="11"/>
  <c r="G677" i="11"/>
  <c r="G693" i="11"/>
  <c r="G701" i="11"/>
  <c r="G632" i="11"/>
  <c r="G644" i="11"/>
  <c r="G676" i="11"/>
  <c r="G687" i="11"/>
  <c r="G678" i="11"/>
  <c r="G700" i="11"/>
  <c r="G708" i="11"/>
  <c r="G671" i="11"/>
  <c r="G699" i="11"/>
  <c r="G694" i="11"/>
  <c r="G639" i="11"/>
  <c r="G689" i="11"/>
  <c r="G680" i="11"/>
  <c r="G698" i="11"/>
  <c r="G681" i="11"/>
  <c r="G705" i="11"/>
  <c r="E677" i="11"/>
  <c r="E687" i="11"/>
  <c r="E704" i="11"/>
  <c r="E705" i="11"/>
  <c r="E636" i="11"/>
  <c r="E668" i="11"/>
  <c r="E643" i="11"/>
  <c r="E702" i="11"/>
  <c r="M715" i="11"/>
  <c r="Y734" i="11"/>
  <c r="Y815" i="11" s="1"/>
  <c r="E624" i="11" l="1"/>
  <c r="E696" i="11"/>
  <c r="E678" i="11"/>
  <c r="E683" i="11"/>
  <c r="E627" i="11"/>
  <c r="E686" i="11"/>
  <c r="E698" i="11"/>
  <c r="E695" i="11"/>
  <c r="E715" i="11"/>
  <c r="E674" i="11"/>
  <c r="E635" i="11"/>
  <c r="E681" i="11"/>
  <c r="E703" i="11"/>
  <c r="E710" i="11"/>
  <c r="E625" i="11"/>
  <c r="E644" i="11"/>
  <c r="E700" i="11"/>
  <c r="E626" i="11"/>
  <c r="E669" i="11"/>
  <c r="E676" i="11"/>
  <c r="E638" i="11"/>
  <c r="E709" i="11"/>
  <c r="E693" i="11"/>
  <c r="E706" i="11"/>
  <c r="E716" i="11"/>
  <c r="E713" i="11"/>
  <c r="E634" i="11"/>
  <c r="E699" i="11"/>
  <c r="E701" i="11"/>
  <c r="F712" i="11"/>
  <c r="F708" i="11"/>
  <c r="F704" i="11"/>
  <c r="F700" i="11"/>
  <c r="F696" i="11"/>
  <c r="F709" i="11"/>
  <c r="F701" i="11"/>
  <c r="F694" i="11"/>
  <c r="F690" i="11"/>
  <c r="F686" i="11"/>
  <c r="F682" i="11"/>
  <c r="F678" i="11"/>
  <c r="F674" i="11"/>
  <c r="F670" i="11"/>
  <c r="F647" i="11"/>
  <c r="F645" i="11"/>
  <c r="F628" i="11"/>
  <c r="F711" i="11"/>
  <c r="F695" i="11"/>
  <c r="F687" i="11"/>
  <c r="F679" i="11"/>
  <c r="F671" i="11"/>
  <c r="F643" i="11"/>
  <c r="F641" i="11"/>
  <c r="F639" i="11"/>
  <c r="F637" i="11"/>
  <c r="F635" i="11"/>
  <c r="F633" i="11"/>
  <c r="F631" i="11"/>
  <c r="F625" i="11"/>
  <c r="F707" i="11"/>
  <c r="F693" i="11"/>
  <c r="F685" i="11"/>
  <c r="F677" i="11"/>
  <c r="F669" i="11"/>
  <c r="F710" i="11"/>
  <c r="F706" i="11"/>
  <c r="F702" i="11"/>
  <c r="F698" i="11"/>
  <c r="F713" i="11"/>
  <c r="F705" i="11"/>
  <c r="F697" i="11"/>
  <c r="F692" i="11"/>
  <c r="F688" i="11"/>
  <c r="F684" i="11"/>
  <c r="F680" i="11"/>
  <c r="F676" i="11"/>
  <c r="F672" i="11"/>
  <c r="F668" i="11"/>
  <c r="F646" i="11"/>
  <c r="F629" i="11"/>
  <c r="F626" i="11"/>
  <c r="F703" i="11"/>
  <c r="F691" i="11"/>
  <c r="F683" i="11"/>
  <c r="F675" i="11"/>
  <c r="F644" i="11"/>
  <c r="F642" i="11"/>
  <c r="F640" i="11"/>
  <c r="F638" i="11"/>
  <c r="F636" i="11"/>
  <c r="F634" i="11"/>
  <c r="F632" i="11"/>
  <c r="F630" i="11"/>
  <c r="F716" i="11"/>
  <c r="F699" i="11"/>
  <c r="F689" i="11"/>
  <c r="F673" i="11"/>
  <c r="F681" i="11"/>
  <c r="F627" i="11"/>
  <c r="E680" i="11"/>
  <c r="E645" i="11"/>
  <c r="E690" i="11"/>
  <c r="E631" i="11"/>
  <c r="E639" i="11"/>
  <c r="E673" i="11"/>
  <c r="E689" i="11"/>
  <c r="E712" i="11"/>
  <c r="E711" i="11"/>
  <c r="E684" i="11"/>
  <c r="E646" i="11"/>
  <c r="E694" i="11"/>
  <c r="E632" i="11"/>
  <c r="E640" i="11"/>
  <c r="E675" i="11"/>
  <c r="E691" i="11"/>
  <c r="E697" i="11"/>
  <c r="E672" i="11"/>
  <c r="E682" i="11"/>
  <c r="E637" i="11"/>
  <c r="E685" i="11"/>
  <c r="E707" i="11"/>
  <c r="E629" i="11"/>
  <c r="E630" i="11"/>
  <c r="E671" i="11"/>
  <c r="E708" i="11"/>
  <c r="E688" i="11"/>
  <c r="E641" i="11"/>
  <c r="E647" i="11"/>
  <c r="E692" i="11"/>
  <c r="E642" i="11"/>
  <c r="E633" i="11"/>
  <c r="E679" i="11"/>
  <c r="I715" i="11"/>
  <c r="H715" i="11"/>
  <c r="E628" i="11"/>
  <c r="F715" i="11" l="1"/>
  <c r="O816" i="10"/>
  <c r="M816" i="10"/>
  <c r="L816" i="10"/>
  <c r="K816" i="10"/>
  <c r="J816" i="10"/>
  <c r="I816" i="10"/>
  <c r="H816" i="10"/>
  <c r="G816" i="10"/>
  <c r="F816" i="10"/>
  <c r="E816" i="10"/>
  <c r="D816" i="10"/>
  <c r="W812" i="10"/>
  <c r="W814" i="10" s="1"/>
  <c r="Y812" i="10"/>
  <c r="Y814" i="10" s="1"/>
  <c r="X812" i="10"/>
  <c r="X814" i="10" s="1"/>
  <c r="V812" i="10"/>
  <c r="V814" i="10" s="1"/>
  <c r="U812" i="10"/>
  <c r="U814" i="10" s="1"/>
  <c r="A812" i="10"/>
  <c r="T811" i="10"/>
  <c r="S811" i="10"/>
  <c r="R811" i="10"/>
  <c r="Q811" i="10"/>
  <c r="P811" i="10"/>
  <c r="M811" i="10"/>
  <c r="L811" i="10"/>
  <c r="K811" i="10"/>
  <c r="I811" i="10"/>
  <c r="H811" i="10"/>
  <c r="G811" i="10"/>
  <c r="F811" i="10"/>
  <c r="D811" i="10"/>
  <c r="C811" i="10"/>
  <c r="A811" i="10"/>
  <c r="T810" i="10"/>
  <c r="S810" i="10"/>
  <c r="R810" i="10"/>
  <c r="Q810" i="10"/>
  <c r="P810" i="10"/>
  <c r="M810" i="10"/>
  <c r="L810" i="10"/>
  <c r="K810" i="10"/>
  <c r="I810" i="10"/>
  <c r="H810" i="10"/>
  <c r="G810" i="10"/>
  <c r="F810" i="10"/>
  <c r="D810" i="10"/>
  <c r="C810" i="10"/>
  <c r="A810" i="10"/>
  <c r="T809" i="10"/>
  <c r="S809" i="10"/>
  <c r="R809" i="10"/>
  <c r="Q809" i="10"/>
  <c r="P809" i="10"/>
  <c r="M809" i="10"/>
  <c r="L809" i="10"/>
  <c r="K809" i="10"/>
  <c r="I809" i="10"/>
  <c r="H809" i="10"/>
  <c r="G809" i="10"/>
  <c r="F809" i="10"/>
  <c r="D809" i="10"/>
  <c r="C809" i="10"/>
  <c r="A809" i="10"/>
  <c r="T808" i="10"/>
  <c r="S808" i="10"/>
  <c r="R808" i="10"/>
  <c r="Q808" i="10"/>
  <c r="P808" i="10"/>
  <c r="M808" i="10"/>
  <c r="L808" i="10"/>
  <c r="K808" i="10"/>
  <c r="I808" i="10"/>
  <c r="H808" i="10"/>
  <c r="G808" i="10"/>
  <c r="F808" i="10"/>
  <c r="D808" i="10"/>
  <c r="C808" i="10"/>
  <c r="A808" i="10"/>
  <c r="T807" i="10"/>
  <c r="S807" i="10"/>
  <c r="R807" i="10"/>
  <c r="Q807" i="10"/>
  <c r="P807" i="10"/>
  <c r="M807" i="10"/>
  <c r="L807" i="10"/>
  <c r="K807" i="10"/>
  <c r="I807" i="10"/>
  <c r="H807" i="10"/>
  <c r="G807" i="10"/>
  <c r="F807" i="10"/>
  <c r="D807" i="10"/>
  <c r="C807" i="10"/>
  <c r="A807" i="10"/>
  <c r="T806" i="10"/>
  <c r="S806" i="10"/>
  <c r="R806" i="10"/>
  <c r="Q806" i="10"/>
  <c r="P806" i="10"/>
  <c r="M806" i="10"/>
  <c r="L806" i="10"/>
  <c r="K806" i="10"/>
  <c r="I806" i="10"/>
  <c r="H806" i="10"/>
  <c r="G806" i="10"/>
  <c r="F806" i="10"/>
  <c r="D806" i="10"/>
  <c r="C806" i="10"/>
  <c r="A806" i="10"/>
  <c r="T805" i="10"/>
  <c r="S805" i="10"/>
  <c r="R805" i="10"/>
  <c r="Q805" i="10"/>
  <c r="P805" i="10"/>
  <c r="M805" i="10"/>
  <c r="L805" i="10"/>
  <c r="K805" i="10"/>
  <c r="I805" i="10"/>
  <c r="H805" i="10"/>
  <c r="G805" i="10"/>
  <c r="F805" i="10"/>
  <c r="D805" i="10"/>
  <c r="C805" i="10"/>
  <c r="A805" i="10"/>
  <c r="T804" i="10"/>
  <c r="S804" i="10"/>
  <c r="R804" i="10"/>
  <c r="Q804" i="10"/>
  <c r="P804" i="10"/>
  <c r="M804" i="10"/>
  <c r="L804" i="10"/>
  <c r="K804" i="10"/>
  <c r="I804" i="10"/>
  <c r="H804" i="10"/>
  <c r="G804" i="10"/>
  <c r="F804" i="10"/>
  <c r="D804" i="10"/>
  <c r="C804" i="10"/>
  <c r="A804" i="10"/>
  <c r="T803" i="10"/>
  <c r="S803" i="10"/>
  <c r="R803" i="10"/>
  <c r="Q803" i="10"/>
  <c r="P803" i="10"/>
  <c r="M803" i="10"/>
  <c r="L803" i="10"/>
  <c r="K803" i="10"/>
  <c r="I803" i="10"/>
  <c r="H803" i="10"/>
  <c r="G803" i="10"/>
  <c r="F803" i="10"/>
  <c r="D803" i="10"/>
  <c r="C803" i="10"/>
  <c r="A803" i="10"/>
  <c r="T802" i="10"/>
  <c r="S802" i="10"/>
  <c r="R802" i="10"/>
  <c r="Q802" i="10"/>
  <c r="P802" i="10"/>
  <c r="M802" i="10"/>
  <c r="L802" i="10"/>
  <c r="K802" i="10"/>
  <c r="I802" i="10"/>
  <c r="H802" i="10"/>
  <c r="G802" i="10"/>
  <c r="F802" i="10"/>
  <c r="D802" i="10"/>
  <c r="C802" i="10"/>
  <c r="A802" i="10"/>
  <c r="T801" i="10"/>
  <c r="S801" i="10"/>
  <c r="R801" i="10"/>
  <c r="Q801" i="10"/>
  <c r="P801" i="10"/>
  <c r="M801" i="10"/>
  <c r="L801" i="10"/>
  <c r="K801" i="10"/>
  <c r="I801" i="10"/>
  <c r="H801" i="10"/>
  <c r="G801" i="10"/>
  <c r="F801" i="10"/>
  <c r="D801" i="10"/>
  <c r="C801" i="10"/>
  <c r="A801" i="10"/>
  <c r="T800" i="10"/>
  <c r="S800" i="10"/>
  <c r="R800" i="10"/>
  <c r="Q800" i="10"/>
  <c r="P800" i="10"/>
  <c r="M800" i="10"/>
  <c r="L800" i="10"/>
  <c r="K800" i="10"/>
  <c r="I800" i="10"/>
  <c r="H800" i="10"/>
  <c r="G800" i="10"/>
  <c r="F800" i="10"/>
  <c r="D800" i="10"/>
  <c r="C800" i="10"/>
  <c r="A800" i="10"/>
  <c r="T799" i="10"/>
  <c r="S799" i="10"/>
  <c r="R799" i="10"/>
  <c r="Q799" i="10"/>
  <c r="P799" i="10"/>
  <c r="M799" i="10"/>
  <c r="L799" i="10"/>
  <c r="K799" i="10"/>
  <c r="I799" i="10"/>
  <c r="H799" i="10"/>
  <c r="G799" i="10"/>
  <c r="F799" i="10"/>
  <c r="D799" i="10"/>
  <c r="C799" i="10"/>
  <c r="A799" i="10"/>
  <c r="T798" i="10"/>
  <c r="S798" i="10"/>
  <c r="R798" i="10"/>
  <c r="Q798" i="10"/>
  <c r="P798" i="10"/>
  <c r="M798" i="10"/>
  <c r="L798" i="10"/>
  <c r="K798" i="10"/>
  <c r="I798" i="10"/>
  <c r="H798" i="10"/>
  <c r="G798" i="10"/>
  <c r="F798" i="10"/>
  <c r="D798" i="10"/>
  <c r="C798" i="10"/>
  <c r="A798" i="10"/>
  <c r="T797" i="10"/>
  <c r="S797" i="10"/>
  <c r="R797" i="10"/>
  <c r="Q797" i="10"/>
  <c r="P797" i="10"/>
  <c r="M797" i="10"/>
  <c r="L797" i="10"/>
  <c r="K797" i="10"/>
  <c r="I797" i="10"/>
  <c r="H797" i="10"/>
  <c r="G797" i="10"/>
  <c r="F797" i="10"/>
  <c r="D797" i="10"/>
  <c r="C797" i="10"/>
  <c r="A797" i="10"/>
  <c r="T796" i="10"/>
  <c r="S796" i="10"/>
  <c r="R796" i="10"/>
  <c r="Q796" i="10"/>
  <c r="P796" i="10"/>
  <c r="M796" i="10"/>
  <c r="L796" i="10"/>
  <c r="K796" i="10"/>
  <c r="I796" i="10"/>
  <c r="H796" i="10"/>
  <c r="G796" i="10"/>
  <c r="F796" i="10"/>
  <c r="D796" i="10"/>
  <c r="C796" i="10"/>
  <c r="A796" i="10"/>
  <c r="T795" i="10"/>
  <c r="S795" i="10"/>
  <c r="R795" i="10"/>
  <c r="Q795" i="10"/>
  <c r="P795" i="10"/>
  <c r="M795" i="10"/>
  <c r="L795" i="10"/>
  <c r="K795" i="10"/>
  <c r="I795" i="10"/>
  <c r="H795" i="10"/>
  <c r="G795" i="10"/>
  <c r="F795" i="10"/>
  <c r="D795" i="10"/>
  <c r="C795" i="10"/>
  <c r="A795" i="10"/>
  <c r="T794" i="10"/>
  <c r="S794" i="10"/>
  <c r="R794" i="10"/>
  <c r="Q794" i="10"/>
  <c r="P794" i="10"/>
  <c r="M794" i="10"/>
  <c r="L794" i="10"/>
  <c r="K794" i="10"/>
  <c r="I794" i="10"/>
  <c r="H794" i="10"/>
  <c r="G794" i="10"/>
  <c r="F794" i="10"/>
  <c r="D794" i="10"/>
  <c r="C794" i="10"/>
  <c r="A794" i="10"/>
  <c r="T793" i="10"/>
  <c r="S793" i="10"/>
  <c r="R793" i="10"/>
  <c r="Q793" i="10"/>
  <c r="P793" i="10"/>
  <c r="M793" i="10"/>
  <c r="L793" i="10"/>
  <c r="K793" i="10"/>
  <c r="I793" i="10"/>
  <c r="H793" i="10"/>
  <c r="G793" i="10"/>
  <c r="F793" i="10"/>
  <c r="D793" i="10"/>
  <c r="C793" i="10"/>
  <c r="A793" i="10"/>
  <c r="T792" i="10"/>
  <c r="S792" i="10"/>
  <c r="R792" i="10"/>
  <c r="Q792" i="10"/>
  <c r="P792" i="10"/>
  <c r="M792" i="10"/>
  <c r="L792" i="10"/>
  <c r="K792" i="10"/>
  <c r="I792" i="10"/>
  <c r="H792" i="10"/>
  <c r="G792" i="10"/>
  <c r="F792" i="10"/>
  <c r="D792" i="10"/>
  <c r="C792" i="10"/>
  <c r="A792" i="10"/>
  <c r="T791" i="10"/>
  <c r="S791" i="10"/>
  <c r="R791" i="10"/>
  <c r="Q791" i="10"/>
  <c r="P791" i="10"/>
  <c r="M791" i="10"/>
  <c r="L791" i="10"/>
  <c r="K791" i="10"/>
  <c r="I791" i="10"/>
  <c r="H791" i="10"/>
  <c r="G791" i="10"/>
  <c r="F791" i="10"/>
  <c r="D791" i="10"/>
  <c r="C791" i="10"/>
  <c r="A791" i="10"/>
  <c r="T790" i="10"/>
  <c r="S790" i="10"/>
  <c r="R790" i="10"/>
  <c r="Q790" i="10"/>
  <c r="P790" i="10"/>
  <c r="M790" i="10"/>
  <c r="L790" i="10"/>
  <c r="K790" i="10"/>
  <c r="I790" i="10"/>
  <c r="H790" i="10"/>
  <c r="G790" i="10"/>
  <c r="F790" i="10"/>
  <c r="D790" i="10"/>
  <c r="C790" i="10"/>
  <c r="A790" i="10"/>
  <c r="T789" i="10"/>
  <c r="S789" i="10"/>
  <c r="R789" i="10"/>
  <c r="Q789" i="10"/>
  <c r="P789" i="10"/>
  <c r="M789" i="10"/>
  <c r="L789" i="10"/>
  <c r="K789" i="10"/>
  <c r="I789" i="10"/>
  <c r="H789" i="10"/>
  <c r="G789" i="10"/>
  <c r="F789" i="10"/>
  <c r="D789" i="10"/>
  <c r="C789" i="10"/>
  <c r="A789" i="10"/>
  <c r="T788" i="10"/>
  <c r="S788" i="10"/>
  <c r="R788" i="10"/>
  <c r="Q788" i="10"/>
  <c r="P788" i="10"/>
  <c r="M788" i="10"/>
  <c r="L788" i="10"/>
  <c r="K788" i="10"/>
  <c r="I788" i="10"/>
  <c r="H788" i="10"/>
  <c r="G788" i="10"/>
  <c r="F788" i="10"/>
  <c r="D788" i="10"/>
  <c r="C788" i="10"/>
  <c r="A788" i="10"/>
  <c r="T787" i="10"/>
  <c r="S787" i="10"/>
  <c r="R787" i="10"/>
  <c r="Q787" i="10"/>
  <c r="P787" i="10"/>
  <c r="M787" i="10"/>
  <c r="L787" i="10"/>
  <c r="K787" i="10"/>
  <c r="I787" i="10"/>
  <c r="H787" i="10"/>
  <c r="G787" i="10"/>
  <c r="F787" i="10"/>
  <c r="D787" i="10"/>
  <c r="C787" i="10"/>
  <c r="B787" i="10"/>
  <c r="A787" i="10"/>
  <c r="T786" i="10"/>
  <c r="S786" i="10"/>
  <c r="R786" i="10"/>
  <c r="Q786" i="10"/>
  <c r="P786" i="10"/>
  <c r="M786" i="10"/>
  <c r="L786" i="10"/>
  <c r="K786" i="10"/>
  <c r="I786" i="10"/>
  <c r="H786" i="10"/>
  <c r="G786" i="10"/>
  <c r="F786" i="10"/>
  <c r="D786" i="10"/>
  <c r="C786" i="10"/>
  <c r="A786" i="10"/>
  <c r="T785" i="10"/>
  <c r="S785" i="10"/>
  <c r="R785" i="10"/>
  <c r="Q785" i="10"/>
  <c r="P785" i="10"/>
  <c r="M785" i="10"/>
  <c r="L785" i="10"/>
  <c r="K785" i="10"/>
  <c r="I785" i="10"/>
  <c r="H785" i="10"/>
  <c r="G785" i="10"/>
  <c r="F785" i="10"/>
  <c r="D785" i="10"/>
  <c r="C785" i="10"/>
  <c r="A785" i="10"/>
  <c r="T784" i="10"/>
  <c r="S784" i="10"/>
  <c r="R784" i="10"/>
  <c r="Q784" i="10"/>
  <c r="P784" i="10"/>
  <c r="M784" i="10"/>
  <c r="L784" i="10"/>
  <c r="K784" i="10"/>
  <c r="I784" i="10"/>
  <c r="H784" i="10"/>
  <c r="G784" i="10"/>
  <c r="F784" i="10"/>
  <c r="D784" i="10"/>
  <c r="C784" i="10"/>
  <c r="A784" i="10"/>
  <c r="T783" i="10"/>
  <c r="S783" i="10"/>
  <c r="R783" i="10"/>
  <c r="Q783" i="10"/>
  <c r="P783" i="10"/>
  <c r="M783" i="10"/>
  <c r="L783" i="10"/>
  <c r="K783" i="10"/>
  <c r="I783" i="10"/>
  <c r="H783" i="10"/>
  <c r="G783" i="10"/>
  <c r="F783" i="10"/>
  <c r="D783" i="10"/>
  <c r="C783" i="10"/>
  <c r="B783" i="10"/>
  <c r="A783" i="10"/>
  <c r="T782" i="10"/>
  <c r="S782" i="10"/>
  <c r="R782" i="10"/>
  <c r="Q782" i="10"/>
  <c r="P782" i="10"/>
  <c r="M782" i="10"/>
  <c r="L782" i="10"/>
  <c r="K782" i="10"/>
  <c r="I782" i="10"/>
  <c r="H782" i="10"/>
  <c r="G782" i="10"/>
  <c r="F782" i="10"/>
  <c r="D782" i="10"/>
  <c r="C782" i="10"/>
  <c r="B782" i="10"/>
  <c r="A782" i="10"/>
  <c r="T781" i="10"/>
  <c r="S781" i="10"/>
  <c r="R781" i="10"/>
  <c r="Q781" i="10"/>
  <c r="P781" i="10"/>
  <c r="M781" i="10"/>
  <c r="L781" i="10"/>
  <c r="K781" i="10"/>
  <c r="I781" i="10"/>
  <c r="H781" i="10"/>
  <c r="G781" i="10"/>
  <c r="F781" i="10"/>
  <c r="D781" i="10"/>
  <c r="C781" i="10"/>
  <c r="B781" i="10"/>
  <c r="A781" i="10"/>
  <c r="T780" i="10"/>
  <c r="S780" i="10"/>
  <c r="R780" i="10"/>
  <c r="Q780" i="10"/>
  <c r="P780" i="10"/>
  <c r="M780" i="10"/>
  <c r="L780" i="10"/>
  <c r="K780" i="10"/>
  <c r="I780" i="10"/>
  <c r="H780" i="10"/>
  <c r="G780" i="10"/>
  <c r="F780" i="10"/>
  <c r="D780" i="10"/>
  <c r="C780" i="10"/>
  <c r="A780" i="10"/>
  <c r="T779" i="10"/>
  <c r="S779" i="10"/>
  <c r="R779" i="10"/>
  <c r="Q779" i="10"/>
  <c r="P779" i="10"/>
  <c r="M779" i="10"/>
  <c r="L779" i="10"/>
  <c r="K779" i="10"/>
  <c r="I779" i="10"/>
  <c r="H779" i="10"/>
  <c r="G779" i="10"/>
  <c r="F779" i="10"/>
  <c r="D779" i="10"/>
  <c r="C779" i="10"/>
  <c r="A779" i="10"/>
  <c r="T778" i="10"/>
  <c r="S778" i="10"/>
  <c r="R778" i="10"/>
  <c r="Q778" i="10"/>
  <c r="P778" i="10"/>
  <c r="O778" i="10"/>
  <c r="M778" i="10"/>
  <c r="L778" i="10"/>
  <c r="K778" i="10"/>
  <c r="I778" i="10"/>
  <c r="H778" i="10"/>
  <c r="G778" i="10"/>
  <c r="F778" i="10"/>
  <c r="D778" i="10"/>
  <c r="C778" i="10"/>
  <c r="A778" i="10"/>
  <c r="T777" i="10"/>
  <c r="S777" i="10"/>
  <c r="R777" i="10"/>
  <c r="Q777" i="10"/>
  <c r="P777" i="10"/>
  <c r="O777" i="10"/>
  <c r="M777" i="10"/>
  <c r="L777" i="10"/>
  <c r="K777" i="10"/>
  <c r="I777" i="10"/>
  <c r="H777" i="10"/>
  <c r="G777" i="10"/>
  <c r="F777" i="10"/>
  <c r="D777" i="10"/>
  <c r="C777" i="10"/>
  <c r="B777" i="10"/>
  <c r="A777" i="10"/>
  <c r="T776" i="10"/>
  <c r="S776" i="10"/>
  <c r="R776" i="10"/>
  <c r="Q776" i="10"/>
  <c r="P776" i="10"/>
  <c r="O776" i="10"/>
  <c r="M776" i="10"/>
  <c r="L776" i="10"/>
  <c r="K776" i="10"/>
  <c r="I776" i="10"/>
  <c r="H776" i="10"/>
  <c r="G776" i="10"/>
  <c r="F776" i="10"/>
  <c r="D776" i="10"/>
  <c r="C776" i="10"/>
  <c r="B776" i="10"/>
  <c r="A776" i="10"/>
  <c r="T775" i="10"/>
  <c r="S775" i="10"/>
  <c r="R775" i="10"/>
  <c r="Q775" i="10"/>
  <c r="P775" i="10"/>
  <c r="O775" i="10"/>
  <c r="M775" i="10"/>
  <c r="L775" i="10"/>
  <c r="K775" i="10"/>
  <c r="I775" i="10"/>
  <c r="H775" i="10"/>
  <c r="G775" i="10"/>
  <c r="F775" i="10"/>
  <c r="D775" i="10"/>
  <c r="C775" i="10"/>
  <c r="B775" i="10"/>
  <c r="A775" i="10"/>
  <c r="T774" i="10"/>
  <c r="S774" i="10"/>
  <c r="R774" i="10"/>
  <c r="Q774" i="10"/>
  <c r="P774" i="10"/>
  <c r="O774" i="10"/>
  <c r="M774" i="10"/>
  <c r="L774" i="10"/>
  <c r="K774" i="10"/>
  <c r="I774" i="10"/>
  <c r="H774" i="10"/>
  <c r="G774" i="10"/>
  <c r="F774" i="10"/>
  <c r="D774" i="10"/>
  <c r="C774" i="10"/>
  <c r="B774" i="10"/>
  <c r="A774" i="10"/>
  <c r="T773" i="10"/>
  <c r="S773" i="10"/>
  <c r="R773" i="10"/>
  <c r="Q773" i="10"/>
  <c r="P773" i="10"/>
  <c r="O773" i="10"/>
  <c r="M773" i="10"/>
  <c r="L773" i="10"/>
  <c r="K773" i="10"/>
  <c r="I773" i="10"/>
  <c r="H773" i="10"/>
  <c r="G773" i="10"/>
  <c r="F773" i="10"/>
  <c r="D773" i="10"/>
  <c r="C773" i="10"/>
  <c r="B773" i="10"/>
  <c r="A773" i="10"/>
  <c r="T772" i="10"/>
  <c r="S772" i="10"/>
  <c r="R772" i="10"/>
  <c r="Q772" i="10"/>
  <c r="P772" i="10"/>
  <c r="O772" i="10"/>
  <c r="M772" i="10"/>
  <c r="L772" i="10"/>
  <c r="K772" i="10"/>
  <c r="I772" i="10"/>
  <c r="H772" i="10"/>
  <c r="G772" i="10"/>
  <c r="F772" i="10"/>
  <c r="D772" i="10"/>
  <c r="C772" i="10"/>
  <c r="B772" i="10"/>
  <c r="A772" i="10"/>
  <c r="T771" i="10"/>
  <c r="S771" i="10"/>
  <c r="R771" i="10"/>
  <c r="Q771" i="10"/>
  <c r="P771" i="10"/>
  <c r="O771" i="10"/>
  <c r="M771" i="10"/>
  <c r="L771" i="10"/>
  <c r="K771" i="10"/>
  <c r="I771" i="10"/>
  <c r="H771" i="10"/>
  <c r="G771" i="10"/>
  <c r="F771" i="10"/>
  <c r="D771" i="10"/>
  <c r="C771" i="10"/>
  <c r="B771" i="10"/>
  <c r="A771" i="10"/>
  <c r="T770" i="10"/>
  <c r="S770" i="10"/>
  <c r="R770" i="10"/>
  <c r="Q770" i="10"/>
  <c r="P770" i="10"/>
  <c r="O770" i="10"/>
  <c r="M770" i="10"/>
  <c r="L770" i="10"/>
  <c r="K770" i="10"/>
  <c r="I770" i="10"/>
  <c r="H770" i="10"/>
  <c r="G770" i="10"/>
  <c r="F770" i="10"/>
  <c r="D770" i="10"/>
  <c r="C770" i="10"/>
  <c r="B770" i="10"/>
  <c r="A770" i="10"/>
  <c r="T769" i="10"/>
  <c r="S769" i="10"/>
  <c r="R769" i="10"/>
  <c r="Q769" i="10"/>
  <c r="P769" i="10"/>
  <c r="O769" i="10"/>
  <c r="M769" i="10"/>
  <c r="L769" i="10"/>
  <c r="K769" i="10"/>
  <c r="I769" i="10"/>
  <c r="H769" i="10"/>
  <c r="G769" i="10"/>
  <c r="F769" i="10"/>
  <c r="D769" i="10"/>
  <c r="C769" i="10"/>
  <c r="B769" i="10"/>
  <c r="A769" i="10"/>
  <c r="T768" i="10"/>
  <c r="S768" i="10"/>
  <c r="R768" i="10"/>
  <c r="Q768" i="10"/>
  <c r="P768" i="10"/>
  <c r="O768" i="10"/>
  <c r="M768" i="10"/>
  <c r="L768" i="10"/>
  <c r="K768" i="10"/>
  <c r="I768" i="10"/>
  <c r="H768" i="10"/>
  <c r="G768" i="10"/>
  <c r="F768" i="10"/>
  <c r="D768" i="10"/>
  <c r="C768" i="10"/>
  <c r="B768" i="10"/>
  <c r="A768" i="10"/>
  <c r="T767" i="10"/>
  <c r="S767" i="10"/>
  <c r="R767" i="10"/>
  <c r="Q767" i="10"/>
  <c r="P767" i="10"/>
  <c r="O767" i="10"/>
  <c r="M767" i="10"/>
  <c r="L767" i="10"/>
  <c r="K767" i="10"/>
  <c r="I767" i="10"/>
  <c r="H767" i="10"/>
  <c r="G767" i="10"/>
  <c r="F767" i="10"/>
  <c r="D767" i="10"/>
  <c r="C767" i="10"/>
  <c r="B767" i="10"/>
  <c r="A767" i="10"/>
  <c r="T766" i="10"/>
  <c r="S766" i="10"/>
  <c r="R766" i="10"/>
  <c r="Q766" i="10"/>
  <c r="P766" i="10"/>
  <c r="O766" i="10"/>
  <c r="M766" i="10"/>
  <c r="L766" i="10"/>
  <c r="K766" i="10"/>
  <c r="I766" i="10"/>
  <c r="H766" i="10"/>
  <c r="G766" i="10"/>
  <c r="F766" i="10"/>
  <c r="D766" i="10"/>
  <c r="C766" i="10"/>
  <c r="B766" i="10"/>
  <c r="A766" i="10"/>
  <c r="T765" i="10"/>
  <c r="S765" i="10"/>
  <c r="R765" i="10"/>
  <c r="Q765" i="10"/>
  <c r="P765" i="10"/>
  <c r="O765" i="10"/>
  <c r="M765" i="10"/>
  <c r="L765" i="10"/>
  <c r="K765" i="10"/>
  <c r="I765" i="10"/>
  <c r="H765" i="10"/>
  <c r="G765" i="10"/>
  <c r="F765" i="10"/>
  <c r="D765" i="10"/>
  <c r="C765" i="10"/>
  <c r="B765" i="10"/>
  <c r="A765" i="10"/>
  <c r="T764" i="10"/>
  <c r="S764" i="10"/>
  <c r="R764" i="10"/>
  <c r="Q764" i="10"/>
  <c r="P764" i="10"/>
  <c r="O764" i="10"/>
  <c r="M764" i="10"/>
  <c r="L764" i="10"/>
  <c r="K764" i="10"/>
  <c r="I764" i="10"/>
  <c r="H764" i="10"/>
  <c r="G764" i="10"/>
  <c r="F764" i="10"/>
  <c r="D764" i="10"/>
  <c r="C764" i="10"/>
  <c r="B764" i="10"/>
  <c r="A764" i="10"/>
  <c r="T763" i="10"/>
  <c r="S763" i="10"/>
  <c r="R763" i="10"/>
  <c r="Q763" i="10"/>
  <c r="P763" i="10"/>
  <c r="O763" i="10"/>
  <c r="M763" i="10"/>
  <c r="L763" i="10"/>
  <c r="K763" i="10"/>
  <c r="I763" i="10"/>
  <c r="H763" i="10"/>
  <c r="G763" i="10"/>
  <c r="F763" i="10"/>
  <c r="D763" i="10"/>
  <c r="C763" i="10"/>
  <c r="B763" i="10"/>
  <c r="A763" i="10"/>
  <c r="T762" i="10"/>
  <c r="S762" i="10"/>
  <c r="R762" i="10"/>
  <c r="Q762" i="10"/>
  <c r="P762" i="10"/>
  <c r="O762" i="10"/>
  <c r="M762" i="10"/>
  <c r="L762" i="10"/>
  <c r="K762" i="10"/>
  <c r="I762" i="10"/>
  <c r="H762" i="10"/>
  <c r="G762" i="10"/>
  <c r="F762" i="10"/>
  <c r="D762" i="10"/>
  <c r="C762" i="10"/>
  <c r="B762" i="10"/>
  <c r="A762" i="10"/>
  <c r="T761" i="10"/>
  <c r="S761" i="10"/>
  <c r="R761" i="10"/>
  <c r="Q761" i="10"/>
  <c r="P761" i="10"/>
  <c r="O761" i="10"/>
  <c r="M761" i="10"/>
  <c r="L761" i="10"/>
  <c r="K761" i="10"/>
  <c r="I761" i="10"/>
  <c r="H761" i="10"/>
  <c r="G761" i="10"/>
  <c r="F761" i="10"/>
  <c r="D761" i="10"/>
  <c r="C761" i="10"/>
  <c r="B761" i="10"/>
  <c r="A761" i="10"/>
  <c r="T760" i="10"/>
  <c r="S760" i="10"/>
  <c r="R760" i="10"/>
  <c r="Q760" i="10"/>
  <c r="P760" i="10"/>
  <c r="O760" i="10"/>
  <c r="M760" i="10"/>
  <c r="L760" i="10"/>
  <c r="K760" i="10"/>
  <c r="I760" i="10"/>
  <c r="H760" i="10"/>
  <c r="G760" i="10"/>
  <c r="F760" i="10"/>
  <c r="D760" i="10"/>
  <c r="C760" i="10"/>
  <c r="B760" i="10"/>
  <c r="A760" i="10"/>
  <c r="T759" i="10"/>
  <c r="S759" i="10"/>
  <c r="R759" i="10"/>
  <c r="Q759" i="10"/>
  <c r="P759" i="10"/>
  <c r="O759" i="10"/>
  <c r="M759" i="10"/>
  <c r="L759" i="10"/>
  <c r="K759" i="10"/>
  <c r="I759" i="10"/>
  <c r="H759" i="10"/>
  <c r="G759" i="10"/>
  <c r="F759" i="10"/>
  <c r="D759" i="10"/>
  <c r="C759" i="10"/>
  <c r="B759" i="10"/>
  <c r="A759" i="10"/>
  <c r="T758" i="10"/>
  <c r="S758" i="10"/>
  <c r="R758" i="10"/>
  <c r="Q758" i="10"/>
  <c r="P758" i="10"/>
  <c r="O758" i="10"/>
  <c r="M758" i="10"/>
  <c r="L758" i="10"/>
  <c r="K758" i="10"/>
  <c r="I758" i="10"/>
  <c r="H758" i="10"/>
  <c r="G758" i="10"/>
  <c r="F758" i="10"/>
  <c r="D758" i="10"/>
  <c r="C758" i="10"/>
  <c r="A758" i="10"/>
  <c r="T757" i="10"/>
  <c r="S757" i="10"/>
  <c r="R757" i="10"/>
  <c r="Q757" i="10"/>
  <c r="P757" i="10"/>
  <c r="O757" i="10"/>
  <c r="M757" i="10"/>
  <c r="L757" i="10"/>
  <c r="K757" i="10"/>
  <c r="I757" i="10"/>
  <c r="H757" i="10"/>
  <c r="G757" i="10"/>
  <c r="F757" i="10"/>
  <c r="D757" i="10"/>
  <c r="C757" i="10"/>
  <c r="B757" i="10"/>
  <c r="A757" i="10"/>
  <c r="T756" i="10"/>
  <c r="S756" i="10"/>
  <c r="R756" i="10"/>
  <c r="Q756" i="10"/>
  <c r="P756" i="10"/>
  <c r="O756" i="10"/>
  <c r="M756" i="10"/>
  <c r="L756" i="10"/>
  <c r="K756" i="10"/>
  <c r="I756" i="10"/>
  <c r="H756" i="10"/>
  <c r="G756" i="10"/>
  <c r="F756" i="10"/>
  <c r="D756" i="10"/>
  <c r="C756" i="10"/>
  <c r="B756" i="10"/>
  <c r="A756" i="10"/>
  <c r="T755" i="10"/>
  <c r="S755" i="10"/>
  <c r="R755" i="10"/>
  <c r="Q755" i="10"/>
  <c r="P755" i="10"/>
  <c r="O755" i="10"/>
  <c r="M755" i="10"/>
  <c r="L755" i="10"/>
  <c r="K755" i="10"/>
  <c r="I755" i="10"/>
  <c r="H755" i="10"/>
  <c r="G755" i="10"/>
  <c r="F755" i="10"/>
  <c r="D755" i="10"/>
  <c r="C755" i="10"/>
  <c r="B755" i="10"/>
  <c r="A755" i="10"/>
  <c r="T754" i="10"/>
  <c r="S754" i="10"/>
  <c r="R754" i="10"/>
  <c r="Q754" i="10"/>
  <c r="P754" i="10"/>
  <c r="O754" i="10"/>
  <c r="M754" i="10"/>
  <c r="L754" i="10"/>
  <c r="K754" i="10"/>
  <c r="I754" i="10"/>
  <c r="H754" i="10"/>
  <c r="G754" i="10"/>
  <c r="F754" i="10"/>
  <c r="D754" i="10"/>
  <c r="C754" i="10"/>
  <c r="B754" i="10"/>
  <c r="A754" i="10"/>
  <c r="T753" i="10"/>
  <c r="S753" i="10"/>
  <c r="R753" i="10"/>
  <c r="Q753" i="10"/>
  <c r="P753" i="10"/>
  <c r="O753" i="10"/>
  <c r="M753" i="10"/>
  <c r="L753" i="10"/>
  <c r="K753" i="10"/>
  <c r="I753" i="10"/>
  <c r="H753" i="10"/>
  <c r="G753" i="10"/>
  <c r="F753" i="10"/>
  <c r="D753" i="10"/>
  <c r="C753" i="10"/>
  <c r="B753" i="10"/>
  <c r="A753" i="10"/>
  <c r="T752" i="10"/>
  <c r="S752" i="10"/>
  <c r="R752" i="10"/>
  <c r="Q752" i="10"/>
  <c r="P752" i="10"/>
  <c r="O752" i="10"/>
  <c r="M752" i="10"/>
  <c r="L752" i="10"/>
  <c r="K752" i="10"/>
  <c r="I752" i="10"/>
  <c r="H752" i="10"/>
  <c r="G752" i="10"/>
  <c r="F752" i="10"/>
  <c r="D752" i="10"/>
  <c r="C752" i="10"/>
  <c r="B752" i="10"/>
  <c r="A752" i="10"/>
  <c r="T751" i="10"/>
  <c r="S751" i="10"/>
  <c r="R751" i="10"/>
  <c r="Q751" i="10"/>
  <c r="P751" i="10"/>
  <c r="O751" i="10"/>
  <c r="M751" i="10"/>
  <c r="L751" i="10"/>
  <c r="K751" i="10"/>
  <c r="I751" i="10"/>
  <c r="H751" i="10"/>
  <c r="G751" i="10"/>
  <c r="F751" i="10"/>
  <c r="D751" i="10"/>
  <c r="C751" i="10"/>
  <c r="B751" i="10"/>
  <c r="A751" i="10"/>
  <c r="T750" i="10"/>
  <c r="S750" i="10"/>
  <c r="R750" i="10"/>
  <c r="Q750" i="10"/>
  <c r="P750" i="10"/>
  <c r="O750" i="10"/>
  <c r="M750" i="10"/>
  <c r="L750" i="10"/>
  <c r="K750" i="10"/>
  <c r="I750" i="10"/>
  <c r="H750" i="10"/>
  <c r="G750" i="10"/>
  <c r="F750" i="10"/>
  <c r="D750" i="10"/>
  <c r="C750" i="10"/>
  <c r="A750" i="10"/>
  <c r="T749" i="10"/>
  <c r="S749" i="10"/>
  <c r="R749" i="10"/>
  <c r="Q749" i="10"/>
  <c r="P749" i="10"/>
  <c r="O749" i="10"/>
  <c r="M749" i="10"/>
  <c r="L749" i="10"/>
  <c r="K749" i="10"/>
  <c r="I749" i="10"/>
  <c r="H749" i="10"/>
  <c r="G749" i="10"/>
  <c r="F749" i="10"/>
  <c r="D749" i="10"/>
  <c r="C749" i="10"/>
  <c r="A749" i="10"/>
  <c r="T748" i="10"/>
  <c r="S748" i="10"/>
  <c r="R748" i="10"/>
  <c r="Q748" i="10"/>
  <c r="P748" i="10"/>
  <c r="O748" i="10"/>
  <c r="M748" i="10"/>
  <c r="L748" i="10"/>
  <c r="K748" i="10"/>
  <c r="I748" i="10"/>
  <c r="H748" i="10"/>
  <c r="G748" i="10"/>
  <c r="F748" i="10"/>
  <c r="D748" i="10"/>
  <c r="C748" i="10"/>
  <c r="B748" i="10"/>
  <c r="A748" i="10"/>
  <c r="T747" i="10"/>
  <c r="S747" i="10"/>
  <c r="R747" i="10"/>
  <c r="Q747" i="10"/>
  <c r="P747" i="10"/>
  <c r="O747" i="10"/>
  <c r="M747" i="10"/>
  <c r="L747" i="10"/>
  <c r="K747" i="10"/>
  <c r="I747" i="10"/>
  <c r="H747" i="10"/>
  <c r="G747" i="10"/>
  <c r="F747" i="10"/>
  <c r="D747" i="10"/>
  <c r="C747" i="10"/>
  <c r="B747" i="10"/>
  <c r="A747" i="10"/>
  <c r="T746" i="10"/>
  <c r="S746" i="10"/>
  <c r="R746" i="10"/>
  <c r="Q746" i="10"/>
  <c r="P746" i="10"/>
  <c r="O746" i="10"/>
  <c r="M746" i="10"/>
  <c r="L746" i="10"/>
  <c r="K746" i="10"/>
  <c r="I746" i="10"/>
  <c r="H746" i="10"/>
  <c r="G746" i="10"/>
  <c r="F746" i="10"/>
  <c r="D746" i="10"/>
  <c r="C746" i="10"/>
  <c r="B746" i="10"/>
  <c r="A746" i="10"/>
  <c r="T745" i="10"/>
  <c r="S745" i="10"/>
  <c r="R745" i="10"/>
  <c r="Q745" i="10"/>
  <c r="P745" i="10"/>
  <c r="O745" i="10"/>
  <c r="M745" i="10"/>
  <c r="L745" i="10"/>
  <c r="K745" i="10"/>
  <c r="I745" i="10"/>
  <c r="H745" i="10"/>
  <c r="G745" i="10"/>
  <c r="F745" i="10"/>
  <c r="D745" i="10"/>
  <c r="C745" i="10"/>
  <c r="B745" i="10"/>
  <c r="A745" i="10"/>
  <c r="T744" i="10"/>
  <c r="S744" i="10"/>
  <c r="R744" i="10"/>
  <c r="Q744" i="10"/>
  <c r="P744" i="10"/>
  <c r="O744" i="10"/>
  <c r="M744" i="10"/>
  <c r="L744" i="10"/>
  <c r="K744" i="10"/>
  <c r="I744" i="10"/>
  <c r="H744" i="10"/>
  <c r="G744" i="10"/>
  <c r="F744" i="10"/>
  <c r="D744" i="10"/>
  <c r="C744" i="10"/>
  <c r="B744" i="10"/>
  <c r="A744" i="10"/>
  <c r="T743" i="10"/>
  <c r="S743" i="10"/>
  <c r="R743" i="10"/>
  <c r="Q743" i="10"/>
  <c r="P743" i="10"/>
  <c r="O743" i="10"/>
  <c r="M743" i="10"/>
  <c r="L743" i="10"/>
  <c r="K743" i="10"/>
  <c r="I743" i="10"/>
  <c r="H743" i="10"/>
  <c r="G743" i="10"/>
  <c r="F743" i="10"/>
  <c r="D743" i="10"/>
  <c r="C743" i="10"/>
  <c r="B743" i="10"/>
  <c r="A743" i="10"/>
  <c r="T742" i="10"/>
  <c r="S742" i="10"/>
  <c r="R742" i="10"/>
  <c r="Q742" i="10"/>
  <c r="P742" i="10"/>
  <c r="O742" i="10"/>
  <c r="M742" i="10"/>
  <c r="L742" i="10"/>
  <c r="K742" i="10"/>
  <c r="I742" i="10"/>
  <c r="H742" i="10"/>
  <c r="G742" i="10"/>
  <c r="F742" i="10"/>
  <c r="D742" i="10"/>
  <c r="C742" i="10"/>
  <c r="B742" i="10"/>
  <c r="A742" i="10"/>
  <c r="T741" i="10"/>
  <c r="S741" i="10"/>
  <c r="R741" i="10"/>
  <c r="Q741" i="10"/>
  <c r="P741" i="10"/>
  <c r="O741" i="10"/>
  <c r="M741" i="10"/>
  <c r="L741" i="10"/>
  <c r="K741" i="10"/>
  <c r="I741" i="10"/>
  <c r="H741" i="10"/>
  <c r="G741" i="10"/>
  <c r="F741" i="10"/>
  <c r="D741" i="10"/>
  <c r="C741" i="10"/>
  <c r="B741" i="10"/>
  <c r="A741" i="10"/>
  <c r="T740" i="10"/>
  <c r="S740" i="10"/>
  <c r="R740" i="10"/>
  <c r="Q740" i="10"/>
  <c r="P740" i="10"/>
  <c r="O740" i="10"/>
  <c r="M740" i="10"/>
  <c r="L740" i="10"/>
  <c r="K740" i="10"/>
  <c r="I740" i="10"/>
  <c r="H740" i="10"/>
  <c r="G740" i="10"/>
  <c r="F740" i="10"/>
  <c r="D740" i="10"/>
  <c r="C740" i="10"/>
  <c r="B740" i="10"/>
  <c r="A740" i="10"/>
  <c r="T739" i="10"/>
  <c r="S739" i="10"/>
  <c r="R739" i="10"/>
  <c r="Q739" i="10"/>
  <c r="P739" i="10"/>
  <c r="O739" i="10"/>
  <c r="M739" i="10"/>
  <c r="L739" i="10"/>
  <c r="K739" i="10"/>
  <c r="I739" i="10"/>
  <c r="H739" i="10"/>
  <c r="G739" i="10"/>
  <c r="F739" i="10"/>
  <c r="D739" i="10"/>
  <c r="C739" i="10"/>
  <c r="B739" i="10"/>
  <c r="A739" i="10"/>
  <c r="T738" i="10"/>
  <c r="S738" i="10"/>
  <c r="R738" i="10"/>
  <c r="Q738" i="10"/>
  <c r="P738" i="10"/>
  <c r="O738" i="10"/>
  <c r="M738" i="10"/>
  <c r="L738" i="10"/>
  <c r="K738" i="10"/>
  <c r="I738" i="10"/>
  <c r="H738" i="10"/>
  <c r="G738" i="10"/>
  <c r="F738" i="10"/>
  <c r="D738" i="10"/>
  <c r="C738" i="10"/>
  <c r="B738" i="10"/>
  <c r="A738" i="10"/>
  <c r="T737" i="10"/>
  <c r="S737" i="10"/>
  <c r="R737" i="10"/>
  <c r="Q737" i="10"/>
  <c r="P737" i="10"/>
  <c r="O737" i="10"/>
  <c r="M737" i="10"/>
  <c r="L737" i="10"/>
  <c r="K737" i="10"/>
  <c r="I737" i="10"/>
  <c r="H737" i="10"/>
  <c r="G737" i="10"/>
  <c r="F737" i="10"/>
  <c r="D737" i="10"/>
  <c r="C737" i="10"/>
  <c r="B737" i="10"/>
  <c r="A737" i="10"/>
  <c r="T736" i="10"/>
  <c r="S736" i="10"/>
  <c r="R736" i="10"/>
  <c r="Q736" i="10"/>
  <c r="P736" i="10"/>
  <c r="O736" i="10"/>
  <c r="M736" i="10"/>
  <c r="L736" i="10"/>
  <c r="K736" i="10"/>
  <c r="I736" i="10"/>
  <c r="H736" i="10"/>
  <c r="G736" i="10"/>
  <c r="F736" i="10"/>
  <c r="F814" i="10" s="1"/>
  <c r="D736" i="10"/>
  <c r="C736" i="10"/>
  <c r="B736" i="10"/>
  <c r="A736" i="10"/>
  <c r="T735" i="10"/>
  <c r="S735" i="10"/>
  <c r="R735" i="10"/>
  <c r="Q735" i="10"/>
  <c r="P735" i="10"/>
  <c r="O735" i="10"/>
  <c r="M735" i="10"/>
  <c r="L735" i="10"/>
  <c r="K735" i="10"/>
  <c r="I735" i="10"/>
  <c r="H735" i="10"/>
  <c r="G735" i="10"/>
  <c r="F735" i="10"/>
  <c r="D735" i="10"/>
  <c r="C735" i="10"/>
  <c r="B735" i="10"/>
  <c r="A735" i="10"/>
  <c r="T734" i="10"/>
  <c r="S734" i="10"/>
  <c r="R734" i="10"/>
  <c r="R814" i="10" s="1"/>
  <c r="Q734" i="10"/>
  <c r="P734" i="10"/>
  <c r="O734" i="10"/>
  <c r="M734" i="10"/>
  <c r="L734" i="10"/>
  <c r="K734" i="10"/>
  <c r="I734" i="10"/>
  <c r="H734" i="10"/>
  <c r="G734" i="10"/>
  <c r="F734" i="10"/>
  <c r="D734" i="10"/>
  <c r="C734" i="10"/>
  <c r="B734" i="10"/>
  <c r="A734" i="10"/>
  <c r="T733" i="10"/>
  <c r="S733" i="10"/>
  <c r="R733" i="10"/>
  <c r="Q733" i="10"/>
  <c r="P733" i="10"/>
  <c r="O733" i="10"/>
  <c r="M733" i="10"/>
  <c r="L733" i="10"/>
  <c r="K733" i="10"/>
  <c r="K814" i="10" s="1"/>
  <c r="I733" i="10"/>
  <c r="H733" i="10"/>
  <c r="G733" i="10"/>
  <c r="F733" i="10"/>
  <c r="D733" i="10"/>
  <c r="C733" i="10"/>
  <c r="B733" i="10"/>
  <c r="A733" i="10"/>
  <c r="CF729" i="10"/>
  <c r="CE729" i="10"/>
  <c r="CD729" i="10"/>
  <c r="CC729" i="10"/>
  <c r="CB729" i="10"/>
  <c r="CA729" i="10"/>
  <c r="BZ729" i="10"/>
  <c r="BY729" i="10"/>
  <c r="BX729" i="10"/>
  <c r="BW729" i="10"/>
  <c r="BV729" i="10"/>
  <c r="BU729" i="10"/>
  <c r="BT729" i="10"/>
  <c r="BS729" i="10"/>
  <c r="BR729" i="10"/>
  <c r="BQ729" i="10"/>
  <c r="BP729" i="10"/>
  <c r="BO729" i="10"/>
  <c r="BN729" i="10"/>
  <c r="BM729" i="10"/>
  <c r="BL729" i="10"/>
  <c r="BK729" i="10"/>
  <c r="BJ729" i="10"/>
  <c r="BF729" i="10"/>
  <c r="BE729" i="10"/>
  <c r="BB729" i="10"/>
  <c r="BA729" i="10"/>
  <c r="AZ729" i="10"/>
  <c r="AY729" i="10"/>
  <c r="AX729" i="10"/>
  <c r="AW729" i="10"/>
  <c r="AV729" i="10"/>
  <c r="AU729" i="10"/>
  <c r="AT729" i="10"/>
  <c r="AS729" i="10"/>
  <c r="AR729" i="10"/>
  <c r="AQ729" i="10"/>
  <c r="AP729" i="10"/>
  <c r="AO729" i="10"/>
  <c r="AN729" i="10"/>
  <c r="AM729" i="10"/>
  <c r="AL729" i="10"/>
  <c r="AK729" i="10"/>
  <c r="AJ729" i="10"/>
  <c r="AI729" i="10"/>
  <c r="AH729" i="10"/>
  <c r="AG729" i="10"/>
  <c r="AF729" i="10"/>
  <c r="AE729" i="10"/>
  <c r="AD729" i="10"/>
  <c r="AC729" i="10"/>
  <c r="AB729" i="10"/>
  <c r="AA729" i="10"/>
  <c r="Z729" i="10"/>
  <c r="Y729" i="10"/>
  <c r="X729" i="10"/>
  <c r="W729" i="10"/>
  <c r="V729" i="10"/>
  <c r="U729" i="10"/>
  <c r="T729" i="10"/>
  <c r="S729" i="10"/>
  <c r="R729" i="10"/>
  <c r="Q729" i="10"/>
  <c r="P729" i="10"/>
  <c r="O729" i="10"/>
  <c r="N729" i="10"/>
  <c r="M729" i="10"/>
  <c r="L729" i="10"/>
  <c r="K729" i="10"/>
  <c r="J729" i="10"/>
  <c r="I729" i="10"/>
  <c r="H729" i="10"/>
  <c r="G729" i="10"/>
  <c r="F729" i="10"/>
  <c r="E729" i="10"/>
  <c r="D729" i="10"/>
  <c r="C729" i="10"/>
  <c r="B729" i="10"/>
  <c r="A729" i="10"/>
  <c r="BR725" i="10"/>
  <c r="BQ725" i="10"/>
  <c r="BP725" i="10"/>
  <c r="BO725" i="10"/>
  <c r="BN725" i="10"/>
  <c r="BM725" i="10"/>
  <c r="BL725" i="10"/>
  <c r="BK725" i="10"/>
  <c r="BJ725" i="10"/>
  <c r="BI725" i="10"/>
  <c r="BH725" i="10"/>
  <c r="BG725" i="10"/>
  <c r="BF725" i="10"/>
  <c r="BE725" i="10"/>
  <c r="BD725" i="10"/>
  <c r="BC725" i="10"/>
  <c r="BB725" i="10"/>
  <c r="BA725" i="10"/>
  <c r="AZ725" i="10"/>
  <c r="AY725" i="10"/>
  <c r="AX725" i="10"/>
  <c r="AW725" i="10"/>
  <c r="AV725" i="10"/>
  <c r="AU725" i="10"/>
  <c r="AT725" i="10"/>
  <c r="AS725" i="10"/>
  <c r="AR725" i="10"/>
  <c r="AQ725" i="10"/>
  <c r="AP725" i="10"/>
  <c r="AO725" i="10"/>
  <c r="AN725" i="10"/>
  <c r="AM725" i="10"/>
  <c r="AL725" i="10"/>
  <c r="AK725" i="10"/>
  <c r="AJ725" i="10"/>
  <c r="AI725" i="10"/>
  <c r="AH725" i="10"/>
  <c r="AG725" i="10"/>
  <c r="AF725" i="10"/>
  <c r="AE725" i="10"/>
  <c r="AD725" i="10"/>
  <c r="AC725" i="10"/>
  <c r="AB725" i="10"/>
  <c r="AA725" i="10"/>
  <c r="Z725" i="10"/>
  <c r="Y725" i="10"/>
  <c r="X725" i="10"/>
  <c r="W725" i="10"/>
  <c r="V725" i="10"/>
  <c r="U725" i="10"/>
  <c r="S725" i="10"/>
  <c r="R725" i="10"/>
  <c r="Q725" i="10"/>
  <c r="P725" i="10"/>
  <c r="O725" i="10"/>
  <c r="N725" i="10"/>
  <c r="M725" i="10"/>
  <c r="L725" i="10"/>
  <c r="K725" i="10"/>
  <c r="J725" i="10"/>
  <c r="I725" i="10"/>
  <c r="H725" i="10"/>
  <c r="G725" i="10"/>
  <c r="F725" i="10"/>
  <c r="E725" i="10"/>
  <c r="D725" i="10"/>
  <c r="C725" i="10"/>
  <c r="B725" i="10"/>
  <c r="A725" i="10"/>
  <c r="CC721" i="10"/>
  <c r="CB721" i="10"/>
  <c r="CA721" i="10"/>
  <c r="BZ721" i="10"/>
  <c r="BY721" i="10"/>
  <c r="BX721" i="10"/>
  <c r="BW721" i="10"/>
  <c r="BV721" i="10"/>
  <c r="BU721" i="10"/>
  <c r="BT721" i="10"/>
  <c r="BS721" i="10"/>
  <c r="BR721" i="10"/>
  <c r="BQ721" i="10"/>
  <c r="BP721" i="10"/>
  <c r="BO721" i="10"/>
  <c r="BN721" i="10"/>
  <c r="BM721" i="10"/>
  <c r="BL721" i="10"/>
  <c r="BK721" i="10"/>
  <c r="BJ721" i="10"/>
  <c r="BI721" i="10"/>
  <c r="BH721" i="10"/>
  <c r="BG721" i="10"/>
  <c r="BF721" i="10"/>
  <c r="BE721" i="10"/>
  <c r="BD721" i="10"/>
  <c r="BC721" i="10"/>
  <c r="BB721" i="10"/>
  <c r="BA721" i="10"/>
  <c r="AZ721" i="10"/>
  <c r="AY721" i="10"/>
  <c r="AX721" i="10"/>
  <c r="AW721" i="10"/>
  <c r="AV721" i="10"/>
  <c r="AR721" i="10"/>
  <c r="AQ721" i="10"/>
  <c r="AP721" i="10"/>
  <c r="AO721" i="10"/>
  <c r="AN721" i="10"/>
  <c r="AM721" i="10"/>
  <c r="AL721" i="10"/>
  <c r="AK721" i="10"/>
  <c r="AJ721" i="10"/>
  <c r="AI721" i="10"/>
  <c r="AH721" i="10"/>
  <c r="AG721" i="10"/>
  <c r="AF721" i="10"/>
  <c r="AE721" i="10"/>
  <c r="AD721" i="10"/>
  <c r="AC721" i="10"/>
  <c r="AB721" i="10"/>
  <c r="AA721" i="10"/>
  <c r="Z721" i="10"/>
  <c r="Y721" i="10"/>
  <c r="X721" i="10"/>
  <c r="W721" i="10"/>
  <c r="V721" i="10"/>
  <c r="U721" i="10"/>
  <c r="T721" i="10"/>
  <c r="S721" i="10"/>
  <c r="R721" i="10"/>
  <c r="Q721" i="10"/>
  <c r="P721" i="10"/>
  <c r="O721" i="10"/>
  <c r="N721" i="10"/>
  <c r="M721" i="10"/>
  <c r="L721" i="10"/>
  <c r="K721" i="10"/>
  <c r="J721" i="10"/>
  <c r="I721" i="10"/>
  <c r="H721" i="10"/>
  <c r="G721" i="10"/>
  <c r="F721" i="10"/>
  <c r="E721" i="10"/>
  <c r="D721" i="10"/>
  <c r="C721" i="10"/>
  <c r="B721" i="10"/>
  <c r="A721" i="10"/>
  <c r="N816" i="10"/>
  <c r="T815" i="10"/>
  <c r="N778" i="10"/>
  <c r="N777" i="10"/>
  <c r="N776" i="10"/>
  <c r="N775" i="10"/>
  <c r="N774" i="10"/>
  <c r="N773" i="10"/>
  <c r="N772" i="10"/>
  <c r="N771" i="10"/>
  <c r="N770" i="10"/>
  <c r="N769" i="10"/>
  <c r="N768" i="10"/>
  <c r="N767" i="10"/>
  <c r="N766" i="10"/>
  <c r="N765" i="10"/>
  <c r="N764" i="10"/>
  <c r="N763" i="10"/>
  <c r="N762" i="10"/>
  <c r="N761" i="10"/>
  <c r="N760" i="10"/>
  <c r="N759" i="10"/>
  <c r="N758" i="10"/>
  <c r="N757" i="10"/>
  <c r="N756" i="10"/>
  <c r="N755" i="10"/>
  <c r="N754" i="10"/>
  <c r="N753" i="10"/>
  <c r="N752" i="10"/>
  <c r="N751" i="10"/>
  <c r="N750" i="10"/>
  <c r="N749" i="10"/>
  <c r="N748" i="10"/>
  <c r="N747" i="10"/>
  <c r="N746" i="10"/>
  <c r="N745" i="10"/>
  <c r="N744" i="10"/>
  <c r="N743" i="10"/>
  <c r="N742" i="10"/>
  <c r="N741" i="10"/>
  <c r="N740" i="10"/>
  <c r="N739" i="10"/>
  <c r="N738" i="10"/>
  <c r="N737" i="10"/>
  <c r="N736" i="10"/>
  <c r="N735" i="10"/>
  <c r="N734" i="10"/>
  <c r="N733" i="10"/>
  <c r="O815" i="10"/>
  <c r="K815" i="10"/>
  <c r="H815" i="10"/>
  <c r="F815" i="10"/>
  <c r="E793" i="10"/>
  <c r="E769" i="10"/>
  <c r="E785" i="10"/>
  <c r="E801" i="10"/>
  <c r="E761" i="10"/>
  <c r="E809" i="10"/>
  <c r="E777" i="10"/>
  <c r="D815" i="10"/>
  <c r="I815" i="10"/>
  <c r="M815" i="10"/>
  <c r="G815" i="10"/>
  <c r="C815" i="10"/>
  <c r="BI729" i="10"/>
  <c r="R815" i="10"/>
  <c r="S815" i="10"/>
  <c r="A493" i="1"/>
  <c r="A730" i="1"/>
  <c r="A726" i="1"/>
  <c r="A722" i="1"/>
  <c r="C115" i="8"/>
  <c r="CB730" i="1"/>
  <c r="C444" i="1"/>
  <c r="D367" i="1"/>
  <c r="D221" i="1"/>
  <c r="B444" i="1" s="1"/>
  <c r="D12" i="6"/>
  <c r="I286" i="9"/>
  <c r="G159" i="9"/>
  <c r="S764" i="1"/>
  <c r="D127" i="9"/>
  <c r="I63" i="9"/>
  <c r="V813" i="1"/>
  <c r="CE47" i="1"/>
  <c r="C101" i="8"/>
  <c r="C100" i="8"/>
  <c r="C91" i="8"/>
  <c r="C93" i="8"/>
  <c r="C95" i="8"/>
  <c r="C97" i="8"/>
  <c r="E20" i="2"/>
  <c r="E19" i="2"/>
  <c r="M734" i="1"/>
  <c r="M735" i="1"/>
  <c r="M736" i="1"/>
  <c r="M737" i="1"/>
  <c r="M738" i="1"/>
  <c r="M739" i="1"/>
  <c r="M740" i="1"/>
  <c r="M741" i="1"/>
  <c r="M742" i="1"/>
  <c r="M743" i="1"/>
  <c r="M744" i="1"/>
  <c r="M745" i="1"/>
  <c r="M746" i="1"/>
  <c r="M747" i="1"/>
  <c r="M748" i="1"/>
  <c r="M749" i="1"/>
  <c r="M750" i="1"/>
  <c r="M751" i="1"/>
  <c r="M752" i="1"/>
  <c r="M753" i="1"/>
  <c r="M754" i="1"/>
  <c r="M755" i="1"/>
  <c r="M756" i="1"/>
  <c r="M757" i="1"/>
  <c r="M758" i="1"/>
  <c r="M759" i="1"/>
  <c r="M760" i="1"/>
  <c r="M761" i="1"/>
  <c r="M762" i="1"/>
  <c r="M763" i="1"/>
  <c r="M764" i="1"/>
  <c r="M765" i="1"/>
  <c r="M766" i="1"/>
  <c r="M767" i="1"/>
  <c r="M768" i="1"/>
  <c r="M769" i="1"/>
  <c r="M770" i="1"/>
  <c r="M771" i="1"/>
  <c r="M772" i="1"/>
  <c r="M773" i="1"/>
  <c r="M774" i="1"/>
  <c r="M775" i="1"/>
  <c r="M776" i="1"/>
  <c r="M777" i="1"/>
  <c r="M778" i="1"/>
  <c r="M779" i="1"/>
  <c r="M780" i="1"/>
  <c r="M781" i="1"/>
  <c r="M782" i="1"/>
  <c r="M783" i="1"/>
  <c r="M784" i="1"/>
  <c r="M785" i="1"/>
  <c r="M786" i="1"/>
  <c r="M787" i="1"/>
  <c r="M788" i="1"/>
  <c r="M789" i="1"/>
  <c r="M790" i="1"/>
  <c r="M791" i="1"/>
  <c r="M792" i="1"/>
  <c r="M793" i="1"/>
  <c r="M794" i="1"/>
  <c r="M795" i="1"/>
  <c r="M796" i="1"/>
  <c r="M797" i="1"/>
  <c r="M798" i="1"/>
  <c r="M799" i="1"/>
  <c r="M800" i="1"/>
  <c r="M801" i="1"/>
  <c r="M802" i="1"/>
  <c r="M803" i="1"/>
  <c r="M804" i="1"/>
  <c r="M805" i="1"/>
  <c r="M806" i="1"/>
  <c r="M807" i="1"/>
  <c r="M808" i="1"/>
  <c r="M809" i="1"/>
  <c r="M810" i="1"/>
  <c r="M811" i="1"/>
  <c r="M812" i="1"/>
  <c r="D550" i="1"/>
  <c r="D546" i="1"/>
  <c r="D545" i="1"/>
  <c r="D544" i="1"/>
  <c r="D540" i="1"/>
  <c r="D539" i="1"/>
  <c r="D538" i="1"/>
  <c r="D537" i="1"/>
  <c r="D536" i="1"/>
  <c r="D535" i="1"/>
  <c r="D534" i="1"/>
  <c r="D533" i="1"/>
  <c r="D532" i="1"/>
  <c r="D531" i="1"/>
  <c r="D530" i="1"/>
  <c r="D529" i="1"/>
  <c r="D528" i="1"/>
  <c r="D527" i="1"/>
  <c r="D526" i="1"/>
  <c r="D525" i="1"/>
  <c r="D524" i="1"/>
  <c r="D523" i="1"/>
  <c r="D522" i="1"/>
  <c r="D520" i="1"/>
  <c r="D519" i="1"/>
  <c r="D518" i="1"/>
  <c r="D517" i="1"/>
  <c r="D516" i="1"/>
  <c r="D515" i="1"/>
  <c r="D514" i="1"/>
  <c r="D511" i="1"/>
  <c r="D510" i="1"/>
  <c r="D509" i="1"/>
  <c r="D508" i="1"/>
  <c r="D507" i="1"/>
  <c r="D506" i="1"/>
  <c r="D505" i="1"/>
  <c r="D504" i="1"/>
  <c r="D503" i="1"/>
  <c r="D502" i="1"/>
  <c r="D501" i="1"/>
  <c r="D500" i="1"/>
  <c r="D499" i="1"/>
  <c r="D498" i="1"/>
  <c r="D497" i="1"/>
  <c r="D496" i="1"/>
  <c r="G221" i="9"/>
  <c r="C384" i="9"/>
  <c r="C383" i="9"/>
  <c r="C382" i="9"/>
  <c r="C381" i="9"/>
  <c r="D384" i="9"/>
  <c r="D383" i="9"/>
  <c r="D382" i="9"/>
  <c r="D381" i="9"/>
  <c r="I314" i="9"/>
  <c r="H314" i="9"/>
  <c r="G314" i="9"/>
  <c r="F314" i="9"/>
  <c r="E314" i="9"/>
  <c r="D314" i="9"/>
  <c r="C314" i="9"/>
  <c r="I313" i="9"/>
  <c r="H313" i="9"/>
  <c r="G313" i="9"/>
  <c r="F313" i="9"/>
  <c r="E313" i="9"/>
  <c r="D313" i="9"/>
  <c r="C313" i="9"/>
  <c r="D317" i="9"/>
  <c r="C352" i="9"/>
  <c r="I346" i="9"/>
  <c r="H346" i="9"/>
  <c r="G346" i="9"/>
  <c r="F346" i="9"/>
  <c r="E346" i="9"/>
  <c r="D346" i="9"/>
  <c r="C346" i="9"/>
  <c r="I345" i="9"/>
  <c r="H345" i="9"/>
  <c r="G345" i="9"/>
  <c r="F345" i="9"/>
  <c r="E345" i="9"/>
  <c r="D345" i="9"/>
  <c r="C345" i="9"/>
  <c r="I250" i="9"/>
  <c r="H250" i="9"/>
  <c r="G250" i="9"/>
  <c r="F250" i="9"/>
  <c r="E250" i="9"/>
  <c r="D250" i="9"/>
  <c r="C250" i="9"/>
  <c r="I249" i="9"/>
  <c r="H249" i="9"/>
  <c r="G249" i="9"/>
  <c r="F249" i="9"/>
  <c r="E249" i="9"/>
  <c r="D249" i="9"/>
  <c r="C249" i="9"/>
  <c r="H252" i="9"/>
  <c r="I374" i="9"/>
  <c r="I256" i="9"/>
  <c r="H221" i="9"/>
  <c r="I217" i="9"/>
  <c r="H217" i="9"/>
  <c r="I216" i="9"/>
  <c r="H216" i="9"/>
  <c r="A356" i="9"/>
  <c r="H356" i="9"/>
  <c r="H324" i="9"/>
  <c r="H292" i="9"/>
  <c r="H260" i="9"/>
  <c r="H228" i="9"/>
  <c r="H196" i="9"/>
  <c r="H164" i="9"/>
  <c r="H132" i="9"/>
  <c r="H100" i="9"/>
  <c r="H68" i="9"/>
  <c r="H36" i="9"/>
  <c r="H4" i="9"/>
  <c r="I352" i="9"/>
  <c r="H352" i="9"/>
  <c r="G352" i="9"/>
  <c r="F352" i="9"/>
  <c r="E352" i="9"/>
  <c r="D352" i="9"/>
  <c r="I351" i="9"/>
  <c r="H351" i="9"/>
  <c r="G351" i="9"/>
  <c r="F351" i="9"/>
  <c r="E351" i="9"/>
  <c r="D351" i="9"/>
  <c r="I350" i="9"/>
  <c r="H350" i="9"/>
  <c r="G350" i="9"/>
  <c r="F350" i="9"/>
  <c r="E350" i="9"/>
  <c r="D350" i="9"/>
  <c r="I349" i="9"/>
  <c r="H349" i="9"/>
  <c r="G349" i="9"/>
  <c r="F349" i="9"/>
  <c r="E349" i="9"/>
  <c r="D349" i="9"/>
  <c r="C351" i="9"/>
  <c r="C350" i="9"/>
  <c r="C349" i="9"/>
  <c r="I319" i="9"/>
  <c r="H319" i="9"/>
  <c r="I318" i="9"/>
  <c r="H318" i="9"/>
  <c r="I317" i="9"/>
  <c r="H317" i="9"/>
  <c r="G317" i="9"/>
  <c r="I287" i="9"/>
  <c r="H287" i="9"/>
  <c r="G287" i="9"/>
  <c r="H286" i="9"/>
  <c r="G286" i="9"/>
  <c r="I285" i="9"/>
  <c r="H285" i="9"/>
  <c r="G285" i="9"/>
  <c r="D287" i="9"/>
  <c r="D286" i="9"/>
  <c r="E285" i="9"/>
  <c r="D285" i="9"/>
  <c r="I253" i="9"/>
  <c r="I224" i="9"/>
  <c r="H224" i="9"/>
  <c r="I223" i="9"/>
  <c r="H223" i="9"/>
  <c r="I222" i="9"/>
  <c r="H222" i="9"/>
  <c r="I221" i="9"/>
  <c r="G224" i="9"/>
  <c r="G217" i="9"/>
  <c r="G216" i="9"/>
  <c r="A228" i="9"/>
  <c r="A196" i="9"/>
  <c r="D377" i="9"/>
  <c r="D376" i="9"/>
  <c r="C377" i="9"/>
  <c r="C376" i="9"/>
  <c r="I320" i="9"/>
  <c r="H320" i="9"/>
  <c r="G320" i="9"/>
  <c r="F320" i="9"/>
  <c r="E320" i="9"/>
  <c r="D320" i="9"/>
  <c r="G319" i="9"/>
  <c r="F319" i="9"/>
  <c r="E319" i="9"/>
  <c r="D319" i="9"/>
  <c r="G318" i="9"/>
  <c r="F318" i="9"/>
  <c r="E318" i="9"/>
  <c r="D318" i="9"/>
  <c r="F317" i="9"/>
  <c r="E317" i="9"/>
  <c r="I312" i="9"/>
  <c r="H312" i="9"/>
  <c r="G312" i="9"/>
  <c r="F312" i="9"/>
  <c r="E312" i="9"/>
  <c r="D312" i="9"/>
  <c r="C317" i="9"/>
  <c r="C318" i="9"/>
  <c r="I344" i="9"/>
  <c r="H344" i="9"/>
  <c r="G344" i="9"/>
  <c r="F344" i="9"/>
  <c r="E344" i="9"/>
  <c r="D344" i="9"/>
  <c r="C344" i="9"/>
  <c r="A324" i="9"/>
  <c r="C320" i="9"/>
  <c r="C319" i="9"/>
  <c r="C312" i="9"/>
  <c r="A292" i="9"/>
  <c r="I288" i="9"/>
  <c r="H288" i="9"/>
  <c r="G288" i="9"/>
  <c r="F288" i="9"/>
  <c r="E288" i="9"/>
  <c r="D288" i="9"/>
  <c r="F287" i="9"/>
  <c r="F286" i="9"/>
  <c r="F285" i="9"/>
  <c r="I281" i="9"/>
  <c r="H281" i="9"/>
  <c r="G281" i="9"/>
  <c r="F281" i="9"/>
  <c r="E281" i="9"/>
  <c r="D281" i="9"/>
  <c r="I280" i="9"/>
  <c r="H280" i="9"/>
  <c r="G280" i="9"/>
  <c r="F280" i="9"/>
  <c r="E280" i="9"/>
  <c r="D280" i="9"/>
  <c r="C288" i="9"/>
  <c r="C287" i="9"/>
  <c r="C286" i="9"/>
  <c r="C285" i="9"/>
  <c r="C281" i="9"/>
  <c r="C280" i="9"/>
  <c r="A260" i="9"/>
  <c r="I255" i="9"/>
  <c r="I254" i="9"/>
  <c r="H256" i="9"/>
  <c r="H255" i="9"/>
  <c r="H254" i="9"/>
  <c r="H253" i="9"/>
  <c r="G256" i="9"/>
  <c r="G255" i="9"/>
  <c r="G254" i="9"/>
  <c r="G253" i="9"/>
  <c r="F256" i="9"/>
  <c r="E256" i="9"/>
  <c r="D256" i="9"/>
  <c r="D255" i="9"/>
  <c r="I248" i="9"/>
  <c r="G248" i="9"/>
  <c r="F248" i="9"/>
  <c r="E248" i="9"/>
  <c r="H248" i="9"/>
  <c r="D248" i="9"/>
  <c r="C256" i="9"/>
  <c r="C255" i="9"/>
  <c r="C254" i="9"/>
  <c r="C248" i="9"/>
  <c r="A164" i="9"/>
  <c r="A132" i="9"/>
  <c r="A100" i="9"/>
  <c r="A68" i="9"/>
  <c r="A36" i="9"/>
  <c r="C31" i="9"/>
  <c r="C30" i="9"/>
  <c r="C29" i="9"/>
  <c r="C28" i="9"/>
  <c r="C20" i="9"/>
  <c r="A4" i="9"/>
  <c r="C32" i="9"/>
  <c r="I218" i="9"/>
  <c r="H218" i="9"/>
  <c r="G218" i="9"/>
  <c r="D378" i="9"/>
  <c r="C378" i="9"/>
  <c r="I282" i="9"/>
  <c r="H282" i="9"/>
  <c r="G282" i="9"/>
  <c r="F282" i="9"/>
  <c r="E282" i="9"/>
  <c r="D282" i="9"/>
  <c r="C282" i="9"/>
  <c r="C9" i="9"/>
  <c r="C15" i="9"/>
  <c r="C25" i="9"/>
  <c r="D32" i="9"/>
  <c r="D31" i="9"/>
  <c r="D30" i="9"/>
  <c r="D29" i="9"/>
  <c r="D28" i="9"/>
  <c r="H105" i="9"/>
  <c r="G28" i="9"/>
  <c r="G29" i="9"/>
  <c r="G30" i="9"/>
  <c r="G31" i="9"/>
  <c r="H92" i="9"/>
  <c r="I252" i="9"/>
  <c r="F284" i="9"/>
  <c r="H284" i="9"/>
  <c r="H316" i="9"/>
  <c r="D348" i="9"/>
  <c r="G348" i="9"/>
  <c r="E316" i="9"/>
  <c r="C96" i="9"/>
  <c r="H94" i="9"/>
  <c r="F96" i="9"/>
  <c r="G156" i="9"/>
  <c r="G157" i="9"/>
  <c r="E160" i="9"/>
  <c r="G160" i="9"/>
  <c r="H28" i="9"/>
  <c r="I28" i="9"/>
  <c r="H29" i="9"/>
  <c r="F30" i="9"/>
  <c r="H30" i="9"/>
  <c r="I30" i="9"/>
  <c r="F31" i="9"/>
  <c r="H31" i="9"/>
  <c r="I31" i="9"/>
  <c r="G32" i="9"/>
  <c r="H32" i="9"/>
  <c r="I32" i="9"/>
  <c r="C62" i="9"/>
  <c r="C63" i="9"/>
  <c r="D60" i="9"/>
  <c r="E60" i="9"/>
  <c r="F60" i="9"/>
  <c r="G60" i="9"/>
  <c r="H60" i="9"/>
  <c r="D61" i="9"/>
  <c r="E61" i="9"/>
  <c r="F61" i="9"/>
  <c r="G61" i="9"/>
  <c r="D62" i="9"/>
  <c r="E62" i="9"/>
  <c r="F62" i="9"/>
  <c r="G62" i="9"/>
  <c r="H62" i="9"/>
  <c r="D63" i="9"/>
  <c r="E63" i="9"/>
  <c r="F63" i="9"/>
  <c r="G63" i="9"/>
  <c r="D64" i="9"/>
  <c r="E64" i="9"/>
  <c r="F64" i="9"/>
  <c r="G64" i="9"/>
  <c r="H64" i="9"/>
  <c r="C92" i="9"/>
  <c r="C93" i="9"/>
  <c r="C94" i="9"/>
  <c r="D92" i="9"/>
  <c r="D93" i="9"/>
  <c r="D94" i="9"/>
  <c r="D95" i="9"/>
  <c r="D96" i="9"/>
  <c r="I92" i="9"/>
  <c r="G93" i="9"/>
  <c r="H93" i="9"/>
  <c r="I93" i="9"/>
  <c r="I94" i="9"/>
  <c r="G95" i="9"/>
  <c r="H95" i="9"/>
  <c r="I95" i="9"/>
  <c r="G96" i="9"/>
  <c r="H96" i="9"/>
  <c r="I96" i="9"/>
  <c r="E92" i="9"/>
  <c r="F92" i="9"/>
  <c r="E93" i="9"/>
  <c r="F93" i="9"/>
  <c r="E94" i="9"/>
  <c r="F94" i="9"/>
  <c r="E95" i="9"/>
  <c r="F95" i="9"/>
  <c r="E96" i="9"/>
  <c r="C124" i="9"/>
  <c r="C125" i="9"/>
  <c r="C126" i="9"/>
  <c r="C128" i="9"/>
  <c r="E124" i="9"/>
  <c r="F124" i="9"/>
  <c r="D125" i="9"/>
  <c r="E125" i="9"/>
  <c r="F125" i="9"/>
  <c r="E126" i="9"/>
  <c r="F126" i="9"/>
  <c r="E127" i="9"/>
  <c r="F127" i="9"/>
  <c r="E128" i="9"/>
  <c r="F128" i="9"/>
  <c r="I124" i="9"/>
  <c r="H125" i="9"/>
  <c r="I125" i="9"/>
  <c r="H126" i="9"/>
  <c r="I126" i="9"/>
  <c r="H127" i="9"/>
  <c r="I127" i="9"/>
  <c r="H128" i="9"/>
  <c r="I128" i="9"/>
  <c r="G125" i="9"/>
  <c r="G126" i="9"/>
  <c r="G127" i="9"/>
  <c r="G128" i="9"/>
  <c r="C157" i="9"/>
  <c r="C159" i="9"/>
  <c r="C160" i="9"/>
  <c r="D156" i="9"/>
  <c r="F156" i="9"/>
  <c r="I156" i="9"/>
  <c r="D157" i="9"/>
  <c r="F157" i="9"/>
  <c r="H157" i="9"/>
  <c r="I157" i="9"/>
  <c r="D158" i="9"/>
  <c r="E158" i="9"/>
  <c r="F158" i="9"/>
  <c r="G158" i="9"/>
  <c r="I158" i="9"/>
  <c r="D159" i="9"/>
  <c r="E159" i="9"/>
  <c r="F159" i="9"/>
  <c r="I159" i="9"/>
  <c r="D160" i="9"/>
  <c r="F160" i="9"/>
  <c r="H160" i="9"/>
  <c r="I160" i="9"/>
  <c r="C188" i="9"/>
  <c r="C189" i="9"/>
  <c r="C190" i="9"/>
  <c r="C191" i="9"/>
  <c r="C192" i="9"/>
  <c r="D188" i="9"/>
  <c r="E188" i="9"/>
  <c r="F188" i="9"/>
  <c r="G188" i="9"/>
  <c r="H188" i="9"/>
  <c r="I188" i="9"/>
  <c r="D189" i="9"/>
  <c r="E189" i="9"/>
  <c r="F189" i="9"/>
  <c r="G189" i="9"/>
  <c r="H189" i="9"/>
  <c r="I189" i="9"/>
  <c r="D190" i="9"/>
  <c r="E190" i="9"/>
  <c r="F190" i="9"/>
  <c r="G190" i="9"/>
  <c r="H190" i="9"/>
  <c r="I190" i="9"/>
  <c r="D191" i="9"/>
  <c r="E191" i="9"/>
  <c r="F191" i="9"/>
  <c r="G191" i="9"/>
  <c r="H191" i="9"/>
  <c r="I191" i="9"/>
  <c r="D192" i="9"/>
  <c r="E192" i="9"/>
  <c r="F192" i="9"/>
  <c r="G192" i="9"/>
  <c r="H192" i="9"/>
  <c r="I192" i="9"/>
  <c r="C220" i="9"/>
  <c r="C221" i="9"/>
  <c r="C222" i="9"/>
  <c r="C223" i="9"/>
  <c r="C224" i="9"/>
  <c r="D220" i="9"/>
  <c r="E220" i="9"/>
  <c r="D221" i="9"/>
  <c r="E221" i="9"/>
  <c r="D222" i="9"/>
  <c r="E222" i="9"/>
  <c r="D223" i="9"/>
  <c r="E223" i="9"/>
  <c r="D224" i="9"/>
  <c r="E224" i="9"/>
  <c r="F221" i="9"/>
  <c r="F223" i="9"/>
  <c r="C253" i="9"/>
  <c r="D253" i="9"/>
  <c r="E253" i="9"/>
  <c r="F253" i="9"/>
  <c r="D254" i="9"/>
  <c r="E254" i="9"/>
  <c r="F254" i="9"/>
  <c r="E255" i="9"/>
  <c r="F255" i="9"/>
  <c r="C284" i="9"/>
  <c r="E284" i="9"/>
  <c r="D316" i="9"/>
  <c r="F316" i="9"/>
  <c r="I316" i="9"/>
  <c r="C348" i="9"/>
  <c r="E348" i="9"/>
  <c r="F348" i="9"/>
  <c r="H348" i="9"/>
  <c r="I348" i="9"/>
  <c r="C380" i="9"/>
  <c r="D252" i="9"/>
  <c r="G252" i="9"/>
  <c r="G220" i="9"/>
  <c r="G222" i="9"/>
  <c r="G223" i="9"/>
  <c r="H220" i="9"/>
  <c r="C252" i="9"/>
  <c r="E252" i="9"/>
  <c r="F252" i="9"/>
  <c r="G92" i="9"/>
  <c r="G94" i="9"/>
  <c r="H156" i="9"/>
  <c r="E30" i="9"/>
  <c r="D126" i="9"/>
  <c r="C158" i="9"/>
  <c r="H158" i="9"/>
  <c r="F220" i="9"/>
  <c r="F222" i="9"/>
  <c r="D11" i="9"/>
  <c r="D10" i="9"/>
  <c r="D9" i="9"/>
  <c r="D73" i="9"/>
  <c r="H41" i="9"/>
  <c r="F41" i="9"/>
  <c r="E41" i="9"/>
  <c r="D41" i="9"/>
  <c r="C41" i="9"/>
  <c r="I9" i="9"/>
  <c r="H9" i="9"/>
  <c r="G9" i="9"/>
  <c r="C73" i="9"/>
  <c r="I41" i="9"/>
  <c r="G41" i="9"/>
  <c r="E42" i="9"/>
  <c r="F42" i="9"/>
  <c r="G42" i="9"/>
  <c r="H42" i="9"/>
  <c r="E43" i="9"/>
  <c r="F43" i="9"/>
  <c r="H43" i="9"/>
  <c r="D75" i="9"/>
  <c r="E107" i="9"/>
  <c r="F75" i="9"/>
  <c r="I75" i="9"/>
  <c r="H75" i="9"/>
  <c r="F105" i="9"/>
  <c r="I73" i="9"/>
  <c r="D105" i="9"/>
  <c r="I106" i="9"/>
  <c r="I107" i="9"/>
  <c r="I105" i="9"/>
  <c r="H137" i="9"/>
  <c r="E203" i="9"/>
  <c r="D203" i="9"/>
  <c r="D202" i="9"/>
  <c r="C203" i="9"/>
  <c r="C202" i="9"/>
  <c r="H171" i="9"/>
  <c r="F171" i="9"/>
  <c r="E171" i="9"/>
  <c r="H170" i="9"/>
  <c r="G170" i="9"/>
  <c r="F170" i="9"/>
  <c r="E170" i="9"/>
  <c r="F139" i="9"/>
  <c r="D139" i="9"/>
  <c r="F138" i="9"/>
  <c r="D138" i="9"/>
  <c r="D171" i="9"/>
  <c r="D170" i="9"/>
  <c r="C169" i="9"/>
  <c r="I137" i="9"/>
  <c r="E137" i="9"/>
  <c r="G169" i="9"/>
  <c r="D137" i="9"/>
  <c r="F137" i="9"/>
  <c r="D169" i="9"/>
  <c r="E169" i="9"/>
  <c r="F169" i="9"/>
  <c r="H169" i="9"/>
  <c r="C201" i="9"/>
  <c r="D201" i="9"/>
  <c r="E201" i="9"/>
  <c r="G203" i="9"/>
  <c r="E235" i="9"/>
  <c r="E267" i="9"/>
  <c r="E266" i="9"/>
  <c r="E234" i="9"/>
  <c r="C266" i="9"/>
  <c r="D233" i="9"/>
  <c r="C267" i="9"/>
  <c r="H267" i="9"/>
  <c r="G235" i="9"/>
  <c r="F331" i="9"/>
  <c r="G299" i="9"/>
  <c r="C363" i="9"/>
  <c r="C233" i="9"/>
  <c r="F235" i="9"/>
  <c r="I266" i="9"/>
  <c r="D267" i="9"/>
  <c r="I267" i="9"/>
  <c r="C331" i="9"/>
  <c r="H330" i="9"/>
  <c r="E331" i="9"/>
  <c r="H331" i="9"/>
  <c r="F298" i="9"/>
  <c r="D299" i="9"/>
  <c r="F299" i="9"/>
  <c r="H299" i="9"/>
  <c r="D362" i="9"/>
  <c r="D363" i="9"/>
  <c r="F234" i="9"/>
  <c r="D13" i="9"/>
  <c r="D18" i="9"/>
  <c r="D16" i="9"/>
  <c r="D15" i="9"/>
  <c r="D14" i="9"/>
  <c r="D365" i="9"/>
  <c r="D336" i="9"/>
  <c r="G112" i="9"/>
  <c r="D240" i="9"/>
  <c r="I240" i="9"/>
  <c r="C270" i="9"/>
  <c r="C272" i="9"/>
  <c r="E240" i="9"/>
  <c r="H112" i="9"/>
  <c r="E272" i="9"/>
  <c r="F272" i="9"/>
  <c r="E304" i="9"/>
  <c r="G304" i="9"/>
  <c r="G16" i="9"/>
  <c r="E80" i="9"/>
  <c r="I144" i="9"/>
  <c r="C176" i="9"/>
  <c r="D174" i="9"/>
  <c r="D176" i="9"/>
  <c r="E239" i="9"/>
  <c r="F335" i="9"/>
  <c r="H335" i="9"/>
  <c r="E336" i="9"/>
  <c r="F336" i="9"/>
  <c r="H304" i="9"/>
  <c r="F207" i="9"/>
  <c r="H77" i="9"/>
  <c r="G269" i="9"/>
  <c r="C271" i="9"/>
  <c r="G272" i="9"/>
  <c r="G336" i="9"/>
  <c r="H109" i="9"/>
  <c r="G77" i="9"/>
  <c r="D301" i="9"/>
  <c r="D304" i="9"/>
  <c r="I207" i="9"/>
  <c r="H208" i="9"/>
  <c r="G13" i="9"/>
  <c r="C80" i="9"/>
  <c r="D80" i="9"/>
  <c r="C112" i="9"/>
  <c r="I112" i="9"/>
  <c r="F176" i="9"/>
  <c r="I336" i="9"/>
  <c r="E13" i="9"/>
  <c r="C368" i="9"/>
  <c r="F15" i="9"/>
  <c r="H15" i="9"/>
  <c r="I15" i="9"/>
  <c r="H16" i="9"/>
  <c r="I16" i="9"/>
  <c r="C47" i="9"/>
  <c r="E45" i="9"/>
  <c r="F45" i="9"/>
  <c r="G45" i="9"/>
  <c r="H45" i="9"/>
  <c r="E46" i="9"/>
  <c r="F46" i="9"/>
  <c r="E47" i="9"/>
  <c r="F47" i="9"/>
  <c r="G47" i="9"/>
  <c r="H47" i="9"/>
  <c r="D48" i="9"/>
  <c r="E48" i="9"/>
  <c r="F48" i="9"/>
  <c r="G48" i="9"/>
  <c r="H48" i="9"/>
  <c r="C77" i="9"/>
  <c r="C79" i="9"/>
  <c r="D77" i="9"/>
  <c r="D79" i="9"/>
  <c r="I77" i="9"/>
  <c r="G79" i="9"/>
  <c r="H79" i="9"/>
  <c r="H80" i="9"/>
  <c r="I80" i="9"/>
  <c r="E77" i="9"/>
  <c r="F77" i="9"/>
  <c r="E79" i="9"/>
  <c r="F79" i="9"/>
  <c r="F80" i="9"/>
  <c r="C109" i="9"/>
  <c r="E109" i="9"/>
  <c r="F109" i="9"/>
  <c r="E111" i="9"/>
  <c r="E112" i="9"/>
  <c r="F112" i="9"/>
  <c r="I109" i="9"/>
  <c r="H111" i="9"/>
  <c r="I111" i="9"/>
  <c r="G109" i="9"/>
  <c r="G111" i="9"/>
  <c r="C141" i="9"/>
  <c r="C143" i="9"/>
  <c r="D141" i="9"/>
  <c r="F141" i="9"/>
  <c r="G141" i="9"/>
  <c r="I141" i="9"/>
  <c r="D142" i="9"/>
  <c r="D143" i="9"/>
  <c r="F143" i="9"/>
  <c r="G143" i="9"/>
  <c r="I143" i="9"/>
  <c r="D144" i="9"/>
  <c r="G144" i="9"/>
  <c r="C173" i="9"/>
  <c r="C175" i="9"/>
  <c r="D173" i="9"/>
  <c r="E173" i="9"/>
  <c r="F173" i="9"/>
  <c r="H173" i="9"/>
  <c r="E174" i="9"/>
  <c r="F174" i="9"/>
  <c r="H174" i="9"/>
  <c r="D175" i="9"/>
  <c r="E175" i="9"/>
  <c r="F175" i="9"/>
  <c r="H175" i="9"/>
  <c r="E176" i="9"/>
  <c r="G176" i="9"/>
  <c r="H176" i="9"/>
  <c r="C205" i="9"/>
  <c r="C206" i="9"/>
  <c r="C207" i="9"/>
  <c r="C208" i="9"/>
  <c r="C239" i="9"/>
  <c r="D237" i="9"/>
  <c r="H237" i="9"/>
  <c r="E237" i="9"/>
  <c r="F237" i="9"/>
  <c r="F238" i="9"/>
  <c r="F239" i="9"/>
  <c r="F240" i="9"/>
  <c r="G237" i="9"/>
  <c r="G239" i="9"/>
  <c r="G240" i="9"/>
  <c r="I237" i="9"/>
  <c r="I239" i="9"/>
  <c r="C269" i="9"/>
  <c r="D269" i="9"/>
  <c r="E269" i="9"/>
  <c r="H269" i="9"/>
  <c r="I269" i="9"/>
  <c r="I270" i="9"/>
  <c r="D271" i="9"/>
  <c r="E271" i="9"/>
  <c r="F271" i="9"/>
  <c r="H271" i="9"/>
  <c r="I271" i="9"/>
  <c r="D272" i="9"/>
  <c r="H272" i="9"/>
  <c r="I272" i="9"/>
  <c r="C333" i="9"/>
  <c r="C335" i="9"/>
  <c r="C336" i="9"/>
  <c r="D333" i="9"/>
  <c r="E333" i="9"/>
  <c r="F333" i="9"/>
  <c r="G333" i="9"/>
  <c r="H333" i="9"/>
  <c r="I333" i="9"/>
  <c r="H334" i="9"/>
  <c r="D335" i="9"/>
  <c r="E335" i="9"/>
  <c r="G335" i="9"/>
  <c r="I335" i="9"/>
  <c r="H336" i="9"/>
  <c r="E301" i="9"/>
  <c r="F301" i="9"/>
  <c r="G301" i="9"/>
  <c r="H301" i="9"/>
  <c r="I301" i="9"/>
  <c r="F302" i="9"/>
  <c r="D303" i="9"/>
  <c r="E303" i="9"/>
  <c r="F303" i="9"/>
  <c r="G303" i="9"/>
  <c r="H303" i="9"/>
  <c r="I303" i="9"/>
  <c r="F304" i="9"/>
  <c r="I304" i="9"/>
  <c r="C365" i="9"/>
  <c r="C367" i="9"/>
  <c r="D367" i="9"/>
  <c r="D205" i="9"/>
  <c r="E205" i="9"/>
  <c r="D206" i="9"/>
  <c r="D207" i="9"/>
  <c r="E207" i="9"/>
  <c r="D208" i="9"/>
  <c r="E208" i="9"/>
  <c r="G205" i="9"/>
  <c r="G208" i="9"/>
  <c r="H205" i="9"/>
  <c r="H207" i="9"/>
  <c r="H13" i="9"/>
  <c r="I13" i="9"/>
  <c r="G18" i="9"/>
  <c r="C146" i="9"/>
  <c r="E18" i="9"/>
  <c r="H242" i="9"/>
  <c r="D306" i="9"/>
  <c r="H210" i="9"/>
  <c r="C114" i="9"/>
  <c r="H114" i="9"/>
  <c r="H146" i="9"/>
  <c r="C274" i="9"/>
  <c r="H274" i="9"/>
  <c r="H18" i="9"/>
  <c r="I18" i="9"/>
  <c r="D50" i="9"/>
  <c r="E50" i="9"/>
  <c r="F50" i="9"/>
  <c r="G50" i="9"/>
  <c r="H50" i="9"/>
  <c r="I50" i="9"/>
  <c r="C82" i="9"/>
  <c r="D82" i="9"/>
  <c r="F82" i="9"/>
  <c r="E114" i="9"/>
  <c r="F114" i="9"/>
  <c r="I114" i="9"/>
  <c r="G114" i="9"/>
  <c r="D146" i="9"/>
  <c r="F146" i="9"/>
  <c r="G146" i="9"/>
  <c r="I146" i="9"/>
  <c r="D178" i="9"/>
  <c r="E178" i="9"/>
  <c r="F178" i="9"/>
  <c r="G178" i="9"/>
  <c r="H178" i="9"/>
  <c r="C210" i="9"/>
  <c r="D242" i="9"/>
  <c r="E242" i="9"/>
  <c r="F242" i="9"/>
  <c r="G242" i="9"/>
  <c r="I242" i="9"/>
  <c r="D274" i="9"/>
  <c r="E274" i="9"/>
  <c r="I274" i="9"/>
  <c r="C338" i="9"/>
  <c r="D338" i="9"/>
  <c r="E338" i="9"/>
  <c r="F338" i="9"/>
  <c r="G338" i="9"/>
  <c r="H338" i="9"/>
  <c r="I338" i="9"/>
  <c r="E306" i="9"/>
  <c r="F306" i="9"/>
  <c r="H306" i="9"/>
  <c r="I306" i="9"/>
  <c r="C370" i="9"/>
  <c r="D370" i="9"/>
  <c r="D210" i="9"/>
  <c r="E210" i="9"/>
  <c r="G210" i="9"/>
  <c r="H144" i="9"/>
  <c r="G80" i="9"/>
  <c r="G238" i="9"/>
  <c r="G302" i="9"/>
  <c r="H46" i="9"/>
  <c r="I110" i="9"/>
  <c r="F142" i="9"/>
  <c r="F144" i="9"/>
  <c r="H302" i="9"/>
  <c r="F274" i="9"/>
  <c r="G274" i="9"/>
  <c r="G82" i="9"/>
  <c r="H82" i="9"/>
  <c r="D19" i="9"/>
  <c r="D179" i="9"/>
  <c r="H51" i="9"/>
  <c r="E51" i="9"/>
  <c r="F51" i="9"/>
  <c r="D147" i="9"/>
  <c r="E179" i="9"/>
  <c r="F179" i="9"/>
  <c r="H179" i="9"/>
  <c r="C211" i="9"/>
  <c r="F243" i="9"/>
  <c r="H339" i="9"/>
  <c r="F307" i="9"/>
  <c r="D211" i="9"/>
  <c r="F147" i="9"/>
  <c r="G244" i="9"/>
  <c r="H244" i="9"/>
  <c r="G276" i="9"/>
  <c r="H212" i="9"/>
  <c r="G212" i="9"/>
  <c r="E212" i="9"/>
  <c r="D212" i="9"/>
  <c r="C372" i="9"/>
  <c r="I308" i="9"/>
  <c r="H308" i="9"/>
  <c r="G308" i="9"/>
  <c r="F308" i="9"/>
  <c r="H340" i="9"/>
  <c r="G340" i="9"/>
  <c r="F340" i="9"/>
  <c r="C340" i="9"/>
  <c r="H276" i="9"/>
  <c r="F276" i="9"/>
  <c r="E276" i="9"/>
  <c r="D276" i="9"/>
  <c r="I244" i="9"/>
  <c r="F244" i="9"/>
  <c r="E244" i="9"/>
  <c r="D244" i="9"/>
  <c r="C212" i="9"/>
  <c r="H180" i="9"/>
  <c r="G180" i="9"/>
  <c r="F180" i="9"/>
  <c r="E180" i="9"/>
  <c r="D180" i="9"/>
  <c r="I148" i="9"/>
  <c r="G148" i="9"/>
  <c r="F148" i="9"/>
  <c r="D148" i="9"/>
  <c r="I116" i="9"/>
  <c r="H116" i="9"/>
  <c r="F116" i="9"/>
  <c r="D116" i="9"/>
  <c r="C116" i="9"/>
  <c r="F84" i="9"/>
  <c r="E84" i="9"/>
  <c r="I84" i="9"/>
  <c r="H84" i="9"/>
  <c r="D84" i="9"/>
  <c r="C84" i="9"/>
  <c r="I52" i="9"/>
  <c r="H52" i="9"/>
  <c r="G52" i="9"/>
  <c r="F52" i="9"/>
  <c r="E52" i="9"/>
  <c r="D52" i="9"/>
  <c r="C52" i="9"/>
  <c r="I20" i="9"/>
  <c r="H20" i="9"/>
  <c r="G20" i="9"/>
  <c r="F20" i="9"/>
  <c r="E20" i="9"/>
  <c r="E148" i="9"/>
  <c r="D308" i="9"/>
  <c r="E340" i="9"/>
  <c r="H148" i="9"/>
  <c r="D372" i="9"/>
  <c r="D20" i="9"/>
  <c r="E217" i="9"/>
  <c r="D217" i="9"/>
  <c r="E216" i="9"/>
  <c r="D216" i="9"/>
  <c r="C217" i="9"/>
  <c r="C216" i="9"/>
  <c r="H185" i="9"/>
  <c r="F185" i="9"/>
  <c r="E185" i="9"/>
  <c r="I184" i="9"/>
  <c r="H184" i="9"/>
  <c r="G184" i="9"/>
  <c r="E184" i="9"/>
  <c r="F153" i="9"/>
  <c r="D153" i="9"/>
  <c r="F152" i="9"/>
  <c r="D152" i="9"/>
  <c r="I121" i="9"/>
  <c r="I89" i="9"/>
  <c r="G57" i="9"/>
  <c r="F57" i="9"/>
  <c r="E57" i="9"/>
  <c r="D57" i="9"/>
  <c r="G56" i="9"/>
  <c r="F56" i="9"/>
  <c r="E56" i="9"/>
  <c r="I25" i="9"/>
  <c r="H25" i="9"/>
  <c r="I24" i="9"/>
  <c r="H24" i="9"/>
  <c r="G152" i="9"/>
  <c r="F184" i="9"/>
  <c r="I120" i="9"/>
  <c r="E121" i="9"/>
  <c r="F120" i="9"/>
  <c r="E120" i="9"/>
  <c r="C120" i="9"/>
  <c r="I88" i="9"/>
  <c r="F88" i="9"/>
  <c r="D89" i="9"/>
  <c r="D88" i="9"/>
  <c r="C89" i="9"/>
  <c r="C88" i="9"/>
  <c r="H152" i="9"/>
  <c r="H89" i="9"/>
  <c r="H88" i="9"/>
  <c r="F121" i="9"/>
  <c r="C121" i="9"/>
  <c r="G121" i="9"/>
  <c r="D185" i="9"/>
  <c r="D184" i="9"/>
  <c r="G25" i="9"/>
  <c r="G24" i="9"/>
  <c r="I153" i="9"/>
  <c r="H121" i="9"/>
  <c r="D24" i="9"/>
  <c r="D25" i="9"/>
  <c r="H233" i="9"/>
  <c r="H124" i="9"/>
  <c r="F203" i="9"/>
  <c r="I176" i="9"/>
  <c r="I178" i="9"/>
  <c r="I180" i="9"/>
  <c r="G84" i="9"/>
  <c r="I185" i="9"/>
  <c r="D380" i="9"/>
  <c r="E287" i="9"/>
  <c r="E286" i="9"/>
  <c r="I60" i="9"/>
  <c r="G124" i="9"/>
  <c r="E156" i="9"/>
  <c r="D284" i="9"/>
  <c r="G284" i="9"/>
  <c r="G316" i="9"/>
  <c r="I62" i="9"/>
  <c r="H61" i="9"/>
  <c r="I61" i="9"/>
  <c r="H63" i="9"/>
  <c r="E157" i="9"/>
  <c r="I284" i="9"/>
  <c r="I201" i="9"/>
  <c r="D124" i="9"/>
  <c r="C156" i="9"/>
  <c r="F208" i="9"/>
  <c r="C304" i="9"/>
  <c r="C144" i="9"/>
  <c r="I48" i="9"/>
  <c r="E144" i="9"/>
  <c r="E143" i="9"/>
  <c r="I45" i="9"/>
  <c r="I47" i="9"/>
  <c r="D109" i="9"/>
  <c r="E82" i="9"/>
  <c r="D112" i="9"/>
  <c r="E141" i="9"/>
  <c r="E146" i="9"/>
  <c r="I275" i="9"/>
  <c r="I276" i="9"/>
  <c r="H56" i="9"/>
  <c r="G153" i="9"/>
  <c r="I56" i="9"/>
  <c r="H57" i="9"/>
  <c r="C316" i="9"/>
  <c r="I220" i="9"/>
  <c r="E28" i="9"/>
  <c r="C139" i="9"/>
  <c r="C148" i="9"/>
  <c r="C153" i="9"/>
  <c r="G43" i="9"/>
  <c r="E75" i="9"/>
  <c r="G171" i="9"/>
  <c r="F267" i="9"/>
  <c r="I235" i="9"/>
  <c r="H235" i="9"/>
  <c r="E270" i="9"/>
  <c r="E15" i="9"/>
  <c r="G46" i="9"/>
  <c r="D47" i="9"/>
  <c r="G173" i="9"/>
  <c r="G174" i="9"/>
  <c r="G175" i="9"/>
  <c r="F269" i="9"/>
  <c r="D334" i="9"/>
  <c r="E238" i="9"/>
  <c r="E243" i="9"/>
  <c r="E275" i="9"/>
  <c r="G179" i="9"/>
  <c r="G51" i="9"/>
  <c r="G211" i="9"/>
  <c r="G185" i="9"/>
  <c r="D56" i="9"/>
  <c r="G120" i="9"/>
  <c r="C184" i="9"/>
  <c r="I152" i="9"/>
  <c r="H120" i="9"/>
  <c r="H240" i="9"/>
  <c r="G334" i="9"/>
  <c r="E25" i="9"/>
  <c r="E152" i="9"/>
  <c r="E88" i="9"/>
  <c r="D120" i="9"/>
  <c r="E89" i="9"/>
  <c r="D121" i="9"/>
  <c r="G88" i="9"/>
  <c r="E153" i="9"/>
  <c r="C152" i="9"/>
  <c r="E24" i="9"/>
  <c r="C10" i="9"/>
  <c r="C127" i="9"/>
  <c r="H159" i="9"/>
  <c r="G73" i="9"/>
  <c r="G10" i="9"/>
  <c r="G11" i="9"/>
  <c r="C74" i="9"/>
  <c r="D74" i="9"/>
  <c r="H10" i="9"/>
  <c r="I10" i="9"/>
  <c r="H11" i="9"/>
  <c r="I11" i="9"/>
  <c r="D42" i="9"/>
  <c r="C75" i="9"/>
  <c r="G74" i="9"/>
  <c r="F107" i="9"/>
  <c r="C107" i="9"/>
  <c r="C106" i="9"/>
  <c r="I74" i="9"/>
  <c r="F106" i="9"/>
  <c r="F74" i="9"/>
  <c r="E74" i="9"/>
  <c r="C105" i="9"/>
  <c r="G106" i="9"/>
  <c r="G107" i="9"/>
  <c r="H107" i="9"/>
  <c r="H106" i="9"/>
  <c r="H138" i="9"/>
  <c r="H139" i="9"/>
  <c r="E202" i="9"/>
  <c r="G139" i="9"/>
  <c r="G138" i="9"/>
  <c r="C171" i="9"/>
  <c r="I139" i="9"/>
  <c r="I138" i="9"/>
  <c r="C170" i="9"/>
  <c r="C137" i="9"/>
  <c r="H202" i="9"/>
  <c r="H203" i="9"/>
  <c r="G267" i="9"/>
  <c r="G266" i="9"/>
  <c r="D330" i="9"/>
  <c r="D234" i="9"/>
  <c r="D235" i="9"/>
  <c r="D298" i="9"/>
  <c r="F266" i="9"/>
  <c r="I331" i="9"/>
  <c r="E299" i="9"/>
  <c r="E330" i="9"/>
  <c r="I330" i="9"/>
  <c r="H298" i="9"/>
  <c r="I298" i="9"/>
  <c r="C362" i="9"/>
  <c r="C330" i="9"/>
  <c r="I299" i="9"/>
  <c r="G234" i="9"/>
  <c r="I234" i="9"/>
  <c r="G14" i="9"/>
  <c r="C174" i="9"/>
  <c r="I173" i="9"/>
  <c r="H78" i="9"/>
  <c r="C366" i="9"/>
  <c r="H14" i="9"/>
  <c r="I14" i="9"/>
  <c r="D45" i="9"/>
  <c r="I79" i="9"/>
  <c r="C110" i="9"/>
  <c r="C111" i="9"/>
  <c r="E110" i="9"/>
  <c r="F111" i="9"/>
  <c r="H143" i="9"/>
  <c r="I175" i="9"/>
  <c r="D239" i="9"/>
  <c r="G271" i="9"/>
  <c r="F334" i="9"/>
  <c r="I302" i="9"/>
  <c r="E206" i="9"/>
  <c r="F210" i="9"/>
  <c r="C178" i="9"/>
  <c r="D114" i="9"/>
  <c r="C306" i="9"/>
  <c r="I82" i="9"/>
  <c r="G306" i="9"/>
  <c r="I142" i="9"/>
  <c r="H142" i="9"/>
  <c r="G270" i="9"/>
  <c r="D302" i="9"/>
  <c r="H206" i="9"/>
  <c r="F78" i="9"/>
  <c r="F110" i="9"/>
  <c r="H270" i="9"/>
  <c r="E302" i="9"/>
  <c r="C78" i="9"/>
  <c r="D78" i="9"/>
  <c r="I78" i="9"/>
  <c r="H141" i="9"/>
  <c r="G142" i="9"/>
  <c r="D270" i="9"/>
  <c r="C334" i="9"/>
  <c r="E334" i="9"/>
  <c r="G19" i="9"/>
  <c r="I147" i="9"/>
  <c r="C179" i="9"/>
  <c r="C275" i="9"/>
  <c r="H115" i="9"/>
  <c r="G243" i="9"/>
  <c r="H19" i="9"/>
  <c r="I19" i="9"/>
  <c r="D83" i="9"/>
  <c r="H83" i="9"/>
  <c r="F83" i="9"/>
  <c r="E115" i="9"/>
  <c r="I115" i="9"/>
  <c r="C339" i="9"/>
  <c r="F339" i="9"/>
  <c r="H307" i="9"/>
  <c r="I307" i="9"/>
  <c r="C371" i="9"/>
  <c r="E211" i="9"/>
  <c r="H211" i="9"/>
  <c r="G275" i="9"/>
  <c r="I243" i="9"/>
  <c r="G115" i="9"/>
  <c r="D307" i="9"/>
  <c r="E307" i="9"/>
  <c r="G307" i="9"/>
  <c r="H275" i="9"/>
  <c r="I339" i="9"/>
  <c r="C115" i="9"/>
  <c r="F115" i="9"/>
  <c r="D275" i="9"/>
  <c r="E339" i="9"/>
  <c r="C83" i="9"/>
  <c r="I83" i="9"/>
  <c r="G147" i="9"/>
  <c r="F212" i="9"/>
  <c r="E308" i="9"/>
  <c r="I340" i="9"/>
  <c r="C180" i="9"/>
  <c r="G116" i="9"/>
  <c r="D340" i="9"/>
  <c r="F89" i="9"/>
  <c r="C185" i="9"/>
  <c r="E31" i="9"/>
  <c r="I170" i="9"/>
  <c r="I171" i="9"/>
  <c r="I169" i="9"/>
  <c r="I174" i="9"/>
  <c r="I179" i="9"/>
  <c r="I43" i="9"/>
  <c r="E138" i="9"/>
  <c r="F205" i="9"/>
  <c r="D111" i="9"/>
  <c r="C303" i="9"/>
  <c r="F206" i="9"/>
  <c r="I46" i="9"/>
  <c r="F211" i="9"/>
  <c r="I51" i="9"/>
  <c r="I57" i="9"/>
  <c r="G89" i="9"/>
  <c r="F216" i="9"/>
  <c r="C147" i="9"/>
  <c r="D43" i="9"/>
  <c r="G75" i="9"/>
  <c r="D331" i="9"/>
  <c r="G331" i="9"/>
  <c r="D46" i="9"/>
  <c r="H110" i="9"/>
  <c r="G110" i="9"/>
  <c r="H238" i="9"/>
  <c r="D238" i="9"/>
  <c r="I238" i="9"/>
  <c r="F270" i="9"/>
  <c r="I334" i="9"/>
  <c r="D339" i="9"/>
  <c r="D243" i="9"/>
  <c r="D51" i="9"/>
  <c r="H243" i="9"/>
  <c r="F275" i="9"/>
  <c r="G83" i="9"/>
  <c r="E11" i="9"/>
  <c r="H239" i="9"/>
  <c r="E14" i="9"/>
  <c r="G339" i="9"/>
  <c r="E19" i="9"/>
  <c r="E139" i="9"/>
  <c r="C299" i="9"/>
  <c r="E78" i="9"/>
  <c r="G78" i="9"/>
  <c r="D110" i="9"/>
  <c r="E142" i="9"/>
  <c r="C302" i="9"/>
  <c r="E83" i="9"/>
  <c r="D115" i="9"/>
  <c r="E147" i="9"/>
  <c r="D107" i="9"/>
  <c r="C301" i="9"/>
  <c r="C142" i="9"/>
  <c r="F32" i="9"/>
  <c r="F224" i="9"/>
  <c r="F28" i="9"/>
  <c r="F29" i="9"/>
  <c r="E32" i="9"/>
  <c r="C60" i="9"/>
  <c r="C61" i="9"/>
  <c r="C64" i="9"/>
  <c r="D128" i="9"/>
  <c r="F9" i="9"/>
  <c r="C42" i="9"/>
  <c r="C43" i="9"/>
  <c r="E106" i="9"/>
  <c r="G202" i="9"/>
  <c r="C234" i="9"/>
  <c r="C235" i="9"/>
  <c r="G15" i="9"/>
  <c r="F16" i="9"/>
  <c r="C45" i="9"/>
  <c r="C46" i="9"/>
  <c r="C48" i="9"/>
  <c r="F13" i="9"/>
  <c r="G206" i="9"/>
  <c r="G207" i="9"/>
  <c r="F18" i="9"/>
  <c r="C50" i="9"/>
  <c r="C51" i="9"/>
  <c r="D371" i="9"/>
  <c r="E116" i="9"/>
  <c r="C57" i="9"/>
  <c r="C56" i="9"/>
  <c r="F24" i="9"/>
  <c r="H153" i="9"/>
  <c r="E16" i="9"/>
  <c r="C18" i="9"/>
  <c r="C16" i="9"/>
  <c r="E29" i="9"/>
  <c r="I64" i="9"/>
  <c r="E9" i="9"/>
  <c r="C138" i="9"/>
  <c r="C24" i="9"/>
  <c r="F10" i="9"/>
  <c r="F11" i="9"/>
  <c r="H74" i="9"/>
  <c r="C298" i="9"/>
  <c r="G330" i="9"/>
  <c r="H266" i="9"/>
  <c r="E298" i="9"/>
  <c r="D266" i="9"/>
  <c r="F330" i="9"/>
  <c r="G298" i="9"/>
  <c r="H234" i="9"/>
  <c r="F14" i="9"/>
  <c r="H147" i="9"/>
  <c r="F19" i="9"/>
  <c r="F25" i="9"/>
  <c r="E371" i="9"/>
  <c r="E10" i="9"/>
  <c r="F202" i="9"/>
  <c r="C11" i="9"/>
  <c r="C13" i="9"/>
  <c r="C14" i="9"/>
  <c r="I42" i="9"/>
  <c r="I202" i="9"/>
  <c r="F217" i="9"/>
  <c r="D106" i="9"/>
  <c r="C308" i="9"/>
  <c r="I203" i="9"/>
  <c r="C307" i="9"/>
  <c r="C19" i="9"/>
  <c r="C240" i="9"/>
  <c r="C238" i="9"/>
  <c r="C237" i="9"/>
  <c r="C242" i="9"/>
  <c r="C243" i="9"/>
  <c r="C244" i="9"/>
  <c r="I205" i="9"/>
  <c r="I208" i="9"/>
  <c r="I210" i="9"/>
  <c r="I212" i="9"/>
  <c r="I211" i="9"/>
  <c r="I206" i="9"/>
  <c r="CE60" i="1"/>
  <c r="H612" i="1" s="1"/>
  <c r="CE61" i="1"/>
  <c r="BK48" i="1" s="1"/>
  <c r="BK62" i="1" s="1"/>
  <c r="G268" i="9" s="1"/>
  <c r="CE65" i="1"/>
  <c r="CE63" i="1"/>
  <c r="I365" i="9" s="1"/>
  <c r="CE66" i="1"/>
  <c r="I368" i="9" s="1"/>
  <c r="CE68" i="1"/>
  <c r="I370" i="9" s="1"/>
  <c r="D75" i="1"/>
  <c r="AR75" i="1"/>
  <c r="I186" i="9" s="1"/>
  <c r="AS75" i="1"/>
  <c r="N776" i="1" s="1"/>
  <c r="AT75" i="1"/>
  <c r="D218" i="9" s="1"/>
  <c r="AU75" i="1"/>
  <c r="E218" i="9" s="1"/>
  <c r="AQ75" i="1"/>
  <c r="H186" i="9" s="1"/>
  <c r="AO75" i="1"/>
  <c r="AN75" i="1"/>
  <c r="E186" i="9" s="1"/>
  <c r="AM75" i="1"/>
  <c r="N770" i="1" s="1"/>
  <c r="D186" i="9"/>
  <c r="AI75" i="1"/>
  <c r="G154" i="9" s="1"/>
  <c r="AH75" i="1"/>
  <c r="F154" i="9" s="1"/>
  <c r="AF75" i="1"/>
  <c r="D154" i="9" s="1"/>
  <c r="AD75" i="1"/>
  <c r="I122" i="9" s="1"/>
  <c r="AA75" i="1"/>
  <c r="F122" i="9" s="1"/>
  <c r="Z75" i="1"/>
  <c r="E122" i="9" s="1"/>
  <c r="X75" i="1"/>
  <c r="C122" i="9" s="1"/>
  <c r="W75" i="1"/>
  <c r="N754" i="1" s="1"/>
  <c r="V75" i="1"/>
  <c r="H90" i="9" s="1"/>
  <c r="T75" i="1"/>
  <c r="R75" i="1"/>
  <c r="Q75" i="1"/>
  <c r="C90" i="9"/>
  <c r="P75" i="1"/>
  <c r="I58" i="9" s="1"/>
  <c r="O75" i="1"/>
  <c r="N75" i="1"/>
  <c r="G58" i="9" s="1"/>
  <c r="M75" i="1"/>
  <c r="F58" i="9" s="1"/>
  <c r="L75" i="1"/>
  <c r="E58" i="9"/>
  <c r="I75" i="1"/>
  <c r="H75" i="1"/>
  <c r="H26" i="9" s="1"/>
  <c r="G75" i="1"/>
  <c r="F75" i="1"/>
  <c r="F26" i="9" s="1"/>
  <c r="AV75" i="1"/>
  <c r="AP75" i="1"/>
  <c r="G186" i="9" s="1"/>
  <c r="AJ75" i="1"/>
  <c r="AL75" i="1"/>
  <c r="C186" i="9"/>
  <c r="AK75" i="1"/>
  <c r="I154" i="9" s="1"/>
  <c r="AG75" i="1"/>
  <c r="E154" i="9" s="1"/>
  <c r="AE75" i="1"/>
  <c r="C154" i="9" s="1"/>
  <c r="AC75" i="1"/>
  <c r="H122" i="9" s="1"/>
  <c r="AB75" i="1"/>
  <c r="N759" i="1" s="1"/>
  <c r="Y75" i="1"/>
  <c r="D122" i="9" s="1"/>
  <c r="U75" i="1"/>
  <c r="G90" i="9" s="1"/>
  <c r="S75" i="1"/>
  <c r="E90" i="9" s="1"/>
  <c r="K75" i="1"/>
  <c r="J75" i="1"/>
  <c r="E75" i="1"/>
  <c r="E26" i="9" s="1"/>
  <c r="CE73" i="1"/>
  <c r="CE74" i="1"/>
  <c r="C75" i="1"/>
  <c r="C26" i="9" s="1"/>
  <c r="CE80" i="1"/>
  <c r="CE78" i="1"/>
  <c r="I382" i="9" s="1"/>
  <c r="CE69" i="1"/>
  <c r="I371" i="9" s="1"/>
  <c r="A813" i="1"/>
  <c r="A812" i="1"/>
  <c r="A811" i="1"/>
  <c r="A810" i="1"/>
  <c r="A809" i="1"/>
  <c r="A808" i="1"/>
  <c r="A807" i="1"/>
  <c r="A806" i="1"/>
  <c r="A805" i="1"/>
  <c r="A804" i="1"/>
  <c r="A803" i="1"/>
  <c r="A802" i="1"/>
  <c r="A801" i="1"/>
  <c r="A800" i="1"/>
  <c r="A799" i="1"/>
  <c r="A798" i="1"/>
  <c r="A797" i="1"/>
  <c r="A796" i="1"/>
  <c r="A795" i="1"/>
  <c r="A794" i="1"/>
  <c r="A793" i="1"/>
  <c r="A792" i="1"/>
  <c r="A791" i="1"/>
  <c r="A790" i="1"/>
  <c r="A789" i="1"/>
  <c r="A788" i="1"/>
  <c r="A787" i="1"/>
  <c r="A786" i="1"/>
  <c r="A785" i="1"/>
  <c r="A784" i="1"/>
  <c r="A783" i="1"/>
  <c r="A782" i="1"/>
  <c r="A781" i="1"/>
  <c r="A780" i="1"/>
  <c r="A779" i="1"/>
  <c r="A778" i="1"/>
  <c r="A777" i="1"/>
  <c r="A776" i="1"/>
  <c r="A775" i="1"/>
  <c r="A774" i="1"/>
  <c r="A773" i="1"/>
  <c r="A772" i="1"/>
  <c r="A771" i="1"/>
  <c r="A770" i="1"/>
  <c r="A769" i="1"/>
  <c r="A768" i="1"/>
  <c r="A767" i="1"/>
  <c r="A766" i="1"/>
  <c r="A765" i="1"/>
  <c r="A764" i="1"/>
  <c r="A763" i="1"/>
  <c r="A762" i="1"/>
  <c r="A761" i="1"/>
  <c r="A760" i="1"/>
  <c r="A759" i="1"/>
  <c r="A758" i="1"/>
  <c r="A757" i="1"/>
  <c r="A756" i="1"/>
  <c r="A755" i="1"/>
  <c r="A754" i="1"/>
  <c r="A753" i="1"/>
  <c r="A752" i="1"/>
  <c r="A751" i="1"/>
  <c r="A750" i="1"/>
  <c r="A749" i="1"/>
  <c r="A748" i="1"/>
  <c r="A747" i="1"/>
  <c r="A746" i="1"/>
  <c r="A745" i="1"/>
  <c r="A744" i="1"/>
  <c r="A743" i="1"/>
  <c r="A742" i="1"/>
  <c r="A741" i="1"/>
  <c r="A740" i="1"/>
  <c r="A739" i="1"/>
  <c r="A738" i="1"/>
  <c r="A737" i="1"/>
  <c r="A736" i="1"/>
  <c r="A735" i="1"/>
  <c r="A734" i="1"/>
  <c r="D361" i="1"/>
  <c r="N817" i="1" s="1"/>
  <c r="D372" i="1"/>
  <c r="C125" i="8" s="1"/>
  <c r="D260" i="1"/>
  <c r="D265" i="1"/>
  <c r="D275" i="1"/>
  <c r="D277" i="1"/>
  <c r="C35" i="8" s="1"/>
  <c r="D290" i="1"/>
  <c r="D314" i="1"/>
  <c r="D319" i="1"/>
  <c r="C74" i="8" s="1"/>
  <c r="D328" i="1"/>
  <c r="D329" i="1"/>
  <c r="C85" i="8" s="1"/>
  <c r="D229" i="1"/>
  <c r="B445" i="1" s="1"/>
  <c r="D236" i="1"/>
  <c r="D240" i="1"/>
  <c r="E209" i="1"/>
  <c r="E210" i="1"/>
  <c r="E211" i="1"/>
  <c r="F26" i="6" s="1"/>
  <c r="E212" i="1"/>
  <c r="E213" i="1"/>
  <c r="F28" i="6" s="1"/>
  <c r="E214" i="1"/>
  <c r="F29" i="6" s="1"/>
  <c r="E215" i="1"/>
  <c r="E216" i="1"/>
  <c r="D217" i="1"/>
  <c r="E32" i="6" s="1"/>
  <c r="C217" i="1"/>
  <c r="E196" i="1"/>
  <c r="E197" i="1"/>
  <c r="E198" i="1"/>
  <c r="E199" i="1"/>
  <c r="E200" i="1"/>
  <c r="E201" i="1"/>
  <c r="E202" i="1"/>
  <c r="C474" i="1" s="1"/>
  <c r="E203" i="1"/>
  <c r="D204" i="1"/>
  <c r="B204" i="1"/>
  <c r="D190" i="1"/>
  <c r="D437" i="1" s="1"/>
  <c r="D186" i="1"/>
  <c r="D181" i="1"/>
  <c r="D177" i="1"/>
  <c r="C20" i="5" s="1"/>
  <c r="E154" i="1"/>
  <c r="E153" i="1"/>
  <c r="E152" i="1"/>
  <c r="E151" i="1"/>
  <c r="C28" i="4" s="1"/>
  <c r="E150" i="1"/>
  <c r="E148" i="1"/>
  <c r="E147" i="1"/>
  <c r="E146" i="1"/>
  <c r="D19" i="4" s="1"/>
  <c r="E145" i="1"/>
  <c r="C19" i="4" s="1"/>
  <c r="E144" i="1"/>
  <c r="E141" i="1"/>
  <c r="E140" i="1"/>
  <c r="D10" i="4" s="1"/>
  <c r="E139" i="1"/>
  <c r="E127" i="1"/>
  <c r="CF79" i="1"/>
  <c r="CE51" i="1"/>
  <c r="B49" i="1"/>
  <c r="AS48" i="1"/>
  <c r="AS62" i="1" s="1"/>
  <c r="C204" i="9" s="1"/>
  <c r="A412" i="1"/>
  <c r="G493" i="1"/>
  <c r="E493" i="1"/>
  <c r="C493" i="1"/>
  <c r="O817" i="1"/>
  <c r="M817" i="1"/>
  <c r="K817" i="1"/>
  <c r="J817" i="1"/>
  <c r="I817" i="1"/>
  <c r="H817" i="1"/>
  <c r="G817" i="1"/>
  <c r="F817" i="1"/>
  <c r="E817" i="1"/>
  <c r="D817" i="1"/>
  <c r="D816" i="1"/>
  <c r="X813" i="1"/>
  <c r="X815" i="1" s="1"/>
  <c r="W813" i="1"/>
  <c r="W815" i="1" s="1"/>
  <c r="U813" i="1"/>
  <c r="U815" i="1" s="1"/>
  <c r="T734" i="1"/>
  <c r="T735" i="1"/>
  <c r="T736" i="1"/>
  <c r="T737" i="1"/>
  <c r="T738" i="1"/>
  <c r="T739" i="1"/>
  <c r="T740" i="1"/>
  <c r="T741" i="1"/>
  <c r="T742" i="1"/>
  <c r="T743" i="1"/>
  <c r="T744" i="1"/>
  <c r="T745" i="1"/>
  <c r="T746" i="1"/>
  <c r="T747" i="1"/>
  <c r="T748" i="1"/>
  <c r="T749" i="1"/>
  <c r="T750" i="1"/>
  <c r="T751" i="1"/>
  <c r="T752" i="1"/>
  <c r="T753" i="1"/>
  <c r="T754" i="1"/>
  <c r="T755" i="1"/>
  <c r="T756" i="1"/>
  <c r="T757" i="1"/>
  <c r="T758" i="1"/>
  <c r="T759" i="1"/>
  <c r="T760" i="1"/>
  <c r="T761" i="1"/>
  <c r="T762" i="1"/>
  <c r="T763" i="1"/>
  <c r="T764" i="1"/>
  <c r="T765" i="1"/>
  <c r="T766" i="1"/>
  <c r="T767" i="1"/>
  <c r="T768" i="1"/>
  <c r="T769" i="1"/>
  <c r="T770" i="1"/>
  <c r="T771" i="1"/>
  <c r="T772" i="1"/>
  <c r="T773" i="1"/>
  <c r="T774" i="1"/>
  <c r="T775" i="1"/>
  <c r="T776" i="1"/>
  <c r="T777" i="1"/>
  <c r="T778" i="1"/>
  <c r="T779" i="1"/>
  <c r="T780" i="1"/>
  <c r="T781" i="1"/>
  <c r="T782" i="1"/>
  <c r="T783" i="1"/>
  <c r="T784" i="1"/>
  <c r="T785" i="1"/>
  <c r="T786" i="1"/>
  <c r="T787" i="1"/>
  <c r="T788" i="1"/>
  <c r="T789" i="1"/>
  <c r="T790" i="1"/>
  <c r="T791" i="1"/>
  <c r="T792" i="1"/>
  <c r="T793" i="1"/>
  <c r="T794" i="1"/>
  <c r="T795" i="1"/>
  <c r="T796" i="1"/>
  <c r="T797" i="1"/>
  <c r="T798" i="1"/>
  <c r="T799" i="1"/>
  <c r="T800" i="1"/>
  <c r="T801" i="1"/>
  <c r="T802" i="1"/>
  <c r="T803" i="1"/>
  <c r="T804" i="1"/>
  <c r="T805" i="1"/>
  <c r="T806" i="1"/>
  <c r="T807" i="1"/>
  <c r="T808" i="1"/>
  <c r="T809" i="1"/>
  <c r="T810" i="1"/>
  <c r="T811" i="1"/>
  <c r="T812" i="1"/>
  <c r="S734" i="1"/>
  <c r="S736" i="1"/>
  <c r="S737" i="1"/>
  <c r="S747" i="1"/>
  <c r="S749" i="1"/>
  <c r="S750" i="1"/>
  <c r="S753" i="1"/>
  <c r="S755" i="1"/>
  <c r="S756" i="1"/>
  <c r="S757" i="1"/>
  <c r="S758" i="1"/>
  <c r="S759" i="1"/>
  <c r="S760" i="1"/>
  <c r="S761" i="1"/>
  <c r="S762" i="1"/>
  <c r="S766" i="1"/>
  <c r="S767" i="1"/>
  <c r="S777" i="1"/>
  <c r="S779" i="1"/>
  <c r="S780" i="1"/>
  <c r="S786" i="1"/>
  <c r="S802" i="1"/>
  <c r="S740" i="1"/>
  <c r="S785" i="1"/>
  <c r="S735" i="1"/>
  <c r="S738" i="1"/>
  <c r="S739" i="1"/>
  <c r="S741" i="1"/>
  <c r="S742" i="1"/>
  <c r="S743" i="1"/>
  <c r="S744" i="1"/>
  <c r="S745" i="1"/>
  <c r="S746" i="1"/>
  <c r="S751" i="1"/>
  <c r="S752" i="1"/>
  <c r="S754" i="1"/>
  <c r="S763" i="1"/>
  <c r="S765" i="1"/>
  <c r="S768" i="1"/>
  <c r="S769" i="1"/>
  <c r="S770" i="1"/>
  <c r="S771" i="1"/>
  <c r="S772" i="1"/>
  <c r="S773" i="1"/>
  <c r="S774" i="1"/>
  <c r="S775" i="1"/>
  <c r="S776" i="1"/>
  <c r="S778" i="1"/>
  <c r="S781" i="1"/>
  <c r="S782" i="1"/>
  <c r="S783" i="1"/>
  <c r="S784" i="1"/>
  <c r="S787" i="1"/>
  <c r="S788" i="1"/>
  <c r="S789" i="1"/>
  <c r="S790" i="1"/>
  <c r="S791" i="1"/>
  <c r="S792" i="1"/>
  <c r="S793" i="1"/>
  <c r="S794" i="1"/>
  <c r="S795" i="1"/>
  <c r="S796" i="1"/>
  <c r="S797" i="1"/>
  <c r="S798" i="1"/>
  <c r="S799" i="1"/>
  <c r="S800" i="1"/>
  <c r="S801" i="1"/>
  <c r="S803" i="1"/>
  <c r="S804" i="1"/>
  <c r="S805" i="1"/>
  <c r="S806" i="1"/>
  <c r="S807" i="1"/>
  <c r="S808" i="1"/>
  <c r="S809" i="1"/>
  <c r="S810" i="1"/>
  <c r="S811" i="1"/>
  <c r="S812" i="1"/>
  <c r="R734" i="1"/>
  <c r="R736" i="1"/>
  <c r="R737" i="1"/>
  <c r="R740" i="1"/>
  <c r="R742" i="1"/>
  <c r="R745" i="1"/>
  <c r="R747" i="1"/>
  <c r="R748" i="1"/>
  <c r="R749" i="1"/>
  <c r="R750" i="1"/>
  <c r="R751" i="1"/>
  <c r="R752" i="1"/>
  <c r="R753" i="1"/>
  <c r="R754" i="1"/>
  <c r="R755" i="1"/>
  <c r="R756" i="1"/>
  <c r="R757" i="1"/>
  <c r="R758" i="1"/>
  <c r="R759" i="1"/>
  <c r="R760" i="1"/>
  <c r="R761" i="1"/>
  <c r="R762" i="1"/>
  <c r="R764" i="1"/>
  <c r="R766" i="1"/>
  <c r="R767" i="1"/>
  <c r="R768" i="1"/>
  <c r="R769" i="1"/>
  <c r="R775" i="1"/>
  <c r="R776" i="1"/>
  <c r="R777" i="1"/>
  <c r="R778" i="1"/>
  <c r="R779" i="1"/>
  <c r="R784" i="1"/>
  <c r="R791" i="1"/>
  <c r="R796" i="1"/>
  <c r="R794" i="1"/>
  <c r="R802" i="1"/>
  <c r="R803" i="1"/>
  <c r="R804" i="1"/>
  <c r="R805" i="1"/>
  <c r="R806" i="1"/>
  <c r="R807" i="1"/>
  <c r="R808" i="1"/>
  <c r="R810" i="1"/>
  <c r="R735" i="1"/>
  <c r="R738" i="1"/>
  <c r="R739" i="1"/>
  <c r="R741" i="1"/>
  <c r="R743" i="1"/>
  <c r="R744" i="1"/>
  <c r="R746" i="1"/>
  <c r="R763" i="1"/>
  <c r="R765" i="1"/>
  <c r="R770" i="1"/>
  <c r="R771" i="1"/>
  <c r="R772" i="1"/>
  <c r="R773" i="1"/>
  <c r="R774" i="1"/>
  <c r="R780" i="1"/>
  <c r="R781" i="1"/>
  <c r="R782" i="1"/>
  <c r="R783" i="1"/>
  <c r="R785" i="1"/>
  <c r="R786" i="1"/>
  <c r="R787" i="1"/>
  <c r="R788" i="1"/>
  <c r="R789" i="1"/>
  <c r="R790" i="1"/>
  <c r="R792" i="1"/>
  <c r="R793" i="1"/>
  <c r="R795" i="1"/>
  <c r="R797" i="1"/>
  <c r="R798" i="1"/>
  <c r="R799" i="1"/>
  <c r="R800" i="1"/>
  <c r="R801" i="1"/>
  <c r="R809" i="1"/>
  <c r="R811" i="1"/>
  <c r="R812" i="1"/>
  <c r="Q734" i="1"/>
  <c r="Q736" i="1"/>
  <c r="Q737" i="1"/>
  <c r="Q740" i="1"/>
  <c r="Q764" i="1"/>
  <c r="Q766" i="1"/>
  <c r="Q735" i="1"/>
  <c r="Q738" i="1"/>
  <c r="Q739" i="1"/>
  <c r="Q741" i="1"/>
  <c r="Q742" i="1"/>
  <c r="Q743" i="1"/>
  <c r="Q744" i="1"/>
  <c r="Q745" i="1"/>
  <c r="Q746" i="1"/>
  <c r="Q747" i="1"/>
  <c r="Q748" i="1"/>
  <c r="Q749" i="1"/>
  <c r="Q750" i="1"/>
  <c r="Q751" i="1"/>
  <c r="Q752" i="1"/>
  <c r="Q753" i="1"/>
  <c r="Q754" i="1"/>
  <c r="Q755" i="1"/>
  <c r="Q756" i="1"/>
  <c r="Q757" i="1"/>
  <c r="Q758" i="1"/>
  <c r="Q759" i="1"/>
  <c r="Q760" i="1"/>
  <c r="Q761" i="1"/>
  <c r="Q762" i="1"/>
  <c r="Q763" i="1"/>
  <c r="Q765" i="1"/>
  <c r="Q767" i="1"/>
  <c r="Q768" i="1"/>
  <c r="Q769" i="1"/>
  <c r="Q770" i="1"/>
  <c r="Q771" i="1"/>
  <c r="Q772" i="1"/>
  <c r="Q773" i="1"/>
  <c r="Q774" i="1"/>
  <c r="Q775" i="1"/>
  <c r="Q776" i="1"/>
  <c r="Q777" i="1"/>
  <c r="Q778" i="1"/>
  <c r="Q779" i="1"/>
  <c r="Q780" i="1"/>
  <c r="Q781" i="1"/>
  <c r="Q782" i="1"/>
  <c r="Q783" i="1"/>
  <c r="Q784" i="1"/>
  <c r="Q785" i="1"/>
  <c r="Q786" i="1"/>
  <c r="Q787" i="1"/>
  <c r="Q788" i="1"/>
  <c r="Q789" i="1"/>
  <c r="Q790" i="1"/>
  <c r="Q791" i="1"/>
  <c r="Q792" i="1"/>
  <c r="Q793" i="1"/>
  <c r="Q794" i="1"/>
  <c r="Q795" i="1"/>
  <c r="Q796" i="1"/>
  <c r="Q797" i="1"/>
  <c r="Q798" i="1"/>
  <c r="Q799" i="1"/>
  <c r="Q800" i="1"/>
  <c r="Q801" i="1"/>
  <c r="Q802" i="1"/>
  <c r="Q803" i="1"/>
  <c r="Q804" i="1"/>
  <c r="Q805" i="1"/>
  <c r="Q806" i="1"/>
  <c r="Q807" i="1"/>
  <c r="Q808" i="1"/>
  <c r="Q809" i="1"/>
  <c r="Q810" i="1"/>
  <c r="Q811" i="1"/>
  <c r="Q812" i="1"/>
  <c r="P734" i="1"/>
  <c r="P735" i="1"/>
  <c r="P736" i="1"/>
  <c r="P737" i="1"/>
  <c r="P738" i="1"/>
  <c r="P739" i="1"/>
  <c r="P740" i="1"/>
  <c r="P741" i="1"/>
  <c r="P742" i="1"/>
  <c r="P743" i="1"/>
  <c r="P744" i="1"/>
  <c r="P745" i="1"/>
  <c r="P746" i="1"/>
  <c r="P747" i="1"/>
  <c r="P748" i="1"/>
  <c r="P749" i="1"/>
  <c r="P750" i="1"/>
  <c r="P751" i="1"/>
  <c r="P752" i="1"/>
  <c r="P753" i="1"/>
  <c r="P754" i="1"/>
  <c r="P755" i="1"/>
  <c r="P756" i="1"/>
  <c r="P757" i="1"/>
  <c r="P758" i="1"/>
  <c r="P759" i="1"/>
  <c r="P760" i="1"/>
  <c r="P761" i="1"/>
  <c r="P762" i="1"/>
  <c r="P763" i="1"/>
  <c r="P764" i="1"/>
  <c r="P765" i="1"/>
  <c r="P766" i="1"/>
  <c r="P767" i="1"/>
  <c r="P768" i="1"/>
  <c r="P769" i="1"/>
  <c r="P770" i="1"/>
  <c r="P771" i="1"/>
  <c r="P772" i="1"/>
  <c r="P773" i="1"/>
  <c r="P774" i="1"/>
  <c r="P775" i="1"/>
  <c r="P776" i="1"/>
  <c r="P777" i="1"/>
  <c r="P778" i="1"/>
  <c r="P779" i="1"/>
  <c r="P780" i="1"/>
  <c r="P781" i="1"/>
  <c r="P782" i="1"/>
  <c r="P783" i="1"/>
  <c r="P784" i="1"/>
  <c r="P786" i="1"/>
  <c r="P787" i="1"/>
  <c r="P788" i="1"/>
  <c r="P789" i="1"/>
  <c r="P790" i="1"/>
  <c r="P791" i="1"/>
  <c r="P792" i="1"/>
  <c r="P793" i="1"/>
  <c r="P794" i="1"/>
  <c r="P795" i="1"/>
  <c r="P796" i="1"/>
  <c r="P797" i="1"/>
  <c r="P798" i="1"/>
  <c r="P801" i="1"/>
  <c r="P802" i="1"/>
  <c r="P803" i="1"/>
  <c r="P804" i="1"/>
  <c r="P805" i="1"/>
  <c r="P806" i="1"/>
  <c r="P807" i="1"/>
  <c r="P808" i="1"/>
  <c r="P810" i="1"/>
  <c r="P811" i="1"/>
  <c r="P785" i="1"/>
  <c r="P799" i="1"/>
  <c r="P800" i="1"/>
  <c r="P809" i="1"/>
  <c r="O734" i="1"/>
  <c r="O735" i="1"/>
  <c r="O736" i="1"/>
  <c r="O737" i="1"/>
  <c r="O738" i="1"/>
  <c r="O739" i="1"/>
  <c r="O740" i="1"/>
  <c r="O741" i="1"/>
  <c r="O742" i="1"/>
  <c r="O743" i="1"/>
  <c r="O744" i="1"/>
  <c r="O745" i="1"/>
  <c r="O746" i="1"/>
  <c r="O747" i="1"/>
  <c r="O748" i="1"/>
  <c r="O749" i="1"/>
  <c r="O750" i="1"/>
  <c r="O751" i="1"/>
  <c r="O752" i="1"/>
  <c r="O753" i="1"/>
  <c r="O754" i="1"/>
  <c r="O755" i="1"/>
  <c r="O756" i="1"/>
  <c r="O757" i="1"/>
  <c r="O758" i="1"/>
  <c r="O759" i="1"/>
  <c r="O760" i="1"/>
  <c r="O761" i="1"/>
  <c r="O762" i="1"/>
  <c r="O763" i="1"/>
  <c r="O764" i="1"/>
  <c r="O765" i="1"/>
  <c r="O766" i="1"/>
  <c r="O767" i="1"/>
  <c r="O768" i="1"/>
  <c r="O769" i="1"/>
  <c r="O770" i="1"/>
  <c r="O771" i="1"/>
  <c r="O772" i="1"/>
  <c r="O773" i="1"/>
  <c r="O774" i="1"/>
  <c r="O775" i="1"/>
  <c r="O776" i="1"/>
  <c r="O777" i="1"/>
  <c r="O778" i="1"/>
  <c r="O779" i="1"/>
  <c r="N734" i="1"/>
  <c r="N736" i="1"/>
  <c r="N737" i="1"/>
  <c r="N748" i="1"/>
  <c r="N752" i="1"/>
  <c r="N755" i="1"/>
  <c r="N761" i="1"/>
  <c r="N762" i="1"/>
  <c r="N764" i="1"/>
  <c r="N768" i="1"/>
  <c r="N771" i="1"/>
  <c r="N777" i="1"/>
  <c r="N739" i="1"/>
  <c r="N745" i="1"/>
  <c r="N763" i="1"/>
  <c r="N773" i="1"/>
  <c r="N778" i="1"/>
  <c r="L734" i="1"/>
  <c r="L736" i="1"/>
  <c r="L737" i="1"/>
  <c r="L740" i="1"/>
  <c r="L745" i="1"/>
  <c r="L747" i="1"/>
  <c r="L748" i="1"/>
  <c r="L749" i="1"/>
  <c r="L750" i="1"/>
  <c r="L751" i="1"/>
  <c r="L752" i="1"/>
  <c r="L753" i="1"/>
  <c r="L754" i="1"/>
  <c r="L755" i="1"/>
  <c r="L756" i="1"/>
  <c r="L757" i="1"/>
  <c r="L758" i="1"/>
  <c r="L759" i="1"/>
  <c r="L760" i="1"/>
  <c r="L761" i="1"/>
  <c r="L762" i="1"/>
  <c r="L764" i="1"/>
  <c r="L766" i="1"/>
  <c r="L767" i="1"/>
  <c r="L768" i="1"/>
  <c r="L769" i="1"/>
  <c r="L771" i="1"/>
  <c r="L775" i="1"/>
  <c r="L777" i="1"/>
  <c r="L779" i="1"/>
  <c r="L780" i="1"/>
  <c r="L781" i="1"/>
  <c r="L782" i="1"/>
  <c r="L783" i="1"/>
  <c r="L784" i="1"/>
  <c r="L785" i="1"/>
  <c r="L786" i="1"/>
  <c r="L787" i="1"/>
  <c r="L788" i="1"/>
  <c r="L789" i="1"/>
  <c r="L790" i="1"/>
  <c r="L791" i="1"/>
  <c r="L792" i="1"/>
  <c r="L793" i="1"/>
  <c r="L794" i="1"/>
  <c r="L795" i="1"/>
  <c r="L796" i="1"/>
  <c r="L797" i="1"/>
  <c r="L798" i="1"/>
  <c r="L801" i="1"/>
  <c r="L802" i="1"/>
  <c r="L803" i="1"/>
  <c r="L804" i="1"/>
  <c r="L805" i="1"/>
  <c r="L806" i="1"/>
  <c r="L807" i="1"/>
  <c r="L808" i="1"/>
  <c r="L809" i="1"/>
  <c r="L810" i="1"/>
  <c r="L811" i="1"/>
  <c r="L812" i="1"/>
  <c r="L735" i="1"/>
  <c r="L738" i="1"/>
  <c r="L739" i="1"/>
  <c r="L741" i="1"/>
  <c r="L742" i="1"/>
  <c r="L743" i="1"/>
  <c r="L744" i="1"/>
  <c r="L746" i="1"/>
  <c r="L763" i="1"/>
  <c r="L765" i="1"/>
  <c r="L770" i="1"/>
  <c r="L772" i="1"/>
  <c r="L773" i="1"/>
  <c r="L774" i="1"/>
  <c r="L776" i="1"/>
  <c r="L778" i="1"/>
  <c r="L799" i="1"/>
  <c r="L800" i="1"/>
  <c r="K734" i="1"/>
  <c r="K736" i="1"/>
  <c r="K737" i="1"/>
  <c r="K747" i="1"/>
  <c r="K750" i="1"/>
  <c r="K753" i="1"/>
  <c r="K756" i="1"/>
  <c r="K757" i="1"/>
  <c r="K759" i="1"/>
  <c r="K760" i="1"/>
  <c r="K761" i="1"/>
  <c r="K762" i="1"/>
  <c r="K764" i="1"/>
  <c r="K766" i="1"/>
  <c r="K767" i="1"/>
  <c r="K771" i="1"/>
  <c r="K775" i="1"/>
  <c r="K779" i="1"/>
  <c r="K780" i="1"/>
  <c r="K782" i="1"/>
  <c r="K783" i="1"/>
  <c r="K787" i="1"/>
  <c r="K788" i="1"/>
  <c r="K790" i="1"/>
  <c r="K791" i="1"/>
  <c r="K797" i="1"/>
  <c r="K812" i="1"/>
  <c r="K735" i="1"/>
  <c r="K738" i="1"/>
  <c r="K739" i="1"/>
  <c r="K740" i="1"/>
  <c r="K741" i="1"/>
  <c r="K742" i="1"/>
  <c r="K743" i="1"/>
  <c r="K744" i="1"/>
  <c r="K745" i="1"/>
  <c r="K746" i="1"/>
  <c r="K748" i="1"/>
  <c r="K749" i="1"/>
  <c r="K751" i="1"/>
  <c r="K752" i="1"/>
  <c r="K754" i="1"/>
  <c r="K755" i="1"/>
  <c r="K758" i="1"/>
  <c r="K763" i="1"/>
  <c r="K765" i="1"/>
  <c r="K768" i="1"/>
  <c r="K769" i="1"/>
  <c r="K770" i="1"/>
  <c r="K772" i="1"/>
  <c r="K773" i="1"/>
  <c r="K774" i="1"/>
  <c r="K776" i="1"/>
  <c r="K777" i="1"/>
  <c r="K778" i="1"/>
  <c r="K781" i="1"/>
  <c r="K784" i="1"/>
  <c r="K785" i="1"/>
  <c r="K786" i="1"/>
  <c r="K789" i="1"/>
  <c r="K792" i="1"/>
  <c r="K793" i="1"/>
  <c r="K794" i="1"/>
  <c r="K795" i="1"/>
  <c r="K796" i="1"/>
  <c r="K798" i="1"/>
  <c r="K799" i="1"/>
  <c r="K800" i="1"/>
  <c r="K801" i="1"/>
  <c r="K802" i="1"/>
  <c r="K803" i="1"/>
  <c r="K804" i="1"/>
  <c r="K805" i="1"/>
  <c r="K806" i="1"/>
  <c r="K807" i="1"/>
  <c r="K808" i="1"/>
  <c r="K809" i="1"/>
  <c r="K810" i="1"/>
  <c r="K811" i="1"/>
  <c r="I734" i="1"/>
  <c r="I805" i="1"/>
  <c r="I806" i="1"/>
  <c r="I807" i="1"/>
  <c r="I808" i="1"/>
  <c r="I809" i="1"/>
  <c r="I810" i="1"/>
  <c r="I811" i="1"/>
  <c r="I736" i="1"/>
  <c r="I737" i="1"/>
  <c r="I740" i="1"/>
  <c r="I745" i="1"/>
  <c r="I747" i="1"/>
  <c r="I748" i="1"/>
  <c r="I749" i="1"/>
  <c r="I750" i="1"/>
  <c r="I751" i="1"/>
  <c r="I752" i="1"/>
  <c r="I753" i="1"/>
  <c r="I754" i="1"/>
  <c r="I755" i="1"/>
  <c r="I756" i="1"/>
  <c r="I757" i="1"/>
  <c r="I758" i="1"/>
  <c r="I759" i="1"/>
  <c r="I760" i="1"/>
  <c r="I761" i="1"/>
  <c r="I762" i="1"/>
  <c r="I764" i="1"/>
  <c r="I766" i="1"/>
  <c r="I767" i="1"/>
  <c r="I771" i="1"/>
  <c r="I775" i="1"/>
  <c r="I777" i="1"/>
  <c r="I779" i="1"/>
  <c r="I780" i="1"/>
  <c r="I781" i="1"/>
  <c r="I782" i="1"/>
  <c r="I783" i="1"/>
  <c r="I784" i="1"/>
  <c r="I785" i="1"/>
  <c r="I786" i="1"/>
  <c r="I787" i="1"/>
  <c r="I788" i="1"/>
  <c r="I789" i="1"/>
  <c r="I790" i="1"/>
  <c r="I791" i="1"/>
  <c r="I792" i="1"/>
  <c r="I793" i="1"/>
  <c r="I794" i="1"/>
  <c r="I795" i="1"/>
  <c r="I796" i="1"/>
  <c r="I797" i="1"/>
  <c r="I798" i="1"/>
  <c r="I801" i="1"/>
  <c r="I802" i="1"/>
  <c r="I803" i="1"/>
  <c r="I804" i="1"/>
  <c r="I735" i="1"/>
  <c r="I738" i="1"/>
  <c r="I739" i="1"/>
  <c r="I741" i="1"/>
  <c r="I742" i="1"/>
  <c r="I743" i="1"/>
  <c r="I744" i="1"/>
  <c r="I746" i="1"/>
  <c r="I763" i="1"/>
  <c r="I765" i="1"/>
  <c r="I768" i="1"/>
  <c r="I769" i="1"/>
  <c r="I770" i="1"/>
  <c r="I772" i="1"/>
  <c r="I773" i="1"/>
  <c r="I774" i="1"/>
  <c r="I776" i="1"/>
  <c r="I778" i="1"/>
  <c r="I799" i="1"/>
  <c r="I800" i="1"/>
  <c r="H734" i="1"/>
  <c r="H736" i="1"/>
  <c r="H815" i="1" s="1"/>
  <c r="H737" i="1"/>
  <c r="H740" i="1"/>
  <c r="H747" i="1"/>
  <c r="H748" i="1"/>
  <c r="H749" i="1"/>
  <c r="H750" i="1"/>
  <c r="H751" i="1"/>
  <c r="H752" i="1"/>
  <c r="H753" i="1"/>
  <c r="H754" i="1"/>
  <c r="H755" i="1"/>
  <c r="H756" i="1"/>
  <c r="H757" i="1"/>
  <c r="H758" i="1"/>
  <c r="H759" i="1"/>
  <c r="H760" i="1"/>
  <c r="H761" i="1"/>
  <c r="H762" i="1"/>
  <c r="H764" i="1"/>
  <c r="H766" i="1"/>
  <c r="H767" i="1"/>
  <c r="H768" i="1"/>
  <c r="H769" i="1"/>
  <c r="H771" i="1"/>
  <c r="H775" i="1"/>
  <c r="H777" i="1"/>
  <c r="H779" i="1"/>
  <c r="H780" i="1"/>
  <c r="H782" i="1"/>
  <c r="H783" i="1"/>
  <c r="H784" i="1"/>
  <c r="H785" i="1"/>
  <c r="H786" i="1"/>
  <c r="H787" i="1"/>
  <c r="H788" i="1"/>
  <c r="H789" i="1"/>
  <c r="H790" i="1"/>
  <c r="H791" i="1"/>
  <c r="H792" i="1"/>
  <c r="H793" i="1"/>
  <c r="H794" i="1"/>
  <c r="H795" i="1"/>
  <c r="H796" i="1"/>
  <c r="H797" i="1"/>
  <c r="H798" i="1"/>
  <c r="H801" i="1"/>
  <c r="H802" i="1"/>
  <c r="H803" i="1"/>
  <c r="H805" i="1"/>
  <c r="H806" i="1"/>
  <c r="H807" i="1"/>
  <c r="H808" i="1"/>
  <c r="H809" i="1"/>
  <c r="H810" i="1"/>
  <c r="H811" i="1"/>
  <c r="H812" i="1"/>
  <c r="H735" i="1"/>
  <c r="H738" i="1"/>
  <c r="H739" i="1"/>
  <c r="H741" i="1"/>
  <c r="H742" i="1"/>
  <c r="H743" i="1"/>
  <c r="H744" i="1"/>
  <c r="H745" i="1"/>
  <c r="H746" i="1"/>
  <c r="H763" i="1"/>
  <c r="H765" i="1"/>
  <c r="H770" i="1"/>
  <c r="H772" i="1"/>
  <c r="H773" i="1"/>
  <c r="H774" i="1"/>
  <c r="H776" i="1"/>
  <c r="H778" i="1"/>
  <c r="H781" i="1"/>
  <c r="H799" i="1"/>
  <c r="H800" i="1"/>
  <c r="H804" i="1"/>
  <c r="G734" i="1"/>
  <c r="G736" i="1"/>
  <c r="G737" i="1"/>
  <c r="G740" i="1"/>
  <c r="G745" i="1"/>
  <c r="G747" i="1"/>
  <c r="G748" i="1"/>
  <c r="G749" i="1"/>
  <c r="G750" i="1"/>
  <c r="G751" i="1"/>
  <c r="G752" i="1"/>
  <c r="G753" i="1"/>
  <c r="G754" i="1"/>
  <c r="G755" i="1"/>
  <c r="G756" i="1"/>
  <c r="G757" i="1"/>
  <c r="G758" i="1"/>
  <c r="G759" i="1"/>
  <c r="G760" i="1"/>
  <c r="G761" i="1"/>
  <c r="G762" i="1"/>
  <c r="G764" i="1"/>
  <c r="G766" i="1"/>
  <c r="G767" i="1"/>
  <c r="G768" i="1"/>
  <c r="G769" i="1"/>
  <c r="G771" i="1"/>
  <c r="G775" i="1"/>
  <c r="G777" i="1"/>
  <c r="G779" i="1"/>
  <c r="G780" i="1"/>
  <c r="G781" i="1"/>
  <c r="G782" i="1"/>
  <c r="G783" i="1"/>
  <c r="G784" i="1"/>
  <c r="G785" i="1"/>
  <c r="G786" i="1"/>
  <c r="G787" i="1"/>
  <c r="G788" i="1"/>
  <c r="G789" i="1"/>
  <c r="G790" i="1"/>
  <c r="G791" i="1"/>
  <c r="G792" i="1"/>
  <c r="G793" i="1"/>
  <c r="G794" i="1"/>
  <c r="G795" i="1"/>
  <c r="G796" i="1"/>
  <c r="G797" i="1"/>
  <c r="G798" i="1"/>
  <c r="G801" i="1"/>
  <c r="G802" i="1"/>
  <c r="G803" i="1"/>
  <c r="G804" i="1"/>
  <c r="G805" i="1"/>
  <c r="G806" i="1"/>
  <c r="G807" i="1"/>
  <c r="G808" i="1"/>
  <c r="G809" i="1"/>
  <c r="G810" i="1"/>
  <c r="G811" i="1"/>
  <c r="G735" i="1"/>
  <c r="G738" i="1"/>
  <c r="G739" i="1"/>
  <c r="G741" i="1"/>
  <c r="G742" i="1"/>
  <c r="G743" i="1"/>
  <c r="G744" i="1"/>
  <c r="G746" i="1"/>
  <c r="G763" i="1"/>
  <c r="G765" i="1"/>
  <c r="G770" i="1"/>
  <c r="G772" i="1"/>
  <c r="G773" i="1"/>
  <c r="G774" i="1"/>
  <c r="G776" i="1"/>
  <c r="G778" i="1"/>
  <c r="G799" i="1"/>
  <c r="G800" i="1"/>
  <c r="F734" i="1"/>
  <c r="F815" i="1" s="1"/>
  <c r="F736" i="1"/>
  <c r="F737" i="1"/>
  <c r="F747" i="1"/>
  <c r="F749" i="1"/>
  <c r="F750" i="1"/>
  <c r="F752" i="1"/>
  <c r="F753" i="1"/>
  <c r="F755" i="1"/>
  <c r="F756" i="1"/>
  <c r="F757" i="1"/>
  <c r="F759" i="1"/>
  <c r="F760" i="1"/>
  <c r="F761" i="1"/>
  <c r="F762" i="1"/>
  <c r="F764" i="1"/>
  <c r="F767" i="1"/>
  <c r="F771" i="1"/>
  <c r="F775" i="1"/>
  <c r="F777" i="1"/>
  <c r="F779" i="1"/>
  <c r="F780" i="1"/>
  <c r="F781" i="1"/>
  <c r="F782" i="1"/>
  <c r="F783" i="1"/>
  <c r="F785" i="1"/>
  <c r="F786" i="1"/>
  <c r="F787" i="1"/>
  <c r="F788" i="1"/>
  <c r="F791" i="1"/>
  <c r="F792" i="1"/>
  <c r="F793" i="1"/>
  <c r="F794" i="1"/>
  <c r="F795" i="1"/>
  <c r="F796" i="1"/>
  <c r="F797" i="1"/>
  <c r="F801" i="1"/>
  <c r="F803" i="1"/>
  <c r="F805" i="1"/>
  <c r="F806" i="1"/>
  <c r="F807" i="1"/>
  <c r="F808" i="1"/>
  <c r="F810" i="1"/>
  <c r="F811" i="1"/>
  <c r="F812" i="1"/>
  <c r="F735" i="1"/>
  <c r="F738" i="1"/>
  <c r="F739" i="1"/>
  <c r="F740" i="1"/>
  <c r="F741" i="1"/>
  <c r="F742" i="1"/>
  <c r="F743" i="1"/>
  <c r="F744" i="1"/>
  <c r="F745" i="1"/>
  <c r="F746" i="1"/>
  <c r="F748" i="1"/>
  <c r="F751" i="1"/>
  <c r="F754" i="1"/>
  <c r="F758" i="1"/>
  <c r="F763" i="1"/>
  <c r="F765" i="1"/>
  <c r="F766" i="1"/>
  <c r="F768" i="1"/>
  <c r="F769" i="1"/>
  <c r="F770" i="1"/>
  <c r="F772" i="1"/>
  <c r="F773" i="1"/>
  <c r="F774" i="1"/>
  <c r="F776" i="1"/>
  <c r="F778" i="1"/>
  <c r="F784" i="1"/>
  <c r="F789" i="1"/>
  <c r="F790" i="1"/>
  <c r="F798" i="1"/>
  <c r="F799" i="1"/>
  <c r="F800" i="1"/>
  <c r="F802" i="1"/>
  <c r="F804" i="1"/>
  <c r="F809" i="1"/>
  <c r="D734" i="1"/>
  <c r="D736" i="1"/>
  <c r="D737" i="1"/>
  <c r="D740" i="1"/>
  <c r="D747" i="1"/>
  <c r="D748" i="1"/>
  <c r="D749" i="1"/>
  <c r="D750" i="1"/>
  <c r="D751" i="1"/>
  <c r="D752" i="1"/>
  <c r="D753" i="1"/>
  <c r="D754" i="1"/>
  <c r="D755" i="1"/>
  <c r="D756" i="1"/>
  <c r="D757" i="1"/>
  <c r="D758" i="1"/>
  <c r="D759" i="1"/>
  <c r="D760" i="1"/>
  <c r="D761" i="1"/>
  <c r="D762" i="1"/>
  <c r="D764" i="1"/>
  <c r="D766" i="1"/>
  <c r="D767" i="1"/>
  <c r="D768" i="1"/>
  <c r="D769" i="1"/>
  <c r="D771" i="1"/>
  <c r="D775" i="1"/>
  <c r="D777" i="1"/>
  <c r="D779" i="1"/>
  <c r="D780" i="1"/>
  <c r="D781" i="1"/>
  <c r="D782" i="1"/>
  <c r="D783" i="1"/>
  <c r="D784" i="1"/>
  <c r="D785" i="1"/>
  <c r="D786" i="1"/>
  <c r="D787" i="1"/>
  <c r="D788" i="1"/>
  <c r="D789" i="1"/>
  <c r="D790" i="1"/>
  <c r="D791" i="1"/>
  <c r="D792" i="1"/>
  <c r="D793" i="1"/>
  <c r="D794" i="1"/>
  <c r="D795" i="1"/>
  <c r="D796" i="1"/>
  <c r="D797" i="1"/>
  <c r="D798" i="1"/>
  <c r="D801" i="1"/>
  <c r="D802" i="1"/>
  <c r="D803" i="1"/>
  <c r="D804" i="1"/>
  <c r="D805" i="1"/>
  <c r="D806" i="1"/>
  <c r="D807" i="1"/>
  <c r="D808" i="1"/>
  <c r="D809" i="1"/>
  <c r="D810" i="1"/>
  <c r="D811" i="1"/>
  <c r="D812" i="1"/>
  <c r="D735" i="1"/>
  <c r="D738" i="1"/>
  <c r="D739" i="1"/>
  <c r="D741" i="1"/>
  <c r="D742" i="1"/>
  <c r="D743" i="1"/>
  <c r="D744" i="1"/>
  <c r="D745" i="1"/>
  <c r="D746" i="1"/>
  <c r="D763" i="1"/>
  <c r="D765" i="1"/>
  <c r="D770" i="1"/>
  <c r="D772" i="1"/>
  <c r="D773" i="1"/>
  <c r="D774" i="1"/>
  <c r="D776" i="1"/>
  <c r="D778" i="1"/>
  <c r="D799" i="1"/>
  <c r="D800" i="1"/>
  <c r="C734" i="1"/>
  <c r="C735" i="1"/>
  <c r="C736" i="1"/>
  <c r="C737" i="1"/>
  <c r="C738" i="1"/>
  <c r="C739" i="1"/>
  <c r="C740" i="1"/>
  <c r="C741" i="1"/>
  <c r="C742" i="1"/>
  <c r="C743" i="1"/>
  <c r="C744" i="1"/>
  <c r="C745" i="1"/>
  <c r="C746" i="1"/>
  <c r="C747" i="1"/>
  <c r="C748" i="1"/>
  <c r="C749" i="1"/>
  <c r="C750" i="1"/>
  <c r="C751" i="1"/>
  <c r="C752" i="1"/>
  <c r="C753" i="1"/>
  <c r="C754" i="1"/>
  <c r="C755" i="1"/>
  <c r="C756" i="1"/>
  <c r="C757" i="1"/>
  <c r="C758" i="1"/>
  <c r="C759" i="1"/>
  <c r="C760" i="1"/>
  <c r="C761" i="1"/>
  <c r="C762" i="1"/>
  <c r="C763" i="1"/>
  <c r="C764" i="1"/>
  <c r="C765" i="1"/>
  <c r="C766" i="1"/>
  <c r="C767" i="1"/>
  <c r="C768" i="1"/>
  <c r="C769" i="1"/>
  <c r="C770" i="1"/>
  <c r="C771" i="1"/>
  <c r="C772" i="1"/>
  <c r="C773" i="1"/>
  <c r="C774" i="1"/>
  <c r="C775" i="1"/>
  <c r="C776" i="1"/>
  <c r="C777" i="1"/>
  <c r="C778" i="1"/>
  <c r="C779" i="1"/>
  <c r="C780" i="1"/>
  <c r="C781" i="1"/>
  <c r="C782" i="1"/>
  <c r="C783" i="1"/>
  <c r="C784" i="1"/>
  <c r="C785" i="1"/>
  <c r="C786" i="1"/>
  <c r="C787" i="1"/>
  <c r="C788" i="1"/>
  <c r="C789" i="1"/>
  <c r="C790" i="1"/>
  <c r="C791" i="1"/>
  <c r="C792" i="1"/>
  <c r="C793" i="1"/>
  <c r="C794" i="1"/>
  <c r="C795" i="1"/>
  <c r="C796" i="1"/>
  <c r="C797" i="1"/>
  <c r="C798" i="1"/>
  <c r="C799" i="1"/>
  <c r="C800" i="1"/>
  <c r="C801" i="1"/>
  <c r="C802" i="1"/>
  <c r="C803" i="1"/>
  <c r="C804" i="1"/>
  <c r="C805" i="1"/>
  <c r="C806" i="1"/>
  <c r="C807" i="1"/>
  <c r="C808" i="1"/>
  <c r="C809" i="1"/>
  <c r="C810" i="1"/>
  <c r="C811" i="1"/>
  <c r="C812" i="1"/>
  <c r="B788" i="1"/>
  <c r="B784" i="1"/>
  <c r="B783" i="1"/>
  <c r="B782" i="1"/>
  <c r="B778" i="1"/>
  <c r="B777" i="1"/>
  <c r="B776" i="1"/>
  <c r="B775" i="1"/>
  <c r="B774" i="1"/>
  <c r="B773" i="1"/>
  <c r="B772" i="1"/>
  <c r="B771" i="1"/>
  <c r="B770" i="1"/>
  <c r="B769" i="1"/>
  <c r="B768" i="1"/>
  <c r="B767" i="1"/>
  <c r="B765" i="1"/>
  <c r="B764" i="1"/>
  <c r="B763" i="1"/>
  <c r="B762" i="1"/>
  <c r="B761" i="1"/>
  <c r="B760" i="1"/>
  <c r="B758" i="1"/>
  <c r="B756" i="1"/>
  <c r="B755" i="1"/>
  <c r="B754" i="1"/>
  <c r="B752" i="1"/>
  <c r="B749" i="1"/>
  <c r="B748" i="1"/>
  <c r="B747" i="1"/>
  <c r="B746" i="1"/>
  <c r="B745" i="1"/>
  <c r="B744" i="1"/>
  <c r="B743" i="1"/>
  <c r="B742" i="1"/>
  <c r="B741" i="1"/>
  <c r="B740" i="1"/>
  <c r="B739" i="1"/>
  <c r="B738" i="1"/>
  <c r="B737" i="1"/>
  <c r="B736" i="1"/>
  <c r="B735" i="1"/>
  <c r="B734" i="1"/>
  <c r="CF730" i="1"/>
  <c r="CE730" i="1"/>
  <c r="CD730" i="1"/>
  <c r="CA730" i="1"/>
  <c r="BZ730" i="1"/>
  <c r="BY730" i="1"/>
  <c r="BX730" i="1"/>
  <c r="BW730" i="1"/>
  <c r="BV730" i="1"/>
  <c r="BU730" i="1"/>
  <c r="BT730" i="1"/>
  <c r="BS730" i="1"/>
  <c r="BR730" i="1"/>
  <c r="BQ730" i="1"/>
  <c r="BP730" i="1"/>
  <c r="BO730" i="1"/>
  <c r="BN730" i="1"/>
  <c r="BM730" i="1"/>
  <c r="BL730" i="1"/>
  <c r="BK730" i="1"/>
  <c r="BJ730" i="1"/>
  <c r="BF730" i="1"/>
  <c r="BE730" i="1"/>
  <c r="BB730" i="1"/>
  <c r="BA730" i="1"/>
  <c r="AZ730" i="1"/>
  <c r="AY730" i="1"/>
  <c r="AX730" i="1"/>
  <c r="AW730" i="1"/>
  <c r="AV730" i="1"/>
  <c r="AU730" i="1"/>
  <c r="AT730" i="1"/>
  <c r="AS730" i="1"/>
  <c r="AR730" i="1"/>
  <c r="AQ730" i="1"/>
  <c r="AP730" i="1"/>
  <c r="AO730" i="1"/>
  <c r="AN730" i="1"/>
  <c r="AM730" i="1"/>
  <c r="AL730" i="1"/>
  <c r="AK730" i="1"/>
  <c r="AJ730" i="1"/>
  <c r="AI730" i="1"/>
  <c r="AH730" i="1"/>
  <c r="AG730" i="1"/>
  <c r="AF730" i="1"/>
  <c r="AE730" i="1"/>
  <c r="AD730" i="1"/>
  <c r="AC730" i="1"/>
  <c r="AB730" i="1"/>
  <c r="Z730" i="1"/>
  <c r="Y730" i="1"/>
  <c r="X730" i="1"/>
  <c r="W730" i="1"/>
  <c r="V730" i="1"/>
  <c r="U730" i="1"/>
  <c r="T730" i="1"/>
  <c r="S730" i="1"/>
  <c r="R730" i="1"/>
  <c r="Q730" i="1"/>
  <c r="P730" i="1"/>
  <c r="O730" i="1"/>
  <c r="N730" i="1"/>
  <c r="M730" i="1"/>
  <c r="L730" i="1"/>
  <c r="K730" i="1"/>
  <c r="J730" i="1"/>
  <c r="I730" i="1"/>
  <c r="H730" i="1"/>
  <c r="G730" i="1"/>
  <c r="F730" i="1"/>
  <c r="E730" i="1"/>
  <c r="D730" i="1"/>
  <c r="C730" i="1"/>
  <c r="B730" i="1"/>
  <c r="BR726" i="1"/>
  <c r="BQ726" i="1"/>
  <c r="BP726" i="1"/>
  <c r="BO726" i="1"/>
  <c r="BN726" i="1"/>
  <c r="BM726" i="1"/>
  <c r="BL726" i="1"/>
  <c r="BK726" i="1"/>
  <c r="BJ726" i="1"/>
  <c r="BI726" i="1"/>
  <c r="BH726" i="1"/>
  <c r="BG726" i="1"/>
  <c r="BF726" i="1"/>
  <c r="BE726" i="1"/>
  <c r="BD726" i="1"/>
  <c r="BC726" i="1"/>
  <c r="BB726" i="1"/>
  <c r="BA726" i="1"/>
  <c r="AZ726" i="1"/>
  <c r="AY726" i="1"/>
  <c r="AX726" i="1"/>
  <c r="AW726" i="1"/>
  <c r="AV726" i="1"/>
  <c r="AU726" i="1"/>
  <c r="AT726" i="1"/>
  <c r="AS726" i="1"/>
  <c r="AR726" i="1"/>
  <c r="AQ726" i="1"/>
  <c r="AP726" i="1"/>
  <c r="AO726" i="1"/>
  <c r="AN726" i="1"/>
  <c r="AM726" i="1"/>
  <c r="AL726" i="1"/>
  <c r="AK726" i="1"/>
  <c r="AJ726" i="1"/>
  <c r="AI726" i="1"/>
  <c r="AH726" i="1"/>
  <c r="AG726" i="1"/>
  <c r="AF726" i="1"/>
  <c r="AE726" i="1"/>
  <c r="AD726" i="1"/>
  <c r="AB726" i="1"/>
  <c r="AA726" i="1"/>
  <c r="Z726" i="1"/>
  <c r="Y726" i="1"/>
  <c r="X726" i="1"/>
  <c r="W726" i="1"/>
  <c r="V726" i="1"/>
  <c r="U726" i="1"/>
  <c r="S726" i="1"/>
  <c r="R726" i="1"/>
  <c r="Q726" i="1"/>
  <c r="P726" i="1"/>
  <c r="O726" i="1"/>
  <c r="N726" i="1"/>
  <c r="M726" i="1"/>
  <c r="L726" i="1"/>
  <c r="K726" i="1"/>
  <c r="J726" i="1"/>
  <c r="I726" i="1"/>
  <c r="H726" i="1"/>
  <c r="G726" i="1"/>
  <c r="F726" i="1"/>
  <c r="E726" i="1"/>
  <c r="D726" i="1"/>
  <c r="C726" i="1"/>
  <c r="B726" i="1"/>
  <c r="CC722" i="1"/>
  <c r="CB722" i="1"/>
  <c r="CA722" i="1"/>
  <c r="BZ722" i="1"/>
  <c r="BY722" i="1"/>
  <c r="BX722" i="1"/>
  <c r="BW722" i="1"/>
  <c r="BV722" i="1"/>
  <c r="BU722" i="1"/>
  <c r="BT722" i="1"/>
  <c r="BS722" i="1"/>
  <c r="BR722" i="1"/>
  <c r="BQ722" i="1"/>
  <c r="BP722" i="1"/>
  <c r="BO722" i="1"/>
  <c r="BN722" i="1"/>
  <c r="BM722" i="1"/>
  <c r="BL722" i="1"/>
  <c r="BK722" i="1"/>
  <c r="BJ722" i="1"/>
  <c r="BI722" i="1"/>
  <c r="BG722" i="1"/>
  <c r="BF722" i="1"/>
  <c r="BE722" i="1"/>
  <c r="BD722" i="1"/>
  <c r="BC722" i="1"/>
  <c r="BB722" i="1"/>
  <c r="BA722" i="1"/>
  <c r="AZ722" i="1"/>
  <c r="AY722" i="1"/>
  <c r="AX722" i="1"/>
  <c r="AW722" i="1"/>
  <c r="AV722" i="1"/>
  <c r="AR722" i="1"/>
  <c r="AQ722" i="1"/>
  <c r="AP722" i="1"/>
  <c r="AO722" i="1"/>
  <c r="AN722" i="1"/>
  <c r="AM722" i="1"/>
  <c r="AL722" i="1"/>
  <c r="AK722" i="1"/>
  <c r="AJ722" i="1"/>
  <c r="AI722" i="1"/>
  <c r="AH722" i="1"/>
  <c r="AG722" i="1"/>
  <c r="AF722" i="1"/>
  <c r="AE722" i="1"/>
  <c r="AD722" i="1"/>
  <c r="AC722" i="1"/>
  <c r="AB722" i="1"/>
  <c r="AA722" i="1"/>
  <c r="Z722" i="1"/>
  <c r="Y722" i="1"/>
  <c r="X722" i="1"/>
  <c r="W722" i="1"/>
  <c r="V722" i="1"/>
  <c r="U722" i="1"/>
  <c r="T722" i="1"/>
  <c r="R722" i="1"/>
  <c r="Q722" i="1"/>
  <c r="P722" i="1"/>
  <c r="O722" i="1"/>
  <c r="N722" i="1"/>
  <c r="M722" i="1"/>
  <c r="L722" i="1"/>
  <c r="K722" i="1"/>
  <c r="J722" i="1"/>
  <c r="I722" i="1"/>
  <c r="H722" i="1"/>
  <c r="G722" i="1"/>
  <c r="F722" i="1"/>
  <c r="D722" i="1"/>
  <c r="C722" i="1"/>
  <c r="B722" i="1"/>
  <c r="E550" i="1"/>
  <c r="E546" i="1"/>
  <c r="E545" i="1"/>
  <c r="E544" i="1"/>
  <c r="E540" i="1"/>
  <c r="E539" i="1"/>
  <c r="E538" i="1"/>
  <c r="E537" i="1"/>
  <c r="E536" i="1"/>
  <c r="E535" i="1"/>
  <c r="E534" i="1"/>
  <c r="E533" i="1"/>
  <c r="E532" i="1"/>
  <c r="E531" i="1"/>
  <c r="E530" i="1"/>
  <c r="E529" i="1"/>
  <c r="E527" i="1"/>
  <c r="E526" i="1"/>
  <c r="E525" i="1"/>
  <c r="E524" i="1"/>
  <c r="E523" i="1"/>
  <c r="E522" i="1"/>
  <c r="E520" i="1"/>
  <c r="E518" i="1"/>
  <c r="E517" i="1"/>
  <c r="E516" i="1"/>
  <c r="E514" i="1"/>
  <c r="E511" i="1"/>
  <c r="E510" i="1"/>
  <c r="E509" i="1"/>
  <c r="E508" i="1"/>
  <c r="E507" i="1"/>
  <c r="E506" i="1"/>
  <c r="E505" i="1"/>
  <c r="E504" i="1"/>
  <c r="E503" i="1"/>
  <c r="E502" i="1"/>
  <c r="E501" i="1"/>
  <c r="E500" i="1"/>
  <c r="E499" i="1"/>
  <c r="E498" i="1"/>
  <c r="E497" i="1"/>
  <c r="E496" i="1"/>
  <c r="B478" i="1"/>
  <c r="B476" i="1"/>
  <c r="C475" i="1"/>
  <c r="B475" i="1"/>
  <c r="B474" i="1"/>
  <c r="B473" i="1"/>
  <c r="C472" i="1"/>
  <c r="B472" i="1"/>
  <c r="B471" i="1"/>
  <c r="C470" i="1"/>
  <c r="B470" i="1"/>
  <c r="B469" i="1"/>
  <c r="B468" i="1"/>
  <c r="D463" i="1"/>
  <c r="B465" i="1"/>
  <c r="B464" i="1"/>
  <c r="B463" i="1"/>
  <c r="C459" i="1"/>
  <c r="B459" i="1"/>
  <c r="B458" i="1"/>
  <c r="B455" i="1"/>
  <c r="B454" i="1"/>
  <c r="B453" i="1"/>
  <c r="C448" i="1"/>
  <c r="C447" i="1"/>
  <c r="B447" i="1"/>
  <c r="C446" i="1"/>
  <c r="C445" i="1"/>
  <c r="C440" i="1"/>
  <c r="C429" i="1"/>
  <c r="C431" i="1"/>
  <c r="C434" i="1"/>
  <c r="B438" i="1"/>
  <c r="B439" i="1"/>
  <c r="C439" i="1"/>
  <c r="C438" i="1"/>
  <c r="B437" i="1"/>
  <c r="B436" i="1"/>
  <c r="D435" i="1"/>
  <c r="B435" i="1"/>
  <c r="B434" i="1"/>
  <c r="D433" i="1"/>
  <c r="B433" i="1"/>
  <c r="B432" i="1"/>
  <c r="B431" i="1"/>
  <c r="B430" i="1"/>
  <c r="B429" i="1"/>
  <c r="B428" i="1"/>
  <c r="B427" i="1"/>
  <c r="D424" i="1"/>
  <c r="B424" i="1"/>
  <c r="B423" i="1"/>
  <c r="D421" i="1"/>
  <c r="C421" i="1"/>
  <c r="B421" i="1"/>
  <c r="B420" i="1"/>
  <c r="D418" i="1"/>
  <c r="B418" i="1"/>
  <c r="C417" i="1"/>
  <c r="B417" i="1"/>
  <c r="D415" i="1"/>
  <c r="C415" i="1"/>
  <c r="B415" i="1"/>
  <c r="B414" i="1"/>
  <c r="C3" i="8"/>
  <c r="A3" i="8"/>
  <c r="C149" i="8"/>
  <c r="C148" i="8"/>
  <c r="C144" i="8"/>
  <c r="C139" i="8"/>
  <c r="C138" i="8"/>
  <c r="C137" i="8"/>
  <c r="C136" i="8"/>
  <c r="C135" i="8"/>
  <c r="C134" i="8"/>
  <c r="C133" i="8"/>
  <c r="C132" i="8"/>
  <c r="C131" i="8"/>
  <c r="C130" i="8"/>
  <c r="C129" i="8"/>
  <c r="C124" i="8"/>
  <c r="C123" i="8"/>
  <c r="C119" i="8"/>
  <c r="C118" i="8"/>
  <c r="C117" i="8"/>
  <c r="C116" i="8"/>
  <c r="C112" i="8"/>
  <c r="C111" i="8"/>
  <c r="C110" i="8"/>
  <c r="C107" i="8"/>
  <c r="A107" i="8"/>
  <c r="C88" i="8"/>
  <c r="C84" i="8"/>
  <c r="C83" i="8"/>
  <c r="C82" i="8"/>
  <c r="C81" i="8"/>
  <c r="C80" i="8"/>
  <c r="C79" i="8"/>
  <c r="C78" i="8"/>
  <c r="C77" i="8"/>
  <c r="C73" i="8"/>
  <c r="C72" i="8"/>
  <c r="C71" i="8"/>
  <c r="C68" i="8"/>
  <c r="C67" i="8"/>
  <c r="C66" i="8"/>
  <c r="C65" i="8"/>
  <c r="C64" i="8"/>
  <c r="C63" i="8"/>
  <c r="C62" i="8"/>
  <c r="C61" i="8"/>
  <c r="C60" i="8"/>
  <c r="C59" i="8"/>
  <c r="C58" i="8"/>
  <c r="A55" i="8"/>
  <c r="C55" i="8"/>
  <c r="C49" i="8"/>
  <c r="C48" i="8"/>
  <c r="C47" i="8"/>
  <c r="C46" i="8"/>
  <c r="C45" i="8"/>
  <c r="C41" i="8"/>
  <c r="C39" i="8"/>
  <c r="C38" i="8"/>
  <c r="C34" i="8"/>
  <c r="C33" i="8"/>
  <c r="C32" i="8"/>
  <c r="C31" i="8"/>
  <c r="C30" i="8"/>
  <c r="C29" i="8"/>
  <c r="C28" i="8"/>
  <c r="C27" i="8"/>
  <c r="C26" i="8"/>
  <c r="C25" i="8"/>
  <c r="C22" i="8"/>
  <c r="C21" i="8"/>
  <c r="C20" i="8"/>
  <c r="C19" i="8"/>
  <c r="C15" i="8"/>
  <c r="C14" i="8"/>
  <c r="C13" i="8"/>
  <c r="C12" i="8"/>
  <c r="C11" i="8"/>
  <c r="C10" i="8"/>
  <c r="C9" i="8"/>
  <c r="C8" i="8"/>
  <c r="C7" i="8"/>
  <c r="C6" i="8"/>
  <c r="G31" i="3"/>
  <c r="B4" i="3"/>
  <c r="G37" i="3"/>
  <c r="G36" i="3"/>
  <c r="G34" i="3"/>
  <c r="G33" i="3"/>
  <c r="G32" i="3"/>
  <c r="G30" i="3"/>
  <c r="D40" i="3"/>
  <c r="D36" i="3"/>
  <c r="D35" i="3"/>
  <c r="D34" i="3"/>
  <c r="D33" i="3"/>
  <c r="D32" i="3"/>
  <c r="D31" i="3"/>
  <c r="D30" i="3"/>
  <c r="G26" i="3"/>
  <c r="G25" i="3"/>
  <c r="G24" i="3"/>
  <c r="G23" i="3"/>
  <c r="F26" i="3"/>
  <c r="F25" i="3"/>
  <c r="F24" i="3"/>
  <c r="F23" i="3"/>
  <c r="E18" i="3"/>
  <c r="E17" i="3"/>
  <c r="E16" i="3"/>
  <c r="C17" i="3"/>
  <c r="C16" i="3"/>
  <c r="A19" i="3"/>
  <c r="A17" i="3"/>
  <c r="A16" i="3"/>
  <c r="D11" i="3"/>
  <c r="D10" i="3"/>
  <c r="D9" i="3"/>
  <c r="D8" i="3"/>
  <c r="D7" i="3"/>
  <c r="D6" i="3"/>
  <c r="D5" i="3"/>
  <c r="F4" i="3"/>
  <c r="G3" i="4"/>
  <c r="C33" i="4"/>
  <c r="C32" i="4"/>
  <c r="G27" i="4"/>
  <c r="G26" i="4"/>
  <c r="G25" i="4"/>
  <c r="F27" i="4"/>
  <c r="F26" i="4"/>
  <c r="F25" i="4"/>
  <c r="E28" i="4"/>
  <c r="E27" i="4"/>
  <c r="E26" i="4"/>
  <c r="E25" i="4"/>
  <c r="D28" i="4"/>
  <c r="D27" i="4"/>
  <c r="D26" i="4"/>
  <c r="D25" i="4"/>
  <c r="C27" i="4"/>
  <c r="C26" i="4"/>
  <c r="C25" i="4"/>
  <c r="B27" i="4"/>
  <c r="B26" i="4"/>
  <c r="B25" i="4"/>
  <c r="G19" i="4"/>
  <c r="G18" i="4"/>
  <c r="G17" i="4"/>
  <c r="G16" i="4"/>
  <c r="F19" i="4"/>
  <c r="F18" i="4"/>
  <c r="F17" i="4"/>
  <c r="F16" i="4"/>
  <c r="E19" i="4"/>
  <c r="E18" i="4"/>
  <c r="E17" i="4"/>
  <c r="E16" i="4"/>
  <c r="D18" i="4"/>
  <c r="D17" i="4"/>
  <c r="D16" i="4"/>
  <c r="C18" i="4"/>
  <c r="C17" i="4"/>
  <c r="C16" i="4"/>
  <c r="B19" i="4"/>
  <c r="B18" i="4"/>
  <c r="B17" i="4"/>
  <c r="B16" i="4"/>
  <c r="A2" i="4"/>
  <c r="G8" i="4"/>
  <c r="G7" i="4"/>
  <c r="F8" i="4"/>
  <c r="F7" i="4"/>
  <c r="E10" i="4"/>
  <c r="E9" i="4"/>
  <c r="E8" i="4"/>
  <c r="E7" i="4"/>
  <c r="D9" i="4"/>
  <c r="D8" i="4"/>
  <c r="D7" i="4"/>
  <c r="C10" i="4"/>
  <c r="C9" i="4"/>
  <c r="C8" i="4"/>
  <c r="C7" i="4"/>
  <c r="B9" i="4"/>
  <c r="B8" i="4"/>
  <c r="B7" i="4"/>
  <c r="C3" i="5"/>
  <c r="A3" i="5"/>
  <c r="C39" i="5"/>
  <c r="C38" i="5"/>
  <c r="C33" i="5"/>
  <c r="C32" i="5"/>
  <c r="C31" i="5"/>
  <c r="C27" i="5"/>
  <c r="C26" i="5"/>
  <c r="C25" i="5"/>
  <c r="C19" i="5"/>
  <c r="C18" i="5"/>
  <c r="C13" i="5"/>
  <c r="C12" i="5"/>
  <c r="C11" i="5"/>
  <c r="C10" i="5"/>
  <c r="C8" i="5"/>
  <c r="C7" i="5"/>
  <c r="C6" i="5"/>
  <c r="D32" i="6"/>
  <c r="F31" i="6"/>
  <c r="E31" i="6"/>
  <c r="D31" i="6"/>
  <c r="F30" i="6"/>
  <c r="E30" i="6"/>
  <c r="D30" i="6"/>
  <c r="E29" i="6"/>
  <c r="D29" i="6"/>
  <c r="E28" i="6"/>
  <c r="D28" i="6"/>
  <c r="F27" i="6"/>
  <c r="E27" i="6"/>
  <c r="D27" i="6"/>
  <c r="E26" i="6"/>
  <c r="D26" i="6"/>
  <c r="F25" i="6"/>
  <c r="E25" i="6"/>
  <c r="D25" i="6"/>
  <c r="E24" i="6"/>
  <c r="D24" i="6"/>
  <c r="E16" i="6"/>
  <c r="F15" i="6"/>
  <c r="E15" i="6"/>
  <c r="D15" i="6"/>
  <c r="E14" i="6"/>
  <c r="D14" i="6"/>
  <c r="F13" i="6"/>
  <c r="E13" i="6"/>
  <c r="D13" i="6"/>
  <c r="E12" i="6"/>
  <c r="F11" i="6"/>
  <c r="E11" i="6"/>
  <c r="D11" i="6"/>
  <c r="E10" i="6"/>
  <c r="D10" i="6"/>
  <c r="F9" i="6"/>
  <c r="E9" i="6"/>
  <c r="D9" i="6"/>
  <c r="E8" i="6"/>
  <c r="D8" i="6"/>
  <c r="E7" i="6"/>
  <c r="D7" i="6"/>
  <c r="C31" i="6"/>
  <c r="C30" i="6"/>
  <c r="C29" i="6"/>
  <c r="C27" i="6"/>
  <c r="C26" i="6"/>
  <c r="C25" i="6"/>
  <c r="C24" i="6"/>
  <c r="C16" i="6"/>
  <c r="C15" i="6"/>
  <c r="C14" i="6"/>
  <c r="C13" i="6"/>
  <c r="C12" i="6"/>
  <c r="C11" i="6"/>
  <c r="C10" i="6"/>
  <c r="C9" i="6"/>
  <c r="C8" i="6"/>
  <c r="C7" i="6"/>
  <c r="F3" i="6"/>
  <c r="A3" i="6"/>
  <c r="D16" i="7"/>
  <c r="D2" i="7"/>
  <c r="A2" i="7"/>
  <c r="D26" i="7"/>
  <c r="D24" i="7"/>
  <c r="D19" i="7"/>
  <c r="D18" i="7"/>
  <c r="D13" i="7"/>
  <c r="D12" i="7"/>
  <c r="D11" i="7"/>
  <c r="D10" i="7"/>
  <c r="D9" i="7"/>
  <c r="D8" i="7"/>
  <c r="D7" i="7"/>
  <c r="B28" i="2"/>
  <c r="E21" i="2"/>
  <c r="E18" i="2"/>
  <c r="E17" i="2"/>
  <c r="I363" i="9"/>
  <c r="X48" i="1"/>
  <c r="X62" i="1" s="1"/>
  <c r="P48" i="1"/>
  <c r="P62" i="1" s="1"/>
  <c r="I44" i="9" s="1"/>
  <c r="H48" i="1"/>
  <c r="H62" i="1" s="1"/>
  <c r="E739" i="1" s="1"/>
  <c r="D368" i="1"/>
  <c r="D330" i="1"/>
  <c r="C86" i="8" s="1"/>
  <c r="BI730" i="1"/>
  <c r="N766" i="1"/>
  <c r="N760" i="1"/>
  <c r="N743" i="1"/>
  <c r="N775" i="1"/>
  <c r="N769" i="1"/>
  <c r="N758" i="1"/>
  <c r="N753" i="1"/>
  <c r="N774" i="1"/>
  <c r="N747" i="1"/>
  <c r="F816" i="1"/>
  <c r="D436" i="1"/>
  <c r="C34" i="5"/>
  <c r="C16" i="8"/>
  <c r="C473" i="1"/>
  <c r="F12" i="6"/>
  <c r="C469" i="1"/>
  <c r="F8" i="6"/>
  <c r="I377" i="9"/>
  <c r="C464" i="1"/>
  <c r="G122" i="9"/>
  <c r="I26" i="9"/>
  <c r="N740" i="1"/>
  <c r="H58" i="9"/>
  <c r="N746" i="1"/>
  <c r="F90" i="9"/>
  <c r="N751" i="1"/>
  <c r="C218" i="9"/>
  <c r="D366" i="9"/>
  <c r="G812" i="1"/>
  <c r="CE64" i="1"/>
  <c r="F612" i="1" s="1"/>
  <c r="D368" i="9"/>
  <c r="I812" i="1"/>
  <c r="I815" i="1" s="1"/>
  <c r="C276" i="9"/>
  <c r="CE70" i="1"/>
  <c r="C458" i="1" s="1"/>
  <c r="CE76" i="1"/>
  <c r="P812" i="1"/>
  <c r="CE77" i="1"/>
  <c r="I29" i="9"/>
  <c r="C95" i="9"/>
  <c r="CE79" i="1"/>
  <c r="S748" i="1"/>
  <c r="E142" i="1"/>
  <c r="G9" i="4"/>
  <c r="F9" i="4"/>
  <c r="AC726" i="1"/>
  <c r="E138" i="1"/>
  <c r="C414" i="1" s="1"/>
  <c r="C204" i="1"/>
  <c r="D16" i="6" s="1"/>
  <c r="E195" i="1"/>
  <c r="S722" i="1"/>
  <c r="BH722" i="1"/>
  <c r="C28" i="6"/>
  <c r="B217" i="1"/>
  <c r="C32" i="6" s="1"/>
  <c r="C140" i="8"/>
  <c r="L817" i="1"/>
  <c r="CC730" i="1"/>
  <c r="D390" i="1"/>
  <c r="AA730" i="1"/>
  <c r="D283" i="1"/>
  <c r="C42" i="8" s="1"/>
  <c r="C40" i="8"/>
  <c r="B753" i="1"/>
  <c r="E515" i="1"/>
  <c r="H73" i="9"/>
  <c r="E105" i="9"/>
  <c r="B757" i="1"/>
  <c r="E519" i="1"/>
  <c r="B766" i="1"/>
  <c r="E528" i="1"/>
  <c r="G137" i="9"/>
  <c r="E722" i="1"/>
  <c r="C9" i="5"/>
  <c r="D173" i="1"/>
  <c r="D428" i="1" s="1"/>
  <c r="F28" i="4"/>
  <c r="F24" i="6"/>
  <c r="BZ48" i="1"/>
  <c r="BZ62" i="1" s="1"/>
  <c r="AC48" i="1"/>
  <c r="AC62" i="1" s="1"/>
  <c r="H108" i="9" s="1"/>
  <c r="BS48" i="1"/>
  <c r="BS62" i="1" s="1"/>
  <c r="E802" i="1" s="1"/>
  <c r="AE48" i="1"/>
  <c r="AE62" i="1" s="1"/>
  <c r="O48" i="1"/>
  <c r="O62" i="1" s="1"/>
  <c r="BI48" i="1"/>
  <c r="BI62" i="1" s="1"/>
  <c r="E268" i="9" s="1"/>
  <c r="CD722" i="1"/>
  <c r="CD71" i="1"/>
  <c r="E373" i="9" s="1"/>
  <c r="L816" i="1"/>
  <c r="R816" i="1"/>
  <c r="BQ48" i="1"/>
  <c r="BQ62" i="1" s="1"/>
  <c r="F300" i="9" s="1"/>
  <c r="AK48" i="1"/>
  <c r="AK62" i="1" s="1"/>
  <c r="E768" i="1" s="1"/>
  <c r="E48" i="1"/>
  <c r="E62" i="1" s="1"/>
  <c r="BM48" i="1"/>
  <c r="BM62" i="1" s="1"/>
  <c r="AW48" i="1"/>
  <c r="AW62" i="1" s="1"/>
  <c r="E780" i="1" s="1"/>
  <c r="AG48" i="1"/>
  <c r="AG62" i="1" s="1"/>
  <c r="Q48" i="1"/>
  <c r="Q62" i="1" s="1"/>
  <c r="AY48" i="1"/>
  <c r="AY62" i="1" s="1"/>
  <c r="E782" i="1" s="1"/>
  <c r="AI48" i="1"/>
  <c r="AI62" i="1" s="1"/>
  <c r="E766" i="1" s="1"/>
  <c r="S48" i="1"/>
  <c r="S62" i="1" s="1"/>
  <c r="N765" i="1"/>
  <c r="N757" i="1"/>
  <c r="K816" i="1"/>
  <c r="C615" i="1"/>
  <c r="B440" i="1"/>
  <c r="C48" i="1"/>
  <c r="C62" i="1" s="1"/>
  <c r="E734" i="1" s="1"/>
  <c r="V815" i="1"/>
  <c r="C120" i="8"/>
  <c r="I612" i="1"/>
  <c r="O816" i="1"/>
  <c r="E372" i="9"/>
  <c r="E747" i="1"/>
  <c r="E792" i="1"/>
  <c r="BY48" i="1"/>
  <c r="BY62" i="1" s="1"/>
  <c r="BV48" i="1"/>
  <c r="BV62" i="1" s="1"/>
  <c r="BR48" i="1"/>
  <c r="BR62" i="1" s="1"/>
  <c r="BN48" i="1"/>
  <c r="BN62" i="1" s="1"/>
  <c r="BJ48" i="1"/>
  <c r="BJ62" i="1" s="1"/>
  <c r="BF48" i="1"/>
  <c r="BF62" i="1" s="1"/>
  <c r="BB48" i="1"/>
  <c r="BB62" i="1" s="1"/>
  <c r="AX48" i="1"/>
  <c r="AX62" i="1" s="1"/>
  <c r="AT48" i="1"/>
  <c r="AT62" i="1" s="1"/>
  <c r="AP48" i="1"/>
  <c r="AP62" i="1" s="1"/>
  <c r="AL48" i="1"/>
  <c r="AL62" i="1" s="1"/>
  <c r="AH48" i="1"/>
  <c r="AH62" i="1" s="1"/>
  <c r="AD48" i="1"/>
  <c r="AD62" i="1" s="1"/>
  <c r="V48" i="1"/>
  <c r="V62" i="1" s="1"/>
  <c r="N48" i="1"/>
  <c r="N62" i="1" s="1"/>
  <c r="F48" i="1"/>
  <c r="F62" i="1" s="1"/>
  <c r="J612" i="1"/>
  <c r="C575" i="1"/>
  <c r="C14" i="5"/>
  <c r="B441" i="1"/>
  <c r="C141" i="8"/>
  <c r="I380" i="9"/>
  <c r="P816" i="1"/>
  <c r="D612" i="1"/>
  <c r="CF76" i="1"/>
  <c r="G10" i="4"/>
  <c r="F10" i="4"/>
  <c r="I372" i="9"/>
  <c r="M816" i="1"/>
  <c r="I366" i="9"/>
  <c r="I381" i="9"/>
  <c r="CF77" i="1"/>
  <c r="Q816" i="1"/>
  <c r="G612" i="1"/>
  <c r="P814" i="10" l="1"/>
  <c r="H814" i="10"/>
  <c r="T814" i="10"/>
  <c r="B10" i="4"/>
  <c r="C430" i="1"/>
  <c r="G816" i="1"/>
  <c r="I816" i="1"/>
  <c r="C432" i="1"/>
  <c r="H300" i="9"/>
  <c r="E776" i="1"/>
  <c r="C816" i="1"/>
  <c r="C815" i="1"/>
  <c r="D815" i="1"/>
  <c r="E800" i="1"/>
  <c r="J48" i="1"/>
  <c r="J62" i="1" s="1"/>
  <c r="E741" i="1" s="1"/>
  <c r="R48" i="1"/>
  <c r="R62" i="1" s="1"/>
  <c r="E749" i="1" s="1"/>
  <c r="Z48" i="1"/>
  <c r="Z62" i="1" s="1"/>
  <c r="E757" i="1" s="1"/>
  <c r="AF48" i="1"/>
  <c r="AF62" i="1" s="1"/>
  <c r="D140" i="9" s="1"/>
  <c r="AJ48" i="1"/>
  <c r="AJ62" i="1" s="1"/>
  <c r="H140" i="9" s="1"/>
  <c r="AN48" i="1"/>
  <c r="AN62" i="1" s="1"/>
  <c r="E771" i="1" s="1"/>
  <c r="AR48" i="1"/>
  <c r="AR62" i="1" s="1"/>
  <c r="I172" i="9" s="1"/>
  <c r="AV48" i="1"/>
  <c r="AV62" i="1" s="1"/>
  <c r="F204" i="9" s="1"/>
  <c r="AZ48" i="1"/>
  <c r="AZ62" i="1" s="1"/>
  <c r="C236" i="9" s="1"/>
  <c r="BD48" i="1"/>
  <c r="BD62" i="1" s="1"/>
  <c r="G236" i="9" s="1"/>
  <c r="BH48" i="1"/>
  <c r="BH62" i="1" s="1"/>
  <c r="D268" i="9" s="1"/>
  <c r="BL48" i="1"/>
  <c r="BL62" i="1" s="1"/>
  <c r="H268" i="9" s="1"/>
  <c r="BP48" i="1"/>
  <c r="BP62" i="1" s="1"/>
  <c r="E300" i="9" s="1"/>
  <c r="BT48" i="1"/>
  <c r="BT62" i="1" s="1"/>
  <c r="I300" i="9" s="1"/>
  <c r="BX48" i="1"/>
  <c r="BX62" i="1" s="1"/>
  <c r="F332" i="9" s="1"/>
  <c r="CA48" i="1"/>
  <c r="CA62" i="1" s="1"/>
  <c r="E810" i="1" s="1"/>
  <c r="C12" i="9"/>
  <c r="H12" i="9"/>
  <c r="CB48" i="1"/>
  <c r="CB62" i="1" s="1"/>
  <c r="C364" i="9" s="1"/>
  <c r="E794" i="1"/>
  <c r="K48" i="1"/>
  <c r="K62" i="1" s="1"/>
  <c r="AA48" i="1"/>
  <c r="AA62" i="1" s="1"/>
  <c r="F108" i="9" s="1"/>
  <c r="AQ48" i="1"/>
  <c r="AQ62" i="1" s="1"/>
  <c r="E774" i="1" s="1"/>
  <c r="BG48" i="1"/>
  <c r="BG62" i="1" s="1"/>
  <c r="BO48" i="1"/>
  <c r="BO62" i="1" s="1"/>
  <c r="BW48" i="1"/>
  <c r="BW62" i="1" s="1"/>
  <c r="E806" i="1" s="1"/>
  <c r="CC48" i="1"/>
  <c r="CC62" i="1" s="1"/>
  <c r="E812" i="1" s="1"/>
  <c r="I48" i="1"/>
  <c r="I62" i="1" s="1"/>
  <c r="Y48" i="1"/>
  <c r="Y62" i="1" s="1"/>
  <c r="E756" i="1" s="1"/>
  <c r="AO48" i="1"/>
  <c r="AO62" i="1" s="1"/>
  <c r="E772" i="1" s="1"/>
  <c r="BE48" i="1"/>
  <c r="BE62" i="1" s="1"/>
  <c r="H236" i="9" s="1"/>
  <c r="BU48" i="1"/>
  <c r="BU62" i="1" s="1"/>
  <c r="U48" i="1"/>
  <c r="U62" i="1" s="1"/>
  <c r="G76" i="9" s="1"/>
  <c r="BA48" i="1"/>
  <c r="BA62" i="1" s="1"/>
  <c r="E784" i="1" s="1"/>
  <c r="C427" i="1"/>
  <c r="AM48" i="1"/>
  <c r="AM62" i="1" s="1"/>
  <c r="D172" i="9" s="1"/>
  <c r="BC48" i="1"/>
  <c r="BC62" i="1" s="1"/>
  <c r="M48" i="1"/>
  <c r="M62" i="1" s="1"/>
  <c r="F44" i="9" s="1"/>
  <c r="AU48" i="1"/>
  <c r="AU62" i="1" s="1"/>
  <c r="E204" i="9" s="1"/>
  <c r="G48" i="1"/>
  <c r="G62" i="1" s="1"/>
  <c r="G12" i="9" s="1"/>
  <c r="D48" i="1"/>
  <c r="D62" i="1" s="1"/>
  <c r="E735" i="1" s="1"/>
  <c r="L48" i="1"/>
  <c r="L62" i="1" s="1"/>
  <c r="T48" i="1"/>
  <c r="T62" i="1" s="1"/>
  <c r="E751" i="1" s="1"/>
  <c r="AB48" i="1"/>
  <c r="AB62" i="1" s="1"/>
  <c r="G108" i="9" s="1"/>
  <c r="W48" i="1"/>
  <c r="W62" i="1" s="1"/>
  <c r="E754" i="1" s="1"/>
  <c r="E783" i="1"/>
  <c r="E737" i="1"/>
  <c r="C44" i="9"/>
  <c r="E799" i="1"/>
  <c r="I268" i="9"/>
  <c r="E796" i="1"/>
  <c r="E804" i="1"/>
  <c r="E108" i="9"/>
  <c r="E807" i="1"/>
  <c r="E762" i="1"/>
  <c r="E791" i="1"/>
  <c r="E788" i="1"/>
  <c r="I140" i="9"/>
  <c r="E752" i="1"/>
  <c r="E787" i="1"/>
  <c r="E748" i="1"/>
  <c r="C76" i="9"/>
  <c r="E140" i="9"/>
  <c r="E764" i="1"/>
  <c r="H332" i="9"/>
  <c r="E809" i="1"/>
  <c r="E750" i="1"/>
  <c r="E76" i="9"/>
  <c r="F76" i="9"/>
  <c r="D44" i="9"/>
  <c r="E786" i="1"/>
  <c r="C140" i="9"/>
  <c r="E735" i="10"/>
  <c r="E805" i="10"/>
  <c r="G815" i="1"/>
  <c r="P815" i="1"/>
  <c r="Q815" i="1"/>
  <c r="R815" i="1"/>
  <c r="S815" i="1"/>
  <c r="G28" i="4"/>
  <c r="I90" i="9"/>
  <c r="I362" i="9"/>
  <c r="D5" i="7"/>
  <c r="E734" i="10"/>
  <c r="E736" i="10"/>
  <c r="E738" i="10"/>
  <c r="E742" i="10"/>
  <c r="E748" i="10"/>
  <c r="Q815" i="10"/>
  <c r="C814" i="10"/>
  <c r="M814" i="10"/>
  <c r="G814" i="10"/>
  <c r="L814" i="10"/>
  <c r="Q814" i="10"/>
  <c r="D814" i="10"/>
  <c r="I814" i="10"/>
  <c r="O814" i="10"/>
  <c r="S814" i="10"/>
  <c r="E771" i="10"/>
  <c r="E803" i="10"/>
  <c r="E765" i="1"/>
  <c r="F140" i="9"/>
  <c r="D12" i="9"/>
  <c r="I108" i="9"/>
  <c r="E761" i="1"/>
  <c r="D204" i="9"/>
  <c r="E777" i="1"/>
  <c r="F268" i="9"/>
  <c r="E793" i="1"/>
  <c r="G332" i="9"/>
  <c r="E808" i="1"/>
  <c r="E797" i="1"/>
  <c r="C300" i="9"/>
  <c r="E753" i="1"/>
  <c r="H76" i="9"/>
  <c r="G172" i="9"/>
  <c r="E773" i="1"/>
  <c r="E789" i="1"/>
  <c r="I236" i="9"/>
  <c r="D332" i="9"/>
  <c r="E805" i="1"/>
  <c r="E781" i="1"/>
  <c r="H204" i="9"/>
  <c r="G44" i="9"/>
  <c r="E745" i="1"/>
  <c r="C172" i="9"/>
  <c r="E769" i="1"/>
  <c r="E236" i="9"/>
  <c r="E785" i="1"/>
  <c r="E801" i="1"/>
  <c r="G300" i="9"/>
  <c r="E811" i="1"/>
  <c r="H44" i="9"/>
  <c r="B446" i="1"/>
  <c r="D242" i="1"/>
  <c r="E779" i="10"/>
  <c r="E795" i="10"/>
  <c r="F12" i="9"/>
  <c r="E760" i="1"/>
  <c r="G140" i="9"/>
  <c r="E12" i="9"/>
  <c r="E736" i="1"/>
  <c r="C418" i="1"/>
  <c r="D438" i="1"/>
  <c r="E755" i="1"/>
  <c r="C108" i="9"/>
  <c r="F14" i="6"/>
  <c r="O815" i="1"/>
  <c r="T815" i="1"/>
  <c r="C471" i="1"/>
  <c r="F10" i="6"/>
  <c r="D339" i="1"/>
  <c r="D26" i="9"/>
  <c r="N735" i="1"/>
  <c r="CE75" i="1"/>
  <c r="J809" i="10"/>
  <c r="J755" i="10"/>
  <c r="J739" i="10"/>
  <c r="J776" i="10"/>
  <c r="P815" i="10"/>
  <c r="J804" i="10"/>
  <c r="J806" i="10"/>
  <c r="J774" i="10"/>
  <c r="G204" i="9"/>
  <c r="D108" i="9"/>
  <c r="E778" i="1"/>
  <c r="F7" i="6"/>
  <c r="E204" i="1"/>
  <c r="C468" i="1"/>
  <c r="I383" i="9"/>
  <c r="S816" i="1"/>
  <c r="D22" i="7"/>
  <c r="C40" i="5"/>
  <c r="N815" i="10"/>
  <c r="I76" i="9"/>
  <c r="C420" i="1"/>
  <c r="B28" i="4"/>
  <c r="N772" i="1"/>
  <c r="F186" i="9"/>
  <c r="E763" i="10"/>
  <c r="E746" i="1"/>
  <c r="I204" i="9"/>
  <c r="I376" i="9"/>
  <c r="C463" i="1"/>
  <c r="D58" i="9"/>
  <c r="N742" i="1"/>
  <c r="G26" i="9"/>
  <c r="N738" i="1"/>
  <c r="E217" i="1"/>
  <c r="I384" i="9"/>
  <c r="T816" i="1"/>
  <c r="L612" i="1"/>
  <c r="F218" i="9"/>
  <c r="N779" i="1"/>
  <c r="D90" i="9"/>
  <c r="N749" i="1"/>
  <c r="E755" i="10"/>
  <c r="E759" i="10"/>
  <c r="E775" i="10"/>
  <c r="E791" i="10"/>
  <c r="E807" i="10"/>
  <c r="D464" i="1"/>
  <c r="D465" i="1" s="1"/>
  <c r="K815" i="1"/>
  <c r="H154" i="9"/>
  <c r="N767" i="1"/>
  <c r="I367" i="9"/>
  <c r="H816" i="1"/>
  <c r="M815" i="1"/>
  <c r="E733" i="10"/>
  <c r="D373" i="1"/>
  <c r="D434" i="1"/>
  <c r="L815" i="1"/>
  <c r="D292" i="1"/>
  <c r="C58" i="9"/>
  <c r="N741" i="1"/>
  <c r="N744" i="1"/>
  <c r="N756" i="1"/>
  <c r="N750" i="1"/>
  <c r="L815" i="10"/>
  <c r="E747" i="10"/>
  <c r="E739" i="10"/>
  <c r="E741" i="10"/>
  <c r="E749" i="10"/>
  <c r="N814" i="10"/>
  <c r="E743" i="10"/>
  <c r="E751" i="10"/>
  <c r="E737" i="10"/>
  <c r="E745" i="10"/>
  <c r="E767" i="10"/>
  <c r="E783" i="10"/>
  <c r="E799" i="10"/>
  <c r="E740" i="10"/>
  <c r="E744" i="10"/>
  <c r="E746" i="10"/>
  <c r="E750" i="10"/>
  <c r="E795" i="1" l="1"/>
  <c r="E332" i="9"/>
  <c r="E744" i="1"/>
  <c r="E770" i="1"/>
  <c r="E763" i="1"/>
  <c r="D76" i="9"/>
  <c r="E759" i="1"/>
  <c r="E758" i="1"/>
  <c r="I332" i="9"/>
  <c r="E779" i="1"/>
  <c r="E803" i="1"/>
  <c r="E172" i="9"/>
  <c r="D236" i="9"/>
  <c r="E738" i="1"/>
  <c r="F172" i="9"/>
  <c r="D364" i="9"/>
  <c r="H172" i="9"/>
  <c r="E767" i="1"/>
  <c r="E775" i="1"/>
  <c r="CE62" i="1"/>
  <c r="C428" i="1" s="1"/>
  <c r="E743" i="1"/>
  <c r="E44" i="9"/>
  <c r="C332" i="9"/>
  <c r="I12" i="9"/>
  <c r="E740" i="1"/>
  <c r="C268" i="9"/>
  <c r="E790" i="1"/>
  <c r="CE48" i="1"/>
  <c r="F236" i="9"/>
  <c r="D300" i="9"/>
  <c r="E798" i="1"/>
  <c r="E742" i="1"/>
  <c r="N815" i="1"/>
  <c r="E787" i="10"/>
  <c r="E753" i="10"/>
  <c r="J758" i="10"/>
  <c r="J790" i="10"/>
  <c r="J772" i="10"/>
  <c r="J808" i="10"/>
  <c r="J747" i="10"/>
  <c r="J740" i="10"/>
  <c r="E797" i="10"/>
  <c r="E789" i="10"/>
  <c r="E781" i="10"/>
  <c r="E773" i="10"/>
  <c r="E765" i="10"/>
  <c r="E757" i="10"/>
  <c r="E754" i="10"/>
  <c r="E752" i="10"/>
  <c r="E814" i="10" s="1"/>
  <c r="E758" i="10"/>
  <c r="E774" i="10"/>
  <c r="E798" i="10"/>
  <c r="J779" i="10"/>
  <c r="J787" i="10"/>
  <c r="J803" i="10"/>
  <c r="J811" i="10"/>
  <c r="D27" i="7"/>
  <c r="B448" i="1"/>
  <c r="E768" i="10"/>
  <c r="E776" i="10"/>
  <c r="E784" i="10"/>
  <c r="E792" i="10"/>
  <c r="E800" i="10"/>
  <c r="E808" i="10"/>
  <c r="D341" i="1"/>
  <c r="C481" i="1" s="1"/>
  <c r="C50" i="8"/>
  <c r="J762" i="10"/>
  <c r="J778" i="10"/>
  <c r="J794" i="10"/>
  <c r="J810" i="10"/>
  <c r="J780" i="10"/>
  <c r="J784" i="10"/>
  <c r="J741" i="10"/>
  <c r="J749" i="10"/>
  <c r="J734" i="10"/>
  <c r="J742" i="10"/>
  <c r="J750" i="10"/>
  <c r="J757" i="10"/>
  <c r="J765" i="10"/>
  <c r="J773" i="10"/>
  <c r="J781" i="10"/>
  <c r="J789" i="10"/>
  <c r="J797" i="10"/>
  <c r="J805" i="10"/>
  <c r="I378" i="9"/>
  <c r="K612" i="1"/>
  <c r="C465" i="1"/>
  <c r="N816" i="1"/>
  <c r="E766" i="10"/>
  <c r="E790" i="10"/>
  <c r="C126" i="8"/>
  <c r="D391" i="1"/>
  <c r="F32" i="6"/>
  <c r="C478" i="1"/>
  <c r="J748" i="10"/>
  <c r="J763" i="10"/>
  <c r="J795" i="10"/>
  <c r="C102" i="8"/>
  <c r="C482" i="1"/>
  <c r="E760" i="10"/>
  <c r="E770" i="10"/>
  <c r="E786" i="10"/>
  <c r="E802" i="10"/>
  <c r="E810" i="10"/>
  <c r="H498" i="1"/>
  <c r="F498" i="1"/>
  <c r="C476" i="1"/>
  <c r="F16" i="6"/>
  <c r="J766" i="10"/>
  <c r="J782" i="10"/>
  <c r="J798" i="10"/>
  <c r="J756" i="10"/>
  <c r="J788" i="10"/>
  <c r="J760" i="10"/>
  <c r="J792" i="10"/>
  <c r="J735" i="10"/>
  <c r="J743" i="10"/>
  <c r="J751" i="10"/>
  <c r="J736" i="10"/>
  <c r="J744" i="10"/>
  <c r="J752" i="10"/>
  <c r="J759" i="10"/>
  <c r="J767" i="10"/>
  <c r="J775" i="10"/>
  <c r="J783" i="10"/>
  <c r="J791" i="10"/>
  <c r="J799" i="10"/>
  <c r="J807" i="10"/>
  <c r="E782" i="10"/>
  <c r="E806" i="10"/>
  <c r="J771" i="10"/>
  <c r="E762" i="10"/>
  <c r="E778" i="10"/>
  <c r="E794" i="10"/>
  <c r="E756" i="10"/>
  <c r="E764" i="10"/>
  <c r="E772" i="10"/>
  <c r="E780" i="10"/>
  <c r="E788" i="10"/>
  <c r="E796" i="10"/>
  <c r="E804" i="10"/>
  <c r="E811" i="10"/>
  <c r="F540" i="1"/>
  <c r="H540" i="1"/>
  <c r="F532" i="1"/>
  <c r="H532" i="1"/>
  <c r="H524" i="1"/>
  <c r="F524" i="1"/>
  <c r="E815" i="10"/>
  <c r="J770" i="10"/>
  <c r="J786" i="10"/>
  <c r="J802" i="10"/>
  <c r="J764" i="10"/>
  <c r="J796" i="10"/>
  <c r="J768" i="10"/>
  <c r="J800" i="10"/>
  <c r="J737" i="10"/>
  <c r="J745" i="10"/>
  <c r="J753" i="10"/>
  <c r="J738" i="10"/>
  <c r="J746" i="10"/>
  <c r="J754" i="10"/>
  <c r="J761" i="10"/>
  <c r="J769" i="10"/>
  <c r="J777" i="10"/>
  <c r="J785" i="10"/>
  <c r="J793" i="10"/>
  <c r="J801" i="10"/>
  <c r="E816" i="1" l="1"/>
  <c r="I364" i="9"/>
  <c r="E815" i="1"/>
  <c r="F497" i="1"/>
  <c r="H497" i="1"/>
  <c r="H501" i="1"/>
  <c r="F501" i="1"/>
  <c r="F511" i="1"/>
  <c r="H511" i="1"/>
  <c r="F499" i="1"/>
  <c r="H499" i="1"/>
  <c r="F505" i="1"/>
  <c r="H505" i="1"/>
  <c r="F522" i="1"/>
  <c r="H522" i="1"/>
  <c r="F510" i="1"/>
  <c r="H510" i="1"/>
  <c r="F513" i="1"/>
  <c r="H513" i="1"/>
  <c r="C142" i="8"/>
  <c r="D393" i="1"/>
  <c r="F538" i="1"/>
  <c r="H538" i="1"/>
  <c r="F496" i="1"/>
  <c r="H496" i="1"/>
  <c r="F534" i="1"/>
  <c r="H534" i="1"/>
  <c r="H502" i="1"/>
  <c r="F502" i="1"/>
  <c r="H504" i="1"/>
  <c r="F504" i="1"/>
  <c r="F530" i="1"/>
  <c r="H530" i="1" s="1"/>
  <c r="F512" i="1"/>
  <c r="H512" i="1"/>
  <c r="F526" i="1"/>
  <c r="H526" i="1"/>
  <c r="F503" i="1"/>
  <c r="H503" i="1"/>
  <c r="F508" i="1"/>
  <c r="H508" i="1" s="1"/>
  <c r="F514" i="1"/>
  <c r="H514" i="1"/>
  <c r="H507" i="1"/>
  <c r="F507" i="1"/>
  <c r="F518" i="1"/>
  <c r="H518" i="1" s="1"/>
  <c r="H546" i="1"/>
  <c r="F546" i="1"/>
  <c r="F506" i="1"/>
  <c r="H506" i="1"/>
  <c r="H500" i="1"/>
  <c r="F500" i="1"/>
  <c r="F509" i="1"/>
  <c r="H509" i="1"/>
  <c r="F528" i="1" l="1"/>
  <c r="H528" i="1" s="1"/>
  <c r="F517" i="1"/>
  <c r="H517" i="1" s="1"/>
  <c r="Z815" i="10"/>
  <c r="F516" i="1"/>
  <c r="H516" i="1" s="1"/>
  <c r="F544" i="1"/>
  <c r="H544" i="1" s="1"/>
  <c r="H520" i="1"/>
  <c r="F520" i="1"/>
  <c r="F515" i="1"/>
  <c r="H515" i="1"/>
  <c r="H550" i="1"/>
  <c r="F550" i="1"/>
  <c r="F536" i="1"/>
  <c r="H536" i="1"/>
  <c r="J733" i="10"/>
  <c r="J814" i="10" s="1"/>
  <c r="H545" i="1"/>
  <c r="F545" i="1"/>
  <c r="H525" i="1"/>
  <c r="F525" i="1"/>
  <c r="H529" i="1"/>
  <c r="F529" i="1"/>
  <c r="C146" i="8"/>
  <c r="D396" i="1"/>
  <c r="C151" i="8" s="1"/>
  <c r="F521" i="1"/>
  <c r="H521" i="1"/>
  <c r="F535" i="1"/>
  <c r="H535" i="1" s="1"/>
  <c r="H533" i="1"/>
  <c r="F533" i="1"/>
  <c r="H527" i="1"/>
  <c r="F527" i="1"/>
  <c r="F539" i="1"/>
  <c r="H539" i="1"/>
  <c r="F519" i="1"/>
  <c r="H519" i="1"/>
  <c r="F523" i="1"/>
  <c r="H523" i="1" s="1"/>
  <c r="F537" i="1"/>
  <c r="H537" i="1"/>
  <c r="F531" i="1"/>
  <c r="H531" i="1" s="1"/>
  <c r="Z756" i="10" l="1"/>
  <c r="Z749" i="10"/>
  <c r="Z774" i="10"/>
  <c r="Z770" i="10"/>
  <c r="Z753" i="10"/>
  <c r="Z764" i="10"/>
  <c r="Z751" i="10"/>
  <c r="Z747" i="10"/>
  <c r="Z742" i="10"/>
  <c r="Z762" i="10"/>
  <c r="Z765" i="10"/>
  <c r="Z748" i="10"/>
  <c r="Z743" i="10"/>
  <c r="Z734" i="10"/>
  <c r="Z745" i="10"/>
  <c r="Z759" i="10"/>
  <c r="Z739" i="10"/>
  <c r="Z767" i="10"/>
  <c r="Z754" i="10"/>
  <c r="Z750" i="10"/>
  <c r="Z776" i="10"/>
  <c r="Z760" i="10"/>
  <c r="Z737" i="10"/>
  <c r="Z777" i="10"/>
  <c r="Z772" i="10"/>
  <c r="Z766" i="10"/>
  <c r="Z758" i="10"/>
  <c r="Z744" i="10"/>
  <c r="Z775" i="10"/>
  <c r="Z778" i="10"/>
  <c r="Z741" i="10"/>
  <c r="Z771" i="10"/>
  <c r="Z761" i="10"/>
  <c r="Z757" i="10"/>
  <c r="Z768" i="10"/>
  <c r="Z773" i="10"/>
  <c r="Z752" i="10"/>
  <c r="Z763" i="10"/>
  <c r="Z736" i="10"/>
  <c r="Z769" i="10"/>
  <c r="Z735" i="10"/>
  <c r="Z746" i="10"/>
  <c r="Z738" i="10"/>
  <c r="Z740" i="10"/>
  <c r="Z755" i="10"/>
  <c r="J815" i="10"/>
  <c r="Z733" i="10" l="1"/>
  <c r="Z814" i="10" s="1"/>
  <c r="BD52" i="1" l="1"/>
  <c r="BD67" i="1" s="1"/>
  <c r="BD71" i="1" s="1"/>
  <c r="F52" i="1"/>
  <c r="F67" i="1" s="1"/>
  <c r="F71" i="1" s="1"/>
  <c r="CB52" i="1"/>
  <c r="CB67" i="1" s="1"/>
  <c r="CB71" i="1" s="1"/>
  <c r="M52" i="1"/>
  <c r="M67" i="1" s="1"/>
  <c r="M71" i="1" s="1"/>
  <c r="AA52" i="1"/>
  <c r="AA67" i="1" s="1"/>
  <c r="AA71" i="1" s="1"/>
  <c r="BR52" i="1"/>
  <c r="BR67" i="1" s="1"/>
  <c r="BR71" i="1" s="1"/>
  <c r="BQ52" i="1"/>
  <c r="BQ67" i="1" s="1"/>
  <c r="BQ71" i="1" s="1"/>
  <c r="D52" i="1"/>
  <c r="D67" i="1" s="1"/>
  <c r="D71" i="1" s="1"/>
  <c r="AM52" i="1"/>
  <c r="AM67" i="1" s="1"/>
  <c r="AM71" i="1" s="1"/>
  <c r="BY52" i="1"/>
  <c r="BY67" i="1" s="1"/>
  <c r="BY71" i="1" s="1"/>
  <c r="AW52" i="1"/>
  <c r="AW67" i="1" s="1"/>
  <c r="AW71" i="1" s="1"/>
  <c r="AK52" i="1"/>
  <c r="AK67" i="1" s="1"/>
  <c r="AK71" i="1" s="1"/>
  <c r="BE52" i="1"/>
  <c r="BE67" i="1" s="1"/>
  <c r="BE71" i="1" s="1"/>
  <c r="BN52" i="1"/>
  <c r="BN67" i="1" s="1"/>
  <c r="BN71" i="1" s="1"/>
  <c r="BF52" i="1"/>
  <c r="BF67" i="1" s="1"/>
  <c r="BF71" i="1" s="1"/>
  <c r="AY52" i="1"/>
  <c r="AY67" i="1" s="1"/>
  <c r="AY71" i="1" s="1"/>
  <c r="T52" i="1"/>
  <c r="T67" i="1" s="1"/>
  <c r="T71" i="1" s="1"/>
  <c r="BV52" i="1"/>
  <c r="BV67" i="1" s="1"/>
  <c r="BV71" i="1" s="1"/>
  <c r="AX52" i="1"/>
  <c r="AX67" i="1" s="1"/>
  <c r="AX71" i="1" s="1"/>
  <c r="BM52" i="1"/>
  <c r="BM67" i="1" s="1"/>
  <c r="BM71" i="1" s="1"/>
  <c r="G52" i="1"/>
  <c r="G67" i="1" s="1"/>
  <c r="G71" i="1" s="1"/>
  <c r="AH52" i="1"/>
  <c r="AH67" i="1" s="1"/>
  <c r="AH71" i="1" s="1"/>
  <c r="BZ52" i="1"/>
  <c r="BZ67" i="1" s="1"/>
  <c r="BZ71" i="1" s="1"/>
  <c r="O52" i="1"/>
  <c r="O67" i="1" s="1"/>
  <c r="O71" i="1" s="1"/>
  <c r="N52" i="1"/>
  <c r="N67" i="1" s="1"/>
  <c r="N71" i="1" s="1"/>
  <c r="AN52" i="1"/>
  <c r="AN67" i="1" s="1"/>
  <c r="AN71" i="1" s="1"/>
  <c r="BL52" i="1"/>
  <c r="BL67" i="1" s="1"/>
  <c r="BL71" i="1" s="1"/>
  <c r="W52" i="1"/>
  <c r="W67" i="1" s="1"/>
  <c r="W71" i="1" s="1"/>
  <c r="Q52" i="1"/>
  <c r="Q67" i="1" s="1"/>
  <c r="AJ52" i="1"/>
  <c r="AJ67" i="1" s="1"/>
  <c r="BJ52" i="1"/>
  <c r="BJ67" i="1" s="1"/>
  <c r="E52" i="1"/>
  <c r="E67" i="1" s="1"/>
  <c r="I52" i="1"/>
  <c r="I67" i="1" s="1"/>
  <c r="AP52" i="1"/>
  <c r="AP67" i="1" s="1"/>
  <c r="BT52" i="1"/>
  <c r="BT67" i="1" s="1"/>
  <c r="BW52" i="1"/>
  <c r="BW67" i="1" s="1"/>
  <c r="V52" i="1"/>
  <c r="V67" i="1" s="1"/>
  <c r="AO52" i="1"/>
  <c r="AO67" i="1" s="1"/>
  <c r="AE52" i="1"/>
  <c r="AE67" i="1" s="1"/>
  <c r="R52" i="1"/>
  <c r="R67" i="1" s="1"/>
  <c r="CC52" i="1"/>
  <c r="CC67" i="1" s="1"/>
  <c r="AR52" i="1"/>
  <c r="AR67" i="1" s="1"/>
  <c r="AR71" i="1" s="1"/>
  <c r="BS52" i="1"/>
  <c r="BS67" i="1" s="1"/>
  <c r="AG52" i="1"/>
  <c r="AG67" i="1" s="1"/>
  <c r="BA52" i="1"/>
  <c r="BA67" i="1" s="1"/>
  <c r="BI52" i="1"/>
  <c r="BI67" i="1" s="1"/>
  <c r="AV52" i="1"/>
  <c r="AV67" i="1" s="1"/>
  <c r="AB52" i="1"/>
  <c r="AB67" i="1" s="1"/>
  <c r="BP52" i="1"/>
  <c r="BP67" i="1" s="1"/>
  <c r="L52" i="1"/>
  <c r="L67" i="1" s="1"/>
  <c r="J52" i="1"/>
  <c r="J67" i="1" s="1"/>
  <c r="BU52" i="1"/>
  <c r="BU67" i="1" s="1"/>
  <c r="Z52" i="1"/>
  <c r="Z67" i="1" s="1"/>
  <c r="AF52" i="1"/>
  <c r="AF67" i="1" s="1"/>
  <c r="Y52" i="1"/>
  <c r="Y67" i="1" s="1"/>
  <c r="AS52" i="1"/>
  <c r="AS67" i="1" s="1"/>
  <c r="BB52" i="1"/>
  <c r="BB67" i="1" s="1"/>
  <c r="X52" i="1"/>
  <c r="X67" i="1" s="1"/>
  <c r="AD52" i="1"/>
  <c r="AD67" i="1" s="1"/>
  <c r="BK52" i="1"/>
  <c r="BK67" i="1" s="1"/>
  <c r="AT52" i="1"/>
  <c r="AT67" i="1" s="1"/>
  <c r="CA52" i="1"/>
  <c r="CA67" i="1" s="1"/>
  <c r="P52" i="1"/>
  <c r="P67" i="1" s="1"/>
  <c r="AZ52" i="1"/>
  <c r="AZ67" i="1" s="1"/>
  <c r="BC52" i="1"/>
  <c r="BC67" i="1" s="1"/>
  <c r="AQ52" i="1"/>
  <c r="AQ67" i="1" s="1"/>
  <c r="BH52" i="1"/>
  <c r="BH67" i="1" s="1"/>
  <c r="BG52" i="1"/>
  <c r="BG67" i="1" s="1"/>
  <c r="AI52" i="1"/>
  <c r="AI67" i="1" s="1"/>
  <c r="K52" i="1"/>
  <c r="K67" i="1" s="1"/>
  <c r="AU52" i="1"/>
  <c r="AU67" i="1" s="1"/>
  <c r="AC52" i="1"/>
  <c r="AC67" i="1" s="1"/>
  <c r="H52" i="1"/>
  <c r="H67" i="1" s="1"/>
  <c r="AL52" i="1"/>
  <c r="AL67" i="1" s="1"/>
  <c r="S52" i="1"/>
  <c r="S67" i="1"/>
  <c r="BO52" i="1"/>
  <c r="BO67" i="1"/>
  <c r="BX52" i="1"/>
  <c r="BX67" i="1"/>
  <c r="U52" i="1"/>
  <c r="U67" i="1"/>
  <c r="B53" i="1"/>
  <c r="C52" i="1"/>
  <c r="C67" i="1" s="1"/>
  <c r="C71" i="1" s="1"/>
  <c r="C496" i="1" l="1"/>
  <c r="G496" i="1" s="1"/>
  <c r="C21" i="9"/>
  <c r="C668" i="1"/>
  <c r="J807" i="1"/>
  <c r="BX71" i="1"/>
  <c r="E81" i="9"/>
  <c r="S71" i="1"/>
  <c r="H113" i="9"/>
  <c r="AC71" i="1"/>
  <c r="C273" i="9"/>
  <c r="BG71" i="1"/>
  <c r="C241" i="9"/>
  <c r="AZ71" i="1"/>
  <c r="I337" i="9"/>
  <c r="CA71" i="1"/>
  <c r="J794" i="1"/>
  <c r="BK71" i="1"/>
  <c r="C113" i="9"/>
  <c r="X71" i="1"/>
  <c r="J776" i="1"/>
  <c r="AS71" i="1"/>
  <c r="J763" i="1"/>
  <c r="AF71" i="1"/>
  <c r="C337" i="9"/>
  <c r="BU71" i="1"/>
  <c r="J743" i="1"/>
  <c r="L71" i="1"/>
  <c r="G113" i="9"/>
  <c r="AB71" i="1"/>
  <c r="J792" i="1"/>
  <c r="BI71" i="1"/>
  <c r="J764" i="1"/>
  <c r="AG71" i="1"/>
  <c r="C537" i="1"/>
  <c r="G537" i="1" s="1"/>
  <c r="I181" i="9"/>
  <c r="C709" i="1"/>
  <c r="D81" i="9"/>
  <c r="R71" i="1"/>
  <c r="J772" i="1"/>
  <c r="AO71" i="1"/>
  <c r="E337" i="9"/>
  <c r="BW71" i="1"/>
  <c r="G177" i="9"/>
  <c r="AP71" i="1"/>
  <c r="E17" i="9"/>
  <c r="E71" i="1"/>
  <c r="J767" i="1"/>
  <c r="AJ71" i="1"/>
  <c r="I85" i="9"/>
  <c r="C516" i="1"/>
  <c r="G516" i="1" s="1"/>
  <c r="C688" i="1"/>
  <c r="E181" i="9"/>
  <c r="C533" i="1"/>
  <c r="G533" i="1" s="1"/>
  <c r="C705" i="1"/>
  <c r="H53" i="9"/>
  <c r="C508" i="1"/>
  <c r="G508" i="1" s="1"/>
  <c r="C680" i="1"/>
  <c r="C699" i="1"/>
  <c r="F149" i="9"/>
  <c r="C527" i="1"/>
  <c r="G527" i="1" s="1"/>
  <c r="C638" i="1"/>
  <c r="C558" i="1"/>
  <c r="I277" i="9"/>
  <c r="D341" i="9"/>
  <c r="C567" i="1"/>
  <c r="C642" i="1"/>
  <c r="I213" i="9"/>
  <c r="C544" i="1"/>
  <c r="G544" i="1" s="1"/>
  <c r="C625" i="1"/>
  <c r="C559" i="1"/>
  <c r="C619" i="1"/>
  <c r="C309" i="9"/>
  <c r="C530" i="1"/>
  <c r="G530" i="1" s="1"/>
  <c r="C702" i="1"/>
  <c r="I149" i="9"/>
  <c r="C570" i="1"/>
  <c r="G341" i="9"/>
  <c r="C645" i="1"/>
  <c r="C669" i="1"/>
  <c r="C497" i="1"/>
  <c r="G497" i="1" s="1"/>
  <c r="D21" i="9"/>
  <c r="G309" i="9"/>
  <c r="C563" i="1"/>
  <c r="C626" i="1"/>
  <c r="C506" i="1"/>
  <c r="G506" i="1" s="1"/>
  <c r="C678" i="1"/>
  <c r="F53" i="9"/>
  <c r="F21" i="9"/>
  <c r="C671" i="1"/>
  <c r="C499" i="1"/>
  <c r="G499" i="1" s="1"/>
  <c r="G81" i="9"/>
  <c r="U71" i="1"/>
  <c r="J798" i="1"/>
  <c r="BO71" i="1"/>
  <c r="C177" i="9"/>
  <c r="AL71" i="1"/>
  <c r="D49" i="9"/>
  <c r="K71" i="1"/>
  <c r="H177" i="9"/>
  <c r="AQ71" i="1"/>
  <c r="CE52" i="1"/>
  <c r="J739" i="1"/>
  <c r="H71" i="1"/>
  <c r="J778" i="1"/>
  <c r="AU71" i="1"/>
  <c r="G145" i="9"/>
  <c r="AI71" i="1"/>
  <c r="J791" i="1"/>
  <c r="BH71" i="1"/>
  <c r="J786" i="1"/>
  <c r="BC71" i="1"/>
  <c r="J747" i="1"/>
  <c r="P71" i="1"/>
  <c r="J777" i="1"/>
  <c r="AT71" i="1"/>
  <c r="I113" i="9"/>
  <c r="AD71" i="1"/>
  <c r="J785" i="1"/>
  <c r="BB71" i="1"/>
  <c r="J756" i="1"/>
  <c r="Y71" i="1"/>
  <c r="E113" i="9"/>
  <c r="Z71" i="1"/>
  <c r="J741" i="1"/>
  <c r="J71" i="1"/>
  <c r="E305" i="9"/>
  <c r="BP71" i="1"/>
  <c r="J779" i="1"/>
  <c r="AV71" i="1"/>
  <c r="D241" i="9"/>
  <c r="BA71" i="1"/>
  <c r="H305" i="9"/>
  <c r="BS71" i="1"/>
  <c r="D369" i="9"/>
  <c r="CC71" i="1"/>
  <c r="J762" i="1"/>
  <c r="AE71" i="1"/>
  <c r="H81" i="9"/>
  <c r="V71" i="1"/>
  <c r="I305" i="9"/>
  <c r="BT71" i="1"/>
  <c r="I17" i="9"/>
  <c r="I71" i="1"/>
  <c r="F273" i="9"/>
  <c r="BJ71" i="1"/>
  <c r="C81" i="9"/>
  <c r="Q71" i="1"/>
  <c r="H277" i="9"/>
  <c r="C557" i="1"/>
  <c r="C637" i="1"/>
  <c r="G53" i="9"/>
  <c r="C507" i="1"/>
  <c r="G507" i="1" s="1"/>
  <c r="C679" i="1"/>
  <c r="C646" i="1"/>
  <c r="C571" i="1"/>
  <c r="H341" i="9"/>
  <c r="C500" i="1"/>
  <c r="G500" i="1" s="1"/>
  <c r="G21" i="9"/>
  <c r="C672" i="1"/>
  <c r="C616" i="1"/>
  <c r="H213" i="9"/>
  <c r="C543" i="1"/>
  <c r="F85" i="9"/>
  <c r="C685" i="1"/>
  <c r="C513" i="1"/>
  <c r="G513" i="1" s="1"/>
  <c r="I245" i="9"/>
  <c r="C551" i="1"/>
  <c r="C629" i="1"/>
  <c r="H245" i="9"/>
  <c r="C614" i="1"/>
  <c r="C550" i="1"/>
  <c r="G550" i="1" s="1"/>
  <c r="C631" i="1"/>
  <c r="G213" i="9"/>
  <c r="C542" i="1"/>
  <c r="C532" i="1"/>
  <c r="G532" i="1" s="1"/>
  <c r="C704" i="1"/>
  <c r="D181" i="9"/>
  <c r="C623" i="1"/>
  <c r="C562" i="1"/>
  <c r="F309" i="9"/>
  <c r="C692" i="1"/>
  <c r="C520" i="1"/>
  <c r="G520" i="1" s="1"/>
  <c r="F117" i="9"/>
  <c r="C622" i="1"/>
  <c r="C373" i="9"/>
  <c r="C573" i="1"/>
  <c r="C624" i="1"/>
  <c r="C549" i="1"/>
  <c r="G245" i="9"/>
  <c r="J752" i="1"/>
  <c r="F337" i="9"/>
  <c r="D305" i="9"/>
  <c r="J750" i="1"/>
  <c r="I177" i="9"/>
  <c r="J775" i="1"/>
  <c r="CE67" i="1"/>
  <c r="CE71" i="1" s="1"/>
  <c r="C17" i="9"/>
  <c r="J769" i="1"/>
  <c r="H17" i="9"/>
  <c r="J760" i="1"/>
  <c r="E209" i="9"/>
  <c r="J742" i="1"/>
  <c r="J766" i="1"/>
  <c r="J790" i="1"/>
  <c r="D273" i="9"/>
  <c r="J774" i="1"/>
  <c r="F241" i="9"/>
  <c r="J783" i="1"/>
  <c r="I49" i="9"/>
  <c r="J810" i="1"/>
  <c r="D209" i="9"/>
  <c r="G273" i="9"/>
  <c r="J761" i="1"/>
  <c r="J755" i="1"/>
  <c r="E241" i="9"/>
  <c r="C209" i="9"/>
  <c r="D113" i="9"/>
  <c r="D145" i="9"/>
  <c r="J757" i="1"/>
  <c r="J804" i="1"/>
  <c r="C49" i="9"/>
  <c r="E49" i="9"/>
  <c r="J799" i="1"/>
  <c r="J759" i="1"/>
  <c r="F209" i="9"/>
  <c r="E273" i="9"/>
  <c r="J784" i="1"/>
  <c r="E145" i="9"/>
  <c r="J802" i="1"/>
  <c r="J734" i="1"/>
  <c r="J812" i="1"/>
  <c r="J749" i="1"/>
  <c r="C145" i="9"/>
  <c r="F177" i="9"/>
  <c r="J753" i="1"/>
  <c r="J806" i="1"/>
  <c r="J803" i="1"/>
  <c r="J773" i="1"/>
  <c r="J740" i="1"/>
  <c r="J736" i="1"/>
  <c r="J793" i="1"/>
  <c r="H145" i="9"/>
  <c r="J748" i="1"/>
  <c r="I81" i="9"/>
  <c r="J754" i="1"/>
  <c r="E177" i="9"/>
  <c r="J771" i="1"/>
  <c r="H49" i="9"/>
  <c r="J746" i="1"/>
  <c r="J765" i="1"/>
  <c r="F145" i="9"/>
  <c r="J796" i="1"/>
  <c r="I273" i="9"/>
  <c r="D337" i="9"/>
  <c r="J805" i="1"/>
  <c r="J782" i="1"/>
  <c r="I209" i="9"/>
  <c r="C305" i="9"/>
  <c r="J797" i="1"/>
  <c r="J768" i="1"/>
  <c r="I145" i="9"/>
  <c r="J808" i="1"/>
  <c r="G337" i="9"/>
  <c r="D17" i="9"/>
  <c r="J735" i="1"/>
  <c r="J801" i="1"/>
  <c r="G305" i="9"/>
  <c r="J744" i="1"/>
  <c r="F49" i="9"/>
  <c r="J737" i="1"/>
  <c r="F17" i="9"/>
  <c r="H273" i="9"/>
  <c r="J795" i="1"/>
  <c r="G49" i="9"/>
  <c r="J745" i="1"/>
  <c r="J809" i="1"/>
  <c r="H337" i="9"/>
  <c r="G17" i="9"/>
  <c r="J738" i="1"/>
  <c r="J781" i="1"/>
  <c r="H209" i="9"/>
  <c r="J751" i="1"/>
  <c r="F81" i="9"/>
  <c r="I241" i="9"/>
  <c r="J789" i="1"/>
  <c r="J788" i="1"/>
  <c r="H241" i="9"/>
  <c r="G209" i="9"/>
  <c r="J780" i="1"/>
  <c r="D177" i="9"/>
  <c r="J770" i="1"/>
  <c r="F305" i="9"/>
  <c r="J800" i="1"/>
  <c r="J758" i="1"/>
  <c r="F113" i="9"/>
  <c r="J811" i="1"/>
  <c r="C369" i="9"/>
  <c r="G241" i="9"/>
  <c r="J787" i="1"/>
  <c r="J815" i="1" l="1"/>
  <c r="C716" i="1"/>
  <c r="I373" i="9"/>
  <c r="D615" i="1"/>
  <c r="C536" i="1"/>
  <c r="G536" i="1" s="1"/>
  <c r="C708" i="1"/>
  <c r="H181" i="9"/>
  <c r="D53" i="9"/>
  <c r="C504" i="1"/>
  <c r="G504" i="1" s="1"/>
  <c r="C676" i="1"/>
  <c r="C181" i="9"/>
  <c r="C531" i="1"/>
  <c r="G531" i="1" s="1"/>
  <c r="C703" i="1"/>
  <c r="D309" i="9"/>
  <c r="C560" i="1"/>
  <c r="C627" i="1"/>
  <c r="C514" i="1"/>
  <c r="G514" i="1" s="1"/>
  <c r="G85" i="9"/>
  <c r="C686" i="1"/>
  <c r="C701" i="1"/>
  <c r="H149" i="9"/>
  <c r="C529" i="1"/>
  <c r="G529" i="1" s="1"/>
  <c r="C498" i="1"/>
  <c r="G498" i="1" s="1"/>
  <c r="C670" i="1"/>
  <c r="E21" i="9"/>
  <c r="C707" i="1"/>
  <c r="C535" i="1"/>
  <c r="G535" i="1" s="1"/>
  <c r="G181" i="9"/>
  <c r="C568" i="1"/>
  <c r="C643" i="1"/>
  <c r="E341" i="9"/>
  <c r="F181" i="9"/>
  <c r="C534" i="1"/>
  <c r="G534" i="1" s="1"/>
  <c r="C706" i="1"/>
  <c r="D85" i="9"/>
  <c r="C683" i="1"/>
  <c r="C511" i="1"/>
  <c r="G511" i="1" s="1"/>
  <c r="C85" i="9"/>
  <c r="C510" i="1"/>
  <c r="G510" i="1" s="1"/>
  <c r="C682" i="1"/>
  <c r="C555" i="1"/>
  <c r="F277" i="9"/>
  <c r="C617" i="1"/>
  <c r="C674" i="1"/>
  <c r="I21" i="9"/>
  <c r="C502" i="1"/>
  <c r="G502" i="1" s="1"/>
  <c r="C640" i="1"/>
  <c r="I309" i="9"/>
  <c r="C565" i="1"/>
  <c r="C515" i="1"/>
  <c r="G515" i="1" s="1"/>
  <c r="C687" i="1"/>
  <c r="H85" i="9"/>
  <c r="C524" i="1"/>
  <c r="G524" i="1" s="1"/>
  <c r="C696" i="1"/>
  <c r="C149" i="9"/>
  <c r="C574" i="1"/>
  <c r="C620" i="1"/>
  <c r="D373" i="9"/>
  <c r="C639" i="1"/>
  <c r="H309" i="9"/>
  <c r="C564" i="1"/>
  <c r="D245" i="9"/>
  <c r="C630" i="1"/>
  <c r="C546" i="1"/>
  <c r="G546" i="1" s="1"/>
  <c r="C541" i="1"/>
  <c r="C713" i="1"/>
  <c r="F213" i="9"/>
  <c r="C621" i="1"/>
  <c r="C561" i="1"/>
  <c r="E309" i="9"/>
  <c r="C503" i="1"/>
  <c r="G503" i="1" s="1"/>
  <c r="C675" i="1"/>
  <c r="C53" i="9"/>
  <c r="C691" i="1"/>
  <c r="C519" i="1"/>
  <c r="G519" i="1" s="1"/>
  <c r="E117" i="9"/>
  <c r="C518" i="1"/>
  <c r="G518" i="1" s="1"/>
  <c r="C690" i="1"/>
  <c r="D117" i="9"/>
  <c r="E245" i="9"/>
  <c r="C547" i="1"/>
  <c r="C632" i="1"/>
  <c r="I117" i="9"/>
  <c r="C695" i="1"/>
  <c r="C523" i="1"/>
  <c r="G523" i="1" s="1"/>
  <c r="C711" i="1"/>
  <c r="C539" i="1"/>
  <c r="G539" i="1" s="1"/>
  <c r="D213" i="9"/>
  <c r="I53" i="9"/>
  <c r="C681" i="1"/>
  <c r="C509" i="1"/>
  <c r="G509" i="1" s="1"/>
  <c r="C548" i="1"/>
  <c r="C633" i="1"/>
  <c r="F245" i="9"/>
  <c r="D277" i="9"/>
  <c r="C553" i="1"/>
  <c r="C636" i="1"/>
  <c r="G149" i="9"/>
  <c r="C700" i="1"/>
  <c r="C528" i="1"/>
  <c r="G528" i="1" s="1"/>
  <c r="C712" i="1"/>
  <c r="C540" i="1"/>
  <c r="G540" i="1" s="1"/>
  <c r="E213" i="9"/>
  <c r="C501" i="1"/>
  <c r="G501" i="1" s="1"/>
  <c r="C673" i="1"/>
  <c r="H21" i="9"/>
  <c r="E149" i="9"/>
  <c r="C698" i="1"/>
  <c r="C526" i="1"/>
  <c r="G526" i="1" s="1"/>
  <c r="C634" i="1"/>
  <c r="E277" i="9"/>
  <c r="C554" i="1"/>
  <c r="G117" i="9"/>
  <c r="C521" i="1"/>
  <c r="G521" i="1" s="1"/>
  <c r="C693" i="1"/>
  <c r="E53" i="9"/>
  <c r="C677" i="1"/>
  <c r="C505" i="1"/>
  <c r="G505" i="1" s="1"/>
  <c r="C641" i="1"/>
  <c r="C341" i="9"/>
  <c r="C566" i="1"/>
  <c r="C697" i="1"/>
  <c r="D149" i="9"/>
  <c r="C525" i="1"/>
  <c r="G525" i="1" s="1"/>
  <c r="C538" i="1"/>
  <c r="G538" i="1" s="1"/>
  <c r="C710" i="1"/>
  <c r="C213" i="9"/>
  <c r="C517" i="1"/>
  <c r="G517" i="1" s="1"/>
  <c r="C689" i="1"/>
  <c r="C117" i="9"/>
  <c r="C635" i="1"/>
  <c r="C556" i="1"/>
  <c r="G277" i="9"/>
  <c r="C572" i="1"/>
  <c r="I341" i="9"/>
  <c r="C647" i="1"/>
  <c r="C545" i="1"/>
  <c r="G545" i="1" s="1"/>
  <c r="C245" i="9"/>
  <c r="C628" i="1"/>
  <c r="C277" i="9"/>
  <c r="C618" i="1"/>
  <c r="C552" i="1"/>
  <c r="C522" i="1"/>
  <c r="G522" i="1" s="1"/>
  <c r="H117" i="9"/>
  <c r="C694" i="1"/>
  <c r="E85" i="9"/>
  <c r="C512" i="1"/>
  <c r="G512" i="1" s="1"/>
  <c r="C684" i="1"/>
  <c r="F341" i="9"/>
  <c r="C569" i="1"/>
  <c r="C644" i="1"/>
  <c r="I369" i="9"/>
  <c r="C433" i="1"/>
  <c r="C441" i="1" s="1"/>
  <c r="J816" i="1"/>
  <c r="C715" i="1" l="1"/>
  <c r="C648" i="1"/>
  <c r="M716" i="1" s="1"/>
  <c r="Y816" i="1" s="1"/>
  <c r="D687" i="1"/>
  <c r="D672" i="1"/>
  <c r="D626" i="1"/>
  <c r="D641" i="1"/>
  <c r="D633" i="1"/>
  <c r="D646" i="1"/>
  <c r="D690" i="1"/>
  <c r="D636" i="1"/>
  <c r="D707" i="1"/>
  <c r="D702" i="1"/>
  <c r="D637" i="1"/>
  <c r="D713" i="1"/>
  <c r="D694" i="1"/>
  <c r="D698" i="1"/>
  <c r="D647" i="1"/>
  <c r="D616" i="1"/>
  <c r="D635" i="1"/>
  <c r="D710" i="1"/>
  <c r="D668" i="1"/>
  <c r="D680" i="1"/>
  <c r="D643" i="1"/>
  <c r="D619" i="1"/>
  <c r="D708" i="1"/>
  <c r="D695" i="1"/>
  <c r="D688" i="1"/>
  <c r="D683" i="1"/>
  <c r="D679" i="1"/>
  <c r="D624" i="1"/>
  <c r="D693" i="1"/>
  <c r="D625" i="1"/>
  <c r="D618" i="1"/>
  <c r="D681" i="1"/>
  <c r="D709" i="1"/>
  <c r="D716" i="1"/>
  <c r="D674" i="1"/>
  <c r="D642" i="1"/>
  <c r="D684" i="1"/>
  <c r="D676" i="1"/>
  <c r="D682" i="1"/>
  <c r="D706" i="1"/>
  <c r="D630" i="1"/>
  <c r="D631" i="1"/>
  <c r="D675" i="1"/>
  <c r="D711" i="1"/>
  <c r="D699" i="1"/>
  <c r="D705" i="1"/>
  <c r="D686" i="1"/>
  <c r="D628" i="1"/>
  <c r="D623" i="1"/>
  <c r="D639" i="1"/>
  <c r="D700" i="1"/>
  <c r="D704" i="1"/>
  <c r="D622" i="1"/>
  <c r="D645" i="1"/>
  <c r="D692" i="1"/>
  <c r="D644" i="1"/>
  <c r="D685" i="1"/>
  <c r="D697" i="1"/>
  <c r="D617" i="1"/>
  <c r="D632" i="1"/>
  <c r="D696" i="1"/>
  <c r="D678" i="1"/>
  <c r="D701" i="1"/>
  <c r="D712" i="1"/>
  <c r="D689" i="1"/>
  <c r="D621" i="1"/>
  <c r="D640" i="1"/>
  <c r="D627" i="1"/>
  <c r="D677" i="1"/>
  <c r="D670" i="1"/>
  <c r="D673" i="1"/>
  <c r="D703" i="1"/>
  <c r="D691" i="1"/>
  <c r="D638" i="1"/>
  <c r="D669" i="1"/>
  <c r="D634" i="1"/>
  <c r="D620" i="1"/>
  <c r="D671" i="1"/>
  <c r="D629" i="1"/>
  <c r="E612" i="1" l="1"/>
  <c r="D715" i="1"/>
  <c r="E623" i="1"/>
  <c r="E631" i="1" l="1"/>
  <c r="E701" i="1"/>
  <c r="E624" i="1"/>
  <c r="F624" i="1" s="1"/>
  <c r="E640" i="1"/>
  <c r="E684" i="1"/>
  <c r="E678" i="1"/>
  <c r="E642" i="1"/>
  <c r="E716" i="1"/>
  <c r="E635" i="1"/>
  <c r="E646" i="1"/>
  <c r="E712" i="1"/>
  <c r="E643" i="1"/>
  <c r="E630" i="1"/>
  <c r="E697" i="1"/>
  <c r="E692" i="1"/>
  <c r="E703" i="1"/>
  <c r="E695" i="1"/>
  <c r="E709" i="1"/>
  <c r="E633" i="1"/>
  <c r="E677" i="1"/>
  <c r="E632" i="1"/>
  <c r="E680" i="1"/>
  <c r="E704" i="1"/>
  <c r="E700" i="1"/>
  <c r="E706" i="1"/>
  <c r="E637" i="1"/>
  <c r="E638" i="1"/>
  <c r="E676" i="1"/>
  <c r="E674" i="1"/>
  <c r="E699" i="1"/>
  <c r="E685" i="1"/>
  <c r="E689" i="1"/>
  <c r="E634" i="1"/>
  <c r="E672" i="1"/>
  <c r="E682" i="1"/>
  <c r="E625" i="1"/>
  <c r="E690" i="1"/>
  <c r="E644" i="1"/>
  <c r="E708" i="1"/>
  <c r="E639" i="1"/>
  <c r="E707" i="1"/>
  <c r="E627" i="1"/>
  <c r="E711" i="1"/>
  <c r="E645" i="1"/>
  <c r="E670" i="1"/>
  <c r="E668" i="1"/>
  <c r="E636" i="1"/>
  <c r="E694" i="1"/>
  <c r="E629" i="1"/>
  <c r="E628" i="1"/>
  <c r="E679" i="1"/>
  <c r="E673" i="1"/>
  <c r="E693" i="1"/>
  <c r="E702" i="1"/>
  <c r="E687" i="1"/>
  <c r="E691" i="1"/>
  <c r="E698" i="1"/>
  <c r="E669" i="1"/>
  <c r="E675" i="1"/>
  <c r="E686" i="1"/>
  <c r="E688" i="1"/>
  <c r="E683" i="1"/>
  <c r="E671" i="1"/>
  <c r="E681" i="1"/>
  <c r="E705" i="1"/>
  <c r="E647" i="1"/>
  <c r="E713" i="1"/>
  <c r="E696" i="1"/>
  <c r="E626" i="1"/>
  <c r="E641" i="1"/>
  <c r="F707" i="1"/>
  <c r="F632" i="1"/>
  <c r="F689" i="1"/>
  <c r="F631" i="1"/>
  <c r="F671" i="1"/>
  <c r="F641" i="1"/>
  <c r="F675" i="1"/>
  <c r="F687" i="1"/>
  <c r="F688" i="1"/>
  <c r="F693" i="1"/>
  <c r="F694" i="1"/>
  <c r="F690" i="1"/>
  <c r="F678" i="1"/>
  <c r="F709" i="1"/>
  <c r="F645" i="1"/>
  <c r="F638" i="1"/>
  <c r="F630" i="1"/>
  <c r="F686" i="1"/>
  <c r="F672" i="1"/>
  <c r="F677" i="1"/>
  <c r="F627" i="1"/>
  <c r="F683" i="1"/>
  <c r="F695" i="1"/>
  <c r="F710" i="1"/>
  <c r="F701" i="1"/>
  <c r="F637" i="1"/>
  <c r="F697" i="1"/>
  <c r="F702" i="1"/>
  <c r="F705" i="1"/>
  <c r="F680" i="1"/>
  <c r="F698" i="1"/>
  <c r="F635" i="1"/>
  <c r="F643" i="1"/>
  <c r="F684" i="1"/>
  <c r="F647" i="1"/>
  <c r="F700" i="1"/>
  <c r="F713" i="1"/>
  <c r="F706" i="1"/>
  <c r="F636" i="1"/>
  <c r="F712" i="1"/>
  <c r="F639" i="1"/>
  <c r="F644" i="1"/>
  <c r="F633" i="1"/>
  <c r="F674" i="1"/>
  <c r="F625" i="1"/>
  <c r="F691" i="1"/>
  <c r="F692" i="1"/>
  <c r="F670" i="1"/>
  <c r="F711" i="1"/>
  <c r="F696" i="1"/>
  <c r="F708" i="1"/>
  <c r="F629" i="1"/>
  <c r="F634" i="1"/>
  <c r="F640" i="1"/>
  <c r="F679" i="1"/>
  <c r="F642" i="1"/>
  <c r="F676" i="1"/>
  <c r="F646" i="1"/>
  <c r="F682" i="1"/>
  <c r="F626" i="1"/>
  <c r="F704" i="1"/>
  <c r="F628" i="1"/>
  <c r="F673" i="1"/>
  <c r="F699" i="1"/>
  <c r="F681" i="1"/>
  <c r="F716" i="1"/>
  <c r="F668" i="1"/>
  <c r="F715" i="1" s="1"/>
  <c r="F669" i="1"/>
  <c r="F685" i="1"/>
  <c r="F703" i="1"/>
  <c r="E710" i="1"/>
  <c r="G625" i="1" l="1"/>
  <c r="E715" i="1"/>
  <c r="G628" i="1" l="1"/>
  <c r="G707" i="1"/>
  <c r="G674" i="1"/>
  <c r="G676" i="1"/>
  <c r="G696" i="1"/>
  <c r="G709" i="1"/>
  <c r="G632" i="1"/>
  <c r="G639" i="1"/>
  <c r="G705" i="1"/>
  <c r="G687" i="1"/>
  <c r="G686" i="1"/>
  <c r="G700" i="1"/>
  <c r="G671" i="1"/>
  <c r="G682" i="1"/>
  <c r="G629" i="1"/>
  <c r="G694" i="1"/>
  <c r="G681" i="1"/>
  <c r="G672" i="1"/>
  <c r="G688" i="1"/>
  <c r="G644" i="1"/>
  <c r="G711" i="1"/>
  <c r="G638" i="1"/>
  <c r="G690" i="1"/>
  <c r="G702" i="1"/>
  <c r="G695" i="1"/>
  <c r="G669" i="1"/>
  <c r="G710" i="1"/>
  <c r="G645" i="1"/>
  <c r="G646" i="1"/>
  <c r="G640" i="1"/>
  <c r="G636" i="1"/>
  <c r="G626" i="1"/>
  <c r="G634" i="1"/>
  <c r="G689" i="1"/>
  <c r="G706" i="1"/>
  <c r="G647" i="1"/>
  <c r="G668" i="1"/>
  <c r="G684" i="1"/>
  <c r="G675" i="1"/>
  <c r="G637" i="1"/>
  <c r="G704" i="1"/>
  <c r="G678" i="1"/>
  <c r="G635" i="1"/>
  <c r="G685" i="1"/>
  <c r="G713" i="1"/>
  <c r="G716" i="1"/>
  <c r="G643" i="1"/>
  <c r="G633" i="1"/>
  <c r="G641" i="1"/>
  <c r="G697" i="1"/>
  <c r="G708" i="1"/>
  <c r="G699" i="1"/>
  <c r="G712" i="1"/>
  <c r="G679" i="1"/>
  <c r="G642" i="1"/>
  <c r="G680" i="1"/>
  <c r="G693" i="1"/>
  <c r="G670" i="1"/>
  <c r="G630" i="1"/>
  <c r="G698" i="1"/>
  <c r="G691" i="1"/>
  <c r="G631" i="1"/>
  <c r="G673" i="1"/>
  <c r="G703" i="1"/>
  <c r="G692" i="1"/>
  <c r="G701" i="1"/>
  <c r="G677" i="1"/>
  <c r="G627" i="1"/>
  <c r="G683" i="1"/>
  <c r="G715" i="1" l="1"/>
  <c r="H628" i="1"/>
  <c r="H681" i="1" l="1"/>
  <c r="H679" i="1"/>
  <c r="H708" i="1"/>
  <c r="H686" i="1"/>
  <c r="H693" i="1"/>
  <c r="H632" i="1"/>
  <c r="H692" i="1"/>
  <c r="H676" i="1"/>
  <c r="H716" i="1"/>
  <c r="H668" i="1"/>
  <c r="H640" i="1"/>
  <c r="H669" i="1"/>
  <c r="H700" i="1"/>
  <c r="H646" i="1"/>
  <c r="H677" i="1"/>
  <c r="H630" i="1"/>
  <c r="H683" i="1"/>
  <c r="H712" i="1"/>
  <c r="H633" i="1"/>
  <c r="H636" i="1"/>
  <c r="H680" i="1"/>
  <c r="H707" i="1"/>
  <c r="H675" i="1"/>
  <c r="H698" i="1"/>
  <c r="H647" i="1"/>
  <c r="H685" i="1"/>
  <c r="H682" i="1"/>
  <c r="H634" i="1"/>
  <c r="H638" i="1"/>
  <c r="H689" i="1"/>
  <c r="H703" i="1"/>
  <c r="H706" i="1"/>
  <c r="H696" i="1"/>
  <c r="H672" i="1"/>
  <c r="H639" i="1"/>
  <c r="H697" i="1"/>
  <c r="H688" i="1"/>
  <c r="H694" i="1"/>
  <c r="H702" i="1"/>
  <c r="H687" i="1"/>
  <c r="H711" i="1"/>
  <c r="H674" i="1"/>
  <c r="H631" i="1"/>
  <c r="H710" i="1"/>
  <c r="H713" i="1"/>
  <c r="H691" i="1"/>
  <c r="H641" i="1"/>
  <c r="H642" i="1"/>
  <c r="H671" i="1"/>
  <c r="H684" i="1"/>
  <c r="H699" i="1"/>
  <c r="H705" i="1"/>
  <c r="H701" i="1"/>
  <c r="H690" i="1"/>
  <c r="H670" i="1"/>
  <c r="H637" i="1"/>
  <c r="H629" i="1"/>
  <c r="H695" i="1"/>
  <c r="H704" i="1"/>
  <c r="H644" i="1"/>
  <c r="H635" i="1"/>
  <c r="H709" i="1"/>
  <c r="H673" i="1"/>
  <c r="H645" i="1"/>
  <c r="H643" i="1"/>
  <c r="H678" i="1"/>
  <c r="H715" i="1" l="1"/>
  <c r="I629" i="1"/>
  <c r="I645" i="1" l="1"/>
  <c r="I637" i="1"/>
  <c r="I670" i="1"/>
  <c r="I692" i="1"/>
  <c r="I642" i="1"/>
  <c r="I647" i="1"/>
  <c r="I681" i="1"/>
  <c r="I676" i="1"/>
  <c r="I684" i="1"/>
  <c r="I672" i="1"/>
  <c r="I711" i="1"/>
  <c r="I646" i="1"/>
  <c r="I700" i="1"/>
  <c r="I685" i="1"/>
  <c r="I699" i="1"/>
  <c r="I675" i="1"/>
  <c r="I691" i="1"/>
  <c r="I690" i="1"/>
  <c r="I688" i="1"/>
  <c r="I686" i="1"/>
  <c r="I698" i="1"/>
  <c r="I639" i="1"/>
  <c r="I701" i="1"/>
  <c r="I631" i="1"/>
  <c r="I679" i="1"/>
  <c r="I638" i="1"/>
  <c r="I632" i="1"/>
  <c r="I636" i="1"/>
  <c r="I669" i="1"/>
  <c r="I716" i="1"/>
  <c r="I705" i="1"/>
  <c r="I677" i="1"/>
  <c r="I674" i="1"/>
  <c r="I683" i="1"/>
  <c r="I689" i="1"/>
  <c r="I697" i="1"/>
  <c r="I641" i="1"/>
  <c r="I640" i="1"/>
  <c r="I709" i="1"/>
  <c r="I630" i="1"/>
  <c r="I668" i="1"/>
  <c r="I703" i="1"/>
  <c r="I682" i="1"/>
  <c r="I687" i="1"/>
  <c r="I710" i="1"/>
  <c r="I704" i="1"/>
  <c r="I694" i="1"/>
  <c r="I712" i="1"/>
  <c r="I702" i="1"/>
  <c r="I708" i="1"/>
  <c r="I673" i="1"/>
  <c r="I693" i="1"/>
  <c r="I634" i="1"/>
  <c r="I635" i="1"/>
  <c r="I696" i="1"/>
  <c r="I644" i="1"/>
  <c r="I680" i="1"/>
  <c r="I695" i="1"/>
  <c r="I713" i="1"/>
  <c r="I671" i="1"/>
  <c r="I643" i="1"/>
  <c r="I706" i="1"/>
  <c r="I678" i="1"/>
  <c r="I707" i="1"/>
  <c r="I633" i="1"/>
  <c r="I715" i="1" l="1"/>
  <c r="J630" i="1"/>
  <c r="J693" i="1" l="1"/>
  <c r="J707" i="1"/>
  <c r="J696" i="1"/>
  <c r="J699" i="1"/>
  <c r="J678" i="1"/>
  <c r="J645" i="1"/>
  <c r="J689" i="1"/>
  <c r="J690" i="1"/>
  <c r="J669" i="1"/>
  <c r="J668" i="1"/>
  <c r="J644" i="1"/>
  <c r="K644" i="1" s="1"/>
  <c r="J700" i="1"/>
  <c r="J637" i="1"/>
  <c r="J640" i="1"/>
  <c r="J647" i="1"/>
  <c r="L647" i="1" s="1"/>
  <c r="J684" i="1"/>
  <c r="J685" i="1"/>
  <c r="J676" i="1"/>
  <c r="J709" i="1"/>
  <c r="J691" i="1"/>
  <c r="J681" i="1"/>
  <c r="J673" i="1"/>
  <c r="J703" i="1"/>
  <c r="J631" i="1"/>
  <c r="J715" i="1" s="1"/>
  <c r="J638" i="1"/>
  <c r="J636" i="1"/>
  <c r="J706" i="1"/>
  <c r="J639" i="1"/>
  <c r="J712" i="1"/>
  <c r="J692" i="1"/>
  <c r="J686" i="1"/>
  <c r="J641" i="1"/>
  <c r="J634" i="1"/>
  <c r="J716" i="1"/>
  <c r="J670" i="1"/>
  <c r="J632" i="1"/>
  <c r="J679" i="1"/>
  <c r="J683" i="1"/>
  <c r="J635" i="1"/>
  <c r="J713" i="1"/>
  <c r="J701" i="1"/>
  <c r="J708" i="1"/>
  <c r="J704" i="1"/>
  <c r="J643" i="1"/>
  <c r="J672" i="1"/>
  <c r="J702" i="1"/>
  <c r="J688" i="1"/>
  <c r="J711" i="1"/>
  <c r="J675" i="1"/>
  <c r="J682" i="1"/>
  <c r="J674" i="1"/>
  <c r="J687" i="1"/>
  <c r="J633" i="1"/>
  <c r="J697" i="1"/>
  <c r="J677" i="1"/>
  <c r="J671" i="1"/>
  <c r="J695" i="1"/>
  <c r="J698" i="1"/>
  <c r="J646" i="1"/>
  <c r="J694" i="1"/>
  <c r="J705" i="1"/>
  <c r="J680" i="1"/>
  <c r="J710" i="1"/>
  <c r="J642" i="1"/>
  <c r="L704" i="1" l="1"/>
  <c r="M704" i="1" s="1"/>
  <c r="L712" i="1"/>
  <c r="M712" i="1" s="1"/>
  <c r="L684" i="1"/>
  <c r="M684" i="1" s="1"/>
  <c r="L698" i="1"/>
  <c r="M698" i="1" s="1"/>
  <c r="L694" i="1"/>
  <c r="M694" i="1" s="1"/>
  <c r="L668" i="1"/>
  <c r="L705" i="1"/>
  <c r="M705" i="1" s="1"/>
  <c r="L679" i="1"/>
  <c r="M679" i="1" s="1"/>
  <c r="L716" i="1"/>
  <c r="L673" i="1"/>
  <c r="M673" i="1" s="1"/>
  <c r="L702" i="1"/>
  <c r="M702" i="1" s="1"/>
  <c r="L711" i="1"/>
  <c r="M711" i="1" s="1"/>
  <c r="L688" i="1"/>
  <c r="M688" i="1" s="1"/>
  <c r="L674" i="1"/>
  <c r="M674" i="1" s="1"/>
  <c r="L709" i="1"/>
  <c r="M709" i="1" s="1"/>
  <c r="L676" i="1"/>
  <c r="M676" i="1" s="1"/>
  <c r="L689" i="1"/>
  <c r="M689" i="1" s="1"/>
  <c r="L692" i="1"/>
  <c r="M692" i="1" s="1"/>
  <c r="L672" i="1"/>
  <c r="M672" i="1" s="1"/>
  <c r="L685" i="1"/>
  <c r="M685" i="1" s="1"/>
  <c r="L686" i="1"/>
  <c r="M686" i="1" s="1"/>
  <c r="L701" i="1"/>
  <c r="M701" i="1" s="1"/>
  <c r="L706" i="1"/>
  <c r="M706" i="1" s="1"/>
  <c r="L696" i="1"/>
  <c r="M696" i="1" s="1"/>
  <c r="L697" i="1"/>
  <c r="M697" i="1" s="1"/>
  <c r="L681" i="1"/>
  <c r="M681" i="1" s="1"/>
  <c r="L687" i="1"/>
  <c r="M687" i="1" s="1"/>
  <c r="L671" i="1"/>
  <c r="M671" i="1" s="1"/>
  <c r="L677" i="1"/>
  <c r="M677" i="1" s="1"/>
  <c r="L708" i="1"/>
  <c r="M708" i="1" s="1"/>
  <c r="L700" i="1"/>
  <c r="M700" i="1" s="1"/>
  <c r="L690" i="1"/>
  <c r="M690" i="1" s="1"/>
  <c r="L707" i="1"/>
  <c r="M707" i="1" s="1"/>
  <c r="L682" i="1"/>
  <c r="M682" i="1" s="1"/>
  <c r="L703" i="1"/>
  <c r="M703" i="1" s="1"/>
  <c r="L699" i="1"/>
  <c r="M699" i="1" s="1"/>
  <c r="L675" i="1"/>
  <c r="M675" i="1" s="1"/>
  <c r="L710" i="1"/>
  <c r="M710" i="1" s="1"/>
  <c r="L680" i="1"/>
  <c r="M680" i="1" s="1"/>
  <c r="L678" i="1"/>
  <c r="M678" i="1" s="1"/>
  <c r="L693" i="1"/>
  <c r="M693" i="1" s="1"/>
  <c r="L691" i="1"/>
  <c r="M691" i="1" s="1"/>
  <c r="L713" i="1"/>
  <c r="M713" i="1" s="1"/>
  <c r="L669" i="1"/>
  <c r="M669" i="1" s="1"/>
  <c r="L670" i="1"/>
  <c r="M670" i="1" s="1"/>
  <c r="L683" i="1"/>
  <c r="M683" i="1" s="1"/>
  <c r="L695" i="1"/>
  <c r="M695" i="1" s="1"/>
  <c r="K687" i="1"/>
  <c r="K685" i="1"/>
  <c r="K676" i="1"/>
  <c r="K701" i="1"/>
  <c r="K689" i="1"/>
  <c r="K706" i="1"/>
  <c r="K696" i="1"/>
  <c r="K693" i="1"/>
  <c r="K668" i="1"/>
  <c r="K715" i="1" s="1"/>
  <c r="K680" i="1"/>
  <c r="K705" i="1"/>
  <c r="K690" i="1"/>
  <c r="K710" i="1"/>
  <c r="K707" i="1"/>
  <c r="K699" i="1"/>
  <c r="K708" i="1"/>
  <c r="K694" i="1"/>
  <c r="K681" i="1"/>
  <c r="K713" i="1"/>
  <c r="K691" i="1"/>
  <c r="K669" i="1"/>
  <c r="K692" i="1"/>
  <c r="K682" i="1"/>
  <c r="K716" i="1"/>
  <c r="K688" i="1"/>
  <c r="K686" i="1"/>
  <c r="K704" i="1"/>
  <c r="K702" i="1"/>
  <c r="K684" i="1"/>
  <c r="K712" i="1"/>
  <c r="K675" i="1"/>
  <c r="K670" i="1"/>
  <c r="K672" i="1"/>
  <c r="K679" i="1"/>
  <c r="K711" i="1"/>
  <c r="K703" i="1"/>
  <c r="K700" i="1"/>
  <c r="K697" i="1"/>
  <c r="K674" i="1"/>
  <c r="K683" i="1"/>
  <c r="K678" i="1"/>
  <c r="K695" i="1"/>
  <c r="K673" i="1"/>
  <c r="K677" i="1"/>
  <c r="K709" i="1"/>
  <c r="K698" i="1"/>
  <c r="K671" i="1"/>
  <c r="D87" i="9" l="1"/>
  <c r="Y749" i="1"/>
  <c r="Y735" i="1"/>
  <c r="D23" i="9"/>
  <c r="E119" i="9"/>
  <c r="Y757" i="1"/>
  <c r="Y744" i="1"/>
  <c r="F55" i="9"/>
  <c r="Y776" i="1"/>
  <c r="C215" i="9"/>
  <c r="Y765" i="1"/>
  <c r="F151" i="9"/>
  <c r="Y748" i="1"/>
  <c r="C87" i="9"/>
  <c r="Y756" i="1"/>
  <c r="D119" i="9"/>
  <c r="Y774" i="1"/>
  <c r="H183" i="9"/>
  <c r="Y737" i="1"/>
  <c r="F23" i="9"/>
  <c r="Y747" i="1"/>
  <c r="I55" i="9"/>
  <c r="C151" i="9"/>
  <c r="Y762" i="1"/>
  <c r="H151" i="9"/>
  <c r="Y767" i="1"/>
  <c r="F87" i="9"/>
  <c r="Y751" i="1"/>
  <c r="Y758" i="1"/>
  <c r="F119" i="9"/>
  <c r="Y742" i="1"/>
  <c r="D55" i="9"/>
  <c r="Y740" i="1"/>
  <c r="I23" i="9"/>
  <c r="D215" i="9"/>
  <c r="Y777" i="1"/>
  <c r="Y739" i="1"/>
  <c r="H23" i="9"/>
  <c r="Y745" i="1"/>
  <c r="G55" i="9"/>
  <c r="L715" i="1"/>
  <c r="M668" i="1"/>
  <c r="E151" i="9"/>
  <c r="Y764" i="1"/>
  <c r="Y778" i="1"/>
  <c r="E215" i="9"/>
  <c r="Y761" i="1"/>
  <c r="I119" i="9"/>
  <c r="Y736" i="1"/>
  <c r="E23" i="9"/>
  <c r="Y779" i="1"/>
  <c r="F215" i="9"/>
  <c r="Y759" i="1"/>
  <c r="G119" i="9"/>
  <c r="H55" i="9"/>
  <c r="Y746" i="1"/>
  <c r="Y741" i="1"/>
  <c r="C55" i="9"/>
  <c r="C183" i="9"/>
  <c r="Y769" i="1"/>
  <c r="G183" i="9"/>
  <c r="Y773" i="1"/>
  <c r="G151" i="9"/>
  <c r="Y766" i="1"/>
  <c r="E55" i="9"/>
  <c r="Y743" i="1"/>
  <c r="Y753" i="1"/>
  <c r="H87" i="9"/>
  <c r="Y763" i="1"/>
  <c r="D151" i="9"/>
  <c r="F183" i="9"/>
  <c r="Y772" i="1"/>
  <c r="G87" i="9"/>
  <c r="Y752" i="1"/>
  <c r="G23" i="9"/>
  <c r="Y738" i="1"/>
  <c r="Y755" i="1"/>
  <c r="C119" i="9"/>
  <c r="Y775" i="1"/>
  <c r="I183" i="9"/>
  <c r="I87" i="9"/>
  <c r="Y754" i="1"/>
  <c r="Y768" i="1"/>
  <c r="I151" i="9"/>
  <c r="Y771" i="1"/>
  <c r="E183" i="9"/>
  <c r="H119" i="9"/>
  <c r="Y760" i="1"/>
  <c r="Y750" i="1"/>
  <c r="E87" i="9"/>
  <c r="Y770" i="1"/>
  <c r="D183" i="9"/>
  <c r="Y734" i="1" l="1"/>
  <c r="Y815" i="1" s="1"/>
  <c r="M715" i="1"/>
  <c r="C23"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Hauck, Teena</author>
  </authors>
  <commentList>
    <comment ref="BN51" authorId="0" shapeId="0" xr:uid="{7E919ABB-F1AB-4111-876D-78BAE12A2247}">
      <text>
        <r>
          <rPr>
            <b/>
            <sz val="9"/>
            <color indexed="81"/>
            <rFont val="Tahoma"/>
            <family val="2"/>
          </rPr>
          <t>Hauck, Teena:</t>
        </r>
        <r>
          <rPr>
            <sz val="9"/>
            <color indexed="81"/>
            <rFont val="Tahoma"/>
            <family val="2"/>
          </rPr>
          <t xml:space="preserve">
+ Amortization
</t>
        </r>
      </text>
    </comment>
    <comment ref="K59" authorId="0" shapeId="0" xr:uid="{AB0895FD-7008-487B-9FFB-246567EBE0BC}">
      <text>
        <r>
          <rPr>
            <b/>
            <sz val="9"/>
            <color indexed="81"/>
            <rFont val="Tahoma"/>
            <family val="2"/>
          </rPr>
          <t>Hauck, Teena:</t>
        </r>
        <r>
          <rPr>
            <sz val="9"/>
            <color indexed="81"/>
            <rFont val="Tahoma"/>
            <family val="2"/>
          </rPr>
          <t xml:space="preserve">
SNF beds put on hold 10/31/2018
</t>
        </r>
      </text>
    </comment>
    <comment ref="U59" authorId="0" shapeId="0" xr:uid="{97FFD6B7-AEA9-4A06-85DD-92C99E64F420}">
      <text>
        <r>
          <rPr>
            <b/>
            <sz val="9"/>
            <color indexed="81"/>
            <rFont val="Tahoma"/>
            <family val="2"/>
          </rPr>
          <t>Hauck, Teena:</t>
        </r>
        <r>
          <rPr>
            <sz val="9"/>
            <color indexed="81"/>
            <rFont val="Tahoma"/>
            <family val="2"/>
          </rPr>
          <t xml:space="preserve">
Procedures
</t>
        </r>
      </text>
    </comment>
    <comment ref="V59" authorId="0" shapeId="0" xr:uid="{93E3D3B5-E3CF-4D39-B7BD-F45D1FD54E60}">
      <text>
        <r>
          <rPr>
            <b/>
            <sz val="9"/>
            <color indexed="81"/>
            <rFont val="Tahoma"/>
            <family val="2"/>
          </rPr>
          <t>Hauck, Teena:</t>
        </r>
        <r>
          <rPr>
            <sz val="9"/>
            <color indexed="81"/>
            <rFont val="Tahoma"/>
            <family val="2"/>
          </rPr>
          <t xml:space="preserve">
Procedures
Using EPIC Statistics instead of prior system for gathering statistics
</t>
        </r>
      </text>
    </comment>
    <comment ref="W59" authorId="0" shapeId="0" xr:uid="{ECF249C1-7528-4557-9ABC-D9582675FCF0}">
      <text>
        <r>
          <rPr>
            <b/>
            <sz val="9"/>
            <color indexed="81"/>
            <rFont val="Tahoma"/>
            <family val="2"/>
          </rPr>
          <t>Hauck, Teena:</t>
        </r>
        <r>
          <rPr>
            <sz val="9"/>
            <color indexed="81"/>
            <rFont val="Tahoma"/>
            <family val="2"/>
          </rPr>
          <t xml:space="preserve">
Exans
</t>
        </r>
      </text>
    </comment>
    <comment ref="X59" authorId="0" shapeId="0" xr:uid="{84D38864-59FD-481D-BF84-D0D21C255534}">
      <text>
        <r>
          <rPr>
            <b/>
            <sz val="9"/>
            <color indexed="81"/>
            <rFont val="Tahoma"/>
            <family val="2"/>
          </rPr>
          <t>Hauck, Teena:</t>
        </r>
        <r>
          <rPr>
            <sz val="9"/>
            <color indexed="81"/>
            <rFont val="Tahoma"/>
            <family val="2"/>
          </rPr>
          <t xml:space="preserve">
Exams
</t>
        </r>
      </text>
    </comment>
    <comment ref="Y59" authorId="0" shapeId="0" xr:uid="{ABF562C7-019B-4AA8-93DB-0BB51C8A586C}">
      <text>
        <r>
          <rPr>
            <b/>
            <sz val="9"/>
            <color indexed="81"/>
            <rFont val="Tahoma"/>
            <family val="2"/>
          </rPr>
          <t>Hauck, Teena:</t>
        </r>
        <r>
          <rPr>
            <sz val="9"/>
            <color indexed="81"/>
            <rFont val="Tahoma"/>
            <family val="2"/>
          </rPr>
          <t xml:space="preserve">
7140, 7141, 7142
</t>
        </r>
      </text>
    </comment>
    <comment ref="AD59" authorId="0" shapeId="0" xr:uid="{E7CF0F61-438A-4800-AC16-59C56EEC56E4}">
      <text>
        <r>
          <rPr>
            <b/>
            <sz val="9"/>
            <color indexed="81"/>
            <rFont val="Tahoma"/>
            <family val="2"/>
          </rPr>
          <t>Hauck, Teena:</t>
        </r>
        <r>
          <rPr>
            <sz val="9"/>
            <color indexed="81"/>
            <rFont val="Tahoma"/>
            <family val="2"/>
          </rPr>
          <t xml:space="preserve">
Treatments
x
Thea  Avg Hrs/treatment 3.5 hrs (Per Kim C)</t>
        </r>
      </text>
    </comment>
    <comment ref="AJ59" authorId="0" shapeId="0" xr:uid="{EB7E7DF5-4659-43FA-80CC-1DBCA6D1D739}">
      <text>
        <r>
          <rPr>
            <b/>
            <sz val="9"/>
            <color indexed="81"/>
            <rFont val="Tahoma"/>
            <family val="2"/>
          </rPr>
          <t>Hauck, Teena:</t>
        </r>
        <r>
          <rPr>
            <sz val="9"/>
            <color indexed="81"/>
            <rFont val="Tahoma"/>
            <family val="2"/>
          </rPr>
          <t xml:space="preserve">
Reorganizations of Confluence Health between CH, WVH  and CWH Companies</t>
        </r>
      </text>
    </comment>
    <comment ref="AP59" authorId="0" shapeId="0" xr:uid="{9F72318C-5159-4F8F-A40F-C33F88F428E5}">
      <text>
        <r>
          <rPr>
            <b/>
            <sz val="9"/>
            <color indexed="81"/>
            <rFont val="Tahoma"/>
            <family val="2"/>
          </rPr>
          <t>Hauck</t>
        </r>
        <r>
          <rPr>
            <sz val="9"/>
            <color indexed="81"/>
            <rFont val="Tahoma"/>
            <family val="2"/>
          </rPr>
          <t xml:space="preserve">
Reorganizations of Confluence Health between CH, WVH  and CWH Companies</t>
        </r>
      </text>
    </comment>
    <comment ref="B497" authorId="0" shapeId="0" xr:uid="{412B1CC7-3FD4-407A-B709-33144D904433}">
      <text>
        <r>
          <rPr>
            <b/>
            <sz val="9"/>
            <color indexed="81"/>
            <rFont val="Tahoma"/>
            <family val="2"/>
          </rPr>
          <t>Hauck, Teena:</t>
        </r>
        <r>
          <rPr>
            <sz val="9"/>
            <color indexed="81"/>
            <rFont val="Tahoma"/>
            <family val="2"/>
          </rPr>
          <t xml:space="preserve">
This formula is wrong looking at stats not the Operating expense
</t>
        </r>
      </text>
    </comment>
  </commentList>
</comments>
</file>

<file path=xl/sharedStrings.xml><?xml version="1.0" encoding="utf-8"?>
<sst xmlns="http://schemas.openxmlformats.org/spreadsheetml/2006/main" count="7064" uniqueCount="1387">
  <si>
    <t xml:space="preserve">B thru G.  Increases or decreases in operating expenses per unit of measure exceeding 25% are stated in column H.  Please submit an </t>
  </si>
  <si>
    <t>attachment with the report that addresses why those changes took place.  Also please provide any corrections that might be in order.</t>
  </si>
  <si>
    <t>If you want to review what you reported for the prior year you can click on the tab titled prior year.</t>
  </si>
  <si>
    <t>Employee Benefits</t>
  </si>
  <si>
    <t>1)    Enter the amount of employee benefits directly recorded in cell B47.</t>
  </si>
  <si>
    <t>3)    Enter the total unassigned employee benefits that will be assigned based on salaries in cell B48.</t>
  </si>
  <si>
    <t>Depreciation</t>
  </si>
  <si>
    <t>The Depreciation can be entered directly, assigned by square footage, or a combination of the two.</t>
  </si>
  <si>
    <t>1)    Enter the total amount of depreciation directly assigned in cell B51.</t>
  </si>
  <si>
    <t xml:space="preserve">3)    Enter the amount of depreciation that will be assigned by square footage in cell B52.  </t>
  </si>
  <si>
    <t>6010</t>
  </si>
  <si>
    <t>6030</t>
  </si>
  <si>
    <t>6070</t>
  </si>
  <si>
    <t>6100</t>
  </si>
  <si>
    <t>6120</t>
  </si>
  <si>
    <t>6140</t>
  </si>
  <si>
    <t>6150</t>
  </si>
  <si>
    <t>6170</t>
  </si>
  <si>
    <t>6200</t>
  </si>
  <si>
    <t>6210</t>
  </si>
  <si>
    <t>6330</t>
  </si>
  <si>
    <t>6400</t>
  </si>
  <si>
    <t>7010</t>
  </si>
  <si>
    <t>7020</t>
  </si>
  <si>
    <t>7030</t>
  </si>
  <si>
    <t>7040</t>
  </si>
  <si>
    <t>7050</t>
  </si>
  <si>
    <t>7060</t>
  </si>
  <si>
    <t>7070</t>
  </si>
  <si>
    <t>7110</t>
  </si>
  <si>
    <t>7120</t>
  </si>
  <si>
    <t>7130</t>
  </si>
  <si>
    <t>7140</t>
  </si>
  <si>
    <t>7150</t>
  </si>
  <si>
    <t>7160</t>
  </si>
  <si>
    <t>7170</t>
  </si>
  <si>
    <t>7180</t>
  </si>
  <si>
    <t>7190</t>
  </si>
  <si>
    <t>7200</t>
  </si>
  <si>
    <t>7220</t>
  </si>
  <si>
    <t>7230</t>
  </si>
  <si>
    <t>7240</t>
  </si>
  <si>
    <t>7250</t>
  </si>
  <si>
    <t>7260</t>
  </si>
  <si>
    <t>7310</t>
  </si>
  <si>
    <t>7320</t>
  </si>
  <si>
    <t>7330</t>
  </si>
  <si>
    <t>7340</t>
  </si>
  <si>
    <t>7350</t>
  </si>
  <si>
    <t>7380</t>
  </si>
  <si>
    <t>7390</t>
  </si>
  <si>
    <t>7400</t>
  </si>
  <si>
    <t>7410</t>
  </si>
  <si>
    <t>7420</t>
  </si>
  <si>
    <t>7430</t>
  </si>
  <si>
    <t>7490</t>
  </si>
  <si>
    <t>8200</t>
  </si>
  <si>
    <t>8310</t>
  </si>
  <si>
    <t>8320</t>
  </si>
  <si>
    <t>8330</t>
  </si>
  <si>
    <t>8350</t>
  </si>
  <si>
    <t>8360</t>
  </si>
  <si>
    <t>8370</t>
  </si>
  <si>
    <t>8420</t>
  </si>
  <si>
    <t>8430</t>
  </si>
  <si>
    <t>8460</t>
  </si>
  <si>
    <t>8470</t>
  </si>
  <si>
    <t>8480</t>
  </si>
  <si>
    <t>8490</t>
  </si>
  <si>
    <t>8510</t>
  </si>
  <si>
    <t>8530</t>
  </si>
  <si>
    <t>8560</t>
  </si>
  <si>
    <t>8590</t>
  </si>
  <si>
    <t>8610</t>
  </si>
  <si>
    <t>8620</t>
  </si>
  <si>
    <t>8630</t>
  </si>
  <si>
    <t>8640</t>
  </si>
  <si>
    <t>8650</t>
  </si>
  <si>
    <t>8660</t>
  </si>
  <si>
    <t>8670</t>
  </si>
  <si>
    <t>8680</t>
  </si>
  <si>
    <t>8690</t>
  </si>
  <si>
    <t>8700</t>
  </si>
  <si>
    <t>8710</t>
  </si>
  <si>
    <t>8720</t>
  </si>
  <si>
    <t>8730</t>
  </si>
  <si>
    <t>8740</t>
  </si>
  <si>
    <t>8770</t>
  </si>
  <si>
    <t>8790</t>
  </si>
  <si>
    <t>8830-8900</t>
  </si>
  <si>
    <t>9999</t>
  </si>
  <si>
    <t>See Instructions</t>
  </si>
  <si>
    <t>Intensive</t>
  </si>
  <si>
    <t>Semi-Intensive</t>
  </si>
  <si>
    <t>Acute</t>
  </si>
  <si>
    <t>Alternative</t>
  </si>
  <si>
    <t>Physical</t>
  </si>
  <si>
    <t>Psychiatric</t>
  </si>
  <si>
    <t>Chemical</t>
  </si>
  <si>
    <t>Nursery</t>
  </si>
  <si>
    <t>Skilled</t>
  </si>
  <si>
    <t>Swing</t>
  </si>
  <si>
    <t>Hospice</t>
  </si>
  <si>
    <t>Other Daily</t>
  </si>
  <si>
    <t>Labor &amp;</t>
  </si>
  <si>
    <t>Surgical</t>
  </si>
  <si>
    <t>Recovery</t>
  </si>
  <si>
    <t>Anesthesiology</t>
  </si>
  <si>
    <t>Central</t>
  </si>
  <si>
    <t>Laboratory</t>
  </si>
  <si>
    <t>Electro-</t>
  </si>
  <si>
    <t>Magnetic Res</t>
  </si>
  <si>
    <t>CT</t>
  </si>
  <si>
    <t xml:space="preserve">Radiology - </t>
  </si>
  <si>
    <t>Nuclear</t>
  </si>
  <si>
    <t>Pharmacy</t>
  </si>
  <si>
    <t>Respiratory</t>
  </si>
  <si>
    <t>Dialysis</t>
  </si>
  <si>
    <t>Emergency</t>
  </si>
  <si>
    <t>Ambulance</t>
  </si>
  <si>
    <t>Short</t>
  </si>
  <si>
    <t>Clinics</t>
  </si>
  <si>
    <t>Occupational</t>
  </si>
  <si>
    <t>Speech</t>
  </si>
  <si>
    <t>Recreational</t>
  </si>
  <si>
    <t>Observation</t>
  </si>
  <si>
    <t>Free-Standing</t>
  </si>
  <si>
    <t>Air</t>
  </si>
  <si>
    <t>Home Care</t>
  </si>
  <si>
    <t>Lithotripsy</t>
  </si>
  <si>
    <t>Organ</t>
  </si>
  <si>
    <t>Outpatient</t>
  </si>
  <si>
    <t>Other</t>
  </si>
  <si>
    <t>Research/Education</t>
  </si>
  <si>
    <t>Printing &amp;</t>
  </si>
  <si>
    <t>Dietary</t>
  </si>
  <si>
    <t>Cafeteria</t>
  </si>
  <si>
    <t>Laundry &amp;</t>
  </si>
  <si>
    <t>Social</t>
  </si>
  <si>
    <t>Purchasing</t>
  </si>
  <si>
    <t>Plant</t>
  </si>
  <si>
    <t>Housekeeping</t>
  </si>
  <si>
    <t>Communication</t>
  </si>
  <si>
    <t>Data</t>
  </si>
  <si>
    <t>Other General</t>
  </si>
  <si>
    <t>Accounting</t>
  </si>
  <si>
    <t>Patient</t>
  </si>
  <si>
    <t>Admitting</t>
  </si>
  <si>
    <t>Hospital</t>
  </si>
  <si>
    <t>Employee</t>
  </si>
  <si>
    <t>Public</t>
  </si>
  <si>
    <t>Management</t>
  </si>
  <si>
    <t>Personnel</t>
  </si>
  <si>
    <t>Auxiliary</t>
  </si>
  <si>
    <t>Chaplaincy</t>
  </si>
  <si>
    <t>Medical</t>
  </si>
  <si>
    <t>Utilization</t>
  </si>
  <si>
    <t>Nursing</t>
  </si>
  <si>
    <t>Nursing Float</t>
  </si>
  <si>
    <t>Inservice</t>
  </si>
  <si>
    <t>Comm. Health</t>
  </si>
  <si>
    <t>Grand</t>
  </si>
  <si>
    <t>Above</t>
  </si>
  <si>
    <t>Care</t>
  </si>
  <si>
    <t>Birth Ctr</t>
  </si>
  <si>
    <t>Rehab</t>
  </si>
  <si>
    <t>Dependency</t>
  </si>
  <si>
    <t>Beds</t>
  </si>
  <si>
    <t>Inpatient</t>
  </si>
  <si>
    <t>Services</t>
  </si>
  <si>
    <t>Delivery</t>
  </si>
  <si>
    <t>Room</t>
  </si>
  <si>
    <t>Therapy</t>
  </si>
  <si>
    <t>diagnosis</t>
  </si>
  <si>
    <t>Imaging</t>
  </si>
  <si>
    <t>Scanning</t>
  </si>
  <si>
    <t>Diagnostic</t>
  </si>
  <si>
    <t>Therapeutic</t>
  </si>
  <si>
    <t>Medicine</t>
  </si>
  <si>
    <t>Day Care</t>
  </si>
  <si>
    <t>Stay</t>
  </si>
  <si>
    <t>myogray</t>
  </si>
  <si>
    <t>Unit</t>
  </si>
  <si>
    <t>Transportation</t>
  </si>
  <si>
    <t>Transplants</t>
  </si>
  <si>
    <t>Chem. Dep.</t>
  </si>
  <si>
    <t>Ancillary</t>
  </si>
  <si>
    <t>Costs</t>
  </si>
  <si>
    <t>Duplication</t>
  </si>
  <si>
    <t>Linen</t>
  </si>
  <si>
    <t>Processing</t>
  </si>
  <si>
    <t>Accounts</t>
  </si>
  <si>
    <t>Fiscal Svcs</t>
  </si>
  <si>
    <t>Administration</t>
  </si>
  <si>
    <t>Health</t>
  </si>
  <si>
    <t>Relations</t>
  </si>
  <si>
    <t>Engineering</t>
  </si>
  <si>
    <t>Groups</t>
  </si>
  <si>
    <t>Library</t>
  </si>
  <si>
    <t>Records</t>
  </si>
  <si>
    <t>Staff</t>
  </si>
  <si>
    <t>Education</t>
  </si>
  <si>
    <t>Admin Services</t>
  </si>
  <si>
    <t>Total</t>
  </si>
  <si>
    <t>directly recorded</t>
  </si>
  <si>
    <t>assigned based on salaries</t>
  </si>
  <si>
    <t>total</t>
  </si>
  <si>
    <t>depreciation directly recorded</t>
  </si>
  <si>
    <t>depreciation based on sq. ft.</t>
  </si>
  <si>
    <t>Account Number</t>
  </si>
  <si>
    <t>Account</t>
  </si>
  <si>
    <t>Unassigned</t>
  </si>
  <si>
    <t>Name</t>
  </si>
  <si>
    <t>Other Direct</t>
  </si>
  <si>
    <t>Unit of Measure Description</t>
  </si>
  <si>
    <t>Patient Days</t>
  </si>
  <si>
    <t>Newborn Days</t>
  </si>
  <si>
    <t>Procedures</t>
  </si>
  <si>
    <t>Operating Min.</t>
  </si>
  <si>
    <t>Recovery Min.</t>
  </si>
  <si>
    <t>Anesthesia Min.</t>
  </si>
  <si>
    <t>x</t>
  </si>
  <si>
    <t>Billable Tests</t>
  </si>
  <si>
    <t>MRI RVU</t>
  </si>
  <si>
    <t>HECT Unit</t>
  </si>
  <si>
    <t>RVU</t>
  </si>
  <si>
    <t>Treatments</t>
  </si>
  <si>
    <t>Hours</t>
  </si>
  <si>
    <t>Visits</t>
  </si>
  <si>
    <t>Occasions</t>
  </si>
  <si>
    <t>Patients</t>
  </si>
  <si>
    <t>Patient Meals</t>
  </si>
  <si>
    <t>Gross Sq Ft</t>
  </si>
  <si>
    <t>Units of Measure</t>
  </si>
  <si>
    <t>Full Time Equivalents</t>
  </si>
  <si>
    <t>Salaries &amp; Wages</t>
  </si>
  <si>
    <t>Professional Fees</t>
  </si>
  <si>
    <t>Supplies</t>
  </si>
  <si>
    <t>Purch. Serv. - Utilities</t>
  </si>
  <si>
    <t>Purch. Serv. - Other</t>
  </si>
  <si>
    <t>Lease/Rental</t>
  </si>
  <si>
    <t>Other Direct Expenses</t>
  </si>
  <si>
    <t>Recoveries</t>
  </si>
  <si>
    <t>Total Adj Exp</t>
  </si>
  <si>
    <t>Tax Revenue</t>
  </si>
  <si>
    <t>IP Revenue</t>
  </si>
  <si>
    <t>OP Revenue</t>
  </si>
  <si>
    <t>Gross Revenue</t>
  </si>
  <si>
    <t>Sq FT</t>
  </si>
  <si>
    <t>Patient  Meals Served</t>
  </si>
  <si>
    <t>Housekeeping Hours of Service</t>
  </si>
  <si>
    <t>Dry Pounds of Laundry</t>
  </si>
  <si>
    <t>Nursing FTE's</t>
  </si>
  <si>
    <t>YE-A                            HOSPITAL INFORMATION         Page 1 of 2</t>
  </si>
  <si>
    <t>Fiscal Year Ended</t>
  </si>
  <si>
    <t>License Number</t>
  </si>
  <si>
    <t>:</t>
  </si>
  <si>
    <t>Hospital Name</t>
  </si>
  <si>
    <t>City, State, Zip</t>
  </si>
  <si>
    <t>County</t>
  </si>
  <si>
    <t>Chief Executive Officer</t>
  </si>
  <si>
    <t>Chief Financial Officer</t>
  </si>
  <si>
    <t>Chair of Governing Board</t>
  </si>
  <si>
    <t>Telephone Number</t>
  </si>
  <si>
    <t>Facsimile Number</t>
  </si>
  <si>
    <t>TYPE OF ORGANIZATION  (If applies enter 1)</t>
  </si>
  <si>
    <t>Governmental</t>
  </si>
  <si>
    <t>State</t>
  </si>
  <si>
    <t>District</t>
  </si>
  <si>
    <t>Not For Profit</t>
  </si>
  <si>
    <t>Church Operated</t>
  </si>
  <si>
    <t>For Profit</t>
  </si>
  <si>
    <t>Individual</t>
  </si>
  <si>
    <t>Partnership</t>
  </si>
  <si>
    <t>Corporation</t>
  </si>
  <si>
    <t>YE-A                            HOSPITAL INFORMATION         Page 2 of 2</t>
  </si>
  <si>
    <t xml:space="preserve">ACTUAL UTILIZATION                                                                   </t>
  </si>
  <si>
    <t>Admissions</t>
  </si>
  <si>
    <t>ICU, SICU, ACUTE, PSYCH</t>
  </si>
  <si>
    <t>Skilled Nursing/Swing</t>
  </si>
  <si>
    <t>Chemical Dependency/ATC</t>
  </si>
  <si>
    <t>Number of Births</t>
  </si>
  <si>
    <t xml:space="preserve">NUMBER OF BEDS AVAILABLE                                 </t>
  </si>
  <si>
    <t>Intensive Care</t>
  </si>
  <si>
    <t>Semi-Intensive Care</t>
  </si>
  <si>
    <t>Acute Care - Pediatrics</t>
  </si>
  <si>
    <t>Acute Care - Obstetrics</t>
  </si>
  <si>
    <t>Acute Care - Rehab</t>
  </si>
  <si>
    <t>Skilled Nursing</t>
  </si>
  <si>
    <t>Swing Beds</t>
  </si>
  <si>
    <t>Other (Exclude Nursery)</t>
  </si>
  <si>
    <t>Total Beds Available</t>
  </si>
  <si>
    <t>Total Beds Licensed</t>
  </si>
  <si>
    <t>Nursery - Bassinets</t>
  </si>
  <si>
    <t>SNF/SWING Ancillary Revenue</t>
  </si>
  <si>
    <t xml:space="preserve">HOSPITAL                                                      </t>
  </si>
  <si>
    <t>Medicare</t>
  </si>
  <si>
    <t>Medicaid</t>
  </si>
  <si>
    <t>OP Visits</t>
  </si>
  <si>
    <t xml:space="preserve">SNF/SWING                                                          </t>
  </si>
  <si>
    <t xml:space="preserve">ATC                                                           </t>
  </si>
  <si>
    <t xml:space="preserve">HBP Component                                   </t>
  </si>
  <si>
    <t>Revenue</t>
  </si>
  <si>
    <t>Expense</t>
  </si>
  <si>
    <t>HBP Component</t>
  </si>
  <si>
    <t>SUPPORTING SCHEDULES</t>
  </si>
  <si>
    <t>SS-2 EMPLOYEE BENEFITS</t>
  </si>
  <si>
    <t>FICA Taxes</t>
  </si>
  <si>
    <t>Unemployment Compensation</t>
  </si>
  <si>
    <t>Workers Compensation</t>
  </si>
  <si>
    <t>Group Health Insurance</t>
  </si>
  <si>
    <t>Group Life Insurance</t>
  </si>
  <si>
    <t>Pension &amp; Retirement</t>
  </si>
  <si>
    <t>Other Employee Benefits</t>
  </si>
  <si>
    <t>SS-3 RENTAL AND LEASE EXPENSE</t>
  </si>
  <si>
    <t>Rental &amp; Lease Exp - Bldgs</t>
  </si>
  <si>
    <t>Rental &amp; Lease Exp - Equip</t>
  </si>
  <si>
    <t>SS-5 INSURANCE EXPENSE</t>
  </si>
  <si>
    <t>Hospital &amp; Prof Malpractice</t>
  </si>
  <si>
    <t>Other Insurance</t>
  </si>
  <si>
    <t>LICENSE AND TAXES</t>
  </si>
  <si>
    <t>License Fees</t>
  </si>
  <si>
    <t>Taxes (other than income)</t>
  </si>
  <si>
    <t>SS-6 INTEREST EXPENSE</t>
  </si>
  <si>
    <t>Interest Expense - WC</t>
  </si>
  <si>
    <t>Interest Expense - Other</t>
  </si>
  <si>
    <t>SS-4 DEPRECIATION EXPENSE</t>
  </si>
  <si>
    <t>FIXED ASSETS</t>
  </si>
  <si>
    <t>Beg. Balance</t>
  </si>
  <si>
    <t>Additions</t>
  </si>
  <si>
    <t>Retirement</t>
  </si>
  <si>
    <t>Ending Balance</t>
  </si>
  <si>
    <t>Land</t>
  </si>
  <si>
    <t>Land Improvements</t>
  </si>
  <si>
    <t>Buildings</t>
  </si>
  <si>
    <t>Fixed Equipment - Bldg Srv</t>
  </si>
  <si>
    <t>Fixed Equipment - Other</t>
  </si>
  <si>
    <t>Equip - Major Moveable</t>
  </si>
  <si>
    <t>Equip - Minor</t>
  </si>
  <si>
    <t>Leasehold Improvements</t>
  </si>
  <si>
    <t>Construction In Progress</t>
  </si>
  <si>
    <t>ACCUMULATED DEPRECIATION</t>
  </si>
  <si>
    <t>SS-8  DEDUCTIONS FROM REVENUE</t>
  </si>
  <si>
    <t>Contractuals</t>
  </si>
  <si>
    <t xml:space="preserve">Medicare </t>
  </si>
  <si>
    <t xml:space="preserve">Medicaid </t>
  </si>
  <si>
    <t xml:space="preserve">Workers Comp </t>
  </si>
  <si>
    <t>Other Government Programs</t>
  </si>
  <si>
    <t xml:space="preserve">Negotiated Rate </t>
  </si>
  <si>
    <t xml:space="preserve">Other </t>
  </si>
  <si>
    <t>Total Contractuals</t>
  </si>
  <si>
    <t>Charity Care</t>
  </si>
  <si>
    <t>Number of Charity Care Patients                                 :</t>
  </si>
  <si>
    <t>Inpatient Charity Care Provided</t>
  </si>
  <si>
    <t>Outpatient  Charity Care Provided</t>
  </si>
  <si>
    <t>Total Charity Care Provided</t>
  </si>
  <si>
    <t>Other Deductions</t>
  </si>
  <si>
    <t>Administrative Adjustments</t>
  </si>
  <si>
    <t>Total Other Deductions</t>
  </si>
  <si>
    <t>Total Deductions From Revenue</t>
  </si>
  <si>
    <t>FS - 1   BALANCE SHEET  (Assets)</t>
  </si>
  <si>
    <t>CURRENT ASSETS:</t>
  </si>
  <si>
    <t>Cash</t>
  </si>
  <si>
    <t>Marketable Securities</t>
  </si>
  <si>
    <t>Accounts Receivable</t>
  </si>
  <si>
    <t>Less-Est. Uncoll. &amp; Allow.</t>
  </si>
  <si>
    <t>Pledges &amp; Other Receivables</t>
  </si>
  <si>
    <t>Due From Restricted Funds</t>
  </si>
  <si>
    <t>Inventory</t>
  </si>
  <si>
    <t>Prepaid Expenses</t>
  </si>
  <si>
    <t>Current Portion of FHT</t>
  </si>
  <si>
    <t>Total Current Assets</t>
  </si>
  <si>
    <t>BOARD DESIGNATED ASSETS</t>
  </si>
  <si>
    <t>Other Assets</t>
  </si>
  <si>
    <t>Total BDA</t>
  </si>
  <si>
    <t>PROP, PLANT, &amp; EQUIP</t>
  </si>
  <si>
    <t>Fixed Equip - Bldg Srv</t>
  </si>
  <si>
    <t>Fixed Equip - Other</t>
  </si>
  <si>
    <t>Equipment</t>
  </si>
  <si>
    <t>Total P P &amp; E</t>
  </si>
  <si>
    <t>Less Accum. Depreciation</t>
  </si>
  <si>
    <t>Net P P &amp; E</t>
  </si>
  <si>
    <t>INVESTMENTS &amp; OTHER ASSETS</t>
  </si>
  <si>
    <t>Investments In P P &amp; E</t>
  </si>
  <si>
    <t>Less - Accum Depre</t>
  </si>
  <si>
    <t>Other Investments</t>
  </si>
  <si>
    <t>Total Invest. &amp; Other Assets</t>
  </si>
  <si>
    <t>INTANGIBLE ASSETS</t>
  </si>
  <si>
    <t>Goodwill</t>
  </si>
  <si>
    <t>Unamortized Loan Costs</t>
  </si>
  <si>
    <t>Preopening &amp; Other Org Costs</t>
  </si>
  <si>
    <t>Other Intangible Assets</t>
  </si>
  <si>
    <t>Total Intangible Assets</t>
  </si>
  <si>
    <t>Total Assets</t>
  </si>
  <si>
    <t>FS - 1   BALANCE SHEET  ( Liabilities)</t>
  </si>
  <si>
    <t>CURRENT LIABILITIES</t>
  </si>
  <si>
    <t>Notes and Loans Payable</t>
  </si>
  <si>
    <t>Accounts Payable</t>
  </si>
  <si>
    <t>Accrued Compensation</t>
  </si>
  <si>
    <t>Other Accrued Expenses</t>
  </si>
  <si>
    <t>Advances From 3rd Parties</t>
  </si>
  <si>
    <t>Due to Restricted Funds</t>
  </si>
  <si>
    <t>Income Taxes Payable</t>
  </si>
  <si>
    <t>Other Current Liabilities</t>
  </si>
  <si>
    <t>Current Maturities of LTD</t>
  </si>
  <si>
    <t>Total Current Liabilities</t>
  </si>
  <si>
    <t>DEFERRED CREDITS</t>
  </si>
  <si>
    <t>Deferred Income Taxes</t>
  </si>
  <si>
    <t>Deferred 3rd Party Revenue</t>
  </si>
  <si>
    <t>Other Deferred Credits</t>
  </si>
  <si>
    <t>Total Deferred Credits</t>
  </si>
  <si>
    <t>LONG TERM DEBT</t>
  </si>
  <si>
    <t>Mortgage Payable</t>
  </si>
  <si>
    <t xml:space="preserve">Construction Loans - Interim </t>
  </si>
  <si>
    <t>Notes Payable</t>
  </si>
  <si>
    <t xml:space="preserve">Capitalized Lease Obligations        </t>
  </si>
  <si>
    <t>Bonds Payable</t>
  </si>
  <si>
    <t xml:space="preserve">Notes and Loans Payable to Parent    </t>
  </si>
  <si>
    <t>Noncurrent Liabilities</t>
  </si>
  <si>
    <t>Less Current Maturities LTD</t>
  </si>
  <si>
    <t>Total Long Term Debt</t>
  </si>
  <si>
    <t>Unrestricted Fund Balance</t>
  </si>
  <si>
    <t>Retained Earnings</t>
  </si>
  <si>
    <t>Additional Paid In Capital</t>
  </si>
  <si>
    <t xml:space="preserve">Total Liab &amp; Fund Bal or Equity      </t>
  </si>
  <si>
    <t>Check Figure  Total Assets</t>
  </si>
  <si>
    <t>FS - 3  STATEMENT OF REVENUE &amp; EXPENSE</t>
  </si>
  <si>
    <t>OPERATING REVENUE</t>
  </si>
  <si>
    <t>Inpatient Revenue</t>
  </si>
  <si>
    <t>Outpatient Revenue</t>
  </si>
  <si>
    <t xml:space="preserve">Total Patient Services Revenue       </t>
  </si>
  <si>
    <t>DEDUCTIONS FROM REVENUE</t>
  </si>
  <si>
    <t>Contractual Adjustments</t>
  </si>
  <si>
    <t>Charity &amp; Uncompensated Care</t>
  </si>
  <si>
    <t>Other Adj. &amp; Allowances</t>
  </si>
  <si>
    <t>Net Patient Service Revenue</t>
  </si>
  <si>
    <t>OTHER OPERATING REVENUE</t>
  </si>
  <si>
    <t>Other Operating Revenue</t>
  </si>
  <si>
    <t>Tax Revenues</t>
  </si>
  <si>
    <t>Total Other Operating Rev</t>
  </si>
  <si>
    <t>Total Operating Revenue</t>
  </si>
  <si>
    <t xml:space="preserve">FS - 3  STATEMENT OF REVENUE &amp; EXPENSE </t>
  </si>
  <si>
    <t>Salaries and Wages</t>
  </si>
  <si>
    <t xml:space="preserve">Supplies </t>
  </si>
  <si>
    <t>Purch Srv - Utilities</t>
  </si>
  <si>
    <t>Purch Srv - Other</t>
  </si>
  <si>
    <t>Rentals/Leases</t>
  </si>
  <si>
    <t>Insurance</t>
  </si>
  <si>
    <t>License &amp; Taxes</t>
  </si>
  <si>
    <t>Interest</t>
  </si>
  <si>
    <t>Provision for Bad Debts</t>
  </si>
  <si>
    <t>Other Direct Expense</t>
  </si>
  <si>
    <t>Total Operating Expenses</t>
  </si>
  <si>
    <t>Net Operating Revenue</t>
  </si>
  <si>
    <t>Non Operating Rev Net of Exp</t>
  </si>
  <si>
    <t xml:space="preserve">Net Rev. Before Items Listed Below   </t>
  </si>
  <si>
    <t>Extraordinary Items</t>
  </si>
  <si>
    <t>Federal Income Taxes</t>
  </si>
  <si>
    <t>Net Revenue or (Expense)</t>
  </si>
  <si>
    <t>EDIT</t>
  </si>
  <si>
    <t>VOLUME:</t>
  </si>
  <si>
    <t>Info Page</t>
  </si>
  <si>
    <t>CC Detail</t>
  </si>
  <si>
    <t>Hospital Admissions</t>
  </si>
  <si>
    <t>Hospital Patient Days</t>
  </si>
  <si>
    <t>SNF/Swing Admissions</t>
  </si>
  <si>
    <t>SNF/Swing Patient Days</t>
  </si>
  <si>
    <t>ATC Admissions</t>
  </si>
  <si>
    <t>ATC Patient Days</t>
  </si>
  <si>
    <t>Newborn Admissions</t>
  </si>
  <si>
    <t>OPERATING EXPENSES:</t>
  </si>
  <si>
    <t>FS-3</t>
  </si>
  <si>
    <t>Support Sched.</t>
  </si>
  <si>
    <t>Salaries</t>
  </si>
  <si>
    <t>Leases/Rentals</t>
  </si>
  <si>
    <t>Licenses &amp; Taxes</t>
  </si>
  <si>
    <t>Ins, Lic. &amp; Taxes, and Interest</t>
  </si>
  <si>
    <t>Total Other Direct Expense</t>
  </si>
  <si>
    <t>Total Expenses</t>
  </si>
  <si>
    <t>DEDUCTIONS:</t>
  </si>
  <si>
    <t>SS-8</t>
  </si>
  <si>
    <t>CHARITY CARE</t>
  </si>
  <si>
    <t>Deductions</t>
  </si>
  <si>
    <t>From Revenue</t>
  </si>
  <si>
    <t># Of Patients</t>
  </si>
  <si>
    <t>OTHER REVENUES:</t>
  </si>
  <si>
    <t>CC-DETAIL</t>
  </si>
  <si>
    <t>Other Revenue</t>
  </si>
  <si>
    <t>PATIENT SERVICE REVENUE:</t>
  </si>
  <si>
    <t>PAYOR</t>
  </si>
  <si>
    <t>INFO</t>
  </si>
  <si>
    <t>FIXED ASSET ENDING BALANCES:</t>
  </si>
  <si>
    <t>FS-1</t>
  </si>
  <si>
    <t>SS-4</t>
  </si>
  <si>
    <t>Fixed Equip - Bldg Serv</t>
  </si>
  <si>
    <t>Equipment (Moveable)</t>
  </si>
  <si>
    <t>Accum Depre Ending Balance</t>
  </si>
  <si>
    <t>Balance Sheet</t>
  </si>
  <si>
    <t>FS-1   Assets</t>
  </si>
  <si>
    <t>FS-1  Liabilities &amp; Fund Balance</t>
  </si>
  <si>
    <t>The actual operating expenses and units of measure are presented for the past two years in columns B-E.</t>
  </si>
  <si>
    <t>The operating expenses per unit of measure are presented in columns F and G.</t>
  </si>
  <si>
    <t>If the percentage change in operating expenses varies by more or less than 25 %, the variance appears in column H.</t>
  </si>
  <si>
    <t>If the percentage change is more or less than 25%., please provide an explanation that is provided as an attachment with your</t>
  </si>
  <si>
    <t>year end report submittal.  Also please provide any corrections required to the prior years information.</t>
  </si>
  <si>
    <t>Operating</t>
  </si>
  <si>
    <t xml:space="preserve">Units of </t>
  </si>
  <si>
    <t>Op Exp /</t>
  </si>
  <si>
    <t xml:space="preserve">% chg </t>
  </si>
  <si>
    <t>Measure</t>
  </si>
  <si>
    <t>U O M</t>
  </si>
  <si>
    <t>&lt;&gt; 25%</t>
  </si>
  <si>
    <t>6010  Intensive Care</t>
  </si>
  <si>
    <t>6030  Semi-Intensive Care</t>
  </si>
  <si>
    <t>6070  Acute Care</t>
  </si>
  <si>
    <t>6100  Alternative Birthing Center</t>
  </si>
  <si>
    <t>6120  Physical Rehabilitation</t>
  </si>
  <si>
    <t>6140  Psychiatric Care</t>
  </si>
  <si>
    <t>6150  Chemical Dependency</t>
  </si>
  <si>
    <t>6170  Nursery</t>
  </si>
  <si>
    <t>6200  Skilled Nursing</t>
  </si>
  <si>
    <t>6210  Swing Beds</t>
  </si>
  <si>
    <t>6330  Hospice Inpatient</t>
  </si>
  <si>
    <t>6400  Other Daily Services</t>
  </si>
  <si>
    <t>7010  Labor  Delivery</t>
  </si>
  <si>
    <t>7020  Surgical Services</t>
  </si>
  <si>
    <t>7030  Recovery Room</t>
  </si>
  <si>
    <t>7040  Anesthesiology</t>
  </si>
  <si>
    <t>7050  Central Services</t>
  </si>
  <si>
    <t>N/A</t>
  </si>
  <si>
    <t>7070  Laboratory</t>
  </si>
  <si>
    <t>7110  Electrodiagnosis</t>
  </si>
  <si>
    <t>7120  Magnetic Resonance Imaging</t>
  </si>
  <si>
    <t>7130  Ct Scanning</t>
  </si>
  <si>
    <t>7140  Radiology - Diagnostic</t>
  </si>
  <si>
    <t>7150  Radiology - Therapeutic</t>
  </si>
  <si>
    <t>7160  Nuclear Medicine</t>
  </si>
  <si>
    <t>7170  Pharmacy</t>
  </si>
  <si>
    <t>7180  Respiratory Therapy</t>
  </si>
  <si>
    <t>7190  Dialysis</t>
  </si>
  <si>
    <t>7200  Physical Therapy</t>
  </si>
  <si>
    <t>7220  Psychiatric Day Care</t>
  </si>
  <si>
    <t>7230  Emergency Room</t>
  </si>
  <si>
    <t>7240  Ambulance</t>
  </si>
  <si>
    <t>7250  Short Stay</t>
  </si>
  <si>
    <t>7260  Clinics</t>
  </si>
  <si>
    <t>7310  Occupational Therapy</t>
  </si>
  <si>
    <t>7320  Speech Therapy</t>
  </si>
  <si>
    <t>7330  Recreational Therapy</t>
  </si>
  <si>
    <t>7350  Observation Unit</t>
  </si>
  <si>
    <t>7380  Free-Standing Clinics</t>
  </si>
  <si>
    <t>7390  Air Transportation</t>
  </si>
  <si>
    <t>7400  Home Care Services</t>
  </si>
  <si>
    <t>7410  Lithotripsy</t>
  </si>
  <si>
    <t>7420  Organ Transplants</t>
  </si>
  <si>
    <t>7430  Outpatient Chem. Dep.</t>
  </si>
  <si>
    <t>7490  Other Ancillary</t>
  </si>
  <si>
    <t>8310  Printing &amp; Duplication</t>
  </si>
  <si>
    <t>8320  Dietary</t>
  </si>
  <si>
    <t>8330  Cafeteria</t>
  </si>
  <si>
    <t>8350  Laundry &amp; Linen</t>
  </si>
  <si>
    <t>8360  Social Services</t>
  </si>
  <si>
    <t>8370  Central Transportation</t>
  </si>
  <si>
    <t>8420  Purchasing</t>
  </si>
  <si>
    <t>8430  Plant</t>
  </si>
  <si>
    <t>8460  Housekeeping</t>
  </si>
  <si>
    <t>8470  Communication</t>
  </si>
  <si>
    <t>8480  Data Processing</t>
  </si>
  <si>
    <t>8490  Other General Services</t>
  </si>
  <si>
    <t>8510  Accounting</t>
  </si>
  <si>
    <t>8530  Patient Accounts</t>
  </si>
  <si>
    <t>8560  Admitting</t>
  </si>
  <si>
    <t>8590  Other Fiscal Services</t>
  </si>
  <si>
    <t>8610  Hospital Administration</t>
  </si>
  <si>
    <t>8620  Employee Health</t>
  </si>
  <si>
    <t>8630  Public Relations</t>
  </si>
  <si>
    <t>8640  Management Engineering</t>
  </si>
  <si>
    <t>8650  Personnel</t>
  </si>
  <si>
    <t>8670  Chaplaincy Services</t>
  </si>
  <si>
    <t>8680  Medical Library</t>
  </si>
  <si>
    <t>8690  Medical Records</t>
  </si>
  <si>
    <t>8700  Medical Staff</t>
  </si>
  <si>
    <t>8710  Utilization Management</t>
  </si>
  <si>
    <t>8720  Nursing Administration</t>
  </si>
  <si>
    <t>8730  Nursing Float Personnel</t>
  </si>
  <si>
    <t>8740  Inservice Education</t>
  </si>
  <si>
    <t>8770  Comm. Health Education</t>
  </si>
  <si>
    <t>8790  Other Admin. Services</t>
  </si>
  <si>
    <t>8830-8900  Unassigned Other Direct</t>
  </si>
  <si>
    <t>DIRECT</t>
  </si>
  <si>
    <t>OP EXP</t>
  </si>
  <si>
    <t>SQ FT</t>
  </si>
  <si>
    <t>ACCUM COST</t>
  </si>
  <si>
    <t>SUPPLIES</t>
  </si>
  <si>
    <t>MEALS SRV</t>
  </si>
  <si>
    <t>F T E'S</t>
  </si>
  <si>
    <t>HRS OF SRV</t>
  </si>
  <si>
    <t>DRY LBS</t>
  </si>
  <si>
    <t>GROSS REV</t>
  </si>
  <si>
    <t>NRS F T E'S</t>
  </si>
  <si>
    <t>+BE</t>
  </si>
  <si>
    <t>Unassigned Expenses</t>
  </si>
  <si>
    <t>+CD</t>
  </si>
  <si>
    <t>Printing &amp; Duplication</t>
  </si>
  <si>
    <t>+AX</t>
  </si>
  <si>
    <t>+BJ</t>
  </si>
  <si>
    <t>Communications</t>
  </si>
  <si>
    <t>+BG</t>
  </si>
  <si>
    <t>Hospital Administration</t>
  </si>
  <si>
    <t>+BN</t>
  </si>
  <si>
    <t>Other Administrative Services</t>
  </si>
  <si>
    <t>+CC</t>
  </si>
  <si>
    <t>Public Relations</t>
  </si>
  <si>
    <t>+BP</t>
  </si>
  <si>
    <t>Community Health Education</t>
  </si>
  <si>
    <t>+CB</t>
  </si>
  <si>
    <t>Management Engineering</t>
  </si>
  <si>
    <t>+BQ</t>
  </si>
  <si>
    <t>+BD</t>
  </si>
  <si>
    <t>+AY</t>
  </si>
  <si>
    <t>+BR</t>
  </si>
  <si>
    <t>Employee Health Services</t>
  </si>
  <si>
    <t>+BO</t>
  </si>
  <si>
    <t>+AZ</t>
  </si>
  <si>
    <t>+BF</t>
  </si>
  <si>
    <t>Laundry &amp; Linen</t>
  </si>
  <si>
    <t>+BA</t>
  </si>
  <si>
    <t>Research &amp; Education</t>
  </si>
  <si>
    <t>+AW</t>
  </si>
  <si>
    <t>Social Services</t>
  </si>
  <si>
    <t>+BB</t>
  </si>
  <si>
    <t>Central Transportation</t>
  </si>
  <si>
    <t>+BC</t>
  </si>
  <si>
    <t>Other General Services</t>
  </si>
  <si>
    <t>+BI</t>
  </si>
  <si>
    <t>Patient Accounts</t>
  </si>
  <si>
    <t>+BK</t>
  </si>
  <si>
    <t>Data Processing</t>
  </si>
  <si>
    <t>+BH</t>
  </si>
  <si>
    <t>+BL</t>
  </si>
  <si>
    <t>Other Fiscal Services</t>
  </si>
  <si>
    <t>+BM</t>
  </si>
  <si>
    <t>Auxiliary Groups</t>
  </si>
  <si>
    <t>+BS</t>
  </si>
  <si>
    <t>Chaplaincy Services</t>
  </si>
  <si>
    <t>+BT</t>
  </si>
  <si>
    <t>Medical Library</t>
  </si>
  <si>
    <t>+BU</t>
  </si>
  <si>
    <t>Medical Records</t>
  </si>
  <si>
    <t>+BV</t>
  </si>
  <si>
    <t>Medical Staff</t>
  </si>
  <si>
    <t>+BW</t>
  </si>
  <si>
    <t>Medical Care Evaluation</t>
  </si>
  <si>
    <t>+BX</t>
  </si>
  <si>
    <t>Nursing Administration</t>
  </si>
  <si>
    <t>+BY</t>
  </si>
  <si>
    <t>Nursing Float Personnel</t>
  </si>
  <si>
    <t>+BZ</t>
  </si>
  <si>
    <t>Inservice Education</t>
  </si>
  <si>
    <t>+CA</t>
  </si>
  <si>
    <t xml:space="preserve">DIRECT </t>
  </si>
  <si>
    <t>TOTAL</t>
  </si>
  <si>
    <t>ALLOCATION</t>
  </si>
  <si>
    <t>+C</t>
  </si>
  <si>
    <t>+D</t>
  </si>
  <si>
    <t>Acute Care</t>
  </si>
  <si>
    <t>+E</t>
  </si>
  <si>
    <t>Alternative Birthing Center</t>
  </si>
  <si>
    <t>+F</t>
  </si>
  <si>
    <t>Physical Rehabilitation</t>
  </si>
  <si>
    <t>+G</t>
  </si>
  <si>
    <t>Psychiatric Care</t>
  </si>
  <si>
    <t>+H</t>
  </si>
  <si>
    <t>Alcoholism Treatment</t>
  </si>
  <si>
    <t>+I</t>
  </si>
  <si>
    <t>+J</t>
  </si>
  <si>
    <t>+K</t>
  </si>
  <si>
    <t>+L</t>
  </si>
  <si>
    <t>Hospice Care</t>
  </si>
  <si>
    <t>+M</t>
  </si>
  <si>
    <t>Other Daily Services</t>
  </si>
  <si>
    <t>+N</t>
  </si>
  <si>
    <t>Labor and Delivery</t>
  </si>
  <si>
    <t>+O</t>
  </si>
  <si>
    <t>Surgical Services</t>
  </si>
  <si>
    <t>+P</t>
  </si>
  <si>
    <t>Recovery Room</t>
  </si>
  <si>
    <t>+Q</t>
  </si>
  <si>
    <t>+R</t>
  </si>
  <si>
    <t>Central Services</t>
  </si>
  <si>
    <t>+S</t>
  </si>
  <si>
    <t>Intravenous Therapy</t>
  </si>
  <si>
    <t>+T</t>
  </si>
  <si>
    <t>+U</t>
  </si>
  <si>
    <t>Electrodiagnosis</t>
  </si>
  <si>
    <t>+V</t>
  </si>
  <si>
    <t>Magnetic Resonance</t>
  </si>
  <si>
    <t>+W</t>
  </si>
  <si>
    <t>CT Scanning</t>
  </si>
  <si>
    <t>+X</t>
  </si>
  <si>
    <t>+Y</t>
  </si>
  <si>
    <t>Radiology - Therapeutic</t>
  </si>
  <si>
    <t>+Z</t>
  </si>
  <si>
    <t>Nuclear Medicine</t>
  </si>
  <si>
    <t>+AA</t>
  </si>
  <si>
    <t>+AB</t>
  </si>
  <si>
    <t>Respiratory Therapy</t>
  </si>
  <si>
    <t>+AC</t>
  </si>
  <si>
    <t>+AD</t>
  </si>
  <si>
    <t>Physical Therapy</t>
  </si>
  <si>
    <t>+AE</t>
  </si>
  <si>
    <t>Psychiatric Day Care</t>
  </si>
  <si>
    <t>+AF</t>
  </si>
  <si>
    <t>Emergency Room</t>
  </si>
  <si>
    <t>+AG</t>
  </si>
  <si>
    <t>+AH</t>
  </si>
  <si>
    <t>Short Stay</t>
  </si>
  <si>
    <t>+AI</t>
  </si>
  <si>
    <t>+AJ</t>
  </si>
  <si>
    <t>Occupational Therapy</t>
  </si>
  <si>
    <t>+AK</t>
  </si>
  <si>
    <t>Speech Therapy</t>
  </si>
  <si>
    <t>+AL</t>
  </si>
  <si>
    <t>Recreational Therapy</t>
  </si>
  <si>
    <t>+AM</t>
  </si>
  <si>
    <t>Electromyography</t>
  </si>
  <si>
    <t>+AN</t>
  </si>
  <si>
    <t>Observation Unit</t>
  </si>
  <si>
    <t>+AO</t>
  </si>
  <si>
    <t>Free Standing Clinics</t>
  </si>
  <si>
    <t>+AP</t>
  </si>
  <si>
    <t>Air Transportation</t>
  </si>
  <si>
    <t>+AQ</t>
  </si>
  <si>
    <t>Home Care Services</t>
  </si>
  <si>
    <t>+AR</t>
  </si>
  <si>
    <t>+AS</t>
  </si>
  <si>
    <t>Organ Acquisitions</t>
  </si>
  <si>
    <t>+AT</t>
  </si>
  <si>
    <t>Outpatient Chemical Dependency</t>
  </si>
  <si>
    <t>+AU</t>
  </si>
  <si>
    <t>Other Ancillary</t>
  </si>
  <si>
    <t>+AV</t>
  </si>
  <si>
    <t>Total Allocations Made</t>
  </si>
  <si>
    <t>Total Costs To Be Allocated</t>
  </si>
  <si>
    <t>Support</t>
  </si>
  <si>
    <t>@ID</t>
  </si>
  <si>
    <t>YEBSFIC</t>
  </si>
  <si>
    <t>YEBSSUC</t>
  </si>
  <si>
    <t>YEBSUTC</t>
  </si>
  <si>
    <t>YEBSGHI</t>
  </si>
  <si>
    <t>YEBSGLI</t>
  </si>
  <si>
    <t>YEBSPRO</t>
  </si>
  <si>
    <t>YEBSOTH</t>
  </si>
  <si>
    <t>YBLDRL</t>
  </si>
  <si>
    <t>YEQRL</t>
  </si>
  <si>
    <t>YINSMAL</t>
  </si>
  <si>
    <t>YINSOTR</t>
  </si>
  <si>
    <t>YLIFE</t>
  </si>
  <si>
    <t>YTXOTI</t>
  </si>
  <si>
    <t>YOTHLT</t>
  </si>
  <si>
    <t>YINTEWC</t>
  </si>
  <si>
    <t>YINTOTH</t>
  </si>
  <si>
    <t>FABBLAN</t>
  </si>
  <si>
    <t>FAALAN</t>
  </si>
  <si>
    <t>FARETLAN</t>
  </si>
  <si>
    <t>FABBLIM</t>
  </si>
  <si>
    <t>FAALIM</t>
  </si>
  <si>
    <t>FARETLIM</t>
  </si>
  <si>
    <t>FABBBLD</t>
  </si>
  <si>
    <t>FAABLD</t>
  </si>
  <si>
    <t>FARETBLD</t>
  </si>
  <si>
    <t>FABBFE</t>
  </si>
  <si>
    <t>FAAFE</t>
  </si>
  <si>
    <t>FARETFE</t>
  </si>
  <si>
    <t>FABBFEO</t>
  </si>
  <si>
    <t>FAAFEO</t>
  </si>
  <si>
    <t>FARETFEO</t>
  </si>
  <si>
    <t>FABBMME</t>
  </si>
  <si>
    <t>FAAMME</t>
  </si>
  <si>
    <t>FARETMME</t>
  </si>
  <si>
    <t>FABBME</t>
  </si>
  <si>
    <t>FAAME</t>
  </si>
  <si>
    <t>FARETME</t>
  </si>
  <si>
    <t>FABBLHI</t>
  </si>
  <si>
    <t>FAALHI</t>
  </si>
  <si>
    <t>FARETLHI</t>
  </si>
  <si>
    <t>FABBCIP</t>
  </si>
  <si>
    <t>FAACIP</t>
  </si>
  <si>
    <t>FARETCIP</t>
  </si>
  <si>
    <t>ADBBLAN</t>
  </si>
  <si>
    <t>ADTPLAN</t>
  </si>
  <si>
    <t>ADRETLAN</t>
  </si>
  <si>
    <t>ADBBLIM</t>
  </si>
  <si>
    <t>ADTPLIM</t>
  </si>
  <si>
    <t>ADRETLIM</t>
  </si>
  <si>
    <t>ADBBBLD</t>
  </si>
  <si>
    <t>ADTPBLD</t>
  </si>
  <si>
    <t>ADRETBLD</t>
  </si>
  <si>
    <t>ADBBFE</t>
  </si>
  <si>
    <t>ADTPFE</t>
  </si>
  <si>
    <t>ADRETFE</t>
  </si>
  <si>
    <t>ADBBFEO</t>
  </si>
  <si>
    <t>ADTPFEO</t>
  </si>
  <si>
    <t>ADRETFEO</t>
  </si>
  <si>
    <t>ADBBMME</t>
  </si>
  <si>
    <t>ADTPMME</t>
  </si>
  <si>
    <t>ADRETMME</t>
  </si>
  <si>
    <t>ADBBME</t>
  </si>
  <si>
    <t>ADTPME</t>
  </si>
  <si>
    <t>ADRETME</t>
  </si>
  <si>
    <t>ADBBLHI</t>
  </si>
  <si>
    <t>ADTPLHI</t>
  </si>
  <si>
    <t>ADRETLHI</t>
  </si>
  <si>
    <t>ADBBCIP</t>
  </si>
  <si>
    <t>ADTPCIP</t>
  </si>
  <si>
    <t>ADRETCIP</t>
  </si>
  <si>
    <t>YDRMAR</t>
  </si>
  <si>
    <t>YDRMAI</t>
  </si>
  <si>
    <t>YDRWC</t>
  </si>
  <si>
    <t>YDROGP</t>
  </si>
  <si>
    <t>YDRNR</t>
  </si>
  <si>
    <t>YDROCA</t>
  </si>
  <si>
    <t>YDRNCCP</t>
  </si>
  <si>
    <t>YDRIPC</t>
  </si>
  <si>
    <t>YDROPC</t>
  </si>
  <si>
    <t>YDROD</t>
  </si>
  <si>
    <t>YADMISAP</t>
  </si>
  <si>
    <t>YADMSNF</t>
  </si>
  <si>
    <t>YADMATC</t>
  </si>
  <si>
    <t>YBIRTHS</t>
  </si>
  <si>
    <t>YHPDYS</t>
  </si>
  <si>
    <t>YSPDYS</t>
  </si>
  <si>
    <t>YAPDYS</t>
  </si>
  <si>
    <t>YNBDYS</t>
  </si>
  <si>
    <t>YIC</t>
  </si>
  <si>
    <t>YSIC</t>
  </si>
  <si>
    <t>YACMS</t>
  </si>
  <si>
    <t>YACPED</t>
  </si>
  <si>
    <t>YACOB</t>
  </si>
  <si>
    <t>YACREH</t>
  </si>
  <si>
    <t>YPSY</t>
  </si>
  <si>
    <t>YSNF</t>
  </si>
  <si>
    <t>YSWI</t>
  </si>
  <si>
    <t>YATC</t>
  </si>
  <si>
    <t>YICF</t>
  </si>
  <si>
    <t>YOTH</t>
  </si>
  <si>
    <t>YTBL</t>
  </si>
  <si>
    <t>YBAS</t>
  </si>
  <si>
    <t>PUSAMAR</t>
  </si>
  <si>
    <t>PUSPMAR</t>
  </si>
  <si>
    <t>PUSOMAR</t>
  </si>
  <si>
    <t>PRVIMAR</t>
  </si>
  <si>
    <t>PRVOMAR</t>
  </si>
  <si>
    <t>PUSAMAI</t>
  </si>
  <si>
    <t>PUSPMAI</t>
  </si>
  <si>
    <t>PUSOMAI</t>
  </si>
  <si>
    <t>PRVIMAI</t>
  </si>
  <si>
    <t>PRVOMAI</t>
  </si>
  <si>
    <t>PUSAOTH</t>
  </si>
  <si>
    <t>PUSPOTH</t>
  </si>
  <si>
    <t>PUSOOTH</t>
  </si>
  <si>
    <t>PRVIOTH</t>
  </si>
  <si>
    <t>PRVOOTH</t>
  </si>
  <si>
    <t>PUSAMARS</t>
  </si>
  <si>
    <t>PUSPMARS</t>
  </si>
  <si>
    <t>PUSOMARS</t>
  </si>
  <si>
    <t>PRVIMARS</t>
  </si>
  <si>
    <t>PRVOMARS</t>
  </si>
  <si>
    <t>PUSAMAIS</t>
  </si>
  <si>
    <t>PUSPMAIS</t>
  </si>
  <si>
    <t>PUSOMAIS</t>
  </si>
  <si>
    <t>PRVIMAIS</t>
  </si>
  <si>
    <t>PRVOMAIS</t>
  </si>
  <si>
    <t>PUSAOTHS</t>
  </si>
  <si>
    <t>PUSPOTHS</t>
  </si>
  <si>
    <t>PUSOOTHS</t>
  </si>
  <si>
    <t>PRVIOTHS</t>
  </si>
  <si>
    <t>PRVOOTHS</t>
  </si>
  <si>
    <t>PUSAMARA</t>
  </si>
  <si>
    <t>PUSPMARA</t>
  </si>
  <si>
    <t>PUSOMARA</t>
  </si>
  <si>
    <t>PRVIMARA</t>
  </si>
  <si>
    <t>PRVOMARA</t>
  </si>
  <si>
    <t>PUSAMAIA</t>
  </si>
  <si>
    <t>PUSPMAIA</t>
  </si>
  <si>
    <t>PUSOMAIA</t>
  </si>
  <si>
    <t>PRVIMAIA</t>
  </si>
  <si>
    <t>PRVOMAIA</t>
  </si>
  <si>
    <t>PUSAOTHA</t>
  </si>
  <si>
    <t>PUSPOTHA</t>
  </si>
  <si>
    <t>PUSOOTHA</t>
  </si>
  <si>
    <t>PRVIOTHA</t>
  </si>
  <si>
    <t>PRVOOTHA</t>
  </si>
  <si>
    <t>PHBPREV</t>
  </si>
  <si>
    <t>PHBPEXP</t>
  </si>
  <si>
    <t>Funds</t>
  </si>
  <si>
    <t>YBSCASH</t>
  </si>
  <si>
    <t>YBSMS</t>
  </si>
  <si>
    <t>YBSAR</t>
  </si>
  <si>
    <t>YBSUNC</t>
  </si>
  <si>
    <t>YBSOREC</t>
  </si>
  <si>
    <t>YBSPOR</t>
  </si>
  <si>
    <t>YBSDFR</t>
  </si>
  <si>
    <t>YBSINV</t>
  </si>
  <si>
    <t>YBSPRE</t>
  </si>
  <si>
    <t>YBSCPFHT</t>
  </si>
  <si>
    <t>YBSBDAC</t>
  </si>
  <si>
    <t>YBSBDAM</t>
  </si>
  <si>
    <t>YBSBDAO</t>
  </si>
  <si>
    <t>YBSPPEL</t>
  </si>
  <si>
    <t>YBSPPELI</t>
  </si>
  <si>
    <t>YBSPPEB</t>
  </si>
  <si>
    <t>YBSPPEFB</t>
  </si>
  <si>
    <t>YBSPPEFO</t>
  </si>
  <si>
    <t>YBSPPEEQ</t>
  </si>
  <si>
    <t>YBSPPELH</t>
  </si>
  <si>
    <t>YBSPPECP</t>
  </si>
  <si>
    <t>YBSPPEOP</t>
  </si>
  <si>
    <t>YBSPPELAD</t>
  </si>
  <si>
    <t>YBSIOIPPE</t>
  </si>
  <si>
    <t>YBSIOLAD</t>
  </si>
  <si>
    <t>YBSIOOI</t>
  </si>
  <si>
    <t>YBSIOOA</t>
  </si>
  <si>
    <t>YBSIAG</t>
  </si>
  <si>
    <t>YBSIAULC</t>
  </si>
  <si>
    <t>YBSIAPOOC</t>
  </si>
  <si>
    <t>YBSIAOIA</t>
  </si>
  <si>
    <t>YBSNLP</t>
  </si>
  <si>
    <t>YBSAP</t>
  </si>
  <si>
    <t>YBSACRL</t>
  </si>
  <si>
    <t>YBSOAE</t>
  </si>
  <si>
    <t>YBSAPP</t>
  </si>
  <si>
    <t>YBSPPP</t>
  </si>
  <si>
    <t>YBSDRF</t>
  </si>
  <si>
    <t>YBSITP</t>
  </si>
  <si>
    <t>YBSOCL</t>
  </si>
  <si>
    <t>YBSCMLT</t>
  </si>
  <si>
    <t>YBSDIT</t>
  </si>
  <si>
    <t>YBSDPR</t>
  </si>
  <si>
    <t>YBSODC</t>
  </si>
  <si>
    <t>YBSLTMP</t>
  </si>
  <si>
    <t>YBSLTCLI</t>
  </si>
  <si>
    <t>YBSLTNP</t>
  </si>
  <si>
    <t>YBSLTCLO</t>
  </si>
  <si>
    <t>YBSLTBP</t>
  </si>
  <si>
    <t>YBSLTPP</t>
  </si>
  <si>
    <t>YBSLTNL</t>
  </si>
  <si>
    <t>YBSLTOLTD</t>
  </si>
  <si>
    <t>YBSUFB</t>
  </si>
  <si>
    <t>YBSEPS</t>
  </si>
  <si>
    <t>YBSECS</t>
  </si>
  <si>
    <t>YBSEAPC</t>
  </si>
  <si>
    <t>YBSERE</t>
  </si>
  <si>
    <t>YBSETS</t>
  </si>
  <si>
    <t>YBSEOE</t>
  </si>
  <si>
    <t>YCSFTE</t>
  </si>
  <si>
    <t>YCSIPR</t>
  </si>
  <si>
    <t>YCSOPR</t>
  </si>
  <si>
    <t>YCSCA</t>
  </si>
  <si>
    <t>YCSCUC</t>
  </si>
  <si>
    <t>YCSOAA</t>
  </si>
  <si>
    <t>YCSOOR</t>
  </si>
  <si>
    <t>YCSTR</t>
  </si>
  <si>
    <t>YCSSLS</t>
  </si>
  <si>
    <t>YCSEBS</t>
  </si>
  <si>
    <t>YCSPFS</t>
  </si>
  <si>
    <t>YCSSUP</t>
  </si>
  <si>
    <t>YCSPSU</t>
  </si>
  <si>
    <t>YCSPSO</t>
  </si>
  <si>
    <t>YCSDRL</t>
  </si>
  <si>
    <t>YCSRL</t>
  </si>
  <si>
    <t>YCSINS</t>
  </si>
  <si>
    <t>YCSLT</t>
  </si>
  <si>
    <t>YCSINT</t>
  </si>
  <si>
    <t>YCSPBD</t>
  </si>
  <si>
    <t>YCSODE</t>
  </si>
  <si>
    <t>YCSNORNE</t>
  </si>
  <si>
    <t>YCSEI</t>
  </si>
  <si>
    <t>YCSFIT</t>
  </si>
  <si>
    <t>Costcenter</t>
  </si>
  <si>
    <t>YUTS</t>
  </si>
  <si>
    <t>YFTE</t>
  </si>
  <si>
    <t>YSLS</t>
  </si>
  <si>
    <t>YEBS</t>
  </si>
  <si>
    <t>YPFS</t>
  </si>
  <si>
    <t>YSUP</t>
  </si>
  <si>
    <t>YPSU</t>
  </si>
  <si>
    <t>YPSO</t>
  </si>
  <si>
    <t>YDRL</t>
  </si>
  <si>
    <t>YRL</t>
  </si>
  <si>
    <t>YODE</t>
  </si>
  <si>
    <t>YREC</t>
  </si>
  <si>
    <t>YREV</t>
  </si>
  <si>
    <t>YIRV</t>
  </si>
  <si>
    <t>SPSF</t>
  </si>
  <si>
    <t>SDMS</t>
  </si>
  <si>
    <t>SHHS</t>
  </si>
  <si>
    <t>SLDP</t>
  </si>
  <si>
    <t>SHNF</t>
  </si>
  <si>
    <t>YUNAS</t>
  </si>
  <si>
    <t>YUNAREC</t>
  </si>
  <si>
    <t>YTAX</t>
  </si>
  <si>
    <t>SNAR</t>
  </si>
  <si>
    <t>YCAS</t>
  </si>
  <si>
    <t>Upload Costcenter</t>
  </si>
  <si>
    <t>CC's</t>
  </si>
  <si>
    <t>NA</t>
  </si>
  <si>
    <t xml:space="preserve">  ----------------</t>
  </si>
  <si>
    <t>Page 1 of 21</t>
  </si>
  <si>
    <t>TRANSMITTAL AND CERTIFICATION</t>
  </si>
  <si>
    <t>HOSPITAL'S YEAR END REPORT</t>
  </si>
  <si>
    <t>TO</t>
  </si>
  <si>
    <t>The Department of Health</t>
  </si>
  <si>
    <t>FROM</t>
  </si>
  <si>
    <t>Name of Hospital:</t>
  </si>
  <si>
    <t>License Number:</t>
  </si>
  <si>
    <t>Street Address:</t>
  </si>
  <si>
    <t>Mailing Address:</t>
  </si>
  <si>
    <t>City and Zip Code:</t>
  </si>
  <si>
    <t>CERTIFICATION OF OFFICER OF HOSPITAL</t>
  </si>
  <si>
    <t>I HEREBY CERTIFY that I have examined the accompanying Hospital Year End Report as specified</t>
  </si>
  <si>
    <t>To the best of my knowledge and belief, they are true and correct statements prepared from the</t>
  </si>
  <si>
    <t>books and records of the Hospital in accordance with applicable instructions.</t>
  </si>
  <si>
    <t>Signature of Chief Executive Officer</t>
  </si>
  <si>
    <t>Name/Title:</t>
  </si>
  <si>
    <t>Date:</t>
  </si>
  <si>
    <t>Signature of Chair of Governing Board</t>
  </si>
  <si>
    <t>Page 2 of 21</t>
  </si>
  <si>
    <t>HOSPITAL INFORMATION</t>
  </si>
  <si>
    <t>Executive Officer</t>
  </si>
  <si>
    <t>Financial Officer</t>
  </si>
  <si>
    <t>Chair of Gov Brd</t>
  </si>
  <si>
    <t>Telephone #</t>
  </si>
  <si>
    <t>Facsimile #</t>
  </si>
  <si>
    <t>TYPE OF ORGANIZATION HAVING CONTROL (check one only)</t>
  </si>
  <si>
    <t>Church Op.</t>
  </si>
  <si>
    <t>City/County</t>
  </si>
  <si>
    <t>Hosp. Dist.</t>
  </si>
  <si>
    <t>ACTUAL UTILIZATION</t>
  </si>
  <si>
    <t>Intensive, Semi-Intensive, Acute &amp; Psych</t>
  </si>
  <si>
    <t>Skilled Nursing Facility / Swing</t>
  </si>
  <si>
    <t>Chemical Dependency / ATC</t>
  </si>
  <si>
    <t># of Beds Available</t>
  </si>
  <si>
    <t>Semi -Intensive Care</t>
  </si>
  <si>
    <t>Acute - Medical / Surg</t>
  </si>
  <si>
    <t>Chemical Dependency</t>
  </si>
  <si>
    <t>Acute - Pediatrics</t>
  </si>
  <si>
    <t>Other (Excl Nursery)</t>
  </si>
  <si>
    <t>Acute - Obstetrical</t>
  </si>
  <si>
    <t>Acute - Rehabilitation</t>
  </si>
  <si>
    <t>(Excluding Nursery)</t>
  </si>
  <si>
    <t>Ancillary Revenue</t>
  </si>
  <si>
    <t xml:space="preserve">15.   PAYOR UNITS OF SERVICE AND REVENUE                                                                         </t>
  </si>
  <si>
    <t>Page 3 of 21</t>
  </si>
  <si>
    <t>YE-A</t>
  </si>
  <si>
    <t>HOSPITAL ONLY</t>
  </si>
  <si>
    <t>Units of Service</t>
  </si>
  <si>
    <t>Pat. Days</t>
  </si>
  <si>
    <t>All Other</t>
  </si>
  <si>
    <t>SNF / SWING    ONLY</t>
  </si>
  <si>
    <t>CHEMICAL DEPENDENCY/ATC   ONLY</t>
  </si>
  <si>
    <t>16.   Hospital Based Physicians - Professional Component</t>
  </si>
  <si>
    <t>Revenue  :</t>
  </si>
  <si>
    <t>Expense  :</t>
  </si>
  <si>
    <t>Page 4 of 21</t>
  </si>
  <si>
    <t>Fica Taxes</t>
  </si>
  <si>
    <t>TOTAL EMPLOYEE BENEFITS</t>
  </si>
  <si>
    <t>Rental &amp; Lease Expense - Buildings</t>
  </si>
  <si>
    <t>Rental &amp; Lease Expense - Equipment</t>
  </si>
  <si>
    <t>TOTAL RENTAL &amp; LEASE EXPENSE</t>
  </si>
  <si>
    <t xml:space="preserve">INSURANCE            </t>
  </si>
  <si>
    <t>Hospital &amp; Professional Malpractice Insurance</t>
  </si>
  <si>
    <t>TOTAL INSURANCE</t>
  </si>
  <si>
    <t xml:space="preserve">LICENSE AND TAXES         </t>
  </si>
  <si>
    <t>Taxes  (other than Income)</t>
  </si>
  <si>
    <t>TOTAL LICENSE AND TAXES</t>
  </si>
  <si>
    <t>Interest Expense - Working Capital</t>
  </si>
  <si>
    <t>TOTAL INTEREST EXPENSE</t>
  </si>
  <si>
    <t>Page 5 of 21</t>
  </si>
  <si>
    <t>Beginning</t>
  </si>
  <si>
    <t>Ending</t>
  </si>
  <si>
    <t>Balance</t>
  </si>
  <si>
    <t>Retirements</t>
  </si>
  <si>
    <t>Fixed Equipment-Bldg Serv</t>
  </si>
  <si>
    <t>Fixed Equipment-Other</t>
  </si>
  <si>
    <t>Equip-Major Moveable</t>
  </si>
  <si>
    <t>Equipment-Minor</t>
  </si>
  <si>
    <t>Construction-in-process</t>
  </si>
  <si>
    <t>Provision</t>
  </si>
  <si>
    <t>S-8 DEDUCTIONS FROM REVENUE</t>
  </si>
  <si>
    <t>Page 6 of 21</t>
  </si>
  <si>
    <t>ACCT:</t>
  </si>
  <si>
    <t>Item:</t>
  </si>
  <si>
    <t>Negotiated Rates</t>
  </si>
  <si>
    <t>Total Contractual Adjustments</t>
  </si>
  <si>
    <t>Number of Charity Care Patients</t>
  </si>
  <si>
    <t>Outpatient Charity Care Provided</t>
  </si>
  <si>
    <t>Total Charity Care</t>
  </si>
  <si>
    <t>Other Deductions  (specify)</t>
  </si>
  <si>
    <t>TOTAL DEDUCTIONS FROM REVENUE</t>
  </si>
  <si>
    <t>Explanations</t>
  </si>
  <si>
    <t>FS-1 BALANCE SHEET (Pg 1)</t>
  </si>
  <si>
    <t>Page 7 of 21</t>
  </si>
  <si>
    <t>ASSETS</t>
  </si>
  <si>
    <t>Less-Estimated Uncollectable &amp; Allowances</t>
  </si>
  <si>
    <t>Receivables From Third Party Payors</t>
  </si>
  <si>
    <t>Pledges And Other Receivables</t>
  </si>
  <si>
    <t>Current Portion Of Funds Held In Trust</t>
  </si>
  <si>
    <t>TOTAL CURRENT ASSETS</t>
  </si>
  <si>
    <t>BOARD DESIGNATED ASSETS:</t>
  </si>
  <si>
    <t>TOTAL BOARD DESIGNATED ASSETS:</t>
  </si>
  <si>
    <t>PROPERTY, PLANT AND EQUIPMENT:</t>
  </si>
  <si>
    <t>Fixed Equipment - Building Service</t>
  </si>
  <si>
    <t>Less Accumulated Depreciation</t>
  </si>
  <si>
    <t>NET PROPERTY, PLANT &amp; EQUIPMENT</t>
  </si>
  <si>
    <t>INVESTMENTS AND OTHER ASSETS:</t>
  </si>
  <si>
    <t>Investments In Property, Plant &amp; Equipment</t>
  </si>
  <si>
    <t>Less - Accumulated Depreciation</t>
  </si>
  <si>
    <t>TOTAL INVESTMENTS &amp; OTHER ASSETS</t>
  </si>
  <si>
    <t>INTANGIBLE ASSETS:</t>
  </si>
  <si>
    <t>Preopening And Other Organization Costs</t>
  </si>
  <si>
    <t>TOTAL INTANGIBLE ASSETS</t>
  </si>
  <si>
    <t>TOTAL ASSETS</t>
  </si>
  <si>
    <t>FS-1 BALANCE SHEET (Pg 2)</t>
  </si>
  <si>
    <t>Page 8 of 21</t>
  </si>
  <si>
    <t>LIABILITIES AND FUND BALANCES-UNRESTRICTED</t>
  </si>
  <si>
    <t xml:space="preserve">Accounts Payable </t>
  </si>
  <si>
    <t>Accrued Compensation and Related Liabilities</t>
  </si>
  <si>
    <t>Advances from Third Party Payors</t>
  </si>
  <si>
    <t>Payables to Third Party Payors</t>
  </si>
  <si>
    <t>Current Maturities of Long Term Debt</t>
  </si>
  <si>
    <t>TOTAL CURRENT LIABILITIES</t>
  </si>
  <si>
    <t>DEFERRED CREDITS:</t>
  </si>
  <si>
    <t>Deferred Third Party Revenue</t>
  </si>
  <si>
    <t>TOTAL DEFERRED CREDITS</t>
  </si>
  <si>
    <t>Construction Loans-Interim Financing</t>
  </si>
  <si>
    <t>Capitalized Lease Obligations</t>
  </si>
  <si>
    <t>Notes and Loans Payable to Parent</t>
  </si>
  <si>
    <t>Less Current Maturities of Long Term Debt</t>
  </si>
  <si>
    <t>TOTAL LONG TERM DEBT</t>
  </si>
  <si>
    <t>TOTAL FUND BALANCE</t>
  </si>
  <si>
    <t>EQUITY (INVESTOR OWNED)</t>
  </si>
  <si>
    <t>Preferred Stock</t>
  </si>
  <si>
    <t>Common Stock</t>
  </si>
  <si>
    <t>Additional Paid In Stock</t>
  </si>
  <si>
    <t>Retained Earnings (Capital Account for Partnership</t>
  </si>
  <si>
    <t xml:space="preserve">                  (or Sole Proprietorship)</t>
  </si>
  <si>
    <t>Less Treasury Stock</t>
  </si>
  <si>
    <t>TOTAL EQUITY</t>
  </si>
  <si>
    <t>TOTAL LIABILITIES AND FUND BALANCE OR EQUITY</t>
  </si>
  <si>
    <t>INCOME STATEMENT - UNRESTRICTED FUND</t>
  </si>
  <si>
    <t>Page 9 of 21</t>
  </si>
  <si>
    <t>OPERATING REVENUE:</t>
  </si>
  <si>
    <t>TOTAL PATIENT SERVICES REVENUE</t>
  </si>
  <si>
    <t>DEDUCTIONS FROM REVENUE:</t>
  </si>
  <si>
    <t>Charity and Uncompensated Care</t>
  </si>
  <si>
    <t>Other Adjustments and Allowances</t>
  </si>
  <si>
    <t>NET PATIENT SERVICE REVENUE</t>
  </si>
  <si>
    <t>TOTAL OTHER OPERATING REVENUE</t>
  </si>
  <si>
    <t>TOTAL OPERATING REVENUE</t>
  </si>
  <si>
    <t>OPERATING EXPENSES</t>
  </si>
  <si>
    <t>Purchased Services - Utilities</t>
  </si>
  <si>
    <t>Purchased Services - Other</t>
  </si>
  <si>
    <t>Rentals and Leases</t>
  </si>
  <si>
    <t>License and Taxes</t>
  </si>
  <si>
    <t>TOTAL OPERATING EXPENSES</t>
  </si>
  <si>
    <t>NET OPERATING REVENUE</t>
  </si>
  <si>
    <t>NON-OPERATING REVENUE-NET OF EXPENSES</t>
  </si>
  <si>
    <t>NET REVENUE BEFORE ITEMS LISTED BELOW</t>
  </si>
  <si>
    <t>EXTRAORDINARY ITEM</t>
  </si>
  <si>
    <t>FEDERAL INCOME TAX</t>
  </si>
  <si>
    <t>NET REVENUE OR (EXPENSE)</t>
  </si>
  <si>
    <t>EXPLANATION:</t>
  </si>
  <si>
    <t>YEAR END REPORT COST CENTER SUMMARY</t>
  </si>
  <si>
    <t>PAGE 10 OF 21</t>
  </si>
  <si>
    <t>Account Name</t>
  </si>
  <si>
    <t>Semi</t>
  </si>
  <si>
    <t>I C U</t>
  </si>
  <si>
    <t>Birthing Ctr</t>
  </si>
  <si>
    <t>Unit Description</t>
  </si>
  <si>
    <t>Adjusted Direct Expenses</t>
  </si>
  <si>
    <t>Cost Allocations</t>
  </si>
  <si>
    <t>Inpatient  Revenue</t>
  </si>
  <si>
    <t>Outpatient  Revenue</t>
  </si>
  <si>
    <t>Total Patient Revenue</t>
  </si>
  <si>
    <t>Cost Allocation Statistics</t>
  </si>
  <si>
    <t>Plant Square Feet</t>
  </si>
  <si>
    <t>Dietary Meals</t>
  </si>
  <si>
    <t>Housekeeping Hours</t>
  </si>
  <si>
    <t>Laundry Dry Pounds</t>
  </si>
  <si>
    <t>PAGE 11 OF 21</t>
  </si>
  <si>
    <t>Hospice -</t>
  </si>
  <si>
    <t>Labor And</t>
  </si>
  <si>
    <t>PAGE 12 OF 21</t>
  </si>
  <si>
    <t>Intravenous</t>
  </si>
  <si>
    <t>Anesthesia</t>
  </si>
  <si>
    <t>Recovery Min</t>
  </si>
  <si>
    <t>Anesthia Min</t>
  </si>
  <si>
    <t>Bill. Tests</t>
  </si>
  <si>
    <t>PAGE 13 OF 21</t>
  </si>
  <si>
    <t>C T</t>
  </si>
  <si>
    <t>Radiology-</t>
  </si>
  <si>
    <t>R V U</t>
  </si>
  <si>
    <t>PAGE 14 OF 21</t>
  </si>
  <si>
    <t xml:space="preserve">Short </t>
  </si>
  <si>
    <t>Outpatients</t>
  </si>
  <si>
    <t>PAGE 15 OF 21</t>
  </si>
  <si>
    <t>Free Standing</t>
  </si>
  <si>
    <t>myography</t>
  </si>
  <si>
    <t>Transport</t>
  </si>
  <si>
    <t>PAGE 16 OF 21</t>
  </si>
  <si>
    <t>Research/</t>
  </si>
  <si>
    <t>Acquisitions</t>
  </si>
  <si>
    <t>Chemical Dep.</t>
  </si>
  <si>
    <t>PAGE 17 OF 21</t>
  </si>
  <si>
    <t>Service</t>
  </si>
  <si>
    <t>Transport.</t>
  </si>
  <si>
    <t>Equiv. Meals</t>
  </si>
  <si>
    <t>Pds. Proc.</t>
  </si>
  <si>
    <t>PAGE 18 OF 21</t>
  </si>
  <si>
    <t>Communica-</t>
  </si>
  <si>
    <t>tion</t>
  </si>
  <si>
    <t>Fiscal Services</t>
  </si>
  <si>
    <t>PAGE 19 OF 21</t>
  </si>
  <si>
    <t>Admin</t>
  </si>
  <si>
    <t>PAGE 20 OF 21</t>
  </si>
  <si>
    <t>PAGE 21 OF 21</t>
  </si>
  <si>
    <t>Admin Srvcs</t>
  </si>
  <si>
    <t>Your hospital license number and fiscal year end have already been entered. These items need to be in alpha format rather</t>
  </si>
  <si>
    <t>calculated on lines 48 and 52, respectively.</t>
  </si>
  <si>
    <t>To submit your report by electronic mail, please send to:</t>
  </si>
  <si>
    <t>than numeric format in order to pick up correctly for upload to the year end report database.</t>
  </si>
  <si>
    <t>The square footage statistic is provided for all cost centers including the plant and this way</t>
  </si>
  <si>
    <t>square footage identified by cost center will total the gross square footage stated as the statistic in the plant cost center.</t>
  </si>
  <si>
    <t>Please remember to send a signed certification page and an audited financial statement by regular mail when they are available.</t>
  </si>
  <si>
    <t>The employee benefits can be entered directly, assigned to the cost centers based on a percentage of salaries, or a combination of the two.</t>
  </si>
  <si>
    <t>2)    Enter the employee benefits directly recorded by cost center in cells C47..CC47.</t>
  </si>
  <si>
    <t>2)    Enter the amount of depreciation directly recorded by cost center in cells C51..CC51.</t>
  </si>
  <si>
    <t xml:space="preserve">After the salaries and the departmental square footage statistics are entered, the departmental employee benefits and depreciation will be </t>
  </si>
  <si>
    <t>Acute Care - Med/Surg</t>
  </si>
  <si>
    <t>PAYER UNITS OF SERVICE AND REVENUE</t>
  </si>
  <si>
    <t>Rec. From 3rd Party Payers</t>
  </si>
  <si>
    <t>Payables to 3rd Party Payers</t>
  </si>
  <si>
    <t>Payer</t>
  </si>
  <si>
    <t>Newborn Patient Days</t>
  </si>
  <si>
    <t>PAYER</t>
  </si>
  <si>
    <t>7060  Intravenous Therapy</t>
  </si>
  <si>
    <t>7340  Electromyography</t>
  </si>
  <si>
    <t>8200  Research / Education</t>
  </si>
  <si>
    <t>8660  Auxiliary Groups</t>
  </si>
  <si>
    <t>Radiology - Diagnostic</t>
  </si>
  <si>
    <t>Street Address</t>
  </si>
  <si>
    <t>Mailing Address</t>
  </si>
  <si>
    <t>Less: Treasury Stock</t>
  </si>
  <si>
    <t>randall.huyck@doh.wa.gov.</t>
  </si>
  <si>
    <t>If you have any questions or concerns please call Randy Huyck at 360-236-4210 or send an e-mail to</t>
  </si>
  <si>
    <t>It is only necessary to enter data on this page. Items will automatically transfer from this page to the report pages.</t>
  </si>
  <si>
    <t>Provision for Bad Debt</t>
  </si>
  <si>
    <t>YDRTBD</t>
  </si>
  <si>
    <t>Bad Debt</t>
  </si>
  <si>
    <t>The operating expenses, the units of measure and the operating expenses per unit of measure are stated on line 496 thru line 575 in columns</t>
  </si>
  <si>
    <t>hos@doh.wa.gov.</t>
  </si>
  <si>
    <t>The operating expenses, the units of measure and the operating expenses per unit of measure are stated on line 484 thru line 568 in columns</t>
  </si>
  <si>
    <t>YUNABD</t>
  </si>
  <si>
    <t>If you have any questions or concerns please call Communty Health Systems at 360-236-4210 or send an e-mail to</t>
  </si>
  <si>
    <t>Office of Community Health Systems</t>
  </si>
  <si>
    <t>P.O. Box 47853</t>
  </si>
  <si>
    <t>Olympia, Washington 98504-7853</t>
  </si>
  <si>
    <t>DOH FORM 689-182 (Rev 12/05/2017)</t>
  </si>
  <si>
    <t>12/31/2020</t>
  </si>
  <si>
    <t>Confluence Health: Central Washington Hospital</t>
  </si>
  <si>
    <t>1201 S Miller</t>
  </si>
  <si>
    <t>PO Box 1887</t>
  </si>
  <si>
    <t>Wenatchee, WA  98807</t>
  </si>
  <si>
    <t>Chelan</t>
  </si>
  <si>
    <t>Peter Rutherford, M.D</t>
  </si>
  <si>
    <t>Tom Legel</t>
  </si>
  <si>
    <t>Patricia (Ortiz) Wachtel</t>
  </si>
  <si>
    <t>(509) 662-1511</t>
  </si>
  <si>
    <t>(509_ 665-6017</t>
  </si>
  <si>
    <t>On CWH Campus</t>
  </si>
  <si>
    <t>Off CWH Campus</t>
  </si>
  <si>
    <t>Confirmed by Amber</t>
  </si>
  <si>
    <t>No change prior year</t>
  </si>
  <si>
    <t>Month statistics Acute &amp; NEO</t>
  </si>
  <si>
    <t>Census Report for 12/31/2020</t>
  </si>
  <si>
    <t>CWH P&amp;L</t>
  </si>
  <si>
    <t>Closed 10/31/2018</t>
  </si>
  <si>
    <t>FinStatements</t>
  </si>
  <si>
    <t>Diff in FS and Jeannette Rev</t>
  </si>
  <si>
    <t>Financials</t>
  </si>
  <si>
    <t>Financials Unemployment + SUTA</t>
  </si>
  <si>
    <t>Financials Worker Comp Self</t>
  </si>
  <si>
    <t>Plug total benefits less the other items on this list</t>
  </si>
  <si>
    <t>Financials Emp Life Insurance</t>
  </si>
  <si>
    <t>Financials Retire Match Contract &amp; NonContract + RetireDescretionaries+EE Recoveries</t>
  </si>
  <si>
    <t>Financials Disability, Em Flex FSA and HAS</t>
  </si>
  <si>
    <t>Check Figure with above</t>
  </si>
  <si>
    <t xml:space="preserve">Financials, Rental Expense </t>
  </si>
  <si>
    <t>Financials, Insurance, Prof Liab</t>
  </si>
  <si>
    <t>Financials, Insurance, General</t>
  </si>
  <si>
    <t>Financials, Taxes and Lic, Lic and Taxes</t>
  </si>
  <si>
    <t>Financials, Taxes and Lic, POSales+Prop+PropFurn+Wa State</t>
  </si>
  <si>
    <t>Financials, Taxes and Lic, Safety Net</t>
  </si>
  <si>
    <t>Financials, Interest, Bonds +Bonds2015</t>
  </si>
  <si>
    <t>Financials, Interest, Interest Exp</t>
  </si>
  <si>
    <t>Kim</t>
  </si>
  <si>
    <t>Property and Equipment, net per audit</t>
  </si>
  <si>
    <t>Financials, Bad Debt</t>
  </si>
  <si>
    <t>FS, YTD_LYTD sheet, Account Description Filter, for all Medicares, total</t>
  </si>
  <si>
    <t>FS, YTD_LYTD sheet, Account Description Filter, for all Medicaids, total</t>
  </si>
  <si>
    <t>FS, YTD_LYTD sheet, Account Description Filter, for all L&amp;I, total</t>
  </si>
  <si>
    <t>FS, YTD_LYTD sheet, Account Description Filter, everything else or total Contractuals less above</t>
  </si>
  <si>
    <t>Financials Charity</t>
  </si>
  <si>
    <t>Financials, Other Deductions +Deduct Allow PB/HB</t>
  </si>
  <si>
    <t>Chek Net patient Revenue</t>
  </si>
  <si>
    <t>Net Patient Revenue Balance with Financials &amp; Audit</t>
  </si>
  <si>
    <t>USED THE AUDIT TO MATCH AS MUCH AS POSSIBLE, HOWEVER MOSS CATEGORIZES THE INNER CO ACCOUNTS DIFFERENTLY SO WILL NOT BALANCE TO AUDIT EXACTLY</t>
  </si>
  <si>
    <t xml:space="preserve">Audit Balance Sheet, Cur Assets, Cash &amp; Cash Equiv </t>
  </si>
  <si>
    <t>FS, Bal Sheet Detail, All Accounts Receivable (adjust to blance net AR with audit)</t>
  </si>
  <si>
    <t>FS, Bal Sheet Detail, Allow Uncollectible &amp; allowance</t>
  </si>
  <si>
    <t>Audit Balance Sheet, Cur Assets, Estimated Third Party Payor + Other</t>
  </si>
  <si>
    <t>Audit Balance Sheet, Cur Assets, Medical Supplies</t>
  </si>
  <si>
    <t>Audit Balance Sheet, Cur Assets, Prepaid Expenses</t>
  </si>
  <si>
    <t>Audit Balance Sheet, AssetsLimitedUse, By Board for Capital Improvemen &amp; Other</t>
  </si>
  <si>
    <t>Audit Balance Sheet, AssetsLimitedUse, By Board Malpractice + Workers Comp + Held by Trustee for Bonds</t>
  </si>
  <si>
    <t>FS, Bal Sheet Detail, Land</t>
  </si>
  <si>
    <t>FS, Bal Sheet Detail, Land Improvements</t>
  </si>
  <si>
    <t>FS, Bal Sheet Detail, Building s</t>
  </si>
  <si>
    <t>FS, Bal Sheet Detail, Building Improvements</t>
  </si>
  <si>
    <t>FS, Bal Sheet Detail, Fixed Equipment</t>
  </si>
  <si>
    <t>FS, Bal Sheet Detail, Moveable Equipment</t>
  </si>
  <si>
    <t>FS, Bal Sheet Detail, Construction in Progress</t>
  </si>
  <si>
    <t>Final BalSheet</t>
  </si>
  <si>
    <t>Net Proper and Equipment  audit</t>
  </si>
  <si>
    <t>Audit, WITH DONOR RESTRICTIONS RECEIVABLE</t>
  </si>
  <si>
    <t>Check Total Assets Audit</t>
  </si>
  <si>
    <t>Audit,  Accounts Payable</t>
  </si>
  <si>
    <t>Audit BS, Cur Liab, Paid Leave</t>
  </si>
  <si>
    <t>Audit BS, Cur Liab, Payroll and related liab</t>
  </si>
  <si>
    <t>Audit Interest, Other, Due from affiliates, Estimated Third Party Settlements</t>
  </si>
  <si>
    <t>Audit, Current Portion LT Debt</t>
  </si>
  <si>
    <t>Audit, BS, Long-Term Debt, net of cur portion + Current Maturities from Audit above</t>
  </si>
  <si>
    <t>Audit,  Estimated Malpractice Costs</t>
  </si>
  <si>
    <t>Audit, Total Net Assets</t>
  </si>
  <si>
    <t>DOH Bal Sheet Balance</t>
  </si>
  <si>
    <t>Financial Statement, IP Rev + TCU</t>
  </si>
  <si>
    <t>Financial Statement, OP Rev + Phys</t>
  </si>
  <si>
    <t>Financial Statement,Bad Debt</t>
  </si>
  <si>
    <t>Financial Statement,Contractuals, Safety Net Reimb Enhancements</t>
  </si>
  <si>
    <t>Financial Statement, Other Deducts</t>
  </si>
  <si>
    <t>Financial Statement, Other Revenue</t>
  </si>
  <si>
    <t>Financial Statement</t>
  </si>
  <si>
    <t>Financial Statement Pro Fees Other, Pro Fees, PSA,  Contract Labor</t>
  </si>
  <si>
    <t>Financial Statement Depreciation + Bond Cost of Issuance</t>
  </si>
  <si>
    <t>Financial Statement, Travel &amp; Other</t>
  </si>
  <si>
    <t>Financial Statement  Non Operating Income (Loss)</t>
  </si>
  <si>
    <t>put in adjustment for diff in CIP balances in AC studies not included in FA Rollforward in additions</t>
  </si>
  <si>
    <t>ties to bs</t>
  </si>
  <si>
    <t>Audit, OTHER ASSETS Note Receivable, Other and Right of Use Assets</t>
  </si>
  <si>
    <t>note: this depreciation is NOT the same as depreciation expense.  6/21/2021 Per Kim when asset moves from company to company the depreciation expense history stays where it was originally charged. The accumulated depreciation moves with the asset transfer.  Thus C217 will not match detail by department.</t>
  </si>
  <si>
    <t xml:space="preserve">   additions and retirements NOT Depreciation expense</t>
  </si>
  <si>
    <t>note: Depreciation in this file is NOT the same as depreciation in SS-4 section of the DOH report.   6/21/2021 Per Kim when asset moves from company to company the depreciation expense history stays where it was originally charged. The accumulated depreciation moves with the asset transfer.  Thus C217 under accumulated depreciation on DOH report will not match Depreciation Expense detail by department.</t>
  </si>
  <si>
    <t>Square footage was updated In 2020</t>
  </si>
  <si>
    <t>Increase in professional fees and expenses due to Covid</t>
  </si>
  <si>
    <t xml:space="preserve">Change in internal cost transfer between physician practices and companies </t>
  </si>
  <si>
    <t>Several clinics moved from being a WVH Company to CWH, resulting in much higher professional fees and salaries; but non emergent servicves closed for 4 months due to Covid.</t>
  </si>
  <si>
    <t>6/28 requested detail from Mindi per Rutherford request as well as the number of patients</t>
  </si>
  <si>
    <t xml:space="preserve">See HBP workbook in 2020 file;   Determined in 2020 to start including the Hospitalists in these dollars  (ER Physicians and Hospitalists)  </t>
  </si>
  <si>
    <t>6/28 requested breakdown between IP and OP for CWH from Josh Wood</t>
  </si>
  <si>
    <t xml:space="preserve">HBP Definition on DOH Website: Physician who spends the predominant part of practice within the hospital instead of office setting. </t>
  </si>
  <si>
    <t xml:space="preserve">Note:  Do not include Physician revenuye only the IP and OP Revenue if there is any. </t>
  </si>
  <si>
    <t>6/29 Josh Wood provided a report for CWH only, also need to add NonEpic Charity; Jeannette checking for reasonableness to use the IP number Josh gave and take the difference from audit and put in as OP.  Josh OP numbers do not include Home Health, Hospice and Accruals</t>
  </si>
  <si>
    <t>Charity Patient Count, count by encounter number report from Ned Kautzman</t>
  </si>
  <si>
    <t>168</t>
  </si>
  <si>
    <t>12/31/2019</t>
  </si>
  <si>
    <t>Confluence Health:Central Washington Hospital</t>
  </si>
  <si>
    <t>Wenatchee, WA  98801</t>
  </si>
  <si>
    <t>Peter Rutherford, M.D.</t>
  </si>
  <si>
    <t>Cory Ferari-Zimmerman, Interim</t>
  </si>
  <si>
    <t>(509) 665-6017</t>
  </si>
  <si>
    <t>There is a formula error in B497</t>
  </si>
  <si>
    <t>TCU Beds put on hold at 10/31/2018</t>
  </si>
  <si>
    <t>We can no longer get billable units as a stat, used procedures</t>
  </si>
  <si>
    <t>EPIC New Static gathering system, used procedures</t>
  </si>
  <si>
    <t>New leadership changed departments statistic</t>
  </si>
  <si>
    <t>Confluence Health reorganized some departments between Companies CWH and WVH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</si>
</sst>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_)"/>
    <numFmt numFmtId="165" formatCode="_(* #,##0_);_(* \(#,##0\);_(* &quot;-&quot;??_);_(@_)"/>
    <numFmt numFmtId="166" formatCode="0_);\(0\)"/>
  </numFmts>
  <fonts count="29" x14ac:knownFonts="1">
    <font>
      <sz val="12"/>
      <name val="Courier"/>
    </font>
    <font>
      <sz val="11"/>
      <color theme="1"/>
      <name val="Calibri"/>
      <family val="2"/>
      <scheme val="minor"/>
    </font>
    <font>
      <sz val="11"/>
      <color theme="1"/>
      <name val="Calibri"/>
      <family val="2"/>
      <scheme val="minor"/>
    </font>
    <font>
      <sz val="10"/>
      <name val="Arial"/>
      <family val="2"/>
    </font>
    <font>
      <sz val="11"/>
      <color indexed="8"/>
      <name val="Arial"/>
      <family val="2"/>
    </font>
    <font>
      <sz val="11"/>
      <name val="Arial"/>
      <family val="2"/>
    </font>
    <font>
      <sz val="12"/>
      <color indexed="8"/>
      <name val="Arial"/>
      <family val="2"/>
    </font>
    <font>
      <sz val="12"/>
      <name val="Arial"/>
      <family val="2"/>
    </font>
    <font>
      <sz val="12"/>
      <name val="Courier"/>
      <family val="3"/>
    </font>
    <font>
      <sz val="8"/>
      <name val="Arial"/>
      <family val="2"/>
    </font>
    <font>
      <sz val="6"/>
      <name val="Arial"/>
      <family val="2"/>
    </font>
    <font>
      <sz val="11"/>
      <color indexed="12"/>
      <name val="Arial"/>
      <family val="2"/>
    </font>
    <font>
      <sz val="11"/>
      <name val="Courier"/>
      <family val="3"/>
    </font>
    <font>
      <u/>
      <sz val="9"/>
      <color indexed="12"/>
      <name val="Courier"/>
      <family val="3"/>
    </font>
    <font>
      <u/>
      <sz val="11"/>
      <color indexed="12"/>
      <name val="Arial"/>
      <family val="2"/>
    </font>
    <font>
      <sz val="9"/>
      <name val="Arial"/>
      <family val="2"/>
    </font>
    <font>
      <sz val="11"/>
      <color rgb="FFFF0000"/>
      <name val="Arial"/>
      <family val="2"/>
    </font>
    <font>
      <u/>
      <sz val="9"/>
      <color indexed="12"/>
      <name val="Arial"/>
      <family val="2"/>
    </font>
    <font>
      <sz val="9"/>
      <color indexed="12"/>
      <name val="Arial"/>
      <family val="2"/>
    </font>
    <font>
      <sz val="9"/>
      <color rgb="FFFF0000"/>
      <name val="Arial"/>
      <family val="2"/>
    </font>
    <font>
      <sz val="9"/>
      <color theme="1"/>
      <name val="Calibri"/>
      <family val="2"/>
      <scheme val="minor"/>
    </font>
    <font>
      <sz val="9"/>
      <name val="Courier"/>
    </font>
    <font>
      <b/>
      <sz val="11"/>
      <name val="Arial"/>
      <family val="2"/>
    </font>
    <font>
      <b/>
      <sz val="9"/>
      <name val="Arial"/>
      <family val="2"/>
    </font>
    <font>
      <sz val="11"/>
      <color rgb="FF0070C0"/>
      <name val="Arial"/>
      <family val="2"/>
    </font>
    <font>
      <sz val="9"/>
      <color rgb="FF0070C0"/>
      <name val="Arial"/>
      <family val="2"/>
    </font>
    <font>
      <b/>
      <sz val="11"/>
      <color rgb="FFFF0000"/>
      <name val="Arial"/>
      <family val="2"/>
    </font>
    <font>
      <b/>
      <sz val="9"/>
      <color indexed="81"/>
      <name val="Tahoma"/>
      <family val="2"/>
    </font>
    <font>
      <sz val="9"/>
      <color indexed="81"/>
      <name val="Tahoma"/>
      <family val="2"/>
    </font>
  </fonts>
  <fills count="10">
    <fill>
      <patternFill patternType="none"/>
    </fill>
    <fill>
      <patternFill patternType="gray125"/>
    </fill>
    <fill>
      <patternFill patternType="solid">
        <fgColor indexed="11"/>
        <bgColor indexed="64"/>
      </patternFill>
    </fill>
    <fill>
      <patternFill patternType="solid">
        <fgColor indexed="46"/>
        <bgColor indexed="64"/>
      </patternFill>
    </fill>
    <fill>
      <patternFill patternType="solid">
        <fgColor indexed="9"/>
        <bgColor indexed="64"/>
      </patternFill>
    </fill>
    <fill>
      <patternFill patternType="solid">
        <fgColor indexed="27"/>
        <bgColor indexed="35"/>
      </patternFill>
    </fill>
    <fill>
      <patternFill patternType="solid">
        <fgColor indexed="27"/>
        <bgColor indexed="64"/>
      </patternFill>
    </fill>
    <fill>
      <patternFill patternType="solid">
        <fgColor indexed="10"/>
        <bgColor indexed="64"/>
      </patternFill>
    </fill>
    <fill>
      <patternFill patternType="solid">
        <fgColor indexed="13"/>
        <bgColor indexed="64"/>
      </patternFill>
    </fill>
    <fill>
      <patternFill patternType="solid">
        <fgColor rgb="FFFFFF0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s>
  <cellStyleXfs count="30">
    <xf numFmtId="37" fontId="0" fillId="0" borderId="0"/>
    <xf numFmtId="43" fontId="3" fillId="0" borderId="0" applyFont="0" applyFill="0" applyBorder="0" applyAlignment="0" applyProtection="0"/>
    <xf numFmtId="0" fontId="13" fillId="0" borderId="0" applyNumberFormat="0" applyFill="0" applyBorder="0" applyAlignment="0" applyProtection="0">
      <alignment vertical="top"/>
      <protection locked="0"/>
    </xf>
    <xf numFmtId="9" fontId="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cellStyleXfs>
  <cellXfs count="452">
    <xf numFmtId="37" fontId="0" fillId="0" borderId="0" xfId="0"/>
    <xf numFmtId="37" fontId="5" fillId="0" borderId="0" xfId="0" applyFont="1" applyBorder="1"/>
    <xf numFmtId="37" fontId="5" fillId="0" borderId="0" xfId="0" applyFont="1"/>
    <xf numFmtId="37" fontId="4" fillId="0" borderId="0" xfId="0" applyFont="1" applyFill="1" applyBorder="1"/>
    <xf numFmtId="37" fontId="6" fillId="0" borderId="0" xfId="0" applyNumberFormat="1" applyFont="1" applyFill="1" applyBorder="1" applyAlignment="1" applyProtection="1">
      <alignment horizontal="centerContinuous"/>
    </xf>
    <xf numFmtId="37" fontId="7" fillId="0" borderId="0" xfId="0" applyFont="1" applyBorder="1" applyAlignment="1">
      <alignment horizontal="centerContinuous"/>
    </xf>
    <xf numFmtId="37" fontId="7" fillId="0" borderId="0" xfId="0" applyFont="1" applyAlignment="1">
      <alignment horizontal="centerContinuous"/>
    </xf>
    <xf numFmtId="37" fontId="7" fillId="0" borderId="0" xfId="0" applyFont="1"/>
    <xf numFmtId="37" fontId="7" fillId="0" borderId="0" xfId="0" applyFont="1" applyBorder="1"/>
    <xf numFmtId="37" fontId="6" fillId="0" borderId="0" xfId="0" applyNumberFormat="1" applyFont="1" applyFill="1" applyBorder="1" applyAlignment="1" applyProtection="1">
      <alignment horizontal="center"/>
    </xf>
    <xf numFmtId="37" fontId="7" fillId="0" borderId="0" xfId="0" quotePrefix="1" applyNumberFormat="1" applyFont="1" applyBorder="1" applyAlignment="1" applyProtection="1">
      <alignment horizontal="left"/>
    </xf>
    <xf numFmtId="37" fontId="8" fillId="0" borderId="0" xfId="0" applyFont="1"/>
    <xf numFmtId="37" fontId="7" fillId="0" borderId="0" xfId="0" quotePrefix="1" applyNumberFormat="1" applyFont="1" applyBorder="1" applyAlignment="1" applyProtection="1">
      <alignment horizontal="center"/>
    </xf>
    <xf numFmtId="37" fontId="6" fillId="0" borderId="1" xfId="0" applyNumberFormat="1" applyFont="1" applyFill="1" applyBorder="1" applyProtection="1"/>
    <xf numFmtId="37" fontId="6" fillId="0" borderId="2" xfId="0" applyNumberFormat="1" applyFont="1" applyFill="1" applyBorder="1" applyAlignment="1" applyProtection="1"/>
    <xf numFmtId="37" fontId="6" fillId="0" borderId="2" xfId="0" applyNumberFormat="1" applyFont="1" applyFill="1" applyBorder="1" applyAlignment="1" applyProtection="1">
      <alignment horizontal="center"/>
    </xf>
    <xf numFmtId="37" fontId="6" fillId="0" borderId="3" xfId="0" applyNumberFormat="1" applyFont="1" applyFill="1" applyBorder="1" applyProtection="1"/>
    <xf numFmtId="37" fontId="6" fillId="0" borderId="4" xfId="0" applyNumberFormat="1" applyFont="1" applyFill="1" applyBorder="1" applyAlignment="1" applyProtection="1"/>
    <xf numFmtId="37" fontId="6" fillId="0" borderId="4" xfId="0" applyNumberFormat="1" applyFont="1" applyFill="1" applyBorder="1" applyAlignment="1" applyProtection="1">
      <alignment horizontal="center"/>
    </xf>
    <xf numFmtId="37" fontId="6" fillId="0" borderId="3" xfId="0" applyFont="1" applyFill="1" applyBorder="1"/>
    <xf numFmtId="37" fontId="6" fillId="0" borderId="4" xfId="0" applyFont="1" applyFill="1" applyBorder="1"/>
    <xf numFmtId="37" fontId="6" fillId="0" borderId="2" xfId="0" applyNumberFormat="1" applyFont="1" applyFill="1" applyBorder="1" applyProtection="1"/>
    <xf numFmtId="37" fontId="6" fillId="0" borderId="2" xfId="0" quotePrefix="1" applyNumberFormat="1" applyFont="1" applyFill="1" applyBorder="1" applyAlignment="1" applyProtection="1">
      <alignment horizontal="left"/>
    </xf>
    <xf numFmtId="37" fontId="6" fillId="0" borderId="1" xfId="0" applyNumberFormat="1" applyFont="1" applyFill="1" applyBorder="1" applyAlignment="1" applyProtection="1"/>
    <xf numFmtId="37" fontId="6" fillId="0" borderId="2" xfId="0" applyFont="1" applyFill="1" applyBorder="1"/>
    <xf numFmtId="37" fontId="6" fillId="0" borderId="4" xfId="0" applyFont="1" applyFill="1" applyBorder="1" applyAlignment="1">
      <alignment horizontal="center"/>
    </xf>
    <xf numFmtId="39" fontId="6" fillId="0" borderId="2" xfId="0" applyNumberFormat="1" applyFont="1" applyFill="1" applyBorder="1" applyAlignment="1" applyProtection="1"/>
    <xf numFmtId="37" fontId="7" fillId="0" borderId="2" xfId="0" applyFont="1" applyBorder="1"/>
    <xf numFmtId="37" fontId="7" fillId="0" borderId="4" xfId="0" applyFont="1" applyBorder="1"/>
    <xf numFmtId="37" fontId="6" fillId="0" borderId="0" xfId="0" quotePrefix="1" applyNumberFormat="1" applyFont="1" applyFill="1" applyBorder="1" applyAlignment="1" applyProtection="1">
      <alignment horizontal="left"/>
    </xf>
    <xf numFmtId="37" fontId="6" fillId="0" borderId="0" xfId="0" applyFont="1" applyFill="1" applyBorder="1"/>
    <xf numFmtId="37" fontId="6" fillId="0" borderId="0" xfId="0" quotePrefix="1" applyNumberFormat="1" applyFont="1" applyFill="1" applyBorder="1" applyAlignment="1" applyProtection="1">
      <alignment horizontal="center"/>
    </xf>
    <xf numFmtId="37" fontId="6" fillId="0" borderId="5" xfId="0" applyFont="1" applyFill="1" applyBorder="1"/>
    <xf numFmtId="37" fontId="6" fillId="0" borderId="6" xfId="0" quotePrefix="1" applyNumberFormat="1" applyFont="1" applyFill="1" applyBorder="1" applyAlignment="1" applyProtection="1">
      <alignment horizontal="centerContinuous"/>
    </xf>
    <xf numFmtId="37" fontId="6" fillId="0" borderId="7" xfId="0" applyFont="1" applyFill="1" applyBorder="1" applyAlignment="1">
      <alignment horizontal="centerContinuous"/>
    </xf>
    <xf numFmtId="37" fontId="6" fillId="0" borderId="2" xfId="0" applyNumberFormat="1" applyFont="1" applyFill="1" applyBorder="1" applyAlignment="1" applyProtection="1">
      <alignment horizontal="centerContinuous"/>
    </xf>
    <xf numFmtId="37" fontId="6" fillId="0" borderId="2" xfId="0" applyFont="1" applyFill="1" applyBorder="1" applyAlignment="1">
      <alignment horizontal="centerContinuous"/>
    </xf>
    <xf numFmtId="37" fontId="6" fillId="0" borderId="8" xfId="0" applyNumberFormat="1" applyFont="1" applyFill="1" applyBorder="1" applyAlignment="1" applyProtection="1">
      <alignment horizontal="centerContinuous"/>
    </xf>
    <xf numFmtId="37" fontId="6" fillId="0" borderId="8" xfId="0" applyFont="1" applyFill="1" applyBorder="1"/>
    <xf numFmtId="37" fontId="6" fillId="0" borderId="1" xfId="0" applyNumberFormat="1" applyFont="1" applyFill="1" applyBorder="1" applyAlignment="1" applyProtection="1">
      <alignment horizontal="centerContinuous"/>
    </xf>
    <xf numFmtId="37" fontId="6" fillId="0" borderId="9" xfId="0" applyNumberFormat="1" applyFont="1" applyFill="1" applyBorder="1" applyProtection="1"/>
    <xf numFmtId="37" fontId="6" fillId="0" borderId="10" xfId="0" applyNumberFormat="1" applyFont="1" applyFill="1" applyBorder="1" applyAlignment="1" applyProtection="1"/>
    <xf numFmtId="37" fontId="6" fillId="0" borderId="11" xfId="0" applyFont="1" applyFill="1" applyBorder="1"/>
    <xf numFmtId="37" fontId="6" fillId="0" borderId="6" xfId="0" applyNumberFormat="1" applyFont="1" applyFill="1" applyBorder="1" applyAlignment="1" applyProtection="1">
      <alignment horizontal="centerContinuous"/>
    </xf>
    <xf numFmtId="37" fontId="6" fillId="0" borderId="4" xfId="0" applyFont="1" applyFill="1" applyBorder="1" applyAlignment="1">
      <alignment horizontal="centerContinuous"/>
    </xf>
    <xf numFmtId="37" fontId="6" fillId="0" borderId="0" xfId="0" applyNumberFormat="1" applyFont="1" applyFill="1" applyBorder="1" applyAlignment="1" applyProtection="1"/>
    <xf numFmtId="37" fontId="6" fillId="0" borderId="6" xfId="0" applyFont="1" applyFill="1" applyBorder="1" applyAlignment="1">
      <alignment horizontal="center"/>
    </xf>
    <xf numFmtId="37" fontId="6" fillId="0" borderId="7" xfId="0" applyFont="1" applyFill="1" applyBorder="1" applyAlignment="1">
      <alignment horizontal="center"/>
    </xf>
    <xf numFmtId="37" fontId="6" fillId="0" borderId="2" xfId="0" quotePrefix="1" applyNumberFormat="1" applyFont="1" applyFill="1" applyBorder="1" applyAlignment="1" applyProtection="1"/>
    <xf numFmtId="37" fontId="6" fillId="0" borderId="8" xfId="0" applyNumberFormat="1" applyFont="1" applyFill="1" applyBorder="1" applyAlignment="1" applyProtection="1"/>
    <xf numFmtId="37" fontId="6" fillId="0" borderId="12" xfId="0" applyFont="1" applyFill="1" applyBorder="1"/>
    <xf numFmtId="37" fontId="6" fillId="0" borderId="10" xfId="0" applyFont="1" applyFill="1" applyBorder="1"/>
    <xf numFmtId="37" fontId="6" fillId="0" borderId="7" xfId="0" applyFont="1" applyFill="1" applyBorder="1"/>
    <xf numFmtId="37" fontId="6" fillId="0" borderId="9" xfId="0" applyFont="1" applyFill="1" applyBorder="1"/>
    <xf numFmtId="37" fontId="6" fillId="0" borderId="10" xfId="0" applyFont="1" applyFill="1" applyBorder="1" applyAlignment="1">
      <alignment horizontal="center"/>
    </xf>
    <xf numFmtId="164" fontId="6" fillId="0" borderId="2" xfId="0" applyNumberFormat="1" applyFont="1" applyFill="1" applyBorder="1" applyProtection="1"/>
    <xf numFmtId="37" fontId="6" fillId="0" borderId="2" xfId="0" applyFont="1" applyFill="1" applyBorder="1" applyAlignment="1">
      <alignment horizontal="center"/>
    </xf>
    <xf numFmtId="37" fontId="6" fillId="0" borderId="13" xfId="0" applyNumberFormat="1" applyFont="1" applyFill="1" applyBorder="1" applyProtection="1"/>
    <xf numFmtId="37" fontId="6" fillId="0" borderId="0" xfId="0" applyFont="1" applyFill="1" applyBorder="1" applyAlignment="1">
      <alignment horizontal="center"/>
    </xf>
    <xf numFmtId="164" fontId="6" fillId="0" borderId="2" xfId="0" applyNumberFormat="1" applyFont="1" applyFill="1" applyBorder="1" applyAlignment="1" applyProtection="1">
      <alignment horizontal="right"/>
    </xf>
    <xf numFmtId="37" fontId="6" fillId="0" borderId="2" xfId="0" applyFont="1" applyFill="1" applyBorder="1" applyAlignment="1"/>
    <xf numFmtId="164" fontId="6" fillId="0" borderId="1" xfId="0" applyNumberFormat="1" applyFont="1" applyFill="1" applyBorder="1" applyProtection="1"/>
    <xf numFmtId="164" fontId="6" fillId="0" borderId="1" xfId="0" applyNumberFormat="1" applyFont="1" applyFill="1" applyBorder="1" applyAlignment="1" applyProtection="1"/>
    <xf numFmtId="164" fontId="6" fillId="0" borderId="2" xfId="0" quotePrefix="1" applyNumberFormat="1" applyFont="1" applyFill="1" applyBorder="1" applyAlignment="1" applyProtection="1">
      <alignment horizontal="left"/>
    </xf>
    <xf numFmtId="37" fontId="6" fillId="0" borderId="9" xfId="0" applyNumberFormat="1" applyFont="1" applyFill="1" applyBorder="1" applyAlignment="1" applyProtection="1"/>
    <xf numFmtId="37" fontId="6" fillId="0" borderId="12" xfId="0" quotePrefix="1" applyNumberFormat="1" applyFont="1" applyFill="1" applyBorder="1" applyAlignment="1" applyProtection="1">
      <alignment horizontal="left"/>
    </xf>
    <xf numFmtId="37" fontId="6" fillId="0" borderId="14" xfId="0" applyFont="1" applyFill="1" applyBorder="1" applyAlignment="1">
      <alignment horizontal="center"/>
    </xf>
    <xf numFmtId="37" fontId="6" fillId="0" borderId="8" xfId="0" applyFont="1" applyFill="1" applyBorder="1" applyAlignment="1">
      <alignment horizontal="center"/>
    </xf>
    <xf numFmtId="37" fontId="6" fillId="0" borderId="14" xfId="0" applyFont="1" applyFill="1" applyBorder="1"/>
    <xf numFmtId="37" fontId="7" fillId="0" borderId="14" xfId="0" applyFont="1" applyBorder="1"/>
    <xf numFmtId="37" fontId="7" fillId="0" borderId="8" xfId="0" applyFont="1" applyBorder="1"/>
    <xf numFmtId="37" fontId="6" fillId="0" borderId="8" xfId="0" applyFont="1" applyFill="1" applyBorder="1" applyAlignment="1">
      <alignment horizontal="centerContinuous"/>
    </xf>
    <xf numFmtId="37" fontId="6" fillId="0" borderId="7" xfId="0" applyNumberFormat="1" applyFont="1" applyFill="1" applyBorder="1" applyAlignment="1" applyProtection="1">
      <alignment horizontal="center"/>
    </xf>
    <xf numFmtId="37" fontId="6" fillId="0" borderId="13" xfId="0" applyFont="1" applyFill="1" applyBorder="1"/>
    <xf numFmtId="37" fontId="7" fillId="0" borderId="13" xfId="0" applyFont="1" applyBorder="1"/>
    <xf numFmtId="37" fontId="6" fillId="0" borderId="3" xfId="0" applyFont="1" applyFill="1" applyBorder="1" applyAlignment="1">
      <alignment horizontal="centerContinuous"/>
    </xf>
    <xf numFmtId="37" fontId="7" fillId="0" borderId="0" xfId="0" applyFont="1" applyBorder="1" applyAlignment="1">
      <alignment horizontal="center"/>
    </xf>
    <xf numFmtId="37" fontId="7" fillId="0" borderId="0" xfId="0" applyFont="1" applyBorder="1" applyAlignment="1"/>
    <xf numFmtId="37" fontId="7" fillId="0" borderId="0" xfId="0" applyFont="1" applyAlignment="1"/>
    <xf numFmtId="37" fontId="7" fillId="0" borderId="0" xfId="0" quotePrefix="1" applyNumberFormat="1" applyFont="1" applyBorder="1" applyAlignment="1" applyProtection="1"/>
    <xf numFmtId="37" fontId="8" fillId="0" borderId="0" xfId="0" applyFont="1" applyAlignment="1"/>
    <xf numFmtId="37" fontId="6" fillId="0" borderId="3" xfId="0" applyNumberFormat="1" applyFont="1" applyFill="1" applyBorder="1" applyAlignment="1" applyProtection="1"/>
    <xf numFmtId="37" fontId="6" fillId="0" borderId="3" xfId="0" applyFont="1" applyFill="1" applyBorder="1" applyAlignment="1"/>
    <xf numFmtId="37" fontId="6" fillId="0" borderId="4" xfId="0" applyFont="1" applyFill="1" applyBorder="1" applyAlignment="1"/>
    <xf numFmtId="4" fontId="6" fillId="0" borderId="2" xfId="0" applyNumberFormat="1" applyFont="1" applyFill="1" applyBorder="1" applyAlignment="1" applyProtection="1"/>
    <xf numFmtId="37" fontId="7" fillId="0" borderId="10" xfId="0" applyFont="1" applyBorder="1" applyAlignment="1"/>
    <xf numFmtId="3" fontId="6" fillId="0" borderId="2" xfId="0" applyNumberFormat="1" applyFont="1" applyFill="1" applyBorder="1" applyAlignment="1" applyProtection="1"/>
    <xf numFmtId="2" fontId="6" fillId="0" borderId="2" xfId="0" applyNumberFormat="1" applyFont="1" applyFill="1" applyBorder="1" applyAlignment="1" applyProtection="1"/>
    <xf numFmtId="37" fontId="6" fillId="0" borderId="4" xfId="0" quotePrefix="1" applyNumberFormat="1" applyFont="1" applyFill="1" applyBorder="1" applyAlignment="1" applyProtection="1">
      <alignment horizontal="center"/>
    </xf>
    <xf numFmtId="37" fontId="6" fillId="0" borderId="2" xfId="0" quotePrefix="1" applyNumberFormat="1" applyFont="1" applyFill="1" applyBorder="1" applyAlignment="1" applyProtection="1">
      <alignment horizontal="center"/>
    </xf>
    <xf numFmtId="37" fontId="7" fillId="0" borderId="2" xfId="0" applyFont="1" applyBorder="1" applyAlignment="1">
      <alignment horizontal="center"/>
    </xf>
    <xf numFmtId="37" fontId="7" fillId="0" borderId="4" xfId="0" applyFont="1" applyBorder="1" applyAlignment="1">
      <alignment horizontal="center"/>
    </xf>
    <xf numFmtId="37" fontId="6" fillId="2" borderId="2" xfId="0" applyNumberFormat="1" applyFont="1" applyFill="1" applyBorder="1" applyProtection="1"/>
    <xf numFmtId="37" fontId="6" fillId="2" borderId="2" xfId="0" applyNumberFormat="1" applyFont="1" applyFill="1" applyBorder="1" applyAlignment="1" applyProtection="1"/>
    <xf numFmtId="37" fontId="6" fillId="0" borderId="0" xfId="0" applyNumberFormat="1" applyFont="1" applyFill="1" applyBorder="1" applyAlignment="1" applyProtection="1">
      <alignment horizontal="left"/>
    </xf>
    <xf numFmtId="37" fontId="7" fillId="0" borderId="7" xfId="0" applyFont="1" applyBorder="1" applyAlignment="1">
      <alignment horizontal="centerContinuous"/>
    </xf>
    <xf numFmtId="37" fontId="6" fillId="0" borderId="9" xfId="0" quotePrefix="1" applyNumberFormat="1" applyFont="1" applyFill="1" applyBorder="1" applyAlignment="1" applyProtection="1"/>
    <xf numFmtId="37" fontId="6" fillId="0" borderId="8" xfId="0" quotePrefix="1" applyNumberFormat="1" applyFont="1" applyFill="1" applyBorder="1" applyAlignment="1" applyProtection="1">
      <alignment horizontal="left"/>
    </xf>
    <xf numFmtId="37" fontId="6" fillId="0" borderId="4" xfId="0" applyNumberFormat="1" applyFont="1" applyFill="1" applyBorder="1" applyProtection="1"/>
    <xf numFmtId="37" fontId="7" fillId="0" borderId="1" xfId="0" applyFont="1" applyBorder="1"/>
    <xf numFmtId="37" fontId="7" fillId="0" borderId="8" xfId="0" applyFont="1" applyBorder="1" applyAlignment="1">
      <alignment horizontal="centerContinuous"/>
    </xf>
    <xf numFmtId="37" fontId="7" fillId="0" borderId="2" xfId="0" applyFont="1" applyBorder="1" applyAlignment="1">
      <alignment horizontal="centerContinuous"/>
    </xf>
    <xf numFmtId="37" fontId="6" fillId="0" borderId="11" xfId="0" applyNumberFormat="1" applyFont="1" applyFill="1" applyBorder="1" applyProtection="1"/>
    <xf numFmtId="37" fontId="6" fillId="0" borderId="6" xfId="0" applyFont="1" applyFill="1" applyBorder="1" applyAlignment="1">
      <alignment horizontal="centerContinuous"/>
    </xf>
    <xf numFmtId="37" fontId="6" fillId="0" borderId="1" xfId="0" applyFont="1" applyFill="1" applyBorder="1" applyAlignment="1">
      <alignment horizontal="centerContinuous"/>
    </xf>
    <xf numFmtId="37" fontId="7" fillId="0" borderId="0" xfId="0" applyNumberFormat="1" applyFont="1" applyBorder="1" applyProtection="1"/>
    <xf numFmtId="37" fontId="7" fillId="0" borderId="0" xfId="0" applyNumberFormat="1" applyFont="1" applyBorder="1" applyAlignment="1" applyProtection="1">
      <alignment horizontal="center"/>
    </xf>
    <xf numFmtId="37" fontId="6" fillId="0" borderId="5" xfId="0" applyNumberFormat="1" applyFont="1" applyFill="1" applyBorder="1" applyAlignment="1" applyProtection="1">
      <alignment horizontal="centerContinuous"/>
    </xf>
    <xf numFmtId="37" fontId="7" fillId="0" borderId="6" xfId="0" applyFont="1" applyBorder="1" applyAlignment="1">
      <alignment horizontal="centerContinuous"/>
    </xf>
    <xf numFmtId="37" fontId="6" fillId="0" borderId="2" xfId="0" quotePrefix="1" applyNumberFormat="1" applyFont="1" applyFill="1" applyBorder="1" applyAlignment="1" applyProtection="1">
      <alignment horizontal="centerContinuous"/>
    </xf>
    <xf numFmtId="37" fontId="6" fillId="0" borderId="3" xfId="0" applyNumberFormat="1" applyFont="1" applyFill="1" applyBorder="1" applyAlignment="1" applyProtection="1">
      <alignment horizontal="center"/>
    </xf>
    <xf numFmtId="37" fontId="6" fillId="0" borderId="1" xfId="0" applyNumberFormat="1" applyFont="1" applyFill="1" applyBorder="1" applyAlignment="1" applyProtection="1">
      <alignment horizontal="center"/>
    </xf>
    <xf numFmtId="37" fontId="6" fillId="0" borderId="13" xfId="0" applyNumberFormat="1" applyFont="1" applyFill="1" applyBorder="1" applyAlignment="1" applyProtection="1">
      <alignment horizontal="center"/>
    </xf>
    <xf numFmtId="37" fontId="6" fillId="0" borderId="0" xfId="0" quotePrefix="1" applyNumberFormat="1" applyFont="1" applyFill="1" applyBorder="1" applyAlignment="1" applyProtection="1"/>
    <xf numFmtId="37" fontId="6" fillId="0" borderId="4" xfId="0" quotePrefix="1" applyNumberFormat="1" applyFont="1" applyFill="1" applyBorder="1" applyAlignment="1" applyProtection="1"/>
    <xf numFmtId="37" fontId="6" fillId="0" borderId="13" xfId="0" applyNumberFormat="1" applyFont="1" applyFill="1" applyBorder="1" applyAlignment="1" applyProtection="1">
      <alignment horizontal="centerContinuous"/>
    </xf>
    <xf numFmtId="37" fontId="7" fillId="0" borderId="4" xfId="0" applyFont="1" applyBorder="1" applyAlignment="1">
      <alignment horizontal="centerContinuous"/>
    </xf>
    <xf numFmtId="37" fontId="6" fillId="0" borderId="7" xfId="0" applyNumberFormat="1" applyFont="1" applyFill="1" applyBorder="1" applyAlignment="1" applyProtection="1">
      <alignment horizontal="centerContinuous"/>
    </xf>
    <xf numFmtId="37" fontId="6" fillId="0" borderId="14" xfId="0" applyNumberFormat="1" applyFont="1" applyFill="1" applyBorder="1" applyAlignment="1" applyProtection="1">
      <alignment horizontal="left"/>
    </xf>
    <xf numFmtId="37" fontId="7" fillId="0" borderId="12" xfId="0" applyFont="1" applyBorder="1"/>
    <xf numFmtId="37" fontId="7" fillId="0" borderId="6" xfId="0" applyFont="1" applyBorder="1"/>
    <xf numFmtId="37" fontId="7" fillId="0" borderId="7" xfId="0" applyFont="1" applyBorder="1"/>
    <xf numFmtId="37" fontId="7" fillId="0" borderId="15" xfId="0" applyFont="1" applyBorder="1"/>
    <xf numFmtId="37" fontId="7" fillId="0" borderId="12" xfId="0" quotePrefix="1" applyNumberFormat="1" applyFont="1" applyBorder="1" applyAlignment="1" applyProtection="1"/>
    <xf numFmtId="37" fontId="7" fillId="0" borderId="12" xfId="0" quotePrefix="1" applyNumberFormat="1" applyFont="1" applyBorder="1" applyAlignment="1" applyProtection="1">
      <alignment horizontal="left"/>
    </xf>
    <xf numFmtId="37" fontId="7" fillId="0" borderId="12" xfId="0" applyNumberFormat="1" applyFont="1" applyBorder="1" applyAlignment="1" applyProtection="1"/>
    <xf numFmtId="37" fontId="7" fillId="0" borderId="10" xfId="0" applyFont="1" applyBorder="1"/>
    <xf numFmtId="37" fontId="6" fillId="0" borderId="8" xfId="0" applyNumberFormat="1" applyFont="1" applyFill="1" applyBorder="1" applyProtection="1"/>
    <xf numFmtId="37" fontId="6" fillId="0" borderId="14" xfId="0" applyFont="1" applyFill="1" applyBorder="1" applyAlignment="1">
      <alignment horizontal="centerContinuous"/>
    </xf>
    <xf numFmtId="37" fontId="6" fillId="0" borderId="12" xfId="0" applyNumberFormat="1" applyFont="1" applyFill="1" applyBorder="1" applyAlignment="1" applyProtection="1"/>
    <xf numFmtId="37" fontId="6" fillId="0" borderId="1" xfId="0" applyFont="1" applyFill="1" applyBorder="1"/>
    <xf numFmtId="37" fontId="7" fillId="0" borderId="3" xfId="0" applyNumberFormat="1" applyFont="1" applyBorder="1" applyProtection="1"/>
    <xf numFmtId="37" fontId="7" fillId="2" borderId="0" xfId="0" applyFont="1" applyFill="1" applyBorder="1"/>
    <xf numFmtId="37" fontId="7" fillId="2" borderId="4" xfId="0" applyFont="1" applyFill="1" applyBorder="1"/>
    <xf numFmtId="37" fontId="7" fillId="0" borderId="9" xfId="0" applyFont="1" applyBorder="1"/>
    <xf numFmtId="37" fontId="6" fillId="0" borderId="12" xfId="0" applyNumberFormat="1" applyFont="1" applyFill="1" applyBorder="1" applyAlignment="1" applyProtection="1">
      <alignment horizontal="left"/>
    </xf>
    <xf numFmtId="37" fontId="6" fillId="0" borderId="10" xfId="0" applyNumberFormat="1" applyFont="1" applyFill="1" applyBorder="1" applyAlignment="1" applyProtection="1">
      <alignment horizontal="right"/>
    </xf>
    <xf numFmtId="37" fontId="7" fillId="0" borderId="10" xfId="0" applyNumberFormat="1" applyFont="1" applyBorder="1" applyProtection="1"/>
    <xf numFmtId="37" fontId="7" fillId="2" borderId="12" xfId="0" applyFont="1" applyFill="1" applyBorder="1"/>
    <xf numFmtId="37" fontId="7" fillId="2" borderId="10" xfId="0" applyFont="1" applyFill="1" applyBorder="1"/>
    <xf numFmtId="37" fontId="6" fillId="0" borderId="1" xfId="0" applyFont="1" applyFill="1" applyBorder="1" applyAlignment="1"/>
    <xf numFmtId="37" fontId="7" fillId="0" borderId="16" xfId="0" applyFont="1" applyBorder="1"/>
    <xf numFmtId="37" fontId="7" fillId="0" borderId="17" xfId="0" applyFont="1" applyBorder="1"/>
    <xf numFmtId="37" fontId="7" fillId="0" borderId="18" xfId="0" applyFont="1" applyBorder="1"/>
    <xf numFmtId="37" fontId="7" fillId="0" borderId="19" xfId="0" applyFont="1" applyBorder="1"/>
    <xf numFmtId="37" fontId="7" fillId="0" borderId="20" xfId="0" applyFont="1" applyBorder="1"/>
    <xf numFmtId="37" fontId="7" fillId="0" borderId="21" xfId="0" applyFont="1" applyBorder="1"/>
    <xf numFmtId="37" fontId="7" fillId="0" borderId="22" xfId="0" applyFont="1" applyBorder="1"/>
    <xf numFmtId="37" fontId="7" fillId="0" borderId="23" xfId="0" applyFont="1" applyBorder="1"/>
    <xf numFmtId="37" fontId="7" fillId="0" borderId="17" xfId="0" applyFont="1" applyBorder="1" applyAlignment="1">
      <alignment horizontal="center"/>
    </xf>
    <xf numFmtId="37" fontId="7" fillId="0" borderId="17" xfId="0" applyFont="1" applyBorder="1" applyAlignment="1">
      <alignment horizontal="right"/>
    </xf>
    <xf numFmtId="37" fontId="7" fillId="0" borderId="0" xfId="0" applyFont="1" applyBorder="1" applyAlignment="1">
      <alignment horizontal="right"/>
    </xf>
    <xf numFmtId="37" fontId="7" fillId="0" borderId="24" xfId="0" applyFont="1" applyBorder="1"/>
    <xf numFmtId="37" fontId="7" fillId="0" borderId="8" xfId="0" applyFont="1" applyBorder="1" applyAlignment="1">
      <alignment horizontal="center"/>
    </xf>
    <xf numFmtId="37" fontId="7" fillId="0" borderId="25" xfId="0" applyFont="1" applyBorder="1"/>
    <xf numFmtId="37" fontId="7" fillId="0" borderId="26" xfId="0" applyFont="1" applyBorder="1"/>
    <xf numFmtId="37" fontId="7" fillId="0" borderId="27" xfId="0" applyFont="1" applyBorder="1"/>
    <xf numFmtId="37" fontId="7" fillId="0" borderId="28" xfId="0" quotePrefix="1" applyFont="1" applyBorder="1" applyAlignment="1">
      <alignment horizontal="left"/>
    </xf>
    <xf numFmtId="37" fontId="7" fillId="0" borderId="29" xfId="0" applyFont="1" applyBorder="1"/>
    <xf numFmtId="37" fontId="7" fillId="0" borderId="28" xfId="0" applyFont="1" applyBorder="1" applyAlignment="1">
      <alignment horizontal="center"/>
    </xf>
    <xf numFmtId="37" fontId="7" fillId="0" borderId="30" xfId="0" applyFont="1" applyBorder="1"/>
    <xf numFmtId="37" fontId="7" fillId="0" borderId="31" xfId="0" applyFont="1" applyBorder="1"/>
    <xf numFmtId="37" fontId="7" fillId="0" borderId="31" xfId="0" applyFont="1" applyBorder="1" applyAlignment="1">
      <alignment horizontal="center"/>
    </xf>
    <xf numFmtId="37" fontId="7" fillId="0" borderId="32" xfId="0" applyFont="1" applyBorder="1"/>
    <xf numFmtId="37" fontId="10" fillId="0" borderId="0" xfId="0" applyFont="1"/>
    <xf numFmtId="37" fontId="8" fillId="0" borderId="0" xfId="0" quotePrefix="1" applyFont="1" applyAlignment="1">
      <alignment horizontal="right"/>
    </xf>
    <xf numFmtId="37" fontId="9" fillId="0" borderId="0" xfId="0" quotePrefix="1" applyFont="1" applyAlignment="1">
      <alignment horizontal="right"/>
    </xf>
    <xf numFmtId="37" fontId="7" fillId="0" borderId="0" xfId="0" quotePrefix="1" applyFont="1" applyBorder="1" applyAlignment="1">
      <alignment horizontal="right"/>
    </xf>
    <xf numFmtId="37" fontId="6" fillId="0" borderId="0" xfId="0" quotePrefix="1" applyNumberFormat="1" applyFont="1" applyFill="1" applyBorder="1" applyAlignment="1" applyProtection="1">
      <alignment horizontal="right"/>
    </xf>
    <xf numFmtId="37" fontId="7" fillId="0" borderId="0" xfId="0" quotePrefix="1" applyFont="1" applyAlignment="1">
      <alignment horizontal="right"/>
    </xf>
    <xf numFmtId="37" fontId="5" fillId="3" borderId="0" xfId="0" applyFont="1" applyFill="1" applyAlignment="1" applyProtection="1">
      <alignment horizontal="center"/>
    </xf>
    <xf numFmtId="37" fontId="5" fillId="3" borderId="0" xfId="0" quotePrefix="1" applyFont="1" applyFill="1" applyAlignment="1" applyProtection="1">
      <alignment horizontal="left"/>
    </xf>
    <xf numFmtId="37" fontId="5" fillId="3" borderId="0" xfId="0" applyFont="1" applyFill="1" applyAlignment="1" applyProtection="1">
      <alignment horizontal="right"/>
    </xf>
    <xf numFmtId="37" fontId="5" fillId="3" borderId="0" xfId="0" applyFont="1" applyFill="1" applyAlignment="1" applyProtection="1"/>
    <xf numFmtId="37" fontId="11" fillId="4" borderId="1" xfId="0" applyFont="1" applyFill="1" applyBorder="1" applyProtection="1">
      <protection locked="0"/>
    </xf>
    <xf numFmtId="37" fontId="5" fillId="3" borderId="0" xfId="0" applyFont="1" applyFill="1" applyProtection="1"/>
    <xf numFmtId="37" fontId="11" fillId="3" borderId="0" xfId="0" applyFont="1" applyFill="1" applyAlignment="1" applyProtection="1">
      <alignment horizontal="center"/>
    </xf>
    <xf numFmtId="37" fontId="5" fillId="3" borderId="0" xfId="0" quotePrefix="1" applyFont="1" applyFill="1" applyAlignment="1" applyProtection="1"/>
    <xf numFmtId="37" fontId="11" fillId="3" borderId="0" xfId="0" applyFont="1" applyFill="1" applyProtection="1"/>
    <xf numFmtId="37" fontId="5" fillId="0" borderId="0" xfId="0" applyFont="1" applyAlignment="1" applyProtection="1"/>
    <xf numFmtId="37" fontId="5" fillId="0" borderId="0" xfId="0" applyFont="1" applyProtection="1"/>
    <xf numFmtId="37" fontId="5" fillId="0" borderId="0" xfId="0" applyFont="1" applyAlignment="1" applyProtection="1">
      <alignment horizontal="center"/>
    </xf>
    <xf numFmtId="38" fontId="5" fillId="3" borderId="0" xfId="0" applyNumberFormat="1" applyFont="1" applyFill="1" applyAlignment="1" applyProtection="1">
      <alignment horizontal="center"/>
    </xf>
    <xf numFmtId="37" fontId="11" fillId="0" borderId="1" xfId="0" applyNumberFormat="1" applyFont="1" applyBorder="1" applyAlignment="1" applyProtection="1">
      <protection locked="0"/>
    </xf>
    <xf numFmtId="37" fontId="11" fillId="0" borderId="1" xfId="0" quotePrefix="1" applyNumberFormat="1" applyFont="1" applyBorder="1" applyProtection="1">
      <protection locked="0"/>
    </xf>
    <xf numFmtId="37" fontId="11" fillId="0" borderId="1" xfId="1" quotePrefix="1" applyNumberFormat="1" applyFont="1" applyBorder="1" applyProtection="1">
      <protection locked="0"/>
    </xf>
    <xf numFmtId="39" fontId="11" fillId="0" borderId="1" xfId="3" quotePrefix="1" applyNumberFormat="1" applyFont="1" applyBorder="1" applyProtection="1">
      <protection locked="0"/>
    </xf>
    <xf numFmtId="39" fontId="11" fillId="0" borderId="1" xfId="0" quotePrefix="1" applyNumberFormat="1" applyFont="1" applyBorder="1" applyProtection="1">
      <protection locked="0"/>
    </xf>
    <xf numFmtId="37" fontId="11" fillId="4" borderId="1" xfId="0" quotePrefix="1" applyNumberFormat="1" applyFont="1" applyFill="1" applyBorder="1" applyProtection="1">
      <protection locked="0"/>
    </xf>
    <xf numFmtId="38" fontId="11" fillId="4" borderId="1" xfId="0" applyNumberFormat="1" applyFont="1" applyFill="1" applyBorder="1" applyProtection="1">
      <protection locked="0"/>
    </xf>
    <xf numFmtId="38" fontId="5" fillId="3" borderId="0" xfId="0" applyNumberFormat="1" applyFont="1" applyFill="1" applyAlignment="1" applyProtection="1">
      <alignment horizontal="right"/>
    </xf>
    <xf numFmtId="38" fontId="5" fillId="3" borderId="0" xfId="0" applyNumberFormat="1" applyFont="1" applyFill="1" applyProtection="1"/>
    <xf numFmtId="38" fontId="11" fillId="3" borderId="0" xfId="0" applyNumberFormat="1" applyFont="1" applyFill="1" applyAlignment="1" applyProtection="1">
      <alignment horizontal="center"/>
    </xf>
    <xf numFmtId="38" fontId="11" fillId="3" borderId="0" xfId="0" applyNumberFormat="1" applyFont="1" applyFill="1" applyProtection="1"/>
    <xf numFmtId="37" fontId="5" fillId="0" borderId="0" xfId="0" applyFont="1" applyFill="1" applyAlignment="1" applyProtection="1"/>
    <xf numFmtId="37" fontId="5" fillId="3" borderId="0" xfId="0" applyNumberFormat="1" applyFont="1" applyFill="1" applyProtection="1"/>
    <xf numFmtId="164" fontId="5" fillId="0" borderId="0" xfId="0" applyNumberFormat="1" applyFont="1" applyProtection="1"/>
    <xf numFmtId="39" fontId="5" fillId="0" borderId="0" xfId="0" applyNumberFormat="1" applyFont="1" applyProtection="1"/>
    <xf numFmtId="37" fontId="5" fillId="0" borderId="0" xfId="0" applyFont="1" applyAlignment="1" applyProtection="1">
      <alignment horizontal="left"/>
    </xf>
    <xf numFmtId="37" fontId="5" fillId="0" borderId="0" xfId="0" quotePrefix="1" applyFont="1" applyAlignment="1" applyProtection="1">
      <alignment horizontal="left"/>
    </xf>
    <xf numFmtId="164" fontId="5" fillId="0" borderId="0" xfId="0" applyNumberFormat="1" applyFont="1" applyAlignment="1" applyProtection="1">
      <alignment horizontal="left"/>
    </xf>
    <xf numFmtId="37" fontId="5" fillId="2" borderId="0" xfId="0" applyFont="1" applyFill="1" applyAlignment="1" applyProtection="1">
      <alignment horizontal="centerContinuous"/>
    </xf>
    <xf numFmtId="37" fontId="5" fillId="2" borderId="0" xfId="0" applyFont="1" applyFill="1" applyAlignment="1" applyProtection="1">
      <alignment horizontal="left"/>
    </xf>
    <xf numFmtId="37" fontId="5" fillId="2" borderId="0" xfId="0" applyFont="1" applyFill="1" applyAlignment="1" applyProtection="1">
      <alignment horizontal="center"/>
    </xf>
    <xf numFmtId="38" fontId="11" fillId="4" borderId="2" xfId="0" applyNumberFormat="1" applyFont="1" applyFill="1" applyBorder="1" applyProtection="1">
      <protection locked="0"/>
    </xf>
    <xf numFmtId="38" fontId="11" fillId="4" borderId="8" xfId="0" applyNumberFormat="1" applyFont="1" applyFill="1" applyBorder="1" applyProtection="1">
      <protection locked="0"/>
    </xf>
    <xf numFmtId="37" fontId="5" fillId="0" borderId="0" xfId="0" quotePrefix="1" applyFont="1" applyAlignment="1" applyProtection="1">
      <alignment horizontal="fill"/>
    </xf>
    <xf numFmtId="37" fontId="5" fillId="3" borderId="0" xfId="0" quotePrefix="1" applyFont="1" applyFill="1" applyAlignment="1" applyProtection="1">
      <alignment horizontal="centerContinuous"/>
    </xf>
    <xf numFmtId="37" fontId="5" fillId="3" borderId="0" xfId="0" applyFont="1" applyFill="1" applyAlignment="1" applyProtection="1">
      <alignment horizontal="centerContinuous"/>
    </xf>
    <xf numFmtId="37" fontId="5" fillId="2" borderId="0" xfId="0" applyFont="1" applyFill="1" applyAlignment="1" applyProtection="1"/>
    <xf numFmtId="37" fontId="6" fillId="5" borderId="2" xfId="0" applyFont="1" applyFill="1" applyBorder="1" applyAlignment="1"/>
    <xf numFmtId="37" fontId="6" fillId="6" borderId="2" xfId="0" applyFont="1" applyFill="1" applyBorder="1" applyAlignment="1"/>
    <xf numFmtId="37" fontId="6" fillId="6" borderId="2" xfId="0" applyFont="1" applyFill="1" applyBorder="1" applyAlignment="1">
      <alignment horizontal="center"/>
    </xf>
    <xf numFmtId="37" fontId="6" fillId="6" borderId="2" xfId="0" quotePrefix="1" applyNumberFormat="1" applyFont="1" applyFill="1" applyBorder="1" applyAlignment="1" applyProtection="1">
      <alignment horizontal="center"/>
    </xf>
    <xf numFmtId="37" fontId="6" fillId="6" borderId="2" xfId="0" applyNumberFormat="1" applyFont="1" applyFill="1" applyBorder="1" applyAlignment="1" applyProtection="1"/>
    <xf numFmtId="37" fontId="6" fillId="6" borderId="2" xfId="0" quotePrefix="1" applyFont="1" applyFill="1" applyBorder="1" applyAlignment="1"/>
    <xf numFmtId="39" fontId="6" fillId="6" borderId="2" xfId="0" quotePrefix="1" applyNumberFormat="1" applyFont="1" applyFill="1" applyBorder="1" applyAlignment="1" applyProtection="1">
      <alignment horizontal="center"/>
    </xf>
    <xf numFmtId="39" fontId="6" fillId="6" borderId="2" xfId="0" applyNumberFormat="1" applyFont="1" applyFill="1" applyBorder="1" applyAlignment="1" applyProtection="1"/>
    <xf numFmtId="3" fontId="6" fillId="6" borderId="2" xfId="0" applyNumberFormat="1" applyFont="1" applyFill="1" applyBorder="1" applyAlignment="1" applyProtection="1"/>
    <xf numFmtId="3" fontId="6" fillId="6" borderId="2" xfId="0" applyNumberFormat="1" applyFont="1" applyFill="1" applyBorder="1" applyAlignment="1"/>
    <xf numFmtId="37" fontId="6" fillId="6" borderId="2" xfId="0" applyNumberFormat="1" applyFont="1" applyFill="1" applyBorder="1" applyAlignment="1"/>
    <xf numFmtId="39" fontId="11" fillId="0" borderId="1" xfId="1" quotePrefix="1" applyNumberFormat="1" applyFont="1" applyBorder="1" applyProtection="1">
      <protection locked="0"/>
    </xf>
    <xf numFmtId="38" fontId="11" fillId="4" borderId="1" xfId="0" applyNumberFormat="1" applyFont="1" applyFill="1" applyBorder="1" applyAlignment="1" applyProtection="1">
      <alignment horizontal="center"/>
      <protection locked="0"/>
    </xf>
    <xf numFmtId="39" fontId="11" fillId="0" borderId="1" xfId="0" applyNumberFormat="1" applyFont="1" applyBorder="1" applyProtection="1">
      <protection locked="0"/>
    </xf>
    <xf numFmtId="37" fontId="11" fillId="0" borderId="1" xfId="1" applyNumberFormat="1" applyFont="1" applyBorder="1" applyProtection="1">
      <protection locked="0"/>
    </xf>
    <xf numFmtId="165" fontId="11" fillId="0" borderId="1" xfId="1" quotePrefix="1" applyNumberFormat="1" applyFont="1" applyBorder="1" applyProtection="1">
      <protection locked="0"/>
    </xf>
    <xf numFmtId="38" fontId="11" fillId="4" borderId="1" xfId="0" quotePrefix="1" applyNumberFormat="1" applyFont="1" applyFill="1" applyBorder="1" applyAlignment="1" applyProtection="1">
      <alignment horizontal="left"/>
      <protection locked="0"/>
    </xf>
    <xf numFmtId="38" fontId="11" fillId="4" borderId="1" xfId="0" quotePrefix="1" applyNumberFormat="1" applyFont="1" applyFill="1" applyBorder="1" applyAlignment="1" applyProtection="1">
      <protection locked="0"/>
    </xf>
    <xf numFmtId="37" fontId="13" fillId="0" borderId="0" xfId="2" applyNumberFormat="1" applyFont="1" applyAlignment="1" applyProtection="1">
      <alignment horizontal="left"/>
    </xf>
    <xf numFmtId="3" fontId="7" fillId="0" borderId="2" xfId="0" applyNumberFormat="1" applyFont="1" applyFill="1" applyBorder="1" applyAlignment="1" applyProtection="1"/>
    <xf numFmtId="38" fontId="11" fillId="4" borderId="14" xfId="0" applyNumberFormat="1" applyFont="1" applyFill="1" applyBorder="1" applyProtection="1">
      <protection locked="0"/>
    </xf>
    <xf numFmtId="38" fontId="11" fillId="4" borderId="14" xfId="0" quotePrefix="1" applyNumberFormat="1" applyFont="1" applyFill="1" applyBorder="1" applyAlignment="1" applyProtection="1">
      <alignment horizontal="left"/>
      <protection locked="0"/>
    </xf>
    <xf numFmtId="38" fontId="11" fillId="3" borderId="8" xfId="0" applyNumberFormat="1" applyFont="1" applyFill="1" applyBorder="1" applyAlignment="1" applyProtection="1">
      <alignment horizontal="center"/>
      <protection locked="0"/>
    </xf>
    <xf numFmtId="37" fontId="5" fillId="0" borderId="0" xfId="0" applyFont="1" applyFill="1" applyAlignment="1" applyProtection="1">
      <alignment horizontal="left"/>
    </xf>
    <xf numFmtId="37" fontId="5" fillId="0" borderId="0" xfId="0" applyFont="1" applyFill="1" applyProtection="1"/>
    <xf numFmtId="38" fontId="5" fillId="0" borderId="0" xfId="0" applyNumberFormat="1" applyFont="1" applyFill="1" applyProtection="1"/>
    <xf numFmtId="38" fontId="5" fillId="0" borderId="0" xfId="0" applyNumberFormat="1" applyFont="1" applyProtection="1"/>
    <xf numFmtId="37" fontId="13" fillId="0" borderId="0" xfId="2" applyNumberFormat="1" applyAlignment="1" applyProtection="1"/>
    <xf numFmtId="37" fontId="5" fillId="7" borderId="0" xfId="0" applyFont="1" applyFill="1" applyProtection="1"/>
    <xf numFmtId="38" fontId="5" fillId="7" borderId="0" xfId="0" applyNumberFormat="1" applyFont="1" applyFill="1" applyProtection="1"/>
    <xf numFmtId="37" fontId="5" fillId="8" borderId="0" xfId="0" applyFont="1" applyFill="1" applyProtection="1"/>
    <xf numFmtId="37" fontId="5" fillId="8" borderId="0" xfId="0" quotePrefix="1" applyFont="1" applyFill="1" applyAlignment="1" applyProtection="1">
      <alignment horizontal="left"/>
    </xf>
    <xf numFmtId="38" fontId="5" fillId="8" borderId="0" xfId="0" applyNumberFormat="1" applyFont="1" applyFill="1" applyProtection="1"/>
    <xf numFmtId="37" fontId="5" fillId="0" borderId="0" xfId="0" quotePrefix="1" applyFont="1" applyAlignment="1" applyProtection="1"/>
    <xf numFmtId="0" fontId="5" fillId="0" borderId="0" xfId="0" applyNumberFormat="1" applyFont="1" applyAlignment="1" applyProtection="1">
      <alignment horizontal="center"/>
    </xf>
    <xf numFmtId="0" fontId="5" fillId="0" borderId="0" xfId="0" applyNumberFormat="1" applyFont="1" applyAlignment="1" applyProtection="1"/>
    <xf numFmtId="0" fontId="5" fillId="0" borderId="0" xfId="0" quotePrefix="1" applyNumberFormat="1" applyFont="1" applyAlignment="1" applyProtection="1">
      <alignment horizontal="center"/>
    </xf>
    <xf numFmtId="37" fontId="5" fillId="3" borderId="0" xfId="0" quotePrefix="1" applyFont="1" applyFill="1" applyAlignment="1" applyProtection="1">
      <alignment horizontal="center"/>
    </xf>
    <xf numFmtId="37" fontId="5" fillId="3" borderId="0" xfId="0" quotePrefix="1" applyNumberFormat="1" applyFont="1" applyFill="1" applyAlignment="1" applyProtection="1"/>
    <xf numFmtId="166" fontId="5" fillId="3" borderId="0" xfId="0" applyNumberFormat="1" applyFont="1" applyFill="1" applyAlignment="1" applyProtection="1">
      <alignment horizontal="center"/>
    </xf>
    <xf numFmtId="37" fontId="5" fillId="3" borderId="0" xfId="0" quotePrefix="1" applyFont="1" applyFill="1" applyAlignment="1" applyProtection="1">
      <alignment horizontal="fill"/>
    </xf>
    <xf numFmtId="37" fontId="5" fillId="3" borderId="0" xfId="1" applyNumberFormat="1" applyFont="1" applyFill="1" applyProtection="1"/>
    <xf numFmtId="37" fontId="5" fillId="3" borderId="0" xfId="0" quotePrefix="1" applyNumberFormat="1" applyFont="1" applyFill="1" applyAlignment="1" applyProtection="1">
      <alignment horizontal="fill"/>
    </xf>
    <xf numFmtId="39" fontId="5" fillId="3" borderId="0" xfId="0" quotePrefix="1" applyNumberFormat="1" applyFont="1" applyFill="1" applyAlignment="1" applyProtection="1">
      <alignment horizontal="left"/>
    </xf>
    <xf numFmtId="4" fontId="5" fillId="3" borderId="0" xfId="0" applyNumberFormat="1" applyFont="1" applyFill="1" applyProtection="1"/>
    <xf numFmtId="37" fontId="5" fillId="0" borderId="0" xfId="0" applyNumberFormat="1" applyFont="1" applyProtection="1"/>
    <xf numFmtId="37" fontId="5" fillId="3" borderId="0" xfId="1" quotePrefix="1" applyNumberFormat="1" applyFont="1" applyFill="1" applyAlignment="1" applyProtection="1">
      <alignment horizontal="fill"/>
    </xf>
    <xf numFmtId="39" fontId="5" fillId="3" borderId="0" xfId="0" quotePrefix="1" applyNumberFormat="1" applyFont="1" applyFill="1" applyAlignment="1" applyProtection="1">
      <alignment horizontal="fill"/>
    </xf>
    <xf numFmtId="39" fontId="5" fillId="3" borderId="0" xfId="0" applyNumberFormat="1" applyFont="1" applyFill="1" applyProtection="1"/>
    <xf numFmtId="37" fontId="12" fillId="3" borderId="0" xfId="0" applyFont="1" applyFill="1" applyProtection="1"/>
    <xf numFmtId="37" fontId="11" fillId="3" borderId="0" xfId="0" applyFont="1" applyFill="1" applyAlignment="1" applyProtection="1">
      <alignment horizontal="centerContinuous"/>
    </xf>
    <xf numFmtId="37" fontId="11" fillId="3" borderId="0" xfId="0" quotePrefix="1" applyFont="1" applyFill="1" applyAlignment="1" applyProtection="1">
      <alignment horizontal="left"/>
    </xf>
    <xf numFmtId="37" fontId="0" fillId="0" borderId="0" xfId="0" applyProtection="1"/>
    <xf numFmtId="3" fontId="5" fillId="0" borderId="0" xfId="0" applyNumberFormat="1" applyFont="1" applyProtection="1"/>
    <xf numFmtId="1" fontId="5" fillId="0" borderId="0" xfId="0" applyNumberFormat="1" applyFont="1" applyAlignment="1" applyProtection="1">
      <alignment horizontal="center"/>
    </xf>
    <xf numFmtId="37" fontId="5" fillId="0" borderId="0" xfId="0" quotePrefix="1" applyFont="1" applyAlignment="1" applyProtection="1">
      <alignment horizontal="center"/>
    </xf>
    <xf numFmtId="2" fontId="5" fillId="0" borderId="0" xfId="0" applyNumberFormat="1" applyFont="1" applyProtection="1"/>
    <xf numFmtId="2" fontId="5" fillId="0" borderId="0" xfId="0" applyNumberFormat="1" applyFont="1" applyAlignment="1" applyProtection="1"/>
    <xf numFmtId="10" fontId="5" fillId="0" borderId="0" xfId="0" applyNumberFormat="1" applyFont="1" applyProtection="1"/>
    <xf numFmtId="37" fontId="11" fillId="0" borderId="0" xfId="0" applyFont="1" applyProtection="1"/>
    <xf numFmtId="37" fontId="5" fillId="0" borderId="0" xfId="0" applyFont="1" applyProtection="1">
      <protection locked="0"/>
    </xf>
    <xf numFmtId="37" fontId="7" fillId="0" borderId="0" xfId="0" applyFont="1" applyAlignment="1" applyProtection="1"/>
    <xf numFmtId="37" fontId="7" fillId="0" borderId="0" xfId="0" applyFont="1" applyProtection="1"/>
    <xf numFmtId="38" fontId="11" fillId="4" borderId="14" xfId="0" quotePrefix="1" applyNumberFormat="1" applyFont="1" applyFill="1" applyBorder="1" applyProtection="1">
      <protection locked="0"/>
    </xf>
    <xf numFmtId="37" fontId="5" fillId="3" borderId="0" xfId="0" applyFont="1" applyFill="1" applyAlignment="1" applyProtection="1">
      <alignment horizontal="left"/>
    </xf>
    <xf numFmtId="37" fontId="5" fillId="9" borderId="0" xfId="0" applyFont="1" applyFill="1" applyProtection="1"/>
    <xf numFmtId="37" fontId="6" fillId="0" borderId="8" xfId="0" applyNumberFormat="1" applyFont="1" applyFill="1" applyBorder="1" applyAlignment="1" applyProtection="1">
      <alignment horizontal="left"/>
    </xf>
    <xf numFmtId="164" fontId="6" fillId="0" borderId="3" xfId="0" applyNumberFormat="1" applyFont="1" applyFill="1" applyBorder="1" applyAlignment="1" applyProtection="1"/>
    <xf numFmtId="37" fontId="5" fillId="2" borderId="0" xfId="0" applyFont="1" applyFill="1" applyAlignment="1" applyProtection="1">
      <alignment horizontal="right"/>
    </xf>
    <xf numFmtId="37" fontId="5" fillId="0" borderId="0" xfId="0" applyFont="1" applyAlignment="1" applyProtection="1">
      <alignment horizontal="right"/>
    </xf>
    <xf numFmtId="4" fontId="5" fillId="2" borderId="0" xfId="0" applyNumberFormat="1" applyFont="1" applyFill="1" applyAlignment="1" applyProtection="1">
      <alignment horizontal="right"/>
    </xf>
    <xf numFmtId="39" fontId="5" fillId="2" borderId="0" xfId="0" applyNumberFormat="1" applyFont="1" applyFill="1" applyAlignment="1" applyProtection="1">
      <alignment horizontal="right"/>
    </xf>
    <xf numFmtId="37" fontId="5" fillId="0" borderId="0" xfId="0" quotePrefix="1" applyFont="1" applyAlignment="1" applyProtection="1">
      <alignment horizontal="right"/>
    </xf>
    <xf numFmtId="2" fontId="5" fillId="0" borderId="0" xfId="0" applyNumberFormat="1" applyFont="1" applyAlignment="1" applyProtection="1">
      <alignment horizontal="right"/>
    </xf>
    <xf numFmtId="49" fontId="11" fillId="4" borderId="1" xfId="0" quotePrefix="1" applyNumberFormat="1" applyFont="1" applyFill="1" applyBorder="1" applyAlignment="1" applyProtection="1">
      <protection locked="0"/>
    </xf>
    <xf numFmtId="37" fontId="5" fillId="2" borderId="0" xfId="0" applyFont="1" applyFill="1" applyProtection="1"/>
    <xf numFmtId="37" fontId="5" fillId="2" borderId="0" xfId="0" quotePrefix="1" applyFont="1" applyFill="1" applyAlignment="1" applyProtection="1">
      <alignment horizontal="center"/>
    </xf>
    <xf numFmtId="37" fontId="5" fillId="2" borderId="0" xfId="0" quotePrefix="1" applyFont="1" applyFill="1" applyAlignment="1" applyProtection="1"/>
    <xf numFmtId="4" fontId="5" fillId="2" borderId="0" xfId="0" applyNumberFormat="1" applyFont="1" applyFill="1" applyProtection="1"/>
    <xf numFmtId="39" fontId="5" fillId="2" borderId="0" xfId="0" applyNumberFormat="1" applyFont="1" applyFill="1" applyProtection="1"/>
    <xf numFmtId="37" fontId="14" fillId="0" borderId="0" xfId="2" applyNumberFormat="1" applyFont="1" applyAlignment="1" applyProtection="1"/>
    <xf numFmtId="38" fontId="5" fillId="9" borderId="0" xfId="0" applyNumberFormat="1" applyFont="1" applyFill="1" applyProtection="1"/>
    <xf numFmtId="37" fontId="15" fillId="0" borderId="23" xfId="0" applyFont="1" applyBorder="1" applyAlignment="1">
      <alignment horizontal="right"/>
    </xf>
    <xf numFmtId="49" fontId="11" fillId="4" borderId="1" xfId="0" quotePrefix="1" applyNumberFormat="1" applyFont="1" applyFill="1" applyBorder="1" applyAlignment="1" applyProtection="1">
      <alignment horizontal="left"/>
      <protection locked="0"/>
    </xf>
    <xf numFmtId="37" fontId="16" fillId="9" borderId="0" xfId="0" applyFont="1" applyFill="1"/>
    <xf numFmtId="37" fontId="5" fillId="9" borderId="0" xfId="0" applyFont="1" applyFill="1"/>
    <xf numFmtId="37" fontId="16" fillId="9" borderId="0" xfId="0" applyFont="1" applyFill="1" applyProtection="1"/>
    <xf numFmtId="37" fontId="16" fillId="0" borderId="0" xfId="0" applyFont="1"/>
    <xf numFmtId="37" fontId="15" fillId="0" borderId="0" xfId="0" applyFont="1" applyFill="1" applyProtection="1"/>
    <xf numFmtId="37" fontId="15" fillId="0" borderId="0" xfId="0" applyFont="1" applyProtection="1"/>
    <xf numFmtId="37" fontId="17" fillId="0" borderId="0" xfId="2" applyNumberFormat="1" applyFont="1" applyAlignment="1" applyProtection="1"/>
    <xf numFmtId="37" fontId="15" fillId="9" borderId="0" xfId="0" applyFont="1" applyFill="1" applyProtection="1"/>
    <xf numFmtId="0" fontId="15" fillId="0" borderId="0" xfId="0" applyNumberFormat="1" applyFont="1" applyAlignment="1" applyProtection="1">
      <alignment horizontal="center"/>
    </xf>
    <xf numFmtId="37" fontId="15" fillId="0" borderId="0" xfId="0" applyFont="1" applyAlignment="1" applyProtection="1">
      <alignment horizontal="center"/>
    </xf>
    <xf numFmtId="37" fontId="15" fillId="3" borderId="0" xfId="0" applyFont="1" applyFill="1" applyAlignment="1" applyProtection="1">
      <alignment horizontal="center"/>
    </xf>
    <xf numFmtId="37" fontId="18" fillId="0" borderId="1" xfId="0" quotePrefix="1" applyNumberFormat="1" applyFont="1" applyBorder="1" applyProtection="1">
      <protection locked="0"/>
    </xf>
    <xf numFmtId="37" fontId="15" fillId="3" borderId="0" xfId="0" applyNumberFormat="1" applyFont="1" applyFill="1" applyProtection="1"/>
    <xf numFmtId="37" fontId="15" fillId="3" borderId="0" xfId="0" applyFont="1" applyFill="1" applyProtection="1"/>
    <xf numFmtId="39" fontId="18" fillId="0" borderId="1" xfId="0" applyNumberFormat="1" applyFont="1" applyBorder="1" applyProtection="1">
      <protection locked="0"/>
    </xf>
    <xf numFmtId="39" fontId="18" fillId="0" borderId="1" xfId="0" quotePrefix="1" applyNumberFormat="1" applyFont="1" applyBorder="1" applyProtection="1">
      <protection locked="0"/>
    </xf>
    <xf numFmtId="37" fontId="18" fillId="0" borderId="1" xfId="1" quotePrefix="1" applyNumberFormat="1" applyFont="1" applyBorder="1" applyProtection="1">
      <protection locked="0"/>
    </xf>
    <xf numFmtId="37" fontId="15" fillId="3" borderId="0" xfId="0" quotePrefix="1" applyNumberFormat="1" applyFont="1" applyFill="1" applyAlignment="1" applyProtection="1">
      <alignment horizontal="fill"/>
    </xf>
    <xf numFmtId="37" fontId="15" fillId="0" borderId="0" xfId="0" quotePrefix="1" applyFont="1" applyAlignment="1" applyProtection="1">
      <alignment horizontal="left"/>
    </xf>
    <xf numFmtId="37" fontId="15" fillId="0" borderId="0" xfId="0" applyFont="1"/>
    <xf numFmtId="37" fontId="15" fillId="9" borderId="0" xfId="0" applyFont="1" applyFill="1"/>
    <xf numFmtId="37" fontId="15" fillId="0" borderId="0" xfId="4" applyNumberFormat="1" applyFont="1"/>
    <xf numFmtId="37" fontId="15" fillId="0" borderId="0" xfId="5" applyNumberFormat="1" applyFont="1"/>
    <xf numFmtId="37" fontId="19" fillId="0" borderId="0" xfId="0" applyFont="1"/>
    <xf numFmtId="37" fontId="15" fillId="0" borderId="0" xfId="6" applyNumberFormat="1" applyFont="1"/>
    <xf numFmtId="37" fontId="15" fillId="0" borderId="0" xfId="7" applyNumberFormat="1" applyFont="1"/>
    <xf numFmtId="37" fontId="15" fillId="0" borderId="0" xfId="8" applyNumberFormat="1" applyFont="1"/>
    <xf numFmtId="0" fontId="20" fillId="0" borderId="0" xfId="8" applyFont="1"/>
    <xf numFmtId="37" fontId="15" fillId="0" borderId="0" xfId="9" applyNumberFormat="1" applyFont="1"/>
    <xf numFmtId="37" fontId="21" fillId="0" borderId="0" xfId="0" applyFont="1" applyProtection="1"/>
    <xf numFmtId="39" fontId="15" fillId="0" borderId="0" xfId="0" applyNumberFormat="1" applyFont="1" applyProtection="1"/>
    <xf numFmtId="37" fontId="15" fillId="0" borderId="0" xfId="0" quotePrefix="1" applyFont="1" applyAlignment="1" applyProtection="1">
      <alignment horizontal="fill"/>
    </xf>
    <xf numFmtId="1" fontId="15" fillId="0" borderId="0" xfId="0" applyNumberFormat="1" applyFont="1" applyAlignment="1" applyProtection="1">
      <alignment horizontal="center"/>
    </xf>
    <xf numFmtId="2" fontId="15" fillId="0" borderId="0" xfId="0" applyNumberFormat="1" applyFont="1" applyProtection="1"/>
    <xf numFmtId="2" fontId="15" fillId="0" borderId="0" xfId="0" applyNumberFormat="1" applyFont="1" applyAlignment="1" applyProtection="1"/>
    <xf numFmtId="10" fontId="15" fillId="0" borderId="0" xfId="0" applyNumberFormat="1" applyFont="1" applyProtection="1"/>
    <xf numFmtId="37" fontId="15" fillId="0" borderId="0" xfId="0" applyFont="1" applyProtection="1">
      <protection locked="0"/>
    </xf>
    <xf numFmtId="37" fontId="15" fillId="2" borderId="0" xfId="0" applyFont="1" applyFill="1" applyAlignment="1" applyProtection="1">
      <alignment horizontal="right"/>
    </xf>
    <xf numFmtId="37" fontId="15" fillId="2" borderId="0" xfId="0" applyFont="1" applyFill="1" applyAlignment="1" applyProtection="1">
      <alignment horizontal="center"/>
    </xf>
    <xf numFmtId="37" fontId="15" fillId="0" borderId="0" xfId="0" applyFont="1" applyAlignment="1" applyProtection="1">
      <alignment horizontal="right"/>
    </xf>
    <xf numFmtId="37" fontId="15" fillId="0" borderId="0" xfId="0" quotePrefix="1" applyFont="1" applyAlignment="1" applyProtection="1">
      <alignment horizontal="right"/>
    </xf>
    <xf numFmtId="37" fontId="15" fillId="0" borderId="0" xfId="0" quotePrefix="1" applyFont="1" applyAlignment="1" applyProtection="1"/>
    <xf numFmtId="37" fontId="23" fillId="0" borderId="0" xfId="15" applyNumberFormat="1" applyFont="1"/>
    <xf numFmtId="37" fontId="15" fillId="0" borderId="0" xfId="16" applyNumberFormat="1" applyFont="1"/>
    <xf numFmtId="37" fontId="15" fillId="0" borderId="0" xfId="17" applyNumberFormat="1" applyFont="1"/>
    <xf numFmtId="37" fontId="15" fillId="0" borderId="0" xfId="18" applyNumberFormat="1" applyFont="1"/>
    <xf numFmtId="37" fontId="15" fillId="0" borderId="0" xfId="19" applyNumberFormat="1" applyFont="1"/>
    <xf numFmtId="37" fontId="15" fillId="0" borderId="0" xfId="20" applyNumberFormat="1" applyFont="1"/>
    <xf numFmtId="37" fontId="15" fillId="0" borderId="0" xfId="21" applyNumberFormat="1" applyFont="1"/>
    <xf numFmtId="37" fontId="15" fillId="0" borderId="0" xfId="22" applyNumberFormat="1" applyFont="1"/>
    <xf numFmtId="37" fontId="15" fillId="0" borderId="0" xfId="23" applyNumberFormat="1" applyFont="1"/>
    <xf numFmtId="37" fontId="15" fillId="0" borderId="0" xfId="24" applyNumberFormat="1" applyFont="1"/>
    <xf numFmtId="37" fontId="15" fillId="0" borderId="0" xfId="25" applyNumberFormat="1" applyFont="1"/>
    <xf numFmtId="37" fontId="15" fillId="0" borderId="0" xfId="26" applyNumberFormat="1" applyFont="1"/>
    <xf numFmtId="37" fontId="15" fillId="0" borderId="0" xfId="27" applyNumberFormat="1" applyFont="1"/>
    <xf numFmtId="37" fontId="15" fillId="0" borderId="0" xfId="28" applyNumberFormat="1" applyFont="1"/>
    <xf numFmtId="39" fontId="15" fillId="0" borderId="0" xfId="0" applyNumberFormat="1" applyFont="1"/>
    <xf numFmtId="37" fontId="15" fillId="0" borderId="0" xfId="10" applyNumberFormat="1" applyFont="1"/>
    <xf numFmtId="37" fontId="15" fillId="0" borderId="0" xfId="11" applyNumberFormat="1" applyFont="1"/>
    <xf numFmtId="37" fontId="15" fillId="0" borderId="0" xfId="12" applyNumberFormat="1" applyFont="1"/>
    <xf numFmtId="37" fontId="15" fillId="0" borderId="0" xfId="13" applyNumberFormat="1" applyFont="1"/>
    <xf numFmtId="37" fontId="15" fillId="0" borderId="0" xfId="14" applyNumberFormat="1" applyFont="1"/>
    <xf numFmtId="37" fontId="25" fillId="0" borderId="0" xfId="0" applyFont="1"/>
    <xf numFmtId="37" fontId="25" fillId="9" borderId="0" xfId="0" applyFont="1" applyFill="1" applyProtection="1"/>
    <xf numFmtId="37" fontId="24" fillId="9" borderId="0" xfId="0" applyFont="1" applyFill="1"/>
    <xf numFmtId="37" fontId="24" fillId="9" borderId="0" xfId="0" applyFont="1" applyFill="1" applyProtection="1"/>
    <xf numFmtId="37" fontId="22" fillId="0" borderId="0" xfId="0" applyFont="1" applyProtection="1"/>
    <xf numFmtId="37" fontId="26" fillId="0" borderId="0" xfId="0" applyFont="1" applyProtection="1"/>
    <xf numFmtId="37" fontId="5" fillId="9" borderId="0" xfId="0" quotePrefix="1" applyFont="1" applyFill="1" applyAlignment="1" applyProtection="1"/>
    <xf numFmtId="37" fontId="5" fillId="0" borderId="0" xfId="0" quotePrefix="1" applyFont="1" applyFill="1" applyAlignment="1" applyProtection="1"/>
    <xf numFmtId="37" fontId="15" fillId="0" borderId="0" xfId="0" applyFont="1" applyFill="1" applyProtection="1">
      <protection locked="0"/>
    </xf>
    <xf numFmtId="37" fontId="11" fillId="0" borderId="1" xfId="0" quotePrefix="1" applyFont="1" applyBorder="1" applyProtection="1">
      <protection locked="0"/>
    </xf>
    <xf numFmtId="38" fontId="11" fillId="0" borderId="1" xfId="0" applyNumberFormat="1" applyFont="1" applyFill="1" applyBorder="1" applyProtection="1">
      <protection locked="0"/>
    </xf>
    <xf numFmtId="37" fontId="11" fillId="3" borderId="0" xfId="0" applyFont="1" applyFill="1" applyAlignment="1" applyProtection="1">
      <alignment horizontal="center" vertical="center"/>
    </xf>
    <xf numFmtId="37" fontId="26" fillId="0" borderId="0" xfId="0" applyFont="1" applyAlignment="1" applyProtection="1">
      <alignment wrapText="1"/>
    </xf>
    <xf numFmtId="37" fontId="0" fillId="0" borderId="0" xfId="0" applyAlignment="1">
      <alignment wrapText="1"/>
    </xf>
    <xf numFmtId="37" fontId="26" fillId="0" borderId="0" xfId="0" applyFont="1" applyAlignment="1">
      <alignment wrapText="1"/>
    </xf>
    <xf numFmtId="37" fontId="15" fillId="0" borderId="0" xfId="0" applyFont="1" applyAlignment="1" applyProtection="1">
      <alignment wrapText="1"/>
    </xf>
    <xf numFmtId="37" fontId="5" fillId="3" borderId="0" xfId="0" applyFont="1" applyFill="1"/>
    <xf numFmtId="38" fontId="5" fillId="3" borderId="0" xfId="0" applyNumberFormat="1" applyFont="1" applyFill="1" applyAlignment="1">
      <alignment horizontal="center"/>
    </xf>
    <xf numFmtId="37" fontId="5" fillId="3" borderId="0" xfId="0" applyFont="1" applyFill="1" applyAlignment="1">
      <alignment horizontal="center"/>
    </xf>
    <xf numFmtId="37" fontId="5" fillId="3" borderId="0" xfId="0" quotePrefix="1" applyFont="1" applyFill="1" applyAlignment="1">
      <alignment horizontal="center"/>
    </xf>
    <xf numFmtId="37" fontId="11" fillId="0" borderId="1" xfId="0" applyFont="1" applyBorder="1" applyProtection="1">
      <protection locked="0"/>
    </xf>
    <xf numFmtId="37" fontId="5" fillId="3" borderId="0" xfId="0" quotePrefix="1" applyFont="1" applyFill="1"/>
    <xf numFmtId="37" fontId="5" fillId="3" borderId="0" xfId="0" quotePrefix="1" applyFont="1" applyFill="1" applyAlignment="1">
      <alignment horizontal="left"/>
    </xf>
    <xf numFmtId="38" fontId="5" fillId="3" borderId="0" xfId="0" applyNumberFormat="1" applyFont="1" applyFill="1"/>
    <xf numFmtId="166" fontId="5" fillId="3" borderId="0" xfId="0" applyNumberFormat="1" applyFont="1" applyFill="1" applyAlignment="1">
      <alignment horizontal="center"/>
    </xf>
    <xf numFmtId="37" fontId="5" fillId="3" borderId="0" xfId="0" quotePrefix="1" applyFont="1" applyFill="1" applyAlignment="1">
      <alignment horizontal="fill"/>
    </xf>
    <xf numFmtId="37" fontId="11" fillId="0" borderId="1" xfId="1" applyNumberFormat="1" applyFont="1" applyFill="1" applyBorder="1" applyProtection="1">
      <protection locked="0"/>
    </xf>
    <xf numFmtId="37" fontId="11" fillId="0" borderId="1" xfId="1" quotePrefix="1" applyNumberFormat="1" applyFont="1" applyFill="1" applyBorder="1" applyProtection="1">
      <protection locked="0"/>
    </xf>
    <xf numFmtId="39" fontId="5" fillId="3" borderId="0" xfId="0" quotePrefix="1" applyNumberFormat="1" applyFont="1" applyFill="1" applyAlignment="1">
      <alignment horizontal="left"/>
    </xf>
    <xf numFmtId="39" fontId="11" fillId="0" borderId="1" xfId="3" quotePrefix="1" applyNumberFormat="1" applyFont="1" applyFill="1" applyBorder="1" applyProtection="1">
      <protection locked="0"/>
    </xf>
    <xf numFmtId="4" fontId="5" fillId="3" borderId="0" xfId="0" applyNumberFormat="1" applyFont="1" applyFill="1"/>
    <xf numFmtId="37" fontId="11" fillId="4" borderId="1" xfId="0" quotePrefix="1" applyFont="1" applyFill="1" applyBorder="1" applyProtection="1">
      <protection locked="0"/>
    </xf>
    <xf numFmtId="39" fontId="5" fillId="3" borderId="0" xfId="0" quotePrefix="1" applyNumberFormat="1" applyFont="1" applyFill="1" applyAlignment="1">
      <alignment horizontal="fill"/>
    </xf>
    <xf numFmtId="39" fontId="5" fillId="3" borderId="0" xfId="0" applyNumberFormat="1" applyFont="1" applyFill="1"/>
    <xf numFmtId="37" fontId="5" fillId="3" borderId="0" xfId="0" applyFont="1" applyFill="1" applyAlignment="1">
      <alignment horizontal="centerContinuous"/>
    </xf>
    <xf numFmtId="37" fontId="5" fillId="3" borderId="0" xfId="0" applyFont="1" applyFill="1" applyAlignment="1">
      <alignment horizontal="right"/>
    </xf>
    <xf numFmtId="49" fontId="11" fillId="4" borderId="1" xfId="0" quotePrefix="1" applyNumberFormat="1" applyFont="1" applyFill="1" applyBorder="1" applyProtection="1">
      <protection locked="0"/>
    </xf>
    <xf numFmtId="37" fontId="12" fillId="3" borderId="0" xfId="0" applyFont="1" applyFill="1"/>
    <xf numFmtId="38" fontId="11" fillId="4" borderId="1" xfId="0" quotePrefix="1" applyNumberFormat="1" applyFont="1" applyFill="1" applyBorder="1" applyProtection="1">
      <protection locked="0"/>
    </xf>
    <xf numFmtId="37" fontId="11" fillId="3" borderId="0" xfId="0" applyFont="1" applyFill="1" applyAlignment="1">
      <alignment horizontal="centerContinuous"/>
    </xf>
    <xf numFmtId="38" fontId="5" fillId="3" borderId="0" xfId="0" applyNumberFormat="1" applyFont="1" applyFill="1" applyAlignment="1">
      <alignment horizontal="right"/>
    </xf>
    <xf numFmtId="37" fontId="5" fillId="3" borderId="0" xfId="0" quotePrefix="1" applyFont="1" applyFill="1" applyAlignment="1">
      <alignment horizontal="centerContinuous"/>
    </xf>
    <xf numFmtId="37" fontId="11" fillId="3" borderId="0" xfId="0" quotePrefix="1" applyFont="1" applyFill="1" applyAlignment="1">
      <alignment horizontal="left"/>
    </xf>
    <xf numFmtId="37" fontId="11" fillId="3" borderId="0" xfId="0" applyFont="1" applyFill="1" applyAlignment="1">
      <alignment horizontal="center"/>
    </xf>
    <xf numFmtId="38" fontId="11" fillId="3" borderId="0" xfId="0" applyNumberFormat="1" applyFont="1" applyFill="1" applyAlignment="1">
      <alignment horizontal="center"/>
    </xf>
    <xf numFmtId="37" fontId="5" fillId="0" borderId="0" xfId="0" quotePrefix="1" applyFont="1" applyAlignment="1">
      <alignment horizontal="left"/>
    </xf>
    <xf numFmtId="38" fontId="11" fillId="3" borderId="0" xfId="0" applyNumberFormat="1" applyFont="1" applyFill="1"/>
    <xf numFmtId="37" fontId="11" fillId="3" borderId="0" xfId="0" applyFont="1" applyFill="1"/>
    <xf numFmtId="37" fontId="5" fillId="0" borderId="0" xfId="4" applyNumberFormat="1" applyFont="1"/>
    <xf numFmtId="38" fontId="11" fillId="0" borderId="1" xfId="0" applyNumberFormat="1" applyFont="1" applyBorder="1" applyProtection="1">
      <protection locked="0"/>
    </xf>
    <xf numFmtId="37" fontId="5" fillId="0" borderId="0" xfId="5" applyNumberFormat="1" applyFont="1"/>
    <xf numFmtId="37" fontId="5" fillId="0" borderId="0" xfId="6" applyNumberFormat="1" applyFont="1"/>
    <xf numFmtId="37" fontId="5" fillId="0" borderId="0" xfId="7" applyNumberFormat="1" applyFont="1"/>
    <xf numFmtId="37" fontId="5" fillId="0" borderId="0" xfId="8" applyNumberFormat="1" applyFont="1"/>
    <xf numFmtId="0" fontId="2" fillId="0" borderId="0" xfId="8"/>
    <xf numFmtId="37" fontId="5" fillId="0" borderId="0" xfId="9" applyNumberFormat="1" applyFont="1"/>
    <xf numFmtId="37" fontId="5" fillId="0" borderId="0" xfId="29" applyNumberFormat="1" applyFont="1"/>
    <xf numFmtId="37" fontId="11" fillId="3" borderId="0" xfId="0" applyFont="1" applyFill="1" applyAlignment="1">
      <alignment horizontal="center" vertical="center"/>
    </xf>
    <xf numFmtId="37" fontId="5" fillId="3" borderId="0" xfId="0" applyFont="1" applyFill="1" applyAlignment="1">
      <alignment horizontal="left"/>
    </xf>
    <xf numFmtId="37" fontId="5" fillId="0" borderId="0" xfId="10" applyNumberFormat="1" applyFont="1"/>
    <xf numFmtId="37" fontId="5" fillId="0" borderId="0" xfId="11" applyNumberFormat="1" applyFont="1"/>
    <xf numFmtId="37" fontId="5" fillId="0" borderId="0" xfId="12" applyNumberFormat="1" applyFont="1"/>
    <xf numFmtId="37" fontId="5" fillId="0" borderId="0" xfId="13" applyNumberFormat="1" applyFont="1"/>
    <xf numFmtId="37" fontId="5" fillId="0" borderId="0" xfId="14" applyNumberFormat="1" applyFont="1"/>
    <xf numFmtId="37" fontId="22" fillId="0" borderId="0" xfId="15" applyNumberFormat="1" applyFont="1"/>
    <xf numFmtId="37" fontId="5" fillId="0" borderId="0" xfId="16" applyNumberFormat="1" applyFont="1"/>
    <xf numFmtId="37" fontId="5" fillId="0" borderId="0" xfId="17" applyNumberFormat="1" applyFont="1"/>
    <xf numFmtId="37" fontId="5" fillId="0" borderId="0" xfId="18" applyNumberFormat="1" applyFont="1"/>
    <xf numFmtId="37" fontId="5" fillId="0" borderId="0" xfId="19" applyNumberFormat="1" applyFont="1"/>
    <xf numFmtId="37" fontId="5" fillId="0" borderId="0" xfId="20" applyNumberFormat="1" applyFont="1"/>
    <xf numFmtId="37" fontId="5" fillId="0" borderId="0" xfId="21" applyNumberFormat="1" applyFont="1"/>
    <xf numFmtId="37" fontId="5" fillId="0" borderId="0" xfId="22" applyNumberFormat="1" applyFont="1"/>
    <xf numFmtId="37" fontId="5" fillId="0" borderId="0" xfId="23" applyNumberFormat="1" applyFont="1"/>
    <xf numFmtId="37" fontId="5" fillId="0" borderId="0" xfId="24" applyNumberFormat="1" applyFont="1"/>
    <xf numFmtId="37" fontId="5" fillId="0" borderId="0" xfId="25" applyNumberFormat="1" applyFont="1"/>
    <xf numFmtId="37" fontId="5" fillId="0" borderId="0" xfId="26" applyNumberFormat="1" applyFont="1"/>
    <xf numFmtId="37" fontId="5" fillId="0" borderId="0" xfId="27" applyNumberFormat="1" applyFont="1"/>
    <xf numFmtId="37" fontId="5" fillId="0" borderId="0" xfId="28" applyNumberFormat="1" applyFont="1"/>
    <xf numFmtId="39" fontId="5" fillId="0" borderId="0" xfId="0" applyNumberFormat="1" applyFont="1"/>
    <xf numFmtId="37" fontId="5" fillId="0" borderId="0" xfId="0" applyFont="1" applyAlignment="1">
      <alignment horizontal="center"/>
    </xf>
    <xf numFmtId="3" fontId="5" fillId="0" borderId="0" xfId="0" applyNumberFormat="1" applyFont="1"/>
    <xf numFmtId="37" fontId="5" fillId="0" borderId="0" xfId="0" quotePrefix="1" applyFont="1" applyAlignment="1">
      <alignment horizontal="fill"/>
    </xf>
    <xf numFmtId="37" fontId="5" fillId="0" borderId="0" xfId="0" applyFont="1" applyAlignment="1">
      <alignment horizontal="left"/>
    </xf>
    <xf numFmtId="1" fontId="5" fillId="0" borderId="0" xfId="0" applyNumberFormat="1" applyFont="1" applyAlignment="1">
      <alignment horizontal="center"/>
    </xf>
    <xf numFmtId="37" fontId="5" fillId="0" borderId="0" xfId="0" quotePrefix="1" applyFont="1" applyAlignment="1">
      <alignment horizontal="center"/>
    </xf>
    <xf numFmtId="37" fontId="16" fillId="0" borderId="0" xfId="0" applyFont="1" applyAlignment="1">
      <alignment horizontal="center"/>
    </xf>
    <xf numFmtId="37" fontId="16" fillId="0" borderId="0" xfId="0" quotePrefix="1" applyFont="1"/>
    <xf numFmtId="2" fontId="16" fillId="0" borderId="0" xfId="0" applyNumberFormat="1" applyFont="1"/>
    <xf numFmtId="10" fontId="16" fillId="0" borderId="0" xfId="0" applyNumberFormat="1" applyFont="1"/>
    <xf numFmtId="37" fontId="5" fillId="0" borderId="0" xfId="0" quotePrefix="1" applyFont="1"/>
    <xf numFmtId="2" fontId="5" fillId="0" borderId="0" xfId="0" applyNumberFormat="1" applyFont="1"/>
    <xf numFmtId="10" fontId="5" fillId="0" borderId="0" xfId="0" applyNumberFormat="1" applyFont="1"/>
    <xf numFmtId="37" fontId="16" fillId="0" borderId="0" xfId="0" applyFont="1" applyProtection="1">
      <protection locked="0"/>
    </xf>
    <xf numFmtId="164" fontId="5" fillId="0" borderId="0" xfId="0" applyNumberFormat="1" applyFont="1"/>
    <xf numFmtId="37" fontId="11" fillId="0" borderId="0" xfId="0" applyFont="1"/>
    <xf numFmtId="164" fontId="5" fillId="0" borderId="0" xfId="0" applyNumberFormat="1" applyFont="1" applyAlignment="1">
      <alignment horizontal="left"/>
    </xf>
  </cellXfs>
  <cellStyles count="30">
    <cellStyle name="Comma" xfId="1" builtinId="3"/>
    <cellStyle name="Hyperlink" xfId="2" builtinId="8"/>
    <cellStyle name="Normal" xfId="0" builtinId="0"/>
    <cellStyle name="Normal 12" xfId="4" xr:uid="{73A67718-09DE-401D-A45F-37810B2DFE7E}"/>
    <cellStyle name="Normal 13" xfId="5" xr:uid="{31A3DFBC-D73D-4C91-A9F1-DD90FA89B9EB}"/>
    <cellStyle name="Normal 14" xfId="6" xr:uid="{72DB8715-B08C-4A14-AA82-2D9B26F71BAE}"/>
    <cellStyle name="Normal 15" xfId="7" xr:uid="{EDEF4EB0-27EF-433A-862C-5D8FBA0B6E32}"/>
    <cellStyle name="Normal 16" xfId="8" xr:uid="{8188CFA1-1BFA-4AB0-A90B-3A491F4271DA}"/>
    <cellStyle name="Normal 17" xfId="9" xr:uid="{5BA8B2FB-530D-44B6-9C8C-999704D5799B}"/>
    <cellStyle name="Normal 18" xfId="29" xr:uid="{2DB3B475-646B-4D24-86A5-33EEF1D4197F}"/>
    <cellStyle name="Normal 19" xfId="10" xr:uid="{A1B95F73-58E1-438C-B8CF-63CE1D4BDD8C}"/>
    <cellStyle name="Normal 20" xfId="11" xr:uid="{71FF10F7-94EF-4E74-A34B-2B225C6DF300}"/>
    <cellStyle name="Normal 21" xfId="12" xr:uid="{322A219C-AB2A-4DF1-973B-AC6C863A89D2}"/>
    <cellStyle name="Normal 22" xfId="13" xr:uid="{959454A0-0FFD-421D-A3BC-E2B1BD6A7B41}"/>
    <cellStyle name="Normal 23" xfId="14" xr:uid="{EA75B108-27BD-454C-9EE2-E7FBE504E941}"/>
    <cellStyle name="Normal 24" xfId="15" xr:uid="{366C0C18-0850-4FC1-86A1-E71CD74FB9BC}"/>
    <cellStyle name="Normal 25" xfId="16" xr:uid="{5D3EAE70-2CD7-4065-9161-40067776961F}"/>
    <cellStyle name="Normal 26" xfId="17" xr:uid="{B85B94A2-645D-4FC0-A037-8ACD3079EBEA}"/>
    <cellStyle name="Normal 27" xfId="18" xr:uid="{7DFD411C-8BCB-44CF-B923-E47364D4D0E0}"/>
    <cellStyle name="Normal 28" xfId="19" xr:uid="{21772699-6758-420B-8505-D3D66D188BDB}"/>
    <cellStyle name="Normal 29" xfId="20" xr:uid="{95A4F0F4-9448-4233-9DF0-5D88611825F4}"/>
    <cellStyle name="Normal 30" xfId="21" xr:uid="{434E7F52-9D47-4123-BEB1-DBF79184775B}"/>
    <cellStyle name="Normal 31" xfId="22" xr:uid="{F822AA43-15D8-458F-880B-36141DA6FE1F}"/>
    <cellStyle name="Normal 32" xfId="23" xr:uid="{F47E7C4F-7262-453C-82F8-E191F9CCB749}"/>
    <cellStyle name="Normal 33" xfId="24" xr:uid="{0F7594FC-A828-477F-8D8B-837F161522C9}"/>
    <cellStyle name="Normal 34" xfId="25" xr:uid="{6C7AD832-86AC-486D-9079-0FF1EA184BF2}"/>
    <cellStyle name="Normal 35" xfId="26" xr:uid="{E11B579E-5C66-4BB5-A495-C92B42A1B625}"/>
    <cellStyle name="Normal 36" xfId="27" xr:uid="{BD2292ED-E58B-4481-BD7C-03B1828F2517}"/>
    <cellStyle name="Normal 37" xfId="28" xr:uid="{32FB2999-6CB4-485C-ADF7-92E33D0232CF}"/>
    <cellStyle name="Percent" xfId="3"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962025</xdr:colOff>
      <xdr:row>229</xdr:row>
      <xdr:rowOff>47625</xdr:rowOff>
    </xdr:from>
    <xdr:to>
      <xdr:col>16</xdr:col>
      <xdr:colOff>904251</xdr:colOff>
      <xdr:row>243</xdr:row>
      <xdr:rowOff>18783</xdr:rowOff>
    </xdr:to>
    <xdr:pic>
      <xdr:nvPicPr>
        <xdr:cNvPr id="2" name="Picture 1">
          <a:extLst>
            <a:ext uri="{FF2B5EF4-FFF2-40B4-BE49-F238E27FC236}">
              <a16:creationId xmlns:a16="http://schemas.microsoft.com/office/drawing/2014/main" id="{910DAAC4-7183-47D3-AA5B-D1BF05B2B158}"/>
            </a:ext>
          </a:extLst>
        </xdr:cNvPr>
        <xdr:cNvPicPr>
          <a:picLocks noChangeAspect="1"/>
        </xdr:cNvPicPr>
      </xdr:nvPicPr>
      <xdr:blipFill>
        <a:blip xmlns:r="http://schemas.openxmlformats.org/officeDocument/2006/relationships" r:embed="rId1"/>
        <a:stretch>
          <a:fillRect/>
        </a:stretch>
      </xdr:blipFill>
      <xdr:spPr>
        <a:xfrm>
          <a:off x="14697075" y="35937825"/>
          <a:ext cx="4990476" cy="213333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SQA/CHS/CHSShare/Charity%20Care%20and%20Hospital%20Financial/YearEnd/YearEnd_2019/YE168-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Transmittal"/>
      <sheetName val="INFO_PG1"/>
      <sheetName val="INFO_PG2"/>
      <sheetName val="SS2_3_5_6"/>
      <sheetName val="SS4"/>
      <sheetName val="SS8"/>
      <sheetName val="FS"/>
      <sheetName val="CC's"/>
      <sheetName val="Prior Yea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59">
          <cell r="C59">
            <v>4754</v>
          </cell>
          <cell r="D59">
            <v>12059</v>
          </cell>
          <cell r="E59">
            <v>28917</v>
          </cell>
          <cell r="K59">
            <v>3974</v>
          </cell>
          <cell r="O59">
            <v>1282</v>
          </cell>
          <cell r="P59">
            <v>827514</v>
          </cell>
          <cell r="Q59">
            <v>410659</v>
          </cell>
          <cell r="R59">
            <v>826140</v>
          </cell>
          <cell r="U59">
            <v>484938</v>
          </cell>
          <cell r="V59">
            <v>2824</v>
          </cell>
          <cell r="W59">
            <v>4477</v>
          </cell>
          <cell r="X59">
            <v>14169</v>
          </cell>
          <cell r="Y59">
            <v>120995</v>
          </cell>
          <cell r="AC59">
            <v>15041</v>
          </cell>
          <cell r="AD59">
            <v>0</v>
          </cell>
          <cell r="AE59">
            <v>38602</v>
          </cell>
          <cell r="AG59">
            <v>37235</v>
          </cell>
          <cell r="AI59">
            <v>5758</v>
          </cell>
          <cell r="AJ59">
            <v>43734</v>
          </cell>
          <cell r="AK59">
            <v>9605</v>
          </cell>
          <cell r="AL59">
            <v>7613</v>
          </cell>
          <cell r="AP59">
            <v>0</v>
          </cell>
          <cell r="AR59">
            <v>35707</v>
          </cell>
          <cell r="AY59">
            <v>1024722</v>
          </cell>
          <cell r="BE59">
            <v>506566</v>
          </cell>
        </row>
        <row r="71">
          <cell r="C71">
            <v>8015713.3800000018</v>
          </cell>
          <cell r="D71">
            <v>10081495.769999998</v>
          </cell>
          <cell r="E71">
            <v>24471376.619999997</v>
          </cell>
          <cell r="F71">
            <v>0</v>
          </cell>
          <cell r="G71">
            <v>0</v>
          </cell>
          <cell r="H71">
            <v>0</v>
          </cell>
          <cell r="I71">
            <v>0</v>
          </cell>
          <cell r="J71">
            <v>0</v>
          </cell>
          <cell r="K71">
            <v>2553423.7999999998</v>
          </cell>
          <cell r="L71">
            <v>0</v>
          </cell>
          <cell r="M71">
            <v>0</v>
          </cell>
          <cell r="N71">
            <v>0</v>
          </cell>
          <cell r="O71">
            <v>3825477.1999999997</v>
          </cell>
          <cell r="P71">
            <v>15295358.57</v>
          </cell>
          <cell r="Q71">
            <v>1874835.9400000002</v>
          </cell>
          <cell r="R71">
            <v>2705970.9199999995</v>
          </cell>
          <cell r="S71">
            <v>30578221.170000002</v>
          </cell>
          <cell r="T71">
            <v>1106995.6599999999</v>
          </cell>
          <cell r="U71">
            <v>18909801.690000001</v>
          </cell>
          <cell r="V71">
            <v>29724.62</v>
          </cell>
          <cell r="W71">
            <v>1121057.8899999999</v>
          </cell>
          <cell r="X71">
            <v>1601244.2900000003</v>
          </cell>
          <cell r="Y71">
            <v>10696093.959999999</v>
          </cell>
          <cell r="Z71">
            <v>0</v>
          </cell>
          <cell r="AA71">
            <v>0</v>
          </cell>
          <cell r="AB71">
            <v>19921162.600000005</v>
          </cell>
          <cell r="AC71">
            <v>2690552.7499999995</v>
          </cell>
          <cell r="AD71">
            <v>767630.66</v>
          </cell>
          <cell r="AE71">
            <v>3670702.6300000008</v>
          </cell>
          <cell r="AF71">
            <v>0</v>
          </cell>
          <cell r="AG71">
            <v>12797717.060000001</v>
          </cell>
          <cell r="AH71">
            <v>0</v>
          </cell>
          <cell r="AI71">
            <v>2817107.6999999993</v>
          </cell>
          <cell r="AJ71">
            <v>36547384.479999997</v>
          </cell>
          <cell r="AK71">
            <v>1175414.23</v>
          </cell>
          <cell r="AL71">
            <v>802433.7300000001</v>
          </cell>
          <cell r="AM71">
            <v>0</v>
          </cell>
          <cell r="AN71">
            <v>0</v>
          </cell>
          <cell r="AO71">
            <v>0</v>
          </cell>
          <cell r="AP71">
            <v>12669748.230000002</v>
          </cell>
          <cell r="AQ71">
            <v>0</v>
          </cell>
          <cell r="AR71">
            <v>8879631.7799999993</v>
          </cell>
          <cell r="AS71">
            <v>0</v>
          </cell>
          <cell r="AT71">
            <v>0</v>
          </cell>
          <cell r="AU71">
            <v>0</v>
          </cell>
          <cell r="AV71">
            <v>0</v>
          </cell>
          <cell r="AW71">
            <v>0</v>
          </cell>
          <cell r="AX71">
            <v>0</v>
          </cell>
          <cell r="AY71">
            <v>4986017.6500000004</v>
          </cell>
          <cell r="AZ71">
            <v>0</v>
          </cell>
          <cell r="BA71">
            <v>1171567.21</v>
          </cell>
          <cell r="BB71">
            <v>3586075.69</v>
          </cell>
          <cell r="BC71">
            <v>0</v>
          </cell>
          <cell r="BD71">
            <v>363977.42000000004</v>
          </cell>
          <cell r="BE71">
            <v>3201292.4899999998</v>
          </cell>
          <cell r="BF71">
            <v>3647023.0900000003</v>
          </cell>
          <cell r="BG71">
            <v>309054.67</v>
          </cell>
          <cell r="BH71">
            <v>1637384.03</v>
          </cell>
          <cell r="BI71">
            <v>119.33</v>
          </cell>
          <cell r="BJ71">
            <v>0</v>
          </cell>
          <cell r="BK71">
            <v>41.04</v>
          </cell>
          <cell r="BL71">
            <v>1767352.1200000006</v>
          </cell>
          <cell r="BM71">
            <v>0</v>
          </cell>
          <cell r="BN71">
            <v>101487862.80000001</v>
          </cell>
          <cell r="BO71">
            <v>0</v>
          </cell>
          <cell r="BP71">
            <v>0</v>
          </cell>
          <cell r="BQ71">
            <v>0</v>
          </cell>
          <cell r="BR71">
            <v>119701.29</v>
          </cell>
          <cell r="BS71">
            <v>0</v>
          </cell>
          <cell r="BT71">
            <v>0</v>
          </cell>
          <cell r="BU71">
            <v>0</v>
          </cell>
          <cell r="BV71">
            <v>0</v>
          </cell>
          <cell r="BW71">
            <v>519.24</v>
          </cell>
          <cell r="BX71">
            <v>0</v>
          </cell>
          <cell r="BY71">
            <v>595157.83000000007</v>
          </cell>
          <cell r="BZ71">
            <v>0</v>
          </cell>
          <cell r="CA71">
            <v>7481659.5399999982</v>
          </cell>
          <cell r="CB71">
            <v>0</v>
          </cell>
          <cell r="CC71">
            <v>0</v>
          </cell>
          <cell r="CD71">
            <v>0</v>
          </cell>
        </row>
        <row r="82">
          <cell r="C82" t="str">
            <v>12/31/2018</v>
          </cell>
        </row>
        <row r="83">
          <cell r="C83" t="str">
            <v>168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hos@doh.wa.gov" TargetMode="External"/><Relationship Id="rId1" Type="http://schemas.openxmlformats.org/officeDocument/2006/relationships/hyperlink" Target="mailto:hos@doh.wa.gov."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mailto:randall.huyck@doh.wa.gov" TargetMode="External"/><Relationship Id="rId1" Type="http://schemas.openxmlformats.org/officeDocument/2006/relationships/hyperlink" Target="mailto:randall.huyck@doh.wa.gov"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hos@doh.wa.gov" TargetMode="External"/><Relationship Id="rId1" Type="http://schemas.openxmlformats.org/officeDocument/2006/relationships/hyperlink" Target="mailto:hos@doh.wa.gov."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syncVertical="1" syncRef="A248" transitionEvaluation="1" transitionEntry="1" codeName="Sheet1">
    <pageSetUpPr autoPageBreaks="0" fitToPage="1"/>
  </sheetPr>
  <dimension ref="A1:CF817"/>
  <sheetViews>
    <sheetView showGridLines="0" tabSelected="1" topLeftCell="A248" zoomScale="75" zoomScaleNormal="75" workbookViewId="0">
      <selection activeCell="F494" sqref="F494"/>
    </sheetView>
  </sheetViews>
  <sheetFormatPr defaultColWidth="11.75" defaultRowHeight="12.65" customHeight="1" x14ac:dyDescent="0.35"/>
  <cols>
    <col min="1" max="1" width="29.5625" style="180" customWidth="1"/>
    <col min="2" max="2" width="15.5625" style="180" customWidth="1"/>
    <col min="3" max="3" width="14.75" style="180" customWidth="1"/>
    <col min="4" max="4" width="13.25" style="180" customWidth="1"/>
    <col min="5" max="16384" width="11.75" style="180"/>
  </cols>
  <sheetData>
    <row r="1" spans="1:6" ht="12.75" customHeight="1" x14ac:dyDescent="0.35">
      <c r="A1" s="233" t="s">
        <v>1232</v>
      </c>
      <c r="B1" s="234"/>
      <c r="C1" s="234"/>
      <c r="D1" s="234"/>
      <c r="E1" s="234"/>
      <c r="F1" s="234"/>
    </row>
    <row r="2" spans="1:6" ht="12.75" customHeight="1" x14ac:dyDescent="0.35">
      <c r="A2" s="234" t="s">
        <v>1233</v>
      </c>
      <c r="B2" s="234"/>
      <c r="C2" s="235"/>
      <c r="D2" s="234"/>
      <c r="E2" s="234"/>
      <c r="F2" s="234"/>
    </row>
    <row r="3" spans="1:6" ht="12.75" customHeight="1" x14ac:dyDescent="0.35">
      <c r="A3" s="199"/>
      <c r="C3" s="236"/>
    </row>
    <row r="4" spans="1:6" ht="12.75" customHeight="1" x14ac:dyDescent="0.35">
      <c r="C4" s="236"/>
    </row>
    <row r="5" spans="1:6" ht="12.75" customHeight="1" x14ac:dyDescent="0.35">
      <c r="A5" s="199" t="s">
        <v>1260</v>
      </c>
      <c r="C5" s="236"/>
    </row>
    <row r="6" spans="1:6" ht="12.75" customHeight="1" x14ac:dyDescent="0.35">
      <c r="A6" s="199" t="s">
        <v>0</v>
      </c>
      <c r="C6" s="236"/>
    </row>
    <row r="7" spans="1:6" ht="12.75" customHeight="1" x14ac:dyDescent="0.35">
      <c r="A7" s="199" t="s">
        <v>1</v>
      </c>
      <c r="C7" s="236"/>
    </row>
    <row r="8" spans="1:6" ht="12.75" customHeight="1" x14ac:dyDescent="0.35">
      <c r="C8" s="236"/>
    </row>
    <row r="9" spans="1:6" ht="12.75" customHeight="1" x14ac:dyDescent="0.35">
      <c r="C9" s="236"/>
    </row>
    <row r="10" spans="1:6" ht="12.75" customHeight="1" x14ac:dyDescent="0.35">
      <c r="A10" s="198" t="s">
        <v>1228</v>
      </c>
      <c r="C10" s="236"/>
    </row>
    <row r="11" spans="1:6" ht="12.75" customHeight="1" x14ac:dyDescent="0.35">
      <c r="A11" s="198" t="s">
        <v>1231</v>
      </c>
      <c r="C11" s="236"/>
    </row>
    <row r="12" spans="1:6" ht="12.75" customHeight="1" x14ac:dyDescent="0.35">
      <c r="C12" s="236"/>
    </row>
    <row r="13" spans="1:6" ht="12.75" customHeight="1" x14ac:dyDescent="0.35">
      <c r="C13" s="236"/>
    </row>
    <row r="14" spans="1:6" ht="12.75" customHeight="1" x14ac:dyDescent="0.35">
      <c r="A14" s="199" t="s">
        <v>2</v>
      </c>
      <c r="C14" s="236"/>
    </row>
    <row r="15" spans="1:6" ht="12.75" customHeight="1" x14ac:dyDescent="0.35">
      <c r="A15" s="199"/>
      <c r="C15" s="236"/>
    </row>
    <row r="16" spans="1:6" ht="12.75" customHeight="1" x14ac:dyDescent="0.35">
      <c r="A16" s="180" t="s">
        <v>1264</v>
      </c>
      <c r="C16" s="236"/>
      <c r="F16" s="290" t="s">
        <v>1261</v>
      </c>
    </row>
    <row r="17" spans="1:6" ht="12.75" customHeight="1" x14ac:dyDescent="0.35">
      <c r="A17" s="180" t="s">
        <v>1230</v>
      </c>
      <c r="C17" s="290" t="s">
        <v>1261</v>
      </c>
    </row>
    <row r="18" spans="1:6" ht="12.75" customHeight="1" x14ac:dyDescent="0.35">
      <c r="A18" s="228"/>
      <c r="C18" s="236"/>
    </row>
    <row r="19" spans="1:6" ht="12.75" customHeight="1" x14ac:dyDescent="0.35">
      <c r="C19" s="236"/>
    </row>
    <row r="20" spans="1:6" ht="12.75" customHeight="1" x14ac:dyDescent="0.35">
      <c r="A20" s="275" t="s">
        <v>1234</v>
      </c>
      <c r="B20" s="275"/>
      <c r="C20" s="291"/>
      <c r="D20" s="275"/>
      <c r="E20" s="275"/>
      <c r="F20" s="275"/>
    </row>
    <row r="21" spans="1:6" ht="22.5" customHeight="1" x14ac:dyDescent="0.35">
      <c r="A21" s="199"/>
      <c r="C21" s="236"/>
    </row>
    <row r="22" spans="1:6" ht="12.65" customHeight="1" x14ac:dyDescent="0.35">
      <c r="A22" s="240" t="s">
        <v>1256</v>
      </c>
      <c r="B22" s="241"/>
      <c r="C22" s="242"/>
      <c r="D22" s="240"/>
      <c r="E22" s="240"/>
    </row>
    <row r="23" spans="1:6" ht="12.65" customHeight="1" x14ac:dyDescent="0.35">
      <c r="B23" s="199"/>
      <c r="C23" s="236"/>
    </row>
    <row r="24" spans="1:6" ht="12.65" customHeight="1" x14ac:dyDescent="0.35">
      <c r="A24" s="243" t="s">
        <v>3</v>
      </c>
      <c r="C24" s="236"/>
    </row>
    <row r="25" spans="1:6" ht="12.65" customHeight="1" x14ac:dyDescent="0.35">
      <c r="A25" s="198" t="s">
        <v>1235</v>
      </c>
      <c r="C25" s="236"/>
    </row>
    <row r="26" spans="1:6" ht="12.65" customHeight="1" x14ac:dyDescent="0.35">
      <c r="A26" s="199" t="s">
        <v>4</v>
      </c>
      <c r="C26" s="236"/>
    </row>
    <row r="27" spans="1:6" ht="12.65" customHeight="1" x14ac:dyDescent="0.35">
      <c r="A27" s="198" t="s">
        <v>1236</v>
      </c>
      <c r="C27" s="236"/>
    </row>
    <row r="28" spans="1:6" ht="12.65" customHeight="1" x14ac:dyDescent="0.35">
      <c r="A28" s="199" t="s">
        <v>5</v>
      </c>
      <c r="C28" s="236"/>
    </row>
    <row r="29" spans="1:6" ht="12.65" customHeight="1" x14ac:dyDescent="0.35">
      <c r="A29" s="198"/>
      <c r="C29" s="236"/>
    </row>
    <row r="30" spans="1:6" ht="12.65" customHeight="1" x14ac:dyDescent="0.35">
      <c r="A30" s="180" t="s">
        <v>6</v>
      </c>
      <c r="C30" s="236"/>
    </row>
    <row r="31" spans="1:6" ht="12.65" customHeight="1" x14ac:dyDescent="0.35">
      <c r="A31" s="199" t="s">
        <v>7</v>
      </c>
      <c r="C31" s="236"/>
    </row>
    <row r="32" spans="1:6" ht="12.65" customHeight="1" x14ac:dyDescent="0.35">
      <c r="A32" s="199" t="s">
        <v>8</v>
      </c>
      <c r="C32" s="236"/>
    </row>
    <row r="33" spans="1:83" ht="12.65" customHeight="1" x14ac:dyDescent="0.35">
      <c r="A33" s="198" t="s">
        <v>1237</v>
      </c>
      <c r="C33" s="236"/>
    </row>
    <row r="34" spans="1:83" ht="12.65" customHeight="1" x14ac:dyDescent="0.35">
      <c r="A34" s="199" t="s">
        <v>9</v>
      </c>
      <c r="C34" s="236"/>
    </row>
    <row r="35" spans="1:83" ht="12.65" customHeight="1" x14ac:dyDescent="0.35">
      <c r="A35" s="199"/>
      <c r="C35" s="236"/>
    </row>
    <row r="36" spans="1:83" ht="12.65" customHeight="1" x14ac:dyDescent="0.35">
      <c r="A36" s="198" t="s">
        <v>1238</v>
      </c>
      <c r="C36" s="236"/>
    </row>
    <row r="37" spans="1:83" ht="12.65" customHeight="1" x14ac:dyDescent="0.35">
      <c r="A37" s="199" t="s">
        <v>1229</v>
      </c>
      <c r="C37" s="236"/>
    </row>
    <row r="38" spans="1:83" ht="12" customHeight="1" x14ac:dyDescent="0.35">
      <c r="A38" s="198"/>
      <c r="C38" s="236"/>
    </row>
    <row r="39" spans="1:83" ht="12.65" customHeight="1" x14ac:dyDescent="0.35">
      <c r="A39" s="199"/>
      <c r="C39" s="236"/>
    </row>
    <row r="40" spans="1:83" ht="12" customHeight="1" x14ac:dyDescent="0.35">
      <c r="A40" s="199"/>
      <c r="C40" s="236"/>
    </row>
    <row r="41" spans="1:83" ht="12" customHeight="1" x14ac:dyDescent="0.35">
      <c r="A41" s="199"/>
      <c r="C41" s="244"/>
      <c r="D41" s="245"/>
      <c r="E41" s="244"/>
      <c r="F41" s="244"/>
      <c r="G41" s="244"/>
      <c r="H41" s="244"/>
      <c r="I41" s="244"/>
      <c r="J41" s="244"/>
      <c r="K41" s="244"/>
      <c r="L41" s="244"/>
      <c r="M41" s="244"/>
      <c r="N41" s="244"/>
      <c r="O41" s="244"/>
      <c r="P41" s="244"/>
      <c r="Q41" s="244"/>
      <c r="R41" s="244"/>
      <c r="S41" s="244"/>
      <c r="T41" s="244"/>
      <c r="U41" s="244"/>
      <c r="V41" s="244"/>
      <c r="W41" s="244"/>
      <c r="X41" s="244"/>
      <c r="Y41" s="244"/>
      <c r="Z41" s="244"/>
      <c r="AA41" s="244"/>
      <c r="AB41" s="244"/>
      <c r="AC41" s="244"/>
      <c r="AD41" s="244"/>
      <c r="AE41" s="244"/>
      <c r="AF41" s="244"/>
      <c r="AG41" s="244"/>
      <c r="AH41" s="244"/>
      <c r="AI41" s="244"/>
      <c r="AJ41" s="244"/>
      <c r="AK41" s="244"/>
      <c r="AL41" s="244"/>
      <c r="AM41" s="244"/>
      <c r="AN41" s="244"/>
      <c r="AO41" s="244"/>
      <c r="AP41" s="244"/>
      <c r="AQ41" s="244"/>
      <c r="AR41" s="244"/>
      <c r="AS41" s="244"/>
      <c r="AT41" s="244"/>
      <c r="AU41" s="244"/>
      <c r="AV41" s="244"/>
      <c r="AW41" s="244"/>
      <c r="AX41" s="244"/>
      <c r="AY41" s="244"/>
      <c r="AZ41" s="244"/>
      <c r="BA41" s="244"/>
      <c r="BB41" s="244"/>
      <c r="BC41" s="244"/>
      <c r="BD41" s="244"/>
      <c r="BE41" s="244"/>
      <c r="BF41" s="244"/>
      <c r="BG41" s="244"/>
      <c r="BH41" s="244"/>
      <c r="BI41" s="244"/>
      <c r="BJ41" s="244"/>
      <c r="BK41" s="244"/>
      <c r="BL41" s="244"/>
      <c r="BM41" s="244"/>
      <c r="BN41" s="244"/>
      <c r="BO41" s="244"/>
      <c r="BP41" s="244"/>
      <c r="BQ41" s="244"/>
      <c r="BR41" s="244"/>
      <c r="BS41" s="244"/>
      <c r="BT41" s="244"/>
      <c r="BU41" s="244"/>
      <c r="BV41" s="244"/>
      <c r="BW41" s="244"/>
      <c r="BX41" s="244"/>
      <c r="BY41" s="244"/>
      <c r="BZ41" s="244"/>
      <c r="CA41" s="244"/>
      <c r="CB41" s="244"/>
      <c r="CC41" s="244"/>
    </row>
    <row r="42" spans="1:83" ht="12" customHeight="1" x14ac:dyDescent="0.35">
      <c r="A42" s="199"/>
      <c r="C42" s="244"/>
      <c r="D42" s="245"/>
      <c r="E42" s="244"/>
      <c r="F42" s="244"/>
      <c r="G42" s="244"/>
      <c r="H42" s="244"/>
      <c r="I42" s="244"/>
      <c r="J42" s="244"/>
      <c r="K42" s="244"/>
      <c r="L42" s="244"/>
      <c r="M42" s="244"/>
      <c r="N42" s="244"/>
      <c r="O42" s="244"/>
      <c r="P42" s="244"/>
      <c r="Q42" s="244"/>
      <c r="R42" s="244"/>
      <c r="S42" s="244"/>
      <c r="T42" s="244"/>
      <c r="U42" s="244"/>
      <c r="V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c r="AW42" s="244"/>
      <c r="AX42" s="244"/>
      <c r="AY42" s="244"/>
      <c r="AZ42" s="244"/>
      <c r="BA42" s="244"/>
      <c r="BB42" s="244"/>
      <c r="BC42" s="244"/>
      <c r="BD42" s="244"/>
      <c r="BE42" s="244"/>
      <c r="BF42" s="244"/>
      <c r="BG42" s="244"/>
      <c r="BH42" s="244"/>
      <c r="BI42" s="244"/>
      <c r="BJ42" s="244"/>
      <c r="BK42" s="244"/>
      <c r="BL42" s="244"/>
      <c r="BM42" s="244"/>
      <c r="BN42" s="244"/>
      <c r="BO42" s="244"/>
      <c r="BP42" s="244"/>
      <c r="BQ42" s="244"/>
      <c r="BR42" s="244"/>
      <c r="BS42" s="244"/>
      <c r="BT42" s="244"/>
      <c r="BU42" s="244"/>
      <c r="BV42" s="244"/>
      <c r="BW42" s="244"/>
      <c r="BX42" s="244"/>
      <c r="BY42" s="244"/>
      <c r="BZ42" s="244"/>
      <c r="CA42" s="244"/>
      <c r="CB42" s="244"/>
      <c r="CC42" s="244"/>
      <c r="CD42" s="246"/>
    </row>
    <row r="43" spans="1:83" ht="12" customHeight="1" x14ac:dyDescent="0.35">
      <c r="A43" s="199"/>
      <c r="C43" s="236"/>
      <c r="F43" s="181"/>
    </row>
    <row r="44" spans="1:83" ht="12" customHeight="1" x14ac:dyDescent="0.35">
      <c r="A44" s="175"/>
      <c r="B44" s="175"/>
      <c r="C44" s="182" t="s">
        <v>10</v>
      </c>
      <c r="D44" s="170" t="s">
        <v>11</v>
      </c>
      <c r="E44" s="170" t="s">
        <v>12</v>
      </c>
      <c r="F44" s="170" t="s">
        <v>13</v>
      </c>
      <c r="G44" s="170" t="s">
        <v>14</v>
      </c>
      <c r="H44" s="170" t="s">
        <v>15</v>
      </c>
      <c r="I44" s="170" t="s">
        <v>16</v>
      </c>
      <c r="J44" s="170" t="s">
        <v>17</v>
      </c>
      <c r="K44" s="170" t="s">
        <v>18</v>
      </c>
      <c r="L44" s="170" t="s">
        <v>19</v>
      </c>
      <c r="M44" s="170" t="s">
        <v>20</v>
      </c>
      <c r="N44" s="170" t="s">
        <v>21</v>
      </c>
      <c r="O44" s="170" t="s">
        <v>22</v>
      </c>
      <c r="P44" s="170" t="s">
        <v>23</v>
      </c>
      <c r="Q44" s="170" t="s">
        <v>24</v>
      </c>
      <c r="R44" s="170" t="s">
        <v>25</v>
      </c>
      <c r="S44" s="170" t="s">
        <v>26</v>
      </c>
      <c r="T44" s="170" t="s">
        <v>27</v>
      </c>
      <c r="U44" s="170" t="s">
        <v>28</v>
      </c>
      <c r="V44" s="170" t="s">
        <v>29</v>
      </c>
      <c r="W44" s="170" t="s">
        <v>30</v>
      </c>
      <c r="X44" s="170" t="s">
        <v>31</v>
      </c>
      <c r="Y44" s="170" t="s">
        <v>32</v>
      </c>
      <c r="Z44" s="170" t="s">
        <v>33</v>
      </c>
      <c r="AA44" s="170" t="s">
        <v>34</v>
      </c>
      <c r="AB44" s="170" t="s">
        <v>35</v>
      </c>
      <c r="AC44" s="170" t="s">
        <v>36</v>
      </c>
      <c r="AD44" s="170" t="s">
        <v>37</v>
      </c>
      <c r="AE44" s="170" t="s">
        <v>38</v>
      </c>
      <c r="AF44" s="170" t="s">
        <v>39</v>
      </c>
      <c r="AG44" s="170" t="s">
        <v>40</v>
      </c>
      <c r="AH44" s="170" t="s">
        <v>41</v>
      </c>
      <c r="AI44" s="170" t="s">
        <v>42</v>
      </c>
      <c r="AJ44" s="170" t="s">
        <v>43</v>
      </c>
      <c r="AK44" s="170" t="s">
        <v>44</v>
      </c>
      <c r="AL44" s="170" t="s">
        <v>45</v>
      </c>
      <c r="AM44" s="170" t="s">
        <v>46</v>
      </c>
      <c r="AN44" s="170" t="s">
        <v>47</v>
      </c>
      <c r="AO44" s="170" t="s">
        <v>48</v>
      </c>
      <c r="AP44" s="170" t="s">
        <v>49</v>
      </c>
      <c r="AQ44" s="170" t="s">
        <v>50</v>
      </c>
      <c r="AR44" s="170" t="s">
        <v>51</v>
      </c>
      <c r="AS44" s="170" t="s">
        <v>52</v>
      </c>
      <c r="AT44" s="170" t="s">
        <v>53</v>
      </c>
      <c r="AU44" s="170" t="s">
        <v>54</v>
      </c>
      <c r="AV44" s="170" t="s">
        <v>55</v>
      </c>
      <c r="AW44" s="170" t="s">
        <v>56</v>
      </c>
      <c r="AX44" s="170" t="s">
        <v>57</v>
      </c>
      <c r="AY44" s="170" t="s">
        <v>58</v>
      </c>
      <c r="AZ44" s="170" t="s">
        <v>59</v>
      </c>
      <c r="BA44" s="170" t="s">
        <v>60</v>
      </c>
      <c r="BB44" s="170" t="s">
        <v>61</v>
      </c>
      <c r="BC44" s="170" t="s">
        <v>62</v>
      </c>
      <c r="BD44" s="170" t="s">
        <v>63</v>
      </c>
      <c r="BE44" s="170" t="s">
        <v>64</v>
      </c>
      <c r="BF44" s="170" t="s">
        <v>65</v>
      </c>
      <c r="BG44" s="170" t="s">
        <v>66</v>
      </c>
      <c r="BH44" s="170" t="s">
        <v>67</v>
      </c>
      <c r="BI44" s="170" t="s">
        <v>68</v>
      </c>
      <c r="BJ44" s="170" t="s">
        <v>69</v>
      </c>
      <c r="BK44" s="170" t="s">
        <v>70</v>
      </c>
      <c r="BL44" s="170" t="s">
        <v>71</v>
      </c>
      <c r="BM44" s="170" t="s">
        <v>72</v>
      </c>
      <c r="BN44" s="170" t="s">
        <v>73</v>
      </c>
      <c r="BO44" s="170" t="s">
        <v>74</v>
      </c>
      <c r="BP44" s="170" t="s">
        <v>75</v>
      </c>
      <c r="BQ44" s="170" t="s">
        <v>76</v>
      </c>
      <c r="BR44" s="170" t="s">
        <v>77</v>
      </c>
      <c r="BS44" s="170" t="s">
        <v>78</v>
      </c>
      <c r="BT44" s="170" t="s">
        <v>79</v>
      </c>
      <c r="BU44" s="170" t="s">
        <v>80</v>
      </c>
      <c r="BV44" s="170" t="s">
        <v>81</v>
      </c>
      <c r="BW44" s="170" t="s">
        <v>82</v>
      </c>
      <c r="BX44" s="170" t="s">
        <v>83</v>
      </c>
      <c r="BY44" s="170" t="s">
        <v>84</v>
      </c>
      <c r="BZ44" s="170" t="s">
        <v>85</v>
      </c>
      <c r="CA44" s="170" t="s">
        <v>86</v>
      </c>
      <c r="CB44" s="170" t="s">
        <v>87</v>
      </c>
      <c r="CC44" s="170" t="s">
        <v>88</v>
      </c>
      <c r="CD44" s="170" t="s">
        <v>89</v>
      </c>
      <c r="CE44" s="170" t="s">
        <v>90</v>
      </c>
    </row>
    <row r="45" spans="1:83" ht="12" customHeight="1" x14ac:dyDescent="0.35">
      <c r="A45" s="175"/>
      <c r="B45" s="247" t="s">
        <v>91</v>
      </c>
      <c r="C45" s="182" t="s">
        <v>92</v>
      </c>
      <c r="D45" s="170" t="s">
        <v>93</v>
      </c>
      <c r="E45" s="170" t="s">
        <v>94</v>
      </c>
      <c r="F45" s="170" t="s">
        <v>95</v>
      </c>
      <c r="G45" s="170" t="s">
        <v>96</v>
      </c>
      <c r="H45" s="170" t="s">
        <v>97</v>
      </c>
      <c r="I45" s="170" t="s">
        <v>98</v>
      </c>
      <c r="J45" s="170" t="s">
        <v>99</v>
      </c>
      <c r="K45" s="170" t="s">
        <v>100</v>
      </c>
      <c r="L45" s="170" t="s">
        <v>101</v>
      </c>
      <c r="M45" s="170" t="s">
        <v>102</v>
      </c>
      <c r="N45" s="170" t="s">
        <v>103</v>
      </c>
      <c r="O45" s="170" t="s">
        <v>104</v>
      </c>
      <c r="P45" s="170" t="s">
        <v>105</v>
      </c>
      <c r="Q45" s="170" t="s">
        <v>106</v>
      </c>
      <c r="R45" s="170" t="s">
        <v>107</v>
      </c>
      <c r="S45" s="170" t="s">
        <v>108</v>
      </c>
      <c r="T45" s="170" t="s">
        <v>1194</v>
      </c>
      <c r="U45" s="170" t="s">
        <v>109</v>
      </c>
      <c r="V45" s="170" t="s">
        <v>110</v>
      </c>
      <c r="W45" s="170" t="s">
        <v>111</v>
      </c>
      <c r="X45" s="170" t="s">
        <v>112</v>
      </c>
      <c r="Y45" s="170" t="s">
        <v>113</v>
      </c>
      <c r="Z45" s="170" t="s">
        <v>113</v>
      </c>
      <c r="AA45" s="170" t="s">
        <v>114</v>
      </c>
      <c r="AB45" s="170" t="s">
        <v>115</v>
      </c>
      <c r="AC45" s="170" t="s">
        <v>116</v>
      </c>
      <c r="AD45" s="170" t="s">
        <v>117</v>
      </c>
      <c r="AE45" s="170" t="s">
        <v>96</v>
      </c>
      <c r="AF45" s="170" t="s">
        <v>97</v>
      </c>
      <c r="AG45" s="170" t="s">
        <v>118</v>
      </c>
      <c r="AH45" s="170" t="s">
        <v>119</v>
      </c>
      <c r="AI45" s="170" t="s">
        <v>120</v>
      </c>
      <c r="AJ45" s="170" t="s">
        <v>121</v>
      </c>
      <c r="AK45" s="170" t="s">
        <v>122</v>
      </c>
      <c r="AL45" s="170" t="s">
        <v>123</v>
      </c>
      <c r="AM45" s="170" t="s">
        <v>124</v>
      </c>
      <c r="AN45" s="170" t="s">
        <v>110</v>
      </c>
      <c r="AO45" s="170" t="s">
        <v>125</v>
      </c>
      <c r="AP45" s="170" t="s">
        <v>126</v>
      </c>
      <c r="AQ45" s="170" t="s">
        <v>127</v>
      </c>
      <c r="AR45" s="170" t="s">
        <v>128</v>
      </c>
      <c r="AS45" s="170" t="s">
        <v>129</v>
      </c>
      <c r="AT45" s="170" t="s">
        <v>130</v>
      </c>
      <c r="AU45" s="170" t="s">
        <v>131</v>
      </c>
      <c r="AV45" s="170" t="s">
        <v>132</v>
      </c>
      <c r="AW45" s="170" t="s">
        <v>133</v>
      </c>
      <c r="AX45" s="170" t="s">
        <v>134</v>
      </c>
      <c r="AY45" s="170" t="s">
        <v>135</v>
      </c>
      <c r="AZ45" s="170" t="s">
        <v>136</v>
      </c>
      <c r="BA45" s="170" t="s">
        <v>137</v>
      </c>
      <c r="BB45" s="170" t="s">
        <v>138</v>
      </c>
      <c r="BC45" s="170" t="s">
        <v>108</v>
      </c>
      <c r="BD45" s="170" t="s">
        <v>139</v>
      </c>
      <c r="BE45" s="170" t="s">
        <v>140</v>
      </c>
      <c r="BF45" s="170" t="s">
        <v>141</v>
      </c>
      <c r="BG45" s="170" t="s">
        <v>142</v>
      </c>
      <c r="BH45" s="170" t="s">
        <v>143</v>
      </c>
      <c r="BI45" s="170" t="s">
        <v>144</v>
      </c>
      <c r="BJ45" s="170" t="s">
        <v>145</v>
      </c>
      <c r="BK45" s="170" t="s">
        <v>146</v>
      </c>
      <c r="BL45" s="170" t="s">
        <v>147</v>
      </c>
      <c r="BM45" s="170" t="s">
        <v>132</v>
      </c>
      <c r="BN45" s="170" t="s">
        <v>148</v>
      </c>
      <c r="BO45" s="170" t="s">
        <v>149</v>
      </c>
      <c r="BP45" s="170" t="s">
        <v>150</v>
      </c>
      <c r="BQ45" s="170" t="s">
        <v>151</v>
      </c>
      <c r="BR45" s="170" t="s">
        <v>152</v>
      </c>
      <c r="BS45" s="170" t="s">
        <v>153</v>
      </c>
      <c r="BT45" s="170" t="s">
        <v>154</v>
      </c>
      <c r="BU45" s="170" t="s">
        <v>155</v>
      </c>
      <c r="BV45" s="170" t="s">
        <v>155</v>
      </c>
      <c r="BW45" s="170" t="s">
        <v>155</v>
      </c>
      <c r="BX45" s="170" t="s">
        <v>156</v>
      </c>
      <c r="BY45" s="170" t="s">
        <v>157</v>
      </c>
      <c r="BZ45" s="170" t="s">
        <v>158</v>
      </c>
      <c r="CA45" s="170" t="s">
        <v>159</v>
      </c>
      <c r="CB45" s="170" t="s">
        <v>160</v>
      </c>
      <c r="CC45" s="170" t="s">
        <v>132</v>
      </c>
      <c r="CD45" s="170"/>
      <c r="CE45" s="170" t="s">
        <v>161</v>
      </c>
    </row>
    <row r="46" spans="1:83" ht="12.65" customHeight="1" x14ac:dyDescent="0.35">
      <c r="A46" s="175" t="s">
        <v>3</v>
      </c>
      <c r="B46" s="170" t="s">
        <v>162</v>
      </c>
      <c r="C46" s="182" t="s">
        <v>163</v>
      </c>
      <c r="D46" s="170" t="s">
        <v>163</v>
      </c>
      <c r="E46" s="170" t="s">
        <v>163</v>
      </c>
      <c r="F46" s="170" t="s">
        <v>164</v>
      </c>
      <c r="G46" s="170" t="s">
        <v>165</v>
      </c>
      <c r="H46" s="170" t="s">
        <v>163</v>
      </c>
      <c r="I46" s="170" t="s">
        <v>166</v>
      </c>
      <c r="J46" s="170"/>
      <c r="K46" s="170" t="s">
        <v>157</v>
      </c>
      <c r="L46" s="170" t="s">
        <v>167</v>
      </c>
      <c r="M46" s="170" t="s">
        <v>168</v>
      </c>
      <c r="N46" s="170" t="s">
        <v>169</v>
      </c>
      <c r="O46" s="170" t="s">
        <v>170</v>
      </c>
      <c r="P46" s="170" t="s">
        <v>169</v>
      </c>
      <c r="Q46" s="170" t="s">
        <v>171</v>
      </c>
      <c r="R46" s="170"/>
      <c r="S46" s="170" t="s">
        <v>169</v>
      </c>
      <c r="T46" s="170" t="s">
        <v>172</v>
      </c>
      <c r="U46" s="170"/>
      <c r="V46" s="170" t="s">
        <v>173</v>
      </c>
      <c r="W46" s="170" t="s">
        <v>174</v>
      </c>
      <c r="X46" s="170" t="s">
        <v>175</v>
      </c>
      <c r="Y46" s="170" t="s">
        <v>176</v>
      </c>
      <c r="Z46" s="170" t="s">
        <v>177</v>
      </c>
      <c r="AA46" s="170" t="s">
        <v>178</v>
      </c>
      <c r="AB46" s="170"/>
      <c r="AC46" s="170" t="s">
        <v>172</v>
      </c>
      <c r="AD46" s="170"/>
      <c r="AE46" s="170" t="s">
        <v>172</v>
      </c>
      <c r="AF46" s="170" t="s">
        <v>179</v>
      </c>
      <c r="AG46" s="170" t="s">
        <v>171</v>
      </c>
      <c r="AH46" s="170"/>
      <c r="AI46" s="170" t="s">
        <v>180</v>
      </c>
      <c r="AJ46" s="170"/>
      <c r="AK46" s="170" t="s">
        <v>172</v>
      </c>
      <c r="AL46" s="170" t="s">
        <v>172</v>
      </c>
      <c r="AM46" s="170" t="s">
        <v>172</v>
      </c>
      <c r="AN46" s="170" t="s">
        <v>181</v>
      </c>
      <c r="AO46" s="170" t="s">
        <v>182</v>
      </c>
      <c r="AP46" s="170" t="s">
        <v>121</v>
      </c>
      <c r="AQ46" s="170" t="s">
        <v>183</v>
      </c>
      <c r="AR46" s="170" t="s">
        <v>169</v>
      </c>
      <c r="AS46" s="170"/>
      <c r="AT46" s="170" t="s">
        <v>184</v>
      </c>
      <c r="AU46" s="170" t="s">
        <v>185</v>
      </c>
      <c r="AV46" s="170" t="s">
        <v>186</v>
      </c>
      <c r="AW46" s="170" t="s">
        <v>187</v>
      </c>
      <c r="AX46" s="170" t="s">
        <v>188</v>
      </c>
      <c r="AY46" s="170"/>
      <c r="AZ46" s="170"/>
      <c r="BA46" s="170" t="s">
        <v>189</v>
      </c>
      <c r="BB46" s="170" t="s">
        <v>169</v>
      </c>
      <c r="BC46" s="170" t="s">
        <v>183</v>
      </c>
      <c r="BD46" s="170"/>
      <c r="BE46" s="170"/>
      <c r="BF46" s="170"/>
      <c r="BG46" s="170"/>
      <c r="BH46" s="170" t="s">
        <v>190</v>
      </c>
      <c r="BI46" s="170" t="s">
        <v>169</v>
      </c>
      <c r="BJ46" s="170"/>
      <c r="BK46" s="170" t="s">
        <v>191</v>
      </c>
      <c r="BL46" s="170"/>
      <c r="BM46" s="170" t="s">
        <v>192</v>
      </c>
      <c r="BN46" s="170" t="s">
        <v>193</v>
      </c>
      <c r="BO46" s="170" t="s">
        <v>194</v>
      </c>
      <c r="BP46" s="170" t="s">
        <v>195</v>
      </c>
      <c r="BQ46" s="170" t="s">
        <v>196</v>
      </c>
      <c r="BR46" s="170"/>
      <c r="BS46" s="170" t="s">
        <v>197</v>
      </c>
      <c r="BT46" s="170" t="s">
        <v>169</v>
      </c>
      <c r="BU46" s="170" t="s">
        <v>198</v>
      </c>
      <c r="BV46" s="170" t="s">
        <v>199</v>
      </c>
      <c r="BW46" s="170" t="s">
        <v>200</v>
      </c>
      <c r="BX46" s="170" t="s">
        <v>151</v>
      </c>
      <c r="BY46" s="170" t="s">
        <v>193</v>
      </c>
      <c r="BZ46" s="170" t="s">
        <v>152</v>
      </c>
      <c r="CA46" s="170" t="s">
        <v>201</v>
      </c>
      <c r="CB46" s="170" t="s">
        <v>201</v>
      </c>
      <c r="CC46" s="170" t="s">
        <v>202</v>
      </c>
      <c r="CD46" s="170"/>
      <c r="CE46" s="170" t="s">
        <v>203</v>
      </c>
    </row>
    <row r="47" spans="1:83" ht="12.65" customHeight="1" x14ac:dyDescent="0.35">
      <c r="A47" s="175" t="s">
        <v>204</v>
      </c>
      <c r="B47" s="183">
        <f>SUM(C47:CC47)</f>
        <v>39706553.040000007</v>
      </c>
      <c r="C47" s="184">
        <v>1627714.55</v>
      </c>
      <c r="D47" s="184">
        <v>2170118.87</v>
      </c>
      <c r="E47" s="184">
        <v>5527261.8799999999</v>
      </c>
      <c r="F47" s="305"/>
      <c r="G47" s="305"/>
      <c r="H47" s="305"/>
      <c r="I47" s="305"/>
      <c r="J47" s="184">
        <v>0</v>
      </c>
      <c r="K47" s="184">
        <v>44.32</v>
      </c>
      <c r="L47" s="184"/>
      <c r="M47" s="184"/>
      <c r="N47" s="184"/>
      <c r="O47" s="184">
        <v>761425.43</v>
      </c>
      <c r="P47" s="184">
        <v>1684150.12</v>
      </c>
      <c r="Q47" s="184">
        <v>411322.71</v>
      </c>
      <c r="R47" s="184">
        <v>167796.13</v>
      </c>
      <c r="S47" s="184">
        <v>278383.62</v>
      </c>
      <c r="T47" s="184">
        <v>98615.61</v>
      </c>
      <c r="U47" s="184">
        <v>1586780.78</v>
      </c>
      <c r="V47" s="184">
        <v>9587.76</v>
      </c>
      <c r="W47" s="184">
        <v>200762.78</v>
      </c>
      <c r="X47" s="184">
        <v>223053.32</v>
      </c>
      <c r="Y47" s="184">
        <v>1902416.41</v>
      </c>
      <c r="Z47" s="184"/>
      <c r="AA47" s="184"/>
      <c r="AB47" s="184">
        <v>1651253.29</v>
      </c>
      <c r="AC47" s="184">
        <v>517508.6</v>
      </c>
      <c r="AD47" s="184">
        <v>0</v>
      </c>
      <c r="AE47" s="184">
        <v>688475.14</v>
      </c>
      <c r="AF47" s="184"/>
      <c r="AG47" s="184">
        <v>1355111.71</v>
      </c>
      <c r="AH47" s="184"/>
      <c r="AI47" s="184">
        <v>611266.41</v>
      </c>
      <c r="AJ47" s="184">
        <v>4372619.7</v>
      </c>
      <c r="AK47" s="184">
        <v>205145.47</v>
      </c>
      <c r="AL47" s="184">
        <v>168492.82</v>
      </c>
      <c r="AM47" s="184"/>
      <c r="AN47" s="184"/>
      <c r="AO47" s="184"/>
      <c r="AP47" s="184">
        <v>1802238.43</v>
      </c>
      <c r="AQ47" s="184"/>
      <c r="AR47" s="184">
        <v>2040828.52</v>
      </c>
      <c r="AS47" s="184"/>
      <c r="AT47" s="184"/>
      <c r="AU47" s="184"/>
      <c r="AV47" s="184"/>
      <c r="AW47" s="184"/>
      <c r="AX47" s="184"/>
      <c r="AY47" s="184">
        <v>892921.65</v>
      </c>
      <c r="AZ47" s="184"/>
      <c r="BA47" s="184">
        <v>228496.35</v>
      </c>
      <c r="BB47" s="184">
        <v>696991.62</v>
      </c>
      <c r="BC47" s="184"/>
      <c r="BD47" s="184"/>
      <c r="BE47" s="184">
        <v>255632.45</v>
      </c>
      <c r="BF47" s="184">
        <v>851517</v>
      </c>
      <c r="BG47" s="184"/>
      <c r="BH47" s="184">
        <v>153.65</v>
      </c>
      <c r="BI47" s="184"/>
      <c r="BJ47" s="184"/>
      <c r="BK47" s="184"/>
      <c r="BL47" s="184">
        <v>5.32</v>
      </c>
      <c r="BM47" s="184"/>
      <c r="BN47" s="184">
        <v>4418666.0999999996</v>
      </c>
      <c r="BO47" s="184"/>
      <c r="BP47" s="184"/>
      <c r="BQ47" s="184"/>
      <c r="BR47" s="184">
        <v>42862.02</v>
      </c>
      <c r="BS47" s="184"/>
      <c r="BT47" s="184">
        <v>48297.95</v>
      </c>
      <c r="BU47" s="184"/>
      <c r="BV47" s="184">
        <v>282447.71999999997</v>
      </c>
      <c r="BW47" s="184"/>
      <c r="BX47" s="184">
        <v>142015.64000000001</v>
      </c>
      <c r="BY47" s="184">
        <v>48547.22</v>
      </c>
      <c r="BZ47" s="184"/>
      <c r="CA47" s="184">
        <v>1735623.97</v>
      </c>
      <c r="CB47" s="184"/>
      <c r="CC47" s="184"/>
      <c r="CD47" s="195"/>
      <c r="CE47" s="195">
        <f>SUM(C47:CC47)</f>
        <v>39706553.040000007</v>
      </c>
    </row>
    <row r="48" spans="1:83" ht="12.65" customHeight="1" x14ac:dyDescent="0.35">
      <c r="A48" s="175" t="s">
        <v>205</v>
      </c>
      <c r="B48" s="183">
        <f>Working!B48</f>
        <v>0</v>
      </c>
      <c r="C48" s="248">
        <f>ROUND(((B48/CE61)*C61),0)</f>
        <v>0</v>
      </c>
      <c r="D48" s="248">
        <f>ROUND(((B48/CE61)*D61),0)</f>
        <v>0</v>
      </c>
      <c r="E48" s="195">
        <f>ROUND(((B48/CE61)*E61),0)</f>
        <v>0</v>
      </c>
      <c r="F48" s="195">
        <f>ROUND(((B48/CE61)*F61),0)</f>
        <v>0</v>
      </c>
      <c r="G48" s="195">
        <f>ROUND(((B48/CE61)*G61),0)</f>
        <v>0</v>
      </c>
      <c r="H48" s="195">
        <f>ROUND(((B48/CE61)*H61),0)</f>
        <v>0</v>
      </c>
      <c r="I48" s="195">
        <f>ROUND(((B48/CE61)*I61),0)</f>
        <v>0</v>
      </c>
      <c r="J48" s="195">
        <f>ROUND(((B48/CE61)*J61),0)</f>
        <v>0</v>
      </c>
      <c r="K48" s="195">
        <f>ROUND(((B48/CE61)*K61),0)</f>
        <v>0</v>
      </c>
      <c r="L48" s="195">
        <f>ROUND(((B48/CE61)*L61),0)</f>
        <v>0</v>
      </c>
      <c r="M48" s="195">
        <f>ROUND(((B48/CE61)*M61),0)</f>
        <v>0</v>
      </c>
      <c r="N48" s="195">
        <f>ROUND(((B48/CE61)*N61),0)</f>
        <v>0</v>
      </c>
      <c r="O48" s="195">
        <f>ROUND(((B48/CE61)*O61),0)</f>
        <v>0</v>
      </c>
      <c r="P48" s="195">
        <f>ROUND(((B48/CE61)*P61),0)</f>
        <v>0</v>
      </c>
      <c r="Q48" s="195">
        <f>ROUND(((B48/CE61)*Q61),0)</f>
        <v>0</v>
      </c>
      <c r="R48" s="195">
        <f>ROUND(((B48/CE61)*R61),0)</f>
        <v>0</v>
      </c>
      <c r="S48" s="195">
        <f>ROUND(((B48/CE61)*S61),0)</f>
        <v>0</v>
      </c>
      <c r="T48" s="195">
        <f>ROUND(((B48/CE61)*T61),0)</f>
        <v>0</v>
      </c>
      <c r="U48" s="195">
        <f>ROUND(((B48/CE61)*U61),0)</f>
        <v>0</v>
      </c>
      <c r="V48" s="195">
        <f>ROUND(((B48/CE61)*V61),0)</f>
        <v>0</v>
      </c>
      <c r="W48" s="195">
        <f>ROUND(((B48/CE61)*W61),0)</f>
        <v>0</v>
      </c>
      <c r="X48" s="195">
        <f>ROUND(((B48/CE61)*X61),0)</f>
        <v>0</v>
      </c>
      <c r="Y48" s="195">
        <f>ROUND(((B48/CE61)*Y61),0)</f>
        <v>0</v>
      </c>
      <c r="Z48" s="195">
        <f>ROUND(((B48/CE61)*Z61),0)</f>
        <v>0</v>
      </c>
      <c r="AA48" s="195">
        <f>ROUND(((B48/CE61)*AA61),0)</f>
        <v>0</v>
      </c>
      <c r="AB48" s="195">
        <f>ROUND(((B48/CE61)*AB61),0)</f>
        <v>0</v>
      </c>
      <c r="AC48" s="195">
        <f>ROUND(((B48/CE61)*AC61),0)</f>
        <v>0</v>
      </c>
      <c r="AD48" s="195">
        <f>ROUND(((B48/CE61)*AD61),0)</f>
        <v>0</v>
      </c>
      <c r="AE48" s="195">
        <f>ROUND(((B48/CE61)*AE61),0)</f>
        <v>0</v>
      </c>
      <c r="AF48" s="195">
        <f>ROUND(((B48/CE61)*AF61),0)</f>
        <v>0</v>
      </c>
      <c r="AG48" s="195">
        <f>ROUND(((B48/CE61)*AG61),0)</f>
        <v>0</v>
      </c>
      <c r="AH48" s="195">
        <f>ROUND(((B48/CE61)*AH61),0)</f>
        <v>0</v>
      </c>
      <c r="AI48" s="195">
        <f>ROUND(((B48/CE61)*AI61),0)</f>
        <v>0</v>
      </c>
      <c r="AJ48" s="195">
        <f>ROUND(((B48/CE61)*AJ61),0)</f>
        <v>0</v>
      </c>
      <c r="AK48" s="195">
        <f>ROUND(((B48/CE61)*AK61),0)</f>
        <v>0</v>
      </c>
      <c r="AL48" s="195">
        <f>ROUND(((B48/CE61)*AL61),0)</f>
        <v>0</v>
      </c>
      <c r="AM48" s="195">
        <f>ROUND(((B48/CE61)*AM61),0)</f>
        <v>0</v>
      </c>
      <c r="AN48" s="195">
        <f>ROUND(((B48/CE61)*AN61),0)</f>
        <v>0</v>
      </c>
      <c r="AO48" s="195">
        <f>ROUND(((B48/CE61)*AO61),0)</f>
        <v>0</v>
      </c>
      <c r="AP48" s="195">
        <f>ROUND(((B48/CE61)*AP61),0)</f>
        <v>0</v>
      </c>
      <c r="AQ48" s="195">
        <f>ROUND(((B48/CE61)*AQ61),0)</f>
        <v>0</v>
      </c>
      <c r="AR48" s="195">
        <f>ROUND(((B48/CE61)*AR61),0)</f>
        <v>0</v>
      </c>
      <c r="AS48" s="195">
        <f>ROUND(((B48/CE61)*AS61),0)</f>
        <v>0</v>
      </c>
      <c r="AT48" s="195">
        <f>ROUND(((B48/CE61)*AT61),0)</f>
        <v>0</v>
      </c>
      <c r="AU48" s="195">
        <f>ROUND(((B48/CE61)*AU61),0)</f>
        <v>0</v>
      </c>
      <c r="AV48" s="195">
        <f>ROUND(((B48/CE61)*AV61),0)</f>
        <v>0</v>
      </c>
      <c r="AW48" s="195">
        <f>ROUND(((B48/CE61)*AW61),0)</f>
        <v>0</v>
      </c>
      <c r="AX48" s="195">
        <f>ROUND(((B48/CE61)*AX61),0)</f>
        <v>0</v>
      </c>
      <c r="AY48" s="195">
        <f>ROUND(((B48/CE61)*AY61),0)</f>
        <v>0</v>
      </c>
      <c r="AZ48" s="195">
        <f>ROUND(((B48/CE61)*AZ61),0)</f>
        <v>0</v>
      </c>
      <c r="BA48" s="195">
        <f>ROUND(((B48/CE61)*BA61),0)</f>
        <v>0</v>
      </c>
      <c r="BB48" s="195">
        <f>ROUND(((B48/CE61)*BB61),0)</f>
        <v>0</v>
      </c>
      <c r="BC48" s="195">
        <f>ROUND(((B48/CE61)*BC61),0)</f>
        <v>0</v>
      </c>
      <c r="BD48" s="195">
        <f>ROUND(((B48/CE61)*BD61),0)</f>
        <v>0</v>
      </c>
      <c r="BE48" s="195">
        <f>ROUND(((B48/CE61)*BE61),0)</f>
        <v>0</v>
      </c>
      <c r="BF48" s="195">
        <f>ROUND(((B48/CE61)*BF61),0)</f>
        <v>0</v>
      </c>
      <c r="BG48" s="195">
        <f>ROUND(((B48/CE61)*BG61),0)</f>
        <v>0</v>
      </c>
      <c r="BH48" s="195">
        <f>ROUND(((B48/CE61)*BH61),0)</f>
        <v>0</v>
      </c>
      <c r="BI48" s="195">
        <f>ROUND(((B48/CE61)*BI61),0)</f>
        <v>0</v>
      </c>
      <c r="BJ48" s="195">
        <f>ROUND(((B48/CE61)*BJ61),0)</f>
        <v>0</v>
      </c>
      <c r="BK48" s="195">
        <f>ROUND(((B48/CE61)*BK61),0)</f>
        <v>0</v>
      </c>
      <c r="BL48" s="195">
        <f>ROUND(((B48/CE61)*BL61),0)</f>
        <v>0</v>
      </c>
      <c r="BM48" s="195">
        <f>ROUND(((B48/CE61)*BM61),0)</f>
        <v>0</v>
      </c>
      <c r="BN48" s="195">
        <f>ROUND(((B48/CE61)*BN61),0)</f>
        <v>0</v>
      </c>
      <c r="BO48" s="195">
        <f>ROUND(((B48/CE61)*BO61),0)</f>
        <v>0</v>
      </c>
      <c r="BP48" s="195">
        <f>ROUND(((B48/CE61)*BP61),0)</f>
        <v>0</v>
      </c>
      <c r="BQ48" s="195">
        <f>ROUND(((B48/CE61)*BQ61),0)</f>
        <v>0</v>
      </c>
      <c r="BR48" s="195">
        <f>ROUND(((B48/CE61)*BR61),0)</f>
        <v>0</v>
      </c>
      <c r="BS48" s="195">
        <f>ROUND(((B48/CE61)*BS61),0)</f>
        <v>0</v>
      </c>
      <c r="BT48" s="195">
        <f>ROUND(((B48/CE61)*BT61),0)</f>
        <v>0</v>
      </c>
      <c r="BU48" s="195">
        <f>ROUND(((B48/CE61)*BU61),0)</f>
        <v>0</v>
      </c>
      <c r="BV48" s="195">
        <f>ROUND(((B48/CE61)*BV61),0)</f>
        <v>0</v>
      </c>
      <c r="BW48" s="195">
        <f>ROUND(((B48/CE61)*BW61),0)</f>
        <v>0</v>
      </c>
      <c r="BX48" s="195">
        <f>ROUND(((B48/CE61)*BX61),0)</f>
        <v>0</v>
      </c>
      <c r="BY48" s="195">
        <f>ROUND(((B48/CE61)*BY61),0)</f>
        <v>0</v>
      </c>
      <c r="BZ48" s="195">
        <f>ROUND(((B48/CE61)*BZ61),0)</f>
        <v>0</v>
      </c>
      <c r="CA48" s="195">
        <f>ROUND(((B48/CE61)*CA61),0)</f>
        <v>0</v>
      </c>
      <c r="CB48" s="195">
        <f>ROUND(((B48/CE61)*CB61),0)</f>
        <v>0</v>
      </c>
      <c r="CC48" s="195">
        <f>ROUND(((B48/CE61)*CC61),0)</f>
        <v>0</v>
      </c>
      <c r="CD48" s="195"/>
      <c r="CE48" s="195">
        <f>SUM(C48:CD48)</f>
        <v>0</v>
      </c>
    </row>
    <row r="49" spans="1:84" ht="12.65" customHeight="1" x14ac:dyDescent="0.35">
      <c r="A49" s="175" t="s">
        <v>206</v>
      </c>
      <c r="B49" s="195">
        <f>B47+B48</f>
        <v>39706553.040000007</v>
      </c>
      <c r="C49" s="195"/>
      <c r="D49" s="195"/>
      <c r="E49" s="195"/>
      <c r="F49" s="195"/>
      <c r="G49" s="195"/>
      <c r="H49" s="195"/>
      <c r="I49" s="195"/>
      <c r="J49" s="195"/>
      <c r="K49" s="195"/>
      <c r="L49" s="195"/>
      <c r="M49" s="195"/>
      <c r="N49" s="195"/>
      <c r="O49" s="195"/>
      <c r="P49" s="195"/>
      <c r="Q49" s="195"/>
      <c r="R49" s="195"/>
      <c r="S49" s="195"/>
      <c r="T49" s="195"/>
      <c r="U49" s="195"/>
      <c r="V49" s="195"/>
      <c r="W49" s="195"/>
      <c r="X49" s="195"/>
      <c r="Y49" s="195"/>
      <c r="Z49" s="195"/>
      <c r="AA49" s="195"/>
      <c r="AB49" s="195"/>
      <c r="AC49" s="195"/>
      <c r="AD49" s="195"/>
      <c r="AE49" s="195"/>
      <c r="AF49" s="195"/>
      <c r="AG49" s="195"/>
      <c r="AH49" s="195"/>
      <c r="AI49" s="195"/>
      <c r="AJ49" s="195"/>
      <c r="AK49" s="195"/>
      <c r="AL49" s="195"/>
      <c r="AM49" s="195"/>
      <c r="AN49" s="195"/>
      <c r="AO49" s="195"/>
      <c r="AP49" s="195"/>
      <c r="AQ49" s="195"/>
      <c r="AR49" s="195"/>
      <c r="AS49" s="195"/>
      <c r="AT49" s="195"/>
      <c r="AU49" s="195"/>
      <c r="AV49" s="195"/>
      <c r="AW49" s="195"/>
      <c r="AX49" s="195"/>
      <c r="AY49" s="195"/>
      <c r="AZ49" s="195"/>
      <c r="BA49" s="195"/>
      <c r="BB49" s="195"/>
      <c r="BC49" s="195"/>
      <c r="BD49" s="195"/>
      <c r="BE49" s="195"/>
      <c r="BF49" s="195"/>
      <c r="BG49" s="195"/>
      <c r="BH49" s="195"/>
      <c r="BI49" s="195"/>
      <c r="BJ49" s="195"/>
      <c r="BK49" s="195"/>
      <c r="BL49" s="195"/>
      <c r="BM49" s="195"/>
      <c r="BN49" s="195"/>
      <c r="BO49" s="195"/>
      <c r="BP49" s="195"/>
      <c r="BQ49" s="195"/>
      <c r="BR49" s="195"/>
      <c r="BS49" s="195"/>
      <c r="BT49" s="195"/>
      <c r="BU49" s="195"/>
      <c r="BV49" s="195"/>
      <c r="BW49" s="195"/>
      <c r="BX49" s="195"/>
      <c r="BY49" s="195"/>
      <c r="BZ49" s="195"/>
      <c r="CA49" s="195"/>
      <c r="CB49" s="195"/>
      <c r="CC49" s="195"/>
      <c r="CD49" s="195"/>
      <c r="CE49" s="195"/>
    </row>
    <row r="50" spans="1:84" ht="12.65" customHeight="1" x14ac:dyDescent="0.35">
      <c r="A50" s="175" t="s">
        <v>6</v>
      </c>
      <c r="B50" s="195"/>
      <c r="C50" s="195"/>
      <c r="D50" s="195"/>
      <c r="E50" s="195"/>
      <c r="F50" s="195"/>
      <c r="G50" s="195"/>
      <c r="H50" s="195"/>
      <c r="I50" s="195"/>
      <c r="J50" s="195"/>
      <c r="K50" s="195"/>
      <c r="L50" s="195"/>
      <c r="M50" s="195"/>
      <c r="N50" s="195"/>
      <c r="O50" s="195"/>
      <c r="P50" s="195"/>
      <c r="Q50" s="195"/>
      <c r="R50" s="195"/>
      <c r="S50" s="195"/>
      <c r="T50" s="195"/>
      <c r="U50" s="195"/>
      <c r="V50" s="195"/>
      <c r="W50" s="195"/>
      <c r="X50" s="195"/>
      <c r="Y50" s="195"/>
      <c r="Z50" s="195"/>
      <c r="AA50" s="195"/>
      <c r="AB50" s="195"/>
      <c r="AC50" s="195"/>
      <c r="AD50" s="195"/>
      <c r="AE50" s="195"/>
      <c r="AF50" s="195"/>
      <c r="AG50" s="195"/>
      <c r="AH50" s="195"/>
      <c r="AI50" s="195"/>
      <c r="AJ50" s="195"/>
      <c r="AK50" s="195"/>
      <c r="AL50" s="195"/>
      <c r="AM50" s="195"/>
      <c r="AN50" s="195"/>
      <c r="AO50" s="195"/>
      <c r="AP50" s="195"/>
      <c r="AQ50" s="195"/>
      <c r="AR50" s="195"/>
      <c r="AS50" s="195"/>
      <c r="AT50" s="195"/>
      <c r="AU50" s="195"/>
      <c r="AV50" s="195"/>
      <c r="AW50" s="195"/>
      <c r="AX50" s="195"/>
      <c r="AY50" s="195"/>
      <c r="AZ50" s="195"/>
      <c r="BA50" s="195"/>
      <c r="BB50" s="195"/>
      <c r="BC50" s="195"/>
      <c r="BD50" s="195"/>
      <c r="BE50" s="195"/>
      <c r="BF50" s="195"/>
      <c r="BG50" s="195"/>
      <c r="BH50" s="195"/>
      <c r="BI50" s="195"/>
      <c r="BJ50" s="195"/>
      <c r="BK50" s="195"/>
      <c r="BL50" s="195"/>
      <c r="BM50" s="195"/>
      <c r="BN50" s="195"/>
      <c r="BO50" s="195"/>
      <c r="BP50" s="195"/>
      <c r="BQ50" s="195"/>
      <c r="BR50" s="195"/>
      <c r="BS50" s="195"/>
      <c r="BT50" s="195"/>
      <c r="BU50" s="195"/>
      <c r="BV50" s="195"/>
      <c r="BW50" s="195"/>
      <c r="BX50" s="195"/>
      <c r="BY50" s="195"/>
      <c r="BZ50" s="195"/>
      <c r="CA50" s="195"/>
      <c r="CB50" s="195"/>
      <c r="CC50" s="195"/>
      <c r="CD50" s="195"/>
      <c r="CE50" s="195"/>
    </row>
    <row r="51" spans="1:84" ht="12.65" customHeight="1" x14ac:dyDescent="0.35">
      <c r="A51" s="171" t="s">
        <v>207</v>
      </c>
      <c r="B51" s="183">
        <f>SUM(C51:CC51)</f>
        <v>11690527.16</v>
      </c>
      <c r="C51" s="184">
        <v>115105.1</v>
      </c>
      <c r="D51" s="184">
        <v>71491.64</v>
      </c>
      <c r="E51" s="184">
        <v>104399.11</v>
      </c>
      <c r="F51" s="184">
        <v>0</v>
      </c>
      <c r="G51" s="184">
        <v>0</v>
      </c>
      <c r="H51" s="184">
        <v>0</v>
      </c>
      <c r="I51" s="184">
        <v>0</v>
      </c>
      <c r="J51" s="184">
        <v>0</v>
      </c>
      <c r="K51" s="184">
        <v>26631.79</v>
      </c>
      <c r="L51" s="184">
        <v>0</v>
      </c>
      <c r="M51" s="184">
        <v>0</v>
      </c>
      <c r="N51" s="184">
        <v>0</v>
      </c>
      <c r="O51" s="184">
        <v>109175.49</v>
      </c>
      <c r="P51" s="184">
        <v>853504.45</v>
      </c>
      <c r="Q51" s="184">
        <v>5632.78</v>
      </c>
      <c r="R51" s="184">
        <v>17875.61</v>
      </c>
      <c r="S51" s="184">
        <v>217690.69</v>
      </c>
      <c r="T51" s="184">
        <v>0</v>
      </c>
      <c r="U51" s="184">
        <v>565078.72</v>
      </c>
      <c r="V51" s="184">
        <v>6126.43</v>
      </c>
      <c r="W51" s="184">
        <v>47129.17</v>
      </c>
      <c r="X51" s="184">
        <v>105642.14</v>
      </c>
      <c r="Y51" s="184">
        <v>742722.33</v>
      </c>
      <c r="Z51" s="184">
        <v>0</v>
      </c>
      <c r="AA51" s="184">
        <v>0</v>
      </c>
      <c r="AB51" s="184">
        <v>206015.94</v>
      </c>
      <c r="AC51" s="184">
        <v>12668.91</v>
      </c>
      <c r="AD51" s="184">
        <v>0</v>
      </c>
      <c r="AE51" s="184">
        <v>25025.75</v>
      </c>
      <c r="AF51" s="184">
        <v>0</v>
      </c>
      <c r="AG51" s="184">
        <v>20055.71</v>
      </c>
      <c r="AH51" s="184">
        <v>0</v>
      </c>
      <c r="AI51" s="184">
        <v>24901.83</v>
      </c>
      <c r="AJ51" s="184">
        <v>1045497.18</v>
      </c>
      <c r="AK51" s="184">
        <v>1028.53</v>
      </c>
      <c r="AL51" s="184">
        <v>11074.29</v>
      </c>
      <c r="AM51" s="184">
        <v>0</v>
      </c>
      <c r="AN51" s="184">
        <v>0</v>
      </c>
      <c r="AO51" s="184">
        <v>0</v>
      </c>
      <c r="AP51" s="184">
        <v>30498.03</v>
      </c>
      <c r="AQ51" s="184">
        <v>0</v>
      </c>
      <c r="AR51" s="184">
        <v>10538.89</v>
      </c>
      <c r="AS51" s="184">
        <v>0</v>
      </c>
      <c r="AT51" s="184">
        <v>0</v>
      </c>
      <c r="AU51" s="184">
        <v>0</v>
      </c>
      <c r="AV51" s="184">
        <v>0</v>
      </c>
      <c r="AW51" s="184">
        <v>0</v>
      </c>
      <c r="AX51" s="184">
        <v>0</v>
      </c>
      <c r="AY51" s="184">
        <v>16453.3</v>
      </c>
      <c r="AZ51" s="184">
        <v>0</v>
      </c>
      <c r="BA51" s="184">
        <v>14443.68</v>
      </c>
      <c r="BB51" s="184">
        <v>0</v>
      </c>
      <c r="BC51" s="184">
        <v>0</v>
      </c>
      <c r="BD51" s="184">
        <v>0</v>
      </c>
      <c r="BE51" s="184">
        <v>490735.94</v>
      </c>
      <c r="BF51" s="184">
        <v>1298.74</v>
      </c>
      <c r="BG51" s="184">
        <v>108110.52</v>
      </c>
      <c r="BH51" s="184">
        <v>1648503.52</v>
      </c>
      <c r="BI51" s="184">
        <v>0</v>
      </c>
      <c r="BJ51" s="184">
        <v>0</v>
      </c>
      <c r="BK51" s="184">
        <v>0</v>
      </c>
      <c r="BL51" s="184">
        <v>0</v>
      </c>
      <c r="BM51" s="184">
        <v>0</v>
      </c>
      <c r="BN51" s="184">
        <v>4936829.79</v>
      </c>
      <c r="BO51" s="184">
        <v>0</v>
      </c>
      <c r="BP51" s="184">
        <v>0</v>
      </c>
      <c r="BQ51" s="184">
        <v>0</v>
      </c>
      <c r="BR51" s="184">
        <v>0</v>
      </c>
      <c r="BS51" s="184">
        <v>0</v>
      </c>
      <c r="BT51" s="184">
        <v>117.93</v>
      </c>
      <c r="BU51" s="184">
        <v>0</v>
      </c>
      <c r="BV51" s="184">
        <v>0</v>
      </c>
      <c r="BW51" s="184">
        <v>0</v>
      </c>
      <c r="BX51" s="184">
        <v>0</v>
      </c>
      <c r="BY51" s="184">
        <v>89736.639999999999</v>
      </c>
      <c r="BZ51" s="184">
        <v>0</v>
      </c>
      <c r="CA51" s="184">
        <v>8786.59</v>
      </c>
      <c r="CB51" s="184">
        <v>0</v>
      </c>
      <c r="CC51" s="184">
        <v>0</v>
      </c>
      <c r="CD51" s="195"/>
      <c r="CE51" s="195">
        <f>SUM(C51:CD51)</f>
        <v>11690527.16</v>
      </c>
    </row>
    <row r="52" spans="1:84" ht="12.65" customHeight="1" x14ac:dyDescent="0.35">
      <c r="A52" s="171" t="s">
        <v>208</v>
      </c>
      <c r="B52" s="184"/>
      <c r="C52" s="195">
        <f>ROUND((B52/(CE76+CF76)*C76),0)</f>
        <v>0</v>
      </c>
      <c r="D52" s="195">
        <f>ROUND((B52/(CE76+CF76)*D76),0)</f>
        <v>0</v>
      </c>
      <c r="E52" s="195">
        <f>ROUND((B52/(CE76+CF76)*E76),0)</f>
        <v>0</v>
      </c>
      <c r="F52" s="195">
        <f>ROUND((B52/(CE76+CF76)*F76),0)</f>
        <v>0</v>
      </c>
      <c r="G52" s="195">
        <f>ROUND((B52/(CE76+CF76)*G76),0)</f>
        <v>0</v>
      </c>
      <c r="H52" s="195">
        <f>ROUND((B52/(CE76+CF76)*H76),0)</f>
        <v>0</v>
      </c>
      <c r="I52" s="195">
        <f>ROUND((B52/(CE76+CF76)*I76),0)</f>
        <v>0</v>
      </c>
      <c r="J52" s="195">
        <f>ROUND((B52/(CE76+CF76)*J76),0)</f>
        <v>0</v>
      </c>
      <c r="K52" s="195">
        <f>ROUND((B52/(CE76+CF76)*K76),0)</f>
        <v>0</v>
      </c>
      <c r="L52" s="195">
        <f>ROUND((B52/(CE76+CF76)*L76),0)</f>
        <v>0</v>
      </c>
      <c r="M52" s="195">
        <f>ROUND((B52/(CE76+CF76)*M76),0)</f>
        <v>0</v>
      </c>
      <c r="N52" s="195">
        <f>ROUND((B52/(CE76+CF76)*N76),0)</f>
        <v>0</v>
      </c>
      <c r="O52" s="195">
        <f>ROUND((B52/(CE76+CF76)*O76),0)</f>
        <v>0</v>
      </c>
      <c r="P52" s="195">
        <f>ROUND((B52/(CE76+CF76)*P76),0)</f>
        <v>0</v>
      </c>
      <c r="Q52" s="195">
        <f>ROUND((B52/(CE76+CF76)*Q76),0)</f>
        <v>0</v>
      </c>
      <c r="R52" s="195">
        <f>ROUND((B52/(CE76+CF76)*R76),0)</f>
        <v>0</v>
      </c>
      <c r="S52" s="195">
        <f>ROUND((B52/(CE76+CF76)*S76),0)</f>
        <v>0</v>
      </c>
      <c r="T52" s="195">
        <f>ROUND((B52/(CE76+CF76)*T76),0)</f>
        <v>0</v>
      </c>
      <c r="U52" s="195">
        <f>ROUND((B52/(CE76+CF76)*U76),0)</f>
        <v>0</v>
      </c>
      <c r="V52" s="195">
        <f>ROUND((B52/(CE76+CF76)*V76),0)</f>
        <v>0</v>
      </c>
      <c r="W52" s="195">
        <f>ROUND((B52/(CE76+CF76)*W76),0)</f>
        <v>0</v>
      </c>
      <c r="X52" s="195">
        <f>ROUND((B52/(CE76+CF76)*X76),0)</f>
        <v>0</v>
      </c>
      <c r="Y52" s="195">
        <f>ROUND((B52/(CE76+CF76)*Y76),0)</f>
        <v>0</v>
      </c>
      <c r="Z52" s="195">
        <f>ROUND((B52/(CE76+CF76)*Z76),0)</f>
        <v>0</v>
      </c>
      <c r="AA52" s="195">
        <f>ROUND((B52/(CE76+CF76)*AA76),0)</f>
        <v>0</v>
      </c>
      <c r="AB52" s="195">
        <f>ROUND((B52/(CE76+CF76)*AB76),0)</f>
        <v>0</v>
      </c>
      <c r="AC52" s="195">
        <f>ROUND((B52/(CE76+CF76)*AC76),0)</f>
        <v>0</v>
      </c>
      <c r="AD52" s="195">
        <f>ROUND((B52/(CE76+CF76)*AD76),0)</f>
        <v>0</v>
      </c>
      <c r="AE52" s="195">
        <f>ROUND((B52/(CE76+CF76)*AE76),0)</f>
        <v>0</v>
      </c>
      <c r="AF52" s="195">
        <f>ROUND((B52/(CE76+CF76)*AF76),0)</f>
        <v>0</v>
      </c>
      <c r="AG52" s="195">
        <f>ROUND((B52/(CE76+CF76)*AG76),0)</f>
        <v>0</v>
      </c>
      <c r="AH52" s="195">
        <f>ROUND((B52/(CE76+CF76)*AH76),0)</f>
        <v>0</v>
      </c>
      <c r="AI52" s="195">
        <f>ROUND((B52/(CE76+CF76)*AI76),0)</f>
        <v>0</v>
      </c>
      <c r="AJ52" s="195">
        <f>ROUND((B52/(CE76+CF76)*AJ76),0)</f>
        <v>0</v>
      </c>
      <c r="AK52" s="195">
        <f>ROUND((B52/(CE76+CF76)*AK76),0)</f>
        <v>0</v>
      </c>
      <c r="AL52" s="195">
        <f>ROUND((B52/(CE76+CF76)*AL76),0)</f>
        <v>0</v>
      </c>
      <c r="AM52" s="195">
        <f>ROUND((B52/(CE76+CF76)*AM76),0)</f>
        <v>0</v>
      </c>
      <c r="AN52" s="195">
        <f>ROUND((B52/(CE76+CF76)*AN76),0)</f>
        <v>0</v>
      </c>
      <c r="AO52" s="195">
        <f>ROUND((B52/(CE76+CF76)*AO76),0)</f>
        <v>0</v>
      </c>
      <c r="AP52" s="195">
        <f>ROUND((B52/(CE76+CF76)*AP76),0)</f>
        <v>0</v>
      </c>
      <c r="AQ52" s="195">
        <f>ROUND((B52/(CE76+CF76)*AQ76),0)</f>
        <v>0</v>
      </c>
      <c r="AR52" s="195">
        <f>ROUND((B52/(CE76+CF76)*AR76),0)</f>
        <v>0</v>
      </c>
      <c r="AS52" s="195">
        <f>ROUND((B52/(CE76+CF76)*AS76),0)</f>
        <v>0</v>
      </c>
      <c r="AT52" s="195">
        <f>ROUND((B52/(CE76+CF76)*AT76),0)</f>
        <v>0</v>
      </c>
      <c r="AU52" s="195">
        <f>ROUND((B52/(CE76+CF76)*AU76),0)</f>
        <v>0</v>
      </c>
      <c r="AV52" s="195">
        <f>ROUND((B52/(CE76+CF76)*AV76),0)</f>
        <v>0</v>
      </c>
      <c r="AW52" s="195">
        <f>ROUND((B52/(CE76+CF76)*AW76),0)</f>
        <v>0</v>
      </c>
      <c r="AX52" s="195">
        <f>ROUND((B52/(CE76+CF76)*AX76),0)</f>
        <v>0</v>
      </c>
      <c r="AY52" s="195">
        <f>ROUND((B52/(CE76+CF76)*AY76),0)</f>
        <v>0</v>
      </c>
      <c r="AZ52" s="195">
        <f>ROUND((B52/(CE76+CF76)*AZ76),0)</f>
        <v>0</v>
      </c>
      <c r="BA52" s="195">
        <f>ROUND((B52/(CE76+CF76)*BA76),0)</f>
        <v>0</v>
      </c>
      <c r="BB52" s="195">
        <f>ROUND((B52/(CE76+CF76)*BB76),0)</f>
        <v>0</v>
      </c>
      <c r="BC52" s="195">
        <f>ROUND((B52/(CE76+CF76)*BC76),0)</f>
        <v>0</v>
      </c>
      <c r="BD52" s="195">
        <f>ROUND((B52/(CE76+CF76)*BD76),0)</f>
        <v>0</v>
      </c>
      <c r="BE52" s="195">
        <f>ROUND((B52/(CE76+CF76)*BE76),0)</f>
        <v>0</v>
      </c>
      <c r="BF52" s="195">
        <f>ROUND((B52/(CE76+CF76)*BF76),0)</f>
        <v>0</v>
      </c>
      <c r="BG52" s="195">
        <f>ROUND((B52/(CE76+CF76)*BG76),0)</f>
        <v>0</v>
      </c>
      <c r="BH52" s="195">
        <f>ROUND((B52/(CE76+CF76)*BH76),0)</f>
        <v>0</v>
      </c>
      <c r="BI52" s="195">
        <f>ROUND((B52/(CE76+CF76)*BI76),0)</f>
        <v>0</v>
      </c>
      <c r="BJ52" s="195">
        <f>ROUND((B52/(CE76+CF76)*BJ76),0)</f>
        <v>0</v>
      </c>
      <c r="BK52" s="195">
        <f>ROUND((B52/(CE76+CF76)*BK76),0)</f>
        <v>0</v>
      </c>
      <c r="BL52" s="195">
        <f>ROUND((B52/(CE76+CF76)*BL76),0)</f>
        <v>0</v>
      </c>
      <c r="BM52" s="195">
        <f>ROUND((B52/(CE76+CF76)*BM76),0)</f>
        <v>0</v>
      </c>
      <c r="BN52" s="195">
        <f>ROUND((B52/(CE76+CF76)*BN76),0)</f>
        <v>0</v>
      </c>
      <c r="BO52" s="195">
        <f>ROUND((B52/(CE76+CF76)*BO76),0)</f>
        <v>0</v>
      </c>
      <c r="BP52" s="195">
        <f>ROUND((B52/(CE76+CF76)*BP76),0)</f>
        <v>0</v>
      </c>
      <c r="BQ52" s="195">
        <f>ROUND((B52/(CE76+CF76)*BQ76),0)</f>
        <v>0</v>
      </c>
      <c r="BR52" s="195">
        <f>ROUND((B52/(CE76+CF76)*BR76),0)</f>
        <v>0</v>
      </c>
      <c r="BS52" s="195">
        <f>ROUND((B52/(CE76+CF76)*BS76),0)</f>
        <v>0</v>
      </c>
      <c r="BT52" s="195">
        <f>ROUND((B52/(CE76+CF76)*BT76),0)</f>
        <v>0</v>
      </c>
      <c r="BU52" s="195">
        <f>ROUND((B52/(CE76+CF76)*BU76),0)</f>
        <v>0</v>
      </c>
      <c r="BV52" s="195">
        <f>ROUND((B52/(CE76+CF76)*BV76),0)</f>
        <v>0</v>
      </c>
      <c r="BW52" s="195">
        <f>ROUND((B52/(CE76+CF76)*BW76),0)</f>
        <v>0</v>
      </c>
      <c r="BX52" s="195">
        <f>ROUND((B52/(CE76+CF76)*BX76),0)</f>
        <v>0</v>
      </c>
      <c r="BY52" s="195">
        <f>ROUND((B52/(CE76+CF76)*BY76),0)</f>
        <v>0</v>
      </c>
      <c r="BZ52" s="195">
        <f>ROUND((B52/(CE76+CF76)*BZ76),0)</f>
        <v>0</v>
      </c>
      <c r="CA52" s="195">
        <f>ROUND((B52/(CE76+CF76)*CA76),0)</f>
        <v>0</v>
      </c>
      <c r="CB52" s="195">
        <f>ROUND((B52/(CE76+CF76)*CB76),0)</f>
        <v>0</v>
      </c>
      <c r="CC52" s="195">
        <f>ROUND((B52/(CE76+CF76)*CC76),0)</f>
        <v>0</v>
      </c>
      <c r="CD52" s="195"/>
      <c r="CE52" s="195">
        <f>SUM(C52:CD52)</f>
        <v>0</v>
      </c>
    </row>
    <row r="53" spans="1:84" ht="12.65" customHeight="1" x14ac:dyDescent="0.35">
      <c r="A53" s="175" t="s">
        <v>206</v>
      </c>
      <c r="B53" s="195">
        <f>B51+B52</f>
        <v>11690527.16</v>
      </c>
      <c r="C53" s="195"/>
      <c r="D53" s="195"/>
      <c r="E53" s="195"/>
      <c r="F53" s="195"/>
      <c r="G53" s="195"/>
      <c r="H53" s="195"/>
      <c r="I53" s="195"/>
      <c r="J53" s="195"/>
      <c r="K53" s="195"/>
      <c r="L53" s="195"/>
      <c r="M53" s="195"/>
      <c r="N53" s="195"/>
      <c r="O53" s="195"/>
      <c r="P53" s="195"/>
      <c r="Q53" s="195"/>
      <c r="R53" s="195"/>
      <c r="S53" s="195"/>
      <c r="T53" s="195"/>
      <c r="U53" s="195"/>
      <c r="V53" s="195"/>
      <c r="W53" s="195"/>
      <c r="X53" s="195"/>
      <c r="Y53" s="195"/>
      <c r="Z53" s="195"/>
      <c r="AA53" s="195"/>
      <c r="AB53" s="195"/>
      <c r="AC53" s="195"/>
      <c r="AD53" s="195"/>
      <c r="AE53" s="195"/>
      <c r="AF53" s="195"/>
      <c r="AG53" s="195"/>
      <c r="AH53" s="195"/>
      <c r="AI53" s="195"/>
      <c r="AJ53" s="195"/>
      <c r="AK53" s="195"/>
      <c r="AL53" s="195"/>
      <c r="AM53" s="195"/>
      <c r="AN53" s="195"/>
      <c r="AO53" s="195"/>
      <c r="AP53" s="195"/>
      <c r="AQ53" s="195"/>
      <c r="AR53" s="195"/>
      <c r="AS53" s="195"/>
      <c r="AT53" s="195"/>
      <c r="AU53" s="195"/>
      <c r="AV53" s="195"/>
      <c r="AW53" s="195"/>
      <c r="AX53" s="195"/>
      <c r="AY53" s="195"/>
      <c r="AZ53" s="195"/>
      <c r="BA53" s="195"/>
      <c r="BB53" s="195"/>
      <c r="BC53" s="195"/>
      <c r="BD53" s="195"/>
      <c r="BE53" s="195"/>
      <c r="BF53" s="195"/>
      <c r="BG53" s="195"/>
      <c r="BH53" s="195"/>
      <c r="BI53" s="195"/>
      <c r="BJ53" s="195"/>
      <c r="BK53" s="195"/>
      <c r="BL53" s="195"/>
      <c r="BM53" s="195"/>
      <c r="BN53" s="195"/>
      <c r="BO53" s="195"/>
      <c r="BP53" s="195"/>
      <c r="BQ53" s="195"/>
      <c r="BR53" s="195"/>
      <c r="BS53" s="195"/>
      <c r="BT53" s="195"/>
      <c r="BU53" s="195"/>
      <c r="BV53" s="195"/>
      <c r="BW53" s="195"/>
      <c r="BX53" s="195"/>
      <c r="BY53" s="195"/>
      <c r="BZ53" s="195"/>
      <c r="CA53" s="195"/>
      <c r="CB53" s="195"/>
      <c r="CC53" s="195"/>
      <c r="CD53" s="195"/>
      <c r="CE53" s="195"/>
    </row>
    <row r="54" spans="1:84" ht="15.75" customHeight="1" x14ac:dyDescent="0.35">
      <c r="A54" s="175"/>
      <c r="B54" s="175"/>
      <c r="C54" s="191"/>
      <c r="D54" s="175"/>
      <c r="E54" s="175"/>
      <c r="F54" s="175"/>
      <c r="G54" s="175"/>
      <c r="H54" s="175"/>
      <c r="I54" s="175"/>
      <c r="J54" s="175"/>
      <c r="K54" s="175"/>
      <c r="L54" s="175"/>
      <c r="M54" s="175"/>
      <c r="N54" s="175"/>
      <c r="O54" s="175"/>
      <c r="P54" s="175"/>
      <c r="Q54" s="175"/>
      <c r="R54" s="175"/>
      <c r="S54" s="175"/>
      <c r="T54" s="175"/>
      <c r="U54" s="175"/>
      <c r="V54" s="175"/>
      <c r="W54" s="175"/>
      <c r="X54" s="175"/>
      <c r="Y54" s="175"/>
      <c r="Z54" s="175"/>
      <c r="AA54" s="175"/>
      <c r="AB54" s="175"/>
      <c r="AC54" s="175"/>
      <c r="AD54" s="175"/>
      <c r="AE54" s="175"/>
      <c r="AF54" s="175"/>
      <c r="AG54" s="175"/>
      <c r="AH54" s="175"/>
      <c r="AI54" s="175"/>
      <c r="AJ54" s="175"/>
      <c r="AK54" s="175"/>
      <c r="AL54" s="175"/>
      <c r="AM54" s="175"/>
      <c r="AN54" s="175"/>
      <c r="AO54" s="175"/>
      <c r="AP54" s="175"/>
      <c r="AQ54" s="175"/>
      <c r="AR54" s="175"/>
      <c r="AS54" s="175"/>
      <c r="AT54" s="175"/>
      <c r="AU54" s="175"/>
      <c r="AV54" s="175"/>
      <c r="AW54" s="175"/>
      <c r="AX54" s="175"/>
      <c r="AY54" s="175"/>
      <c r="AZ54" s="175"/>
      <c r="BA54" s="175"/>
      <c r="BB54" s="175"/>
      <c r="BC54" s="175"/>
      <c r="BD54" s="175"/>
      <c r="BE54" s="175"/>
      <c r="BF54" s="175"/>
      <c r="BG54" s="175"/>
      <c r="BH54" s="175"/>
      <c r="BI54" s="175"/>
      <c r="BJ54" s="175"/>
      <c r="BK54" s="175"/>
      <c r="BL54" s="175"/>
      <c r="BM54" s="175"/>
      <c r="BN54" s="175"/>
      <c r="BO54" s="175"/>
      <c r="BP54" s="175"/>
      <c r="BQ54" s="175"/>
      <c r="BR54" s="175"/>
      <c r="BS54" s="175"/>
      <c r="BT54" s="175"/>
      <c r="BU54" s="175"/>
      <c r="BV54" s="175"/>
      <c r="BW54" s="175"/>
      <c r="BX54" s="175"/>
      <c r="BY54" s="175"/>
      <c r="BZ54" s="175"/>
      <c r="CA54" s="175"/>
      <c r="CB54" s="175"/>
      <c r="CC54" s="175"/>
      <c r="CD54" s="175"/>
      <c r="CE54" s="175"/>
    </row>
    <row r="55" spans="1:84" ht="12.65" customHeight="1" x14ac:dyDescent="0.35">
      <c r="A55" s="171" t="s">
        <v>209</v>
      </c>
      <c r="B55" s="175"/>
      <c r="C55" s="182" t="s">
        <v>10</v>
      </c>
      <c r="D55" s="170" t="s">
        <v>11</v>
      </c>
      <c r="E55" s="170" t="s">
        <v>12</v>
      </c>
      <c r="F55" s="170" t="s">
        <v>13</v>
      </c>
      <c r="G55" s="170" t="s">
        <v>14</v>
      </c>
      <c r="H55" s="170" t="s">
        <v>15</v>
      </c>
      <c r="I55" s="170" t="s">
        <v>16</v>
      </c>
      <c r="J55" s="170" t="s">
        <v>17</v>
      </c>
      <c r="K55" s="170" t="s">
        <v>18</v>
      </c>
      <c r="L55" s="170" t="s">
        <v>19</v>
      </c>
      <c r="M55" s="170" t="s">
        <v>20</v>
      </c>
      <c r="N55" s="170" t="s">
        <v>21</v>
      </c>
      <c r="O55" s="170" t="s">
        <v>22</v>
      </c>
      <c r="P55" s="170" t="s">
        <v>23</v>
      </c>
      <c r="Q55" s="170" t="s">
        <v>24</v>
      </c>
      <c r="R55" s="170" t="s">
        <v>25</v>
      </c>
      <c r="S55" s="170" t="s">
        <v>26</v>
      </c>
      <c r="T55" s="249" t="s">
        <v>27</v>
      </c>
      <c r="U55" s="170" t="s">
        <v>28</v>
      </c>
      <c r="V55" s="170" t="s">
        <v>29</v>
      </c>
      <c r="W55" s="170" t="s">
        <v>30</v>
      </c>
      <c r="X55" s="170" t="s">
        <v>31</v>
      </c>
      <c r="Y55" s="170" t="s">
        <v>32</v>
      </c>
      <c r="Z55" s="170" t="s">
        <v>33</v>
      </c>
      <c r="AA55" s="170" t="s">
        <v>34</v>
      </c>
      <c r="AB55" s="170" t="s">
        <v>35</v>
      </c>
      <c r="AC55" s="170" t="s">
        <v>36</v>
      </c>
      <c r="AD55" s="170" t="s">
        <v>37</v>
      </c>
      <c r="AE55" s="170" t="s">
        <v>38</v>
      </c>
      <c r="AF55" s="170" t="s">
        <v>39</v>
      </c>
      <c r="AG55" s="170" t="s">
        <v>40</v>
      </c>
      <c r="AH55" s="170" t="s">
        <v>41</v>
      </c>
      <c r="AI55" s="170" t="s">
        <v>42</v>
      </c>
      <c r="AJ55" s="170" t="s">
        <v>43</v>
      </c>
      <c r="AK55" s="170" t="s">
        <v>44</v>
      </c>
      <c r="AL55" s="170" t="s">
        <v>45</v>
      </c>
      <c r="AM55" s="170" t="s">
        <v>46</v>
      </c>
      <c r="AN55" s="170" t="s">
        <v>47</v>
      </c>
      <c r="AO55" s="170" t="s">
        <v>48</v>
      </c>
      <c r="AP55" s="170" t="s">
        <v>49</v>
      </c>
      <c r="AQ55" s="170" t="s">
        <v>50</v>
      </c>
      <c r="AR55" s="170" t="s">
        <v>51</v>
      </c>
      <c r="AS55" s="170" t="s">
        <v>52</v>
      </c>
      <c r="AT55" s="170" t="s">
        <v>53</v>
      </c>
      <c r="AU55" s="170" t="s">
        <v>54</v>
      </c>
      <c r="AV55" s="170" t="s">
        <v>55</v>
      </c>
      <c r="AW55" s="170" t="s">
        <v>56</v>
      </c>
      <c r="AX55" s="170" t="s">
        <v>57</v>
      </c>
      <c r="AY55" s="170" t="s">
        <v>58</v>
      </c>
      <c r="AZ55" s="170" t="s">
        <v>59</v>
      </c>
      <c r="BA55" s="170" t="s">
        <v>60</v>
      </c>
      <c r="BB55" s="170" t="s">
        <v>61</v>
      </c>
      <c r="BC55" s="170" t="s">
        <v>62</v>
      </c>
      <c r="BD55" s="170" t="s">
        <v>63</v>
      </c>
      <c r="BE55" s="170" t="s">
        <v>64</v>
      </c>
      <c r="BF55" s="170" t="s">
        <v>65</v>
      </c>
      <c r="BG55" s="170" t="s">
        <v>66</v>
      </c>
      <c r="BH55" s="170" t="s">
        <v>67</v>
      </c>
      <c r="BI55" s="170" t="s">
        <v>68</v>
      </c>
      <c r="BJ55" s="170" t="s">
        <v>69</v>
      </c>
      <c r="BK55" s="170" t="s">
        <v>70</v>
      </c>
      <c r="BL55" s="170" t="s">
        <v>71</v>
      </c>
      <c r="BM55" s="170" t="s">
        <v>72</v>
      </c>
      <c r="BN55" s="170" t="s">
        <v>73</v>
      </c>
      <c r="BO55" s="170" t="s">
        <v>74</v>
      </c>
      <c r="BP55" s="170" t="s">
        <v>75</v>
      </c>
      <c r="BQ55" s="170" t="s">
        <v>76</v>
      </c>
      <c r="BR55" s="170" t="s">
        <v>77</v>
      </c>
      <c r="BS55" s="170" t="s">
        <v>78</v>
      </c>
      <c r="BT55" s="170" t="s">
        <v>79</v>
      </c>
      <c r="BU55" s="170" t="s">
        <v>80</v>
      </c>
      <c r="BV55" s="170" t="s">
        <v>81</v>
      </c>
      <c r="BW55" s="170" t="s">
        <v>82</v>
      </c>
      <c r="BX55" s="170" t="s">
        <v>83</v>
      </c>
      <c r="BY55" s="170" t="s">
        <v>84</v>
      </c>
      <c r="BZ55" s="170" t="s">
        <v>85</v>
      </c>
      <c r="CA55" s="170" t="s">
        <v>86</v>
      </c>
      <c r="CB55" s="170" t="s">
        <v>87</v>
      </c>
      <c r="CC55" s="170" t="s">
        <v>88</v>
      </c>
      <c r="CD55" s="170" t="s">
        <v>89</v>
      </c>
      <c r="CE55" s="170" t="s">
        <v>90</v>
      </c>
    </row>
    <row r="56" spans="1:84" ht="12.65" customHeight="1" x14ac:dyDescent="0.35">
      <c r="A56" s="171" t="s">
        <v>210</v>
      </c>
      <c r="B56" s="175"/>
      <c r="C56" s="182" t="s">
        <v>92</v>
      </c>
      <c r="D56" s="170" t="s">
        <v>93</v>
      </c>
      <c r="E56" s="170" t="s">
        <v>94</v>
      </c>
      <c r="F56" s="170" t="s">
        <v>95</v>
      </c>
      <c r="G56" s="170" t="s">
        <v>96</v>
      </c>
      <c r="H56" s="170" t="s">
        <v>97</v>
      </c>
      <c r="I56" s="170" t="s">
        <v>98</v>
      </c>
      <c r="J56" s="170" t="s">
        <v>99</v>
      </c>
      <c r="K56" s="170" t="s">
        <v>100</v>
      </c>
      <c r="L56" s="170" t="s">
        <v>101</v>
      </c>
      <c r="M56" s="170" t="s">
        <v>102</v>
      </c>
      <c r="N56" s="170" t="s">
        <v>103</v>
      </c>
      <c r="O56" s="170" t="s">
        <v>104</v>
      </c>
      <c r="P56" s="170" t="s">
        <v>105</v>
      </c>
      <c r="Q56" s="170" t="s">
        <v>106</v>
      </c>
      <c r="R56" s="170" t="s">
        <v>107</v>
      </c>
      <c r="S56" s="170" t="s">
        <v>108</v>
      </c>
      <c r="T56" s="170" t="s">
        <v>1194</v>
      </c>
      <c r="U56" s="170" t="s">
        <v>109</v>
      </c>
      <c r="V56" s="170" t="s">
        <v>110</v>
      </c>
      <c r="W56" s="170" t="s">
        <v>111</v>
      </c>
      <c r="X56" s="170" t="s">
        <v>112</v>
      </c>
      <c r="Y56" s="170" t="s">
        <v>113</v>
      </c>
      <c r="Z56" s="170" t="s">
        <v>113</v>
      </c>
      <c r="AA56" s="170" t="s">
        <v>114</v>
      </c>
      <c r="AB56" s="170" t="s">
        <v>115</v>
      </c>
      <c r="AC56" s="170" t="s">
        <v>116</v>
      </c>
      <c r="AD56" s="170" t="s">
        <v>117</v>
      </c>
      <c r="AE56" s="170" t="s">
        <v>96</v>
      </c>
      <c r="AF56" s="170" t="s">
        <v>97</v>
      </c>
      <c r="AG56" s="170" t="s">
        <v>118</v>
      </c>
      <c r="AH56" s="170" t="s">
        <v>119</v>
      </c>
      <c r="AI56" s="170" t="s">
        <v>120</v>
      </c>
      <c r="AJ56" s="170" t="s">
        <v>121</v>
      </c>
      <c r="AK56" s="170" t="s">
        <v>122</v>
      </c>
      <c r="AL56" s="170" t="s">
        <v>123</v>
      </c>
      <c r="AM56" s="170" t="s">
        <v>124</v>
      </c>
      <c r="AN56" s="170" t="s">
        <v>110</v>
      </c>
      <c r="AO56" s="170" t="s">
        <v>125</v>
      </c>
      <c r="AP56" s="170" t="s">
        <v>126</v>
      </c>
      <c r="AQ56" s="170" t="s">
        <v>127</v>
      </c>
      <c r="AR56" s="170" t="s">
        <v>128</v>
      </c>
      <c r="AS56" s="170" t="s">
        <v>129</v>
      </c>
      <c r="AT56" s="170" t="s">
        <v>130</v>
      </c>
      <c r="AU56" s="170" t="s">
        <v>131</v>
      </c>
      <c r="AV56" s="170" t="s">
        <v>132</v>
      </c>
      <c r="AW56" s="170" t="s">
        <v>133</v>
      </c>
      <c r="AX56" s="170" t="s">
        <v>134</v>
      </c>
      <c r="AY56" s="170" t="s">
        <v>135</v>
      </c>
      <c r="AZ56" s="170" t="s">
        <v>136</v>
      </c>
      <c r="BA56" s="170" t="s">
        <v>137</v>
      </c>
      <c r="BB56" s="170" t="s">
        <v>138</v>
      </c>
      <c r="BC56" s="170" t="s">
        <v>108</v>
      </c>
      <c r="BD56" s="170" t="s">
        <v>139</v>
      </c>
      <c r="BE56" s="170" t="s">
        <v>140</v>
      </c>
      <c r="BF56" s="170" t="s">
        <v>141</v>
      </c>
      <c r="BG56" s="170" t="s">
        <v>142</v>
      </c>
      <c r="BH56" s="170" t="s">
        <v>143</v>
      </c>
      <c r="BI56" s="170" t="s">
        <v>144</v>
      </c>
      <c r="BJ56" s="170" t="s">
        <v>145</v>
      </c>
      <c r="BK56" s="170" t="s">
        <v>146</v>
      </c>
      <c r="BL56" s="170" t="s">
        <v>147</v>
      </c>
      <c r="BM56" s="170" t="s">
        <v>132</v>
      </c>
      <c r="BN56" s="170" t="s">
        <v>148</v>
      </c>
      <c r="BO56" s="170" t="s">
        <v>149</v>
      </c>
      <c r="BP56" s="170" t="s">
        <v>150</v>
      </c>
      <c r="BQ56" s="170" t="s">
        <v>151</v>
      </c>
      <c r="BR56" s="170" t="s">
        <v>152</v>
      </c>
      <c r="BS56" s="170" t="s">
        <v>153</v>
      </c>
      <c r="BT56" s="170" t="s">
        <v>154</v>
      </c>
      <c r="BU56" s="170" t="s">
        <v>155</v>
      </c>
      <c r="BV56" s="170" t="s">
        <v>155</v>
      </c>
      <c r="BW56" s="170" t="s">
        <v>155</v>
      </c>
      <c r="BX56" s="170" t="s">
        <v>156</v>
      </c>
      <c r="BY56" s="170" t="s">
        <v>157</v>
      </c>
      <c r="BZ56" s="170" t="s">
        <v>158</v>
      </c>
      <c r="CA56" s="170" t="s">
        <v>159</v>
      </c>
      <c r="CB56" s="170" t="s">
        <v>160</v>
      </c>
      <c r="CC56" s="170" t="s">
        <v>132</v>
      </c>
      <c r="CD56" s="170" t="s">
        <v>211</v>
      </c>
      <c r="CE56" s="170" t="s">
        <v>161</v>
      </c>
    </row>
    <row r="57" spans="1:84" ht="12.65" customHeight="1" x14ac:dyDescent="0.35">
      <c r="A57" s="171" t="s">
        <v>212</v>
      </c>
      <c r="B57" s="175"/>
      <c r="C57" s="182" t="s">
        <v>163</v>
      </c>
      <c r="D57" s="170" t="s">
        <v>163</v>
      </c>
      <c r="E57" s="170" t="s">
        <v>163</v>
      </c>
      <c r="F57" s="170" t="s">
        <v>164</v>
      </c>
      <c r="G57" s="170" t="s">
        <v>165</v>
      </c>
      <c r="H57" s="170" t="s">
        <v>163</v>
      </c>
      <c r="I57" s="170" t="s">
        <v>166</v>
      </c>
      <c r="J57" s="170"/>
      <c r="K57" s="170" t="s">
        <v>157</v>
      </c>
      <c r="L57" s="170" t="s">
        <v>167</v>
      </c>
      <c r="M57" s="170" t="s">
        <v>168</v>
      </c>
      <c r="N57" s="170" t="s">
        <v>169</v>
      </c>
      <c r="O57" s="170" t="s">
        <v>170</v>
      </c>
      <c r="P57" s="170" t="s">
        <v>169</v>
      </c>
      <c r="Q57" s="170" t="s">
        <v>171</v>
      </c>
      <c r="R57" s="170"/>
      <c r="S57" s="170" t="s">
        <v>169</v>
      </c>
      <c r="T57" s="170" t="s">
        <v>172</v>
      </c>
      <c r="U57" s="170"/>
      <c r="V57" s="170" t="s">
        <v>173</v>
      </c>
      <c r="W57" s="170" t="s">
        <v>174</v>
      </c>
      <c r="X57" s="170" t="s">
        <v>175</v>
      </c>
      <c r="Y57" s="170" t="s">
        <v>176</v>
      </c>
      <c r="Z57" s="170" t="s">
        <v>177</v>
      </c>
      <c r="AA57" s="170" t="s">
        <v>178</v>
      </c>
      <c r="AB57" s="170"/>
      <c r="AC57" s="170" t="s">
        <v>172</v>
      </c>
      <c r="AD57" s="170"/>
      <c r="AE57" s="170" t="s">
        <v>172</v>
      </c>
      <c r="AF57" s="170" t="s">
        <v>179</v>
      </c>
      <c r="AG57" s="170" t="s">
        <v>171</v>
      </c>
      <c r="AH57" s="170"/>
      <c r="AI57" s="170" t="s">
        <v>180</v>
      </c>
      <c r="AJ57" s="170"/>
      <c r="AK57" s="170" t="s">
        <v>172</v>
      </c>
      <c r="AL57" s="170" t="s">
        <v>172</v>
      </c>
      <c r="AM57" s="170" t="s">
        <v>172</v>
      </c>
      <c r="AN57" s="170" t="s">
        <v>181</v>
      </c>
      <c r="AO57" s="170" t="s">
        <v>182</v>
      </c>
      <c r="AP57" s="170" t="s">
        <v>121</v>
      </c>
      <c r="AQ57" s="170" t="s">
        <v>183</v>
      </c>
      <c r="AR57" s="170" t="s">
        <v>169</v>
      </c>
      <c r="AS57" s="170"/>
      <c r="AT57" s="170" t="s">
        <v>184</v>
      </c>
      <c r="AU57" s="170" t="s">
        <v>185</v>
      </c>
      <c r="AV57" s="170" t="s">
        <v>186</v>
      </c>
      <c r="AW57" s="170" t="s">
        <v>187</v>
      </c>
      <c r="AX57" s="170" t="s">
        <v>188</v>
      </c>
      <c r="AY57" s="170"/>
      <c r="AZ57" s="170"/>
      <c r="BA57" s="170" t="s">
        <v>189</v>
      </c>
      <c r="BB57" s="170" t="s">
        <v>169</v>
      </c>
      <c r="BC57" s="170" t="s">
        <v>183</v>
      </c>
      <c r="BD57" s="170"/>
      <c r="BE57" s="170"/>
      <c r="BF57" s="170"/>
      <c r="BG57" s="170"/>
      <c r="BH57" s="170" t="s">
        <v>190</v>
      </c>
      <c r="BI57" s="170" t="s">
        <v>169</v>
      </c>
      <c r="BJ57" s="170"/>
      <c r="BK57" s="170" t="s">
        <v>191</v>
      </c>
      <c r="BL57" s="170"/>
      <c r="BM57" s="170" t="s">
        <v>192</v>
      </c>
      <c r="BN57" s="170" t="s">
        <v>193</v>
      </c>
      <c r="BO57" s="170" t="s">
        <v>194</v>
      </c>
      <c r="BP57" s="170" t="s">
        <v>195</v>
      </c>
      <c r="BQ57" s="170" t="s">
        <v>196</v>
      </c>
      <c r="BR57" s="170"/>
      <c r="BS57" s="170" t="s">
        <v>197</v>
      </c>
      <c r="BT57" s="170" t="s">
        <v>169</v>
      </c>
      <c r="BU57" s="170" t="s">
        <v>198</v>
      </c>
      <c r="BV57" s="170" t="s">
        <v>199</v>
      </c>
      <c r="BW57" s="170" t="s">
        <v>200</v>
      </c>
      <c r="BX57" s="170" t="s">
        <v>151</v>
      </c>
      <c r="BY57" s="170" t="s">
        <v>193</v>
      </c>
      <c r="BZ57" s="170" t="s">
        <v>152</v>
      </c>
      <c r="CA57" s="170" t="s">
        <v>201</v>
      </c>
      <c r="CB57" s="170" t="s">
        <v>201</v>
      </c>
      <c r="CC57" s="170" t="s">
        <v>202</v>
      </c>
      <c r="CD57" s="170" t="s">
        <v>213</v>
      </c>
      <c r="CE57" s="170" t="s">
        <v>203</v>
      </c>
    </row>
    <row r="58" spans="1:84" ht="12.65" customHeight="1" x14ac:dyDescent="0.35">
      <c r="A58" s="171" t="s">
        <v>214</v>
      </c>
      <c r="B58" s="175"/>
      <c r="C58" s="182" t="s">
        <v>215</v>
      </c>
      <c r="D58" s="170" t="s">
        <v>215</v>
      </c>
      <c r="E58" s="170" t="s">
        <v>215</v>
      </c>
      <c r="F58" s="170" t="s">
        <v>215</v>
      </c>
      <c r="G58" s="170" t="s">
        <v>215</v>
      </c>
      <c r="H58" s="170" t="s">
        <v>215</v>
      </c>
      <c r="I58" s="170" t="s">
        <v>215</v>
      </c>
      <c r="J58" s="170" t="s">
        <v>216</v>
      </c>
      <c r="K58" s="170" t="s">
        <v>215</v>
      </c>
      <c r="L58" s="170" t="s">
        <v>215</v>
      </c>
      <c r="M58" s="170" t="s">
        <v>215</v>
      </c>
      <c r="N58" s="170" t="s">
        <v>215</v>
      </c>
      <c r="O58" s="170" t="s">
        <v>217</v>
      </c>
      <c r="P58" s="170" t="s">
        <v>218</v>
      </c>
      <c r="Q58" s="170" t="s">
        <v>219</v>
      </c>
      <c r="R58" s="247" t="s">
        <v>220</v>
      </c>
      <c r="S58" s="250" t="s">
        <v>221</v>
      </c>
      <c r="T58" s="250" t="s">
        <v>221</v>
      </c>
      <c r="U58" s="170" t="s">
        <v>222</v>
      </c>
      <c r="V58" s="170" t="s">
        <v>222</v>
      </c>
      <c r="W58" s="170" t="s">
        <v>223</v>
      </c>
      <c r="X58" s="170" t="s">
        <v>224</v>
      </c>
      <c r="Y58" s="170" t="s">
        <v>225</v>
      </c>
      <c r="Z58" s="170" t="s">
        <v>225</v>
      </c>
      <c r="AA58" s="170" t="s">
        <v>225</v>
      </c>
      <c r="AB58" s="250" t="s">
        <v>221</v>
      </c>
      <c r="AC58" s="170" t="s">
        <v>226</v>
      </c>
      <c r="AD58" s="170" t="s">
        <v>227</v>
      </c>
      <c r="AE58" s="170" t="s">
        <v>226</v>
      </c>
      <c r="AF58" s="170" t="s">
        <v>228</v>
      </c>
      <c r="AG58" s="170" t="s">
        <v>228</v>
      </c>
      <c r="AH58" s="170" t="s">
        <v>229</v>
      </c>
      <c r="AI58" s="170" t="s">
        <v>230</v>
      </c>
      <c r="AJ58" s="170" t="s">
        <v>228</v>
      </c>
      <c r="AK58" s="170" t="s">
        <v>226</v>
      </c>
      <c r="AL58" s="170" t="s">
        <v>226</v>
      </c>
      <c r="AM58" s="170" t="s">
        <v>226</v>
      </c>
      <c r="AN58" s="170" t="s">
        <v>217</v>
      </c>
      <c r="AO58" s="170" t="s">
        <v>227</v>
      </c>
      <c r="AP58" s="170" t="s">
        <v>228</v>
      </c>
      <c r="AQ58" s="170" t="s">
        <v>229</v>
      </c>
      <c r="AR58" s="170" t="s">
        <v>228</v>
      </c>
      <c r="AS58" s="170" t="s">
        <v>226</v>
      </c>
      <c r="AT58" s="170" t="s">
        <v>1212</v>
      </c>
      <c r="AU58" s="170" t="s">
        <v>228</v>
      </c>
      <c r="AV58" s="250" t="s">
        <v>221</v>
      </c>
      <c r="AW58" s="250" t="s">
        <v>221</v>
      </c>
      <c r="AX58" s="250" t="s">
        <v>221</v>
      </c>
      <c r="AY58" s="170" t="s">
        <v>231</v>
      </c>
      <c r="AZ58" s="170" t="s">
        <v>231</v>
      </c>
      <c r="BA58" s="250" t="s">
        <v>221</v>
      </c>
      <c r="BB58" s="250" t="s">
        <v>221</v>
      </c>
      <c r="BC58" s="250" t="s">
        <v>221</v>
      </c>
      <c r="BD58" s="250" t="s">
        <v>221</v>
      </c>
      <c r="BE58" s="170" t="s">
        <v>232</v>
      </c>
      <c r="BF58" s="250" t="s">
        <v>221</v>
      </c>
      <c r="BG58" s="250" t="s">
        <v>221</v>
      </c>
      <c r="BH58" s="250" t="s">
        <v>221</v>
      </c>
      <c r="BI58" s="250" t="s">
        <v>221</v>
      </c>
      <c r="BJ58" s="250" t="s">
        <v>221</v>
      </c>
      <c r="BK58" s="250" t="s">
        <v>221</v>
      </c>
      <c r="BL58" s="250" t="s">
        <v>221</v>
      </c>
      <c r="BM58" s="250" t="s">
        <v>221</v>
      </c>
      <c r="BN58" s="250" t="s">
        <v>221</v>
      </c>
      <c r="BO58" s="250" t="s">
        <v>221</v>
      </c>
      <c r="BP58" s="250" t="s">
        <v>221</v>
      </c>
      <c r="BQ58" s="250" t="s">
        <v>221</v>
      </c>
      <c r="BR58" s="250" t="s">
        <v>221</v>
      </c>
      <c r="BS58" s="250" t="s">
        <v>221</v>
      </c>
      <c r="BT58" s="250" t="s">
        <v>221</v>
      </c>
      <c r="BU58" s="250" t="s">
        <v>221</v>
      </c>
      <c r="BV58" s="250" t="s">
        <v>221</v>
      </c>
      <c r="BW58" s="250" t="s">
        <v>221</v>
      </c>
      <c r="BX58" s="250" t="s">
        <v>221</v>
      </c>
      <c r="BY58" s="250" t="s">
        <v>221</v>
      </c>
      <c r="BZ58" s="250" t="s">
        <v>221</v>
      </c>
      <c r="CA58" s="250" t="s">
        <v>221</v>
      </c>
      <c r="CB58" s="250" t="s">
        <v>221</v>
      </c>
      <c r="CC58" s="250" t="s">
        <v>221</v>
      </c>
      <c r="CD58" s="250" t="s">
        <v>221</v>
      </c>
      <c r="CE58" s="250" t="s">
        <v>221</v>
      </c>
    </row>
    <row r="59" spans="1:84" ht="12.65" customHeight="1" x14ac:dyDescent="0.35">
      <c r="A59" s="171" t="s">
        <v>233</v>
      </c>
      <c r="B59" s="175"/>
      <c r="C59" s="365">
        <v>5401</v>
      </c>
      <c r="D59" s="365">
        <v>11942</v>
      </c>
      <c r="E59" s="365">
        <v>26274</v>
      </c>
      <c r="F59" s="365">
        <v>0</v>
      </c>
      <c r="G59" s="365">
        <v>0</v>
      </c>
      <c r="H59" s="365">
        <v>0</v>
      </c>
      <c r="I59" s="365">
        <v>0</v>
      </c>
      <c r="J59" s="365">
        <v>1795</v>
      </c>
      <c r="K59" s="365">
        <v>0</v>
      </c>
      <c r="L59" s="365">
        <v>0</v>
      </c>
      <c r="M59" s="365">
        <v>0</v>
      </c>
      <c r="N59" s="365">
        <v>0</v>
      </c>
      <c r="O59" s="365">
        <v>1282</v>
      </c>
      <c r="P59" s="365">
        <v>737015</v>
      </c>
      <c r="Q59" s="365">
        <v>329624</v>
      </c>
      <c r="R59" s="365">
        <v>757108</v>
      </c>
      <c r="S59" s="251"/>
      <c r="T59" s="251"/>
      <c r="U59" s="365">
        <v>978198</v>
      </c>
      <c r="V59" s="365">
        <v>10476</v>
      </c>
      <c r="W59" s="365">
        <v>25967</v>
      </c>
      <c r="X59" s="365">
        <v>15830</v>
      </c>
      <c r="Y59" s="365">
        <v>351419</v>
      </c>
      <c r="Z59" s="365">
        <v>0</v>
      </c>
      <c r="AA59" s="365">
        <v>0</v>
      </c>
      <c r="AB59" s="251"/>
      <c r="AC59" s="365">
        <v>12386</v>
      </c>
      <c r="AD59" s="365">
        <v>1829</v>
      </c>
      <c r="AE59" s="365">
        <v>27314</v>
      </c>
      <c r="AF59" s="365">
        <v>0</v>
      </c>
      <c r="AG59" s="365">
        <v>33794</v>
      </c>
      <c r="AH59" s="365">
        <v>0</v>
      </c>
      <c r="AI59" s="365">
        <v>9330</v>
      </c>
      <c r="AJ59" s="365">
        <v>149831</v>
      </c>
      <c r="AK59" s="365">
        <v>8391</v>
      </c>
      <c r="AL59" s="365">
        <v>5796</v>
      </c>
      <c r="AM59" s="365">
        <v>0</v>
      </c>
      <c r="AN59" s="365">
        <v>0</v>
      </c>
      <c r="AO59" s="365">
        <v>0</v>
      </c>
      <c r="AP59" s="365">
        <v>44623</v>
      </c>
      <c r="AQ59" s="365">
        <v>0</v>
      </c>
      <c r="AR59" s="365">
        <v>42459</v>
      </c>
      <c r="AS59" s="365">
        <v>0</v>
      </c>
      <c r="AT59" s="365">
        <v>0</v>
      </c>
      <c r="AU59" s="365">
        <v>0</v>
      </c>
      <c r="AV59" s="251"/>
      <c r="AW59" s="251"/>
      <c r="AX59" s="251"/>
      <c r="AY59" s="184">
        <v>992857</v>
      </c>
      <c r="AZ59" s="184">
        <v>0</v>
      </c>
      <c r="BA59" s="251"/>
      <c r="BB59" s="251"/>
      <c r="BC59" s="251"/>
      <c r="BD59" s="251"/>
      <c r="BE59" s="184">
        <v>354089</v>
      </c>
      <c r="BF59" s="251"/>
      <c r="BG59" s="251"/>
      <c r="BH59" s="251"/>
      <c r="BI59" s="251"/>
      <c r="BJ59" s="251"/>
      <c r="BK59" s="251"/>
      <c r="BL59" s="251"/>
      <c r="BM59" s="251"/>
      <c r="BN59" s="251"/>
      <c r="BO59" s="251"/>
      <c r="BP59" s="251"/>
      <c r="BQ59" s="251"/>
      <c r="BR59" s="251"/>
      <c r="BS59" s="251"/>
      <c r="BT59" s="251"/>
      <c r="BU59" s="251"/>
      <c r="BV59" s="251"/>
      <c r="BW59" s="251"/>
      <c r="BX59" s="251"/>
      <c r="BY59" s="251"/>
      <c r="BZ59" s="251"/>
      <c r="CA59" s="251"/>
      <c r="CB59" s="251"/>
      <c r="CC59" s="251"/>
      <c r="CD59" s="252"/>
      <c r="CE59" s="195"/>
    </row>
    <row r="60" spans="1:84" ht="12.65" customHeight="1" x14ac:dyDescent="0.35">
      <c r="A60" s="253" t="s">
        <v>234</v>
      </c>
      <c r="B60" s="175"/>
      <c r="C60" s="365">
        <v>57.69</v>
      </c>
      <c r="D60" s="365">
        <v>92.81</v>
      </c>
      <c r="E60" s="365">
        <v>210.95999999999998</v>
      </c>
      <c r="F60" s="365">
        <v>0</v>
      </c>
      <c r="G60" s="365">
        <v>0</v>
      </c>
      <c r="H60" s="365">
        <v>0</v>
      </c>
      <c r="I60" s="365">
        <v>0</v>
      </c>
      <c r="J60" s="365">
        <v>0</v>
      </c>
      <c r="K60" s="365">
        <v>0</v>
      </c>
      <c r="L60" s="365">
        <v>0</v>
      </c>
      <c r="M60" s="365">
        <v>0</v>
      </c>
      <c r="N60" s="365">
        <v>0</v>
      </c>
      <c r="O60" s="365">
        <v>26.51</v>
      </c>
      <c r="P60" s="365">
        <v>64.11</v>
      </c>
      <c r="Q60" s="365">
        <v>14.49</v>
      </c>
      <c r="R60" s="365">
        <v>6.42</v>
      </c>
      <c r="S60" s="365">
        <v>15.77</v>
      </c>
      <c r="T60" s="365">
        <v>3.69</v>
      </c>
      <c r="U60" s="365">
        <v>84.48</v>
      </c>
      <c r="V60" s="365">
        <v>0.41</v>
      </c>
      <c r="W60" s="365">
        <v>6.84</v>
      </c>
      <c r="X60" s="365">
        <v>11.37</v>
      </c>
      <c r="Y60" s="365">
        <v>80.86</v>
      </c>
      <c r="Z60" s="365">
        <v>0</v>
      </c>
      <c r="AA60" s="365">
        <v>0</v>
      </c>
      <c r="AB60" s="365">
        <v>71.41</v>
      </c>
      <c r="AC60" s="365">
        <v>23.98</v>
      </c>
      <c r="AD60" s="365">
        <v>0</v>
      </c>
      <c r="AE60" s="365">
        <v>28.09</v>
      </c>
      <c r="AF60" s="365">
        <v>0</v>
      </c>
      <c r="AG60" s="365">
        <v>58.18</v>
      </c>
      <c r="AH60" s="365">
        <v>0</v>
      </c>
      <c r="AI60" s="365">
        <v>23.96</v>
      </c>
      <c r="AJ60" s="365">
        <v>203.36</v>
      </c>
      <c r="AK60" s="365">
        <v>7.6</v>
      </c>
      <c r="AL60" s="365">
        <v>6.02</v>
      </c>
      <c r="AM60" s="365">
        <v>0</v>
      </c>
      <c r="AN60" s="365">
        <v>0</v>
      </c>
      <c r="AO60" s="365">
        <v>0</v>
      </c>
      <c r="AP60" s="365">
        <v>75.41</v>
      </c>
      <c r="AQ60" s="365">
        <v>0</v>
      </c>
      <c r="AR60" s="365">
        <v>83.47</v>
      </c>
      <c r="AS60" s="365">
        <v>0</v>
      </c>
      <c r="AT60" s="365">
        <v>0</v>
      </c>
      <c r="AU60" s="365">
        <v>0</v>
      </c>
      <c r="AV60" s="365">
        <v>0</v>
      </c>
      <c r="AW60" s="365">
        <v>0</v>
      </c>
      <c r="AX60" s="365">
        <v>0</v>
      </c>
      <c r="AY60" s="184">
        <v>58.4</v>
      </c>
      <c r="AZ60" s="184">
        <v>0</v>
      </c>
      <c r="BA60" s="184">
        <v>14.98</v>
      </c>
      <c r="BB60" s="184">
        <v>27.16</v>
      </c>
      <c r="BC60" s="184">
        <v>0</v>
      </c>
      <c r="BD60" s="184">
        <v>0</v>
      </c>
      <c r="BE60" s="184">
        <v>13.24</v>
      </c>
      <c r="BF60" s="184">
        <v>53.31</v>
      </c>
      <c r="BG60" s="184">
        <v>0</v>
      </c>
      <c r="BH60" s="184">
        <v>0</v>
      </c>
      <c r="BI60" s="184">
        <v>0</v>
      </c>
      <c r="BJ60" s="184">
        <v>0</v>
      </c>
      <c r="BK60" s="184">
        <v>0</v>
      </c>
      <c r="BL60" s="184">
        <v>0</v>
      </c>
      <c r="BM60" s="184">
        <v>0</v>
      </c>
      <c r="BN60" s="184">
        <v>31.6</v>
      </c>
      <c r="BO60" s="184">
        <v>0</v>
      </c>
      <c r="BP60" s="184">
        <v>0</v>
      </c>
      <c r="BQ60" s="184">
        <v>0</v>
      </c>
      <c r="BR60" s="184">
        <v>1.76</v>
      </c>
      <c r="BS60" s="184">
        <v>0</v>
      </c>
      <c r="BT60" s="184">
        <v>2.0099999999999998</v>
      </c>
      <c r="BU60" s="184">
        <v>0</v>
      </c>
      <c r="BV60" s="184">
        <v>15.26</v>
      </c>
      <c r="BW60" s="184">
        <v>0</v>
      </c>
      <c r="BX60" s="184">
        <v>5.71</v>
      </c>
      <c r="BY60" s="184">
        <v>1.82</v>
      </c>
      <c r="BZ60" s="184">
        <v>0</v>
      </c>
      <c r="CA60" s="184">
        <v>72.510000000000005</v>
      </c>
      <c r="CB60" s="184">
        <v>0</v>
      </c>
      <c r="CC60" s="184">
        <v>0</v>
      </c>
      <c r="CD60" s="252" t="s">
        <v>221</v>
      </c>
      <c r="CE60" s="254">
        <f t="shared" ref="CE60:CE70" si="0">SUM(C60:CD60)</f>
        <v>1555.6499999999999</v>
      </c>
    </row>
    <row r="61" spans="1:84" ht="12.65" customHeight="1" x14ac:dyDescent="0.35">
      <c r="A61" s="171" t="s">
        <v>235</v>
      </c>
      <c r="B61" s="175"/>
      <c r="C61" s="365">
        <v>5549802.4400000004</v>
      </c>
      <c r="D61" s="365">
        <v>7448335.8700000001</v>
      </c>
      <c r="E61" s="365">
        <v>17656559.940000001</v>
      </c>
      <c r="F61" s="365">
        <v>0</v>
      </c>
      <c r="G61" s="365">
        <v>0</v>
      </c>
      <c r="H61" s="365">
        <v>0</v>
      </c>
      <c r="I61" s="365">
        <v>0</v>
      </c>
      <c r="J61" s="365">
        <v>0</v>
      </c>
      <c r="K61" s="365">
        <v>375.73</v>
      </c>
      <c r="L61" s="365">
        <v>0</v>
      </c>
      <c r="M61" s="365">
        <v>0</v>
      </c>
      <c r="N61" s="365">
        <v>0</v>
      </c>
      <c r="O61" s="365">
        <v>2682575.9500000002</v>
      </c>
      <c r="P61" s="365">
        <v>5488058.5800000001</v>
      </c>
      <c r="Q61" s="365">
        <v>1773430.46</v>
      </c>
      <c r="R61" s="365">
        <v>517177.55</v>
      </c>
      <c r="S61" s="365">
        <v>735788.96</v>
      </c>
      <c r="T61" s="365">
        <v>333631.90000000002</v>
      </c>
      <c r="U61" s="365">
        <v>5140526.2300000004</v>
      </c>
      <c r="V61" s="365">
        <v>27731.51</v>
      </c>
      <c r="W61" s="365">
        <v>715104.22</v>
      </c>
      <c r="X61" s="365">
        <v>920212.47</v>
      </c>
      <c r="Y61" s="365">
        <v>6573388.7400000002</v>
      </c>
      <c r="Z61" s="365">
        <v>0</v>
      </c>
      <c r="AA61" s="365">
        <v>0</v>
      </c>
      <c r="AB61" s="365">
        <v>6086287.1799999997</v>
      </c>
      <c r="AC61" s="365">
        <v>1982713.4</v>
      </c>
      <c r="AD61" s="365">
        <v>0</v>
      </c>
      <c r="AE61" s="365">
        <v>2111502.6800000002</v>
      </c>
      <c r="AF61" s="365">
        <v>0</v>
      </c>
      <c r="AG61" s="365">
        <v>5049086.09</v>
      </c>
      <c r="AH61" s="365">
        <v>0</v>
      </c>
      <c r="AI61" s="365">
        <v>2230351.37</v>
      </c>
      <c r="AJ61" s="365">
        <v>12932808.119999999</v>
      </c>
      <c r="AK61" s="365">
        <v>753951.49</v>
      </c>
      <c r="AL61" s="365">
        <v>577332.67000000004</v>
      </c>
      <c r="AM61" s="365">
        <v>0</v>
      </c>
      <c r="AN61" s="365">
        <v>0</v>
      </c>
      <c r="AO61" s="365">
        <v>0</v>
      </c>
      <c r="AP61" s="365">
        <v>6947784.3700000001</v>
      </c>
      <c r="AQ61" s="365">
        <v>0</v>
      </c>
      <c r="AR61" s="365">
        <v>7352384.8200000003</v>
      </c>
      <c r="AS61" s="365">
        <v>0</v>
      </c>
      <c r="AT61" s="365">
        <v>0</v>
      </c>
      <c r="AU61" s="365">
        <v>0</v>
      </c>
      <c r="AV61" s="365">
        <v>0</v>
      </c>
      <c r="AW61" s="365">
        <v>0</v>
      </c>
      <c r="AX61" s="365">
        <v>0</v>
      </c>
      <c r="AY61" s="184">
        <v>2651271.31</v>
      </c>
      <c r="AZ61" s="184">
        <v>0</v>
      </c>
      <c r="BA61" s="184">
        <v>647507.42000000004</v>
      </c>
      <c r="BB61" s="184">
        <v>2139214.17</v>
      </c>
      <c r="BC61" s="184">
        <v>0</v>
      </c>
      <c r="BD61" s="184">
        <v>0</v>
      </c>
      <c r="BE61" s="184">
        <v>900921.11</v>
      </c>
      <c r="BF61" s="184">
        <v>2172278.98</v>
      </c>
      <c r="BG61" s="184">
        <v>0</v>
      </c>
      <c r="BH61" s="184">
        <v>0</v>
      </c>
      <c r="BI61" s="184">
        <v>0</v>
      </c>
      <c r="BJ61" s="184">
        <v>0</v>
      </c>
      <c r="BK61" s="184">
        <v>0</v>
      </c>
      <c r="BL61" s="184">
        <v>31.05</v>
      </c>
      <c r="BM61" s="184">
        <v>0</v>
      </c>
      <c r="BN61" s="184">
        <v>5548353.5599999996</v>
      </c>
      <c r="BO61" s="184">
        <v>0</v>
      </c>
      <c r="BP61" s="184">
        <v>0</v>
      </c>
      <c r="BQ61" s="184">
        <v>0</v>
      </c>
      <c r="BR61" s="184">
        <v>146683.37</v>
      </c>
      <c r="BS61" s="184">
        <v>0</v>
      </c>
      <c r="BT61" s="184">
        <v>131823.98000000001</v>
      </c>
      <c r="BU61" s="184">
        <v>0</v>
      </c>
      <c r="BV61" s="184">
        <v>629789.55000000005</v>
      </c>
      <c r="BW61" s="184">
        <v>0</v>
      </c>
      <c r="BX61" s="184">
        <v>549707.37</v>
      </c>
      <c r="BY61" s="184">
        <v>131088.71</v>
      </c>
      <c r="BZ61" s="184">
        <v>0</v>
      </c>
      <c r="CA61" s="184">
        <v>6017343.5899999999</v>
      </c>
      <c r="CB61" s="184">
        <v>0</v>
      </c>
      <c r="CC61" s="184">
        <v>0</v>
      </c>
      <c r="CD61" s="252" t="s">
        <v>221</v>
      </c>
      <c r="CE61" s="195">
        <f t="shared" si="0"/>
        <v>123252916.91000003</v>
      </c>
      <c r="CF61" s="255"/>
    </row>
    <row r="62" spans="1:84" ht="12.65" customHeight="1" x14ac:dyDescent="0.35">
      <c r="A62" s="171" t="s">
        <v>3</v>
      </c>
      <c r="B62" s="175"/>
      <c r="C62" s="195">
        <f t="shared" ref="C62:BN62" si="1">ROUND(C47+C48,0)</f>
        <v>1627715</v>
      </c>
      <c r="D62" s="195">
        <f t="shared" si="1"/>
        <v>2170119</v>
      </c>
      <c r="E62" s="195">
        <f t="shared" si="1"/>
        <v>5527262</v>
      </c>
      <c r="F62" s="195">
        <f t="shared" si="1"/>
        <v>0</v>
      </c>
      <c r="G62" s="195">
        <f t="shared" si="1"/>
        <v>0</v>
      </c>
      <c r="H62" s="195">
        <f t="shared" si="1"/>
        <v>0</v>
      </c>
      <c r="I62" s="195">
        <f t="shared" si="1"/>
        <v>0</v>
      </c>
      <c r="J62" s="195">
        <f>ROUND(J47+J48,0)</f>
        <v>0</v>
      </c>
      <c r="K62" s="195">
        <f t="shared" si="1"/>
        <v>44</v>
      </c>
      <c r="L62" s="195">
        <f t="shared" si="1"/>
        <v>0</v>
      </c>
      <c r="M62" s="195">
        <f t="shared" si="1"/>
        <v>0</v>
      </c>
      <c r="N62" s="195">
        <f t="shared" si="1"/>
        <v>0</v>
      </c>
      <c r="O62" s="195">
        <f t="shared" si="1"/>
        <v>761425</v>
      </c>
      <c r="P62" s="195">
        <f t="shared" si="1"/>
        <v>1684150</v>
      </c>
      <c r="Q62" s="195">
        <f t="shared" si="1"/>
        <v>411323</v>
      </c>
      <c r="R62" s="195">
        <f t="shared" si="1"/>
        <v>167796</v>
      </c>
      <c r="S62" s="195">
        <f t="shared" si="1"/>
        <v>278384</v>
      </c>
      <c r="T62" s="195">
        <f t="shared" si="1"/>
        <v>98616</v>
      </c>
      <c r="U62" s="195">
        <f t="shared" si="1"/>
        <v>1586781</v>
      </c>
      <c r="V62" s="195">
        <f t="shared" si="1"/>
        <v>9588</v>
      </c>
      <c r="W62" s="195">
        <f t="shared" si="1"/>
        <v>200763</v>
      </c>
      <c r="X62" s="195">
        <f t="shared" si="1"/>
        <v>223053</v>
      </c>
      <c r="Y62" s="195">
        <f t="shared" si="1"/>
        <v>1902416</v>
      </c>
      <c r="Z62" s="195">
        <f t="shared" si="1"/>
        <v>0</v>
      </c>
      <c r="AA62" s="195">
        <f t="shared" si="1"/>
        <v>0</v>
      </c>
      <c r="AB62" s="195">
        <f t="shared" si="1"/>
        <v>1651253</v>
      </c>
      <c r="AC62" s="195">
        <f t="shared" si="1"/>
        <v>517509</v>
      </c>
      <c r="AD62" s="195">
        <f t="shared" si="1"/>
        <v>0</v>
      </c>
      <c r="AE62" s="195">
        <f t="shared" si="1"/>
        <v>688475</v>
      </c>
      <c r="AF62" s="195">
        <f t="shared" si="1"/>
        <v>0</v>
      </c>
      <c r="AG62" s="195">
        <f t="shared" si="1"/>
        <v>1355112</v>
      </c>
      <c r="AH62" s="195">
        <f t="shared" si="1"/>
        <v>0</v>
      </c>
      <c r="AI62" s="195">
        <f t="shared" si="1"/>
        <v>611266</v>
      </c>
      <c r="AJ62" s="195">
        <f t="shared" si="1"/>
        <v>4372620</v>
      </c>
      <c r="AK62" s="195">
        <f t="shared" si="1"/>
        <v>205145</v>
      </c>
      <c r="AL62" s="195">
        <f t="shared" si="1"/>
        <v>168493</v>
      </c>
      <c r="AM62" s="195">
        <f t="shared" si="1"/>
        <v>0</v>
      </c>
      <c r="AN62" s="195">
        <f t="shared" si="1"/>
        <v>0</v>
      </c>
      <c r="AO62" s="195">
        <f t="shared" si="1"/>
        <v>0</v>
      </c>
      <c r="AP62" s="195">
        <f t="shared" si="1"/>
        <v>1802238</v>
      </c>
      <c r="AQ62" s="195">
        <f t="shared" si="1"/>
        <v>0</v>
      </c>
      <c r="AR62" s="195">
        <f t="shared" si="1"/>
        <v>2040829</v>
      </c>
      <c r="AS62" s="195">
        <f t="shared" si="1"/>
        <v>0</v>
      </c>
      <c r="AT62" s="195">
        <f t="shared" si="1"/>
        <v>0</v>
      </c>
      <c r="AU62" s="195">
        <f t="shared" si="1"/>
        <v>0</v>
      </c>
      <c r="AV62" s="195">
        <f t="shared" si="1"/>
        <v>0</v>
      </c>
      <c r="AW62" s="195">
        <f t="shared" si="1"/>
        <v>0</v>
      </c>
      <c r="AX62" s="195">
        <f t="shared" si="1"/>
        <v>0</v>
      </c>
      <c r="AY62" s="195">
        <f>ROUND(AY47+AY48,0)</f>
        <v>892922</v>
      </c>
      <c r="AZ62" s="195">
        <f>ROUND(AZ47+AZ48,0)</f>
        <v>0</v>
      </c>
      <c r="BA62" s="195">
        <f>ROUND(BA47+BA48,0)</f>
        <v>228496</v>
      </c>
      <c r="BB62" s="195">
        <f t="shared" si="1"/>
        <v>696992</v>
      </c>
      <c r="BC62" s="195">
        <f t="shared" si="1"/>
        <v>0</v>
      </c>
      <c r="BD62" s="195">
        <f t="shared" si="1"/>
        <v>0</v>
      </c>
      <c r="BE62" s="195">
        <f t="shared" si="1"/>
        <v>255632</v>
      </c>
      <c r="BF62" s="195">
        <f t="shared" si="1"/>
        <v>851517</v>
      </c>
      <c r="BG62" s="195">
        <f t="shared" si="1"/>
        <v>0</v>
      </c>
      <c r="BH62" s="195">
        <f t="shared" si="1"/>
        <v>154</v>
      </c>
      <c r="BI62" s="195">
        <f t="shared" si="1"/>
        <v>0</v>
      </c>
      <c r="BJ62" s="195">
        <f t="shared" si="1"/>
        <v>0</v>
      </c>
      <c r="BK62" s="195">
        <f t="shared" si="1"/>
        <v>0</v>
      </c>
      <c r="BL62" s="195">
        <f t="shared" si="1"/>
        <v>5</v>
      </c>
      <c r="BM62" s="195">
        <f t="shared" si="1"/>
        <v>0</v>
      </c>
      <c r="BN62" s="195">
        <f t="shared" si="1"/>
        <v>4418666</v>
      </c>
      <c r="BO62" s="195">
        <f t="shared" ref="BO62:CC62" si="2">ROUND(BO47+BO48,0)</f>
        <v>0</v>
      </c>
      <c r="BP62" s="195">
        <f t="shared" si="2"/>
        <v>0</v>
      </c>
      <c r="BQ62" s="195">
        <f t="shared" si="2"/>
        <v>0</v>
      </c>
      <c r="BR62" s="195">
        <f t="shared" si="2"/>
        <v>42862</v>
      </c>
      <c r="BS62" s="195">
        <f t="shared" si="2"/>
        <v>0</v>
      </c>
      <c r="BT62" s="195">
        <f t="shared" si="2"/>
        <v>48298</v>
      </c>
      <c r="BU62" s="195">
        <f t="shared" si="2"/>
        <v>0</v>
      </c>
      <c r="BV62" s="195">
        <f t="shared" si="2"/>
        <v>282448</v>
      </c>
      <c r="BW62" s="195">
        <f t="shared" si="2"/>
        <v>0</v>
      </c>
      <c r="BX62" s="195">
        <f t="shared" si="2"/>
        <v>142016</v>
      </c>
      <c r="BY62" s="195">
        <f t="shared" si="2"/>
        <v>48547</v>
      </c>
      <c r="BZ62" s="195">
        <f t="shared" si="2"/>
        <v>0</v>
      </c>
      <c r="CA62" s="195">
        <f t="shared" si="2"/>
        <v>1735624</v>
      </c>
      <c r="CB62" s="195">
        <f t="shared" si="2"/>
        <v>0</v>
      </c>
      <c r="CC62" s="195">
        <f t="shared" si="2"/>
        <v>0</v>
      </c>
      <c r="CD62" s="252" t="s">
        <v>221</v>
      </c>
      <c r="CE62" s="195">
        <f t="shared" si="0"/>
        <v>39706554</v>
      </c>
      <c r="CF62" s="255"/>
    </row>
    <row r="63" spans="1:84" ht="12.65" customHeight="1" x14ac:dyDescent="0.35">
      <c r="A63" s="171" t="s">
        <v>236</v>
      </c>
      <c r="B63" s="175"/>
      <c r="C63" s="184">
        <v>1371575</v>
      </c>
      <c r="D63" s="184">
        <v>506483.33</v>
      </c>
      <c r="E63" s="184">
        <v>275274.84999999998</v>
      </c>
      <c r="F63" s="185"/>
      <c r="G63" s="184"/>
      <c r="H63" s="184"/>
      <c r="I63" s="185"/>
      <c r="J63" s="185"/>
      <c r="K63" s="185"/>
      <c r="L63" s="185"/>
      <c r="M63" s="184"/>
      <c r="N63" s="184"/>
      <c r="O63" s="184">
        <v>0</v>
      </c>
      <c r="P63" s="185">
        <v>1250400.83</v>
      </c>
      <c r="Q63" s="185">
        <v>0</v>
      </c>
      <c r="R63" s="185">
        <v>158.91999999999999</v>
      </c>
      <c r="S63" s="185">
        <v>24449.7</v>
      </c>
      <c r="T63" s="185">
        <v>0</v>
      </c>
      <c r="U63" s="185">
        <v>210344.39</v>
      </c>
      <c r="V63" s="185"/>
      <c r="W63" s="185">
        <v>38447.71</v>
      </c>
      <c r="X63" s="185">
        <v>9010.16</v>
      </c>
      <c r="Y63" s="185">
        <v>345639.7</v>
      </c>
      <c r="Z63" s="185"/>
      <c r="AA63" s="185"/>
      <c r="AB63" s="185">
        <v>26375</v>
      </c>
      <c r="AC63" s="185">
        <v>329358.71999999997</v>
      </c>
      <c r="AD63" s="185">
        <v>971872.55</v>
      </c>
      <c r="AE63" s="185">
        <v>0</v>
      </c>
      <c r="AF63" s="185"/>
      <c r="AG63" s="185">
        <v>7734356.2999999998</v>
      </c>
      <c r="AH63" s="185"/>
      <c r="AI63" s="185">
        <v>0</v>
      </c>
      <c r="AJ63" s="185">
        <v>856054.8</v>
      </c>
      <c r="AK63" s="185">
        <v>45543.75</v>
      </c>
      <c r="AL63" s="185">
        <v>3103.5</v>
      </c>
      <c r="AM63" s="185"/>
      <c r="AN63" s="185"/>
      <c r="AO63" s="185"/>
      <c r="AP63" s="185">
        <v>383848.38</v>
      </c>
      <c r="AQ63" s="185"/>
      <c r="AR63" s="185">
        <v>344493.81</v>
      </c>
      <c r="AS63" s="185"/>
      <c r="AT63" s="185"/>
      <c r="AU63" s="185"/>
      <c r="AV63" s="185"/>
      <c r="AW63" s="185"/>
      <c r="AX63" s="185"/>
      <c r="AY63" s="185"/>
      <c r="AZ63" s="185"/>
      <c r="BA63" s="185"/>
      <c r="BB63" s="185">
        <v>10075</v>
      </c>
      <c r="BC63" s="185"/>
      <c r="BD63" s="185"/>
      <c r="BE63" s="185">
        <v>1503.44</v>
      </c>
      <c r="BF63" s="185"/>
      <c r="BG63" s="185"/>
      <c r="BH63" s="185"/>
      <c r="BI63" s="185"/>
      <c r="BJ63" s="185"/>
      <c r="BK63" s="185"/>
      <c r="BL63" s="185"/>
      <c r="BM63" s="185"/>
      <c r="BN63" s="185">
        <v>152438683.59999999</v>
      </c>
      <c r="BO63" s="185"/>
      <c r="BP63" s="185"/>
      <c r="BQ63" s="185"/>
      <c r="BR63" s="185">
        <v>126630.15</v>
      </c>
      <c r="BS63" s="185"/>
      <c r="BT63" s="185">
        <v>113.6</v>
      </c>
      <c r="BU63" s="185"/>
      <c r="BV63" s="185">
        <v>3832.5</v>
      </c>
      <c r="BW63" s="185"/>
      <c r="BX63" s="185">
        <v>5250</v>
      </c>
      <c r="BY63" s="185"/>
      <c r="BZ63" s="185"/>
      <c r="CA63" s="185"/>
      <c r="CB63" s="185"/>
      <c r="CC63" s="185"/>
      <c r="CD63" s="252" t="s">
        <v>221</v>
      </c>
      <c r="CE63" s="195">
        <f t="shared" si="0"/>
        <v>167312879.69</v>
      </c>
      <c r="CF63" s="255"/>
    </row>
    <row r="64" spans="1:84" ht="12.65" customHeight="1" x14ac:dyDescent="0.35">
      <c r="A64" s="171" t="s">
        <v>237</v>
      </c>
      <c r="B64" s="175"/>
      <c r="C64" s="184">
        <v>683525</v>
      </c>
      <c r="D64" s="184">
        <v>793020.83</v>
      </c>
      <c r="E64" s="185">
        <v>956744.91</v>
      </c>
      <c r="F64" s="185"/>
      <c r="G64" s="184"/>
      <c r="H64" s="184"/>
      <c r="I64" s="185"/>
      <c r="J64" s="185"/>
      <c r="K64" s="185">
        <v>5.08</v>
      </c>
      <c r="L64" s="185"/>
      <c r="M64" s="184"/>
      <c r="N64" s="184"/>
      <c r="O64" s="184">
        <v>220322.78</v>
      </c>
      <c r="P64" s="185">
        <v>4522868</v>
      </c>
      <c r="Q64" s="185">
        <v>24387.439999999999</v>
      </c>
      <c r="R64" s="185">
        <v>418375</v>
      </c>
      <c r="S64" s="185">
        <v>25345555.829999998</v>
      </c>
      <c r="T64" s="185">
        <v>542954.25</v>
      </c>
      <c r="U64" s="185">
        <v>8903425.4800000004</v>
      </c>
      <c r="V64" s="185">
        <v>4245.8599999999997</v>
      </c>
      <c r="W64" s="185">
        <v>96479.64</v>
      </c>
      <c r="X64" s="185">
        <v>266429.90000000002</v>
      </c>
      <c r="Y64" s="185">
        <v>2234650.83</v>
      </c>
      <c r="Z64" s="185"/>
      <c r="AA64" s="185"/>
      <c r="AB64" s="185">
        <v>9303628.0299999993</v>
      </c>
      <c r="AC64" s="185">
        <v>347575.33</v>
      </c>
      <c r="AD64" s="185">
        <v>33871.35</v>
      </c>
      <c r="AE64" s="185">
        <v>326729.43</v>
      </c>
      <c r="AF64" s="185"/>
      <c r="AG64" s="185">
        <v>432493.25</v>
      </c>
      <c r="AH64" s="185"/>
      <c r="AI64" s="185">
        <v>111006.01</v>
      </c>
      <c r="AJ64" s="185">
        <v>10540264.560000001</v>
      </c>
      <c r="AK64" s="185">
        <v>6171</v>
      </c>
      <c r="AL64" s="185">
        <v>7607.75</v>
      </c>
      <c r="AM64" s="185"/>
      <c r="AN64" s="185"/>
      <c r="AO64" s="185"/>
      <c r="AP64" s="185">
        <v>34255428.359999999</v>
      </c>
      <c r="AQ64" s="185"/>
      <c r="AR64" s="185">
        <v>378062.97</v>
      </c>
      <c r="AS64" s="185"/>
      <c r="AT64" s="185"/>
      <c r="AU64" s="185"/>
      <c r="AV64" s="185"/>
      <c r="AW64" s="185"/>
      <c r="AX64" s="185"/>
      <c r="AY64" s="185">
        <v>1593982.51</v>
      </c>
      <c r="AZ64" s="185"/>
      <c r="BA64" s="185">
        <v>291449.67</v>
      </c>
      <c r="BB64" s="185">
        <v>7869.53</v>
      </c>
      <c r="BC64" s="185"/>
      <c r="BD64" s="185">
        <v>177897.45</v>
      </c>
      <c r="BE64" s="185">
        <v>61165.73</v>
      </c>
      <c r="BF64" s="185">
        <v>431735.98</v>
      </c>
      <c r="BG64" s="185">
        <v>2474.15</v>
      </c>
      <c r="BH64" s="185">
        <v>15157.37</v>
      </c>
      <c r="BI64" s="185"/>
      <c r="BJ64" s="185"/>
      <c r="BK64" s="185">
        <v>69.34</v>
      </c>
      <c r="BL64" s="185">
        <v>4314.8999999999996</v>
      </c>
      <c r="BM64" s="185"/>
      <c r="BN64" s="185">
        <v>2861347.96</v>
      </c>
      <c r="BO64" s="185"/>
      <c r="BP64" s="185">
        <v>251.62</v>
      </c>
      <c r="BQ64" s="185"/>
      <c r="BR64" s="185">
        <v>-1302.97</v>
      </c>
      <c r="BS64" s="185"/>
      <c r="BT64" s="185">
        <v>238.21</v>
      </c>
      <c r="BU64" s="185"/>
      <c r="BV64" s="185">
        <v>3059.98</v>
      </c>
      <c r="BW64" s="185"/>
      <c r="BX64" s="185">
        <v>2029.06</v>
      </c>
      <c r="BY64" s="185">
        <v>748.11</v>
      </c>
      <c r="BZ64" s="185"/>
      <c r="CA64" s="185">
        <v>10287.85</v>
      </c>
      <c r="CB64" s="185"/>
      <c r="CC64" s="185"/>
      <c r="CD64" s="252" t="s">
        <v>221</v>
      </c>
      <c r="CE64" s="195">
        <f t="shared" si="0"/>
        <v>106218605.32000002</v>
      </c>
      <c r="CF64" s="255"/>
    </row>
    <row r="65" spans="1:84" ht="12.65" customHeight="1" x14ac:dyDescent="0.35">
      <c r="A65" s="171" t="s">
        <v>238</v>
      </c>
      <c r="B65" s="175"/>
      <c r="C65" s="184">
        <v>8044.95</v>
      </c>
      <c r="D65" s="184">
        <v>15272.41</v>
      </c>
      <c r="E65" s="184">
        <v>51774.080000000002</v>
      </c>
      <c r="F65" s="184"/>
      <c r="G65" s="184"/>
      <c r="H65" s="184"/>
      <c r="I65" s="185"/>
      <c r="J65" s="184"/>
      <c r="K65" s="185">
        <v>7257.07</v>
      </c>
      <c r="L65" s="185"/>
      <c r="M65" s="184"/>
      <c r="N65" s="184"/>
      <c r="O65" s="184">
        <v>480</v>
      </c>
      <c r="P65" s="185">
        <v>8869.18</v>
      </c>
      <c r="Q65" s="185">
        <v>2441.0300000000002</v>
      </c>
      <c r="R65" s="185">
        <v>0</v>
      </c>
      <c r="S65" s="185">
        <v>3408.62</v>
      </c>
      <c r="T65" s="185">
        <v>480</v>
      </c>
      <c r="U65" s="185">
        <v>4403</v>
      </c>
      <c r="V65" s="185"/>
      <c r="W65" s="185">
        <v>725.72</v>
      </c>
      <c r="X65" s="185">
        <v>901.64</v>
      </c>
      <c r="Y65" s="185">
        <v>14808.71</v>
      </c>
      <c r="Z65" s="185"/>
      <c r="AA65" s="185"/>
      <c r="AB65" s="185">
        <v>8936.15</v>
      </c>
      <c r="AC65" s="185">
        <v>2135.39</v>
      </c>
      <c r="AD65" s="185">
        <v>0</v>
      </c>
      <c r="AE65" s="185">
        <v>7517.36</v>
      </c>
      <c r="AF65" s="185"/>
      <c r="AG65" s="185">
        <v>8385.4</v>
      </c>
      <c r="AH65" s="185"/>
      <c r="AI65" s="185">
        <v>7967.02</v>
      </c>
      <c r="AJ65" s="185">
        <v>35845.370000000003</v>
      </c>
      <c r="AK65" s="185">
        <v>0</v>
      </c>
      <c r="AL65" s="185">
        <v>0</v>
      </c>
      <c r="AM65" s="185"/>
      <c r="AN65" s="185"/>
      <c r="AO65" s="185"/>
      <c r="AP65" s="185">
        <v>34696.32</v>
      </c>
      <c r="AQ65" s="185"/>
      <c r="AR65" s="185">
        <v>8987.84</v>
      </c>
      <c r="AS65" s="185"/>
      <c r="AT65" s="185"/>
      <c r="AU65" s="185"/>
      <c r="AV65" s="185"/>
      <c r="AW65" s="185"/>
      <c r="AX65" s="185"/>
      <c r="AY65" s="185">
        <v>7890.3</v>
      </c>
      <c r="AZ65" s="185"/>
      <c r="BA65" s="185">
        <v>4156.33</v>
      </c>
      <c r="BB65" s="185">
        <v>2613.15</v>
      </c>
      <c r="BC65" s="185"/>
      <c r="BD65" s="185">
        <v>3386.64</v>
      </c>
      <c r="BE65" s="185">
        <v>893541.7</v>
      </c>
      <c r="BF65" s="185">
        <v>432179.19</v>
      </c>
      <c r="BG65" s="185">
        <v>30.67</v>
      </c>
      <c r="BH65" s="185">
        <v>2704.91</v>
      </c>
      <c r="BI65" s="185"/>
      <c r="BJ65" s="185"/>
      <c r="BK65" s="185"/>
      <c r="BL65" s="185"/>
      <c r="BM65" s="185"/>
      <c r="BN65" s="185">
        <v>23908.33</v>
      </c>
      <c r="BO65" s="185"/>
      <c r="BP65" s="185"/>
      <c r="BQ65" s="185"/>
      <c r="BR65" s="185">
        <v>488.04</v>
      </c>
      <c r="BS65" s="185"/>
      <c r="BT65" s="185">
        <v>1183.19</v>
      </c>
      <c r="BU65" s="185"/>
      <c r="BV65" s="185">
        <v>1144.53</v>
      </c>
      <c r="BW65" s="185"/>
      <c r="BX65" s="185">
        <v>3177.6</v>
      </c>
      <c r="BY65" s="185">
        <v>0</v>
      </c>
      <c r="BZ65" s="185"/>
      <c r="CA65" s="185">
        <v>2873.22</v>
      </c>
      <c r="CB65" s="185"/>
      <c r="CC65" s="185"/>
      <c r="CD65" s="252" t="s">
        <v>221</v>
      </c>
      <c r="CE65" s="195">
        <f t="shared" si="0"/>
        <v>1612615.0599999998</v>
      </c>
      <c r="CF65" s="255"/>
    </row>
    <row r="66" spans="1:84" ht="12.65" customHeight="1" x14ac:dyDescent="0.35">
      <c r="A66" s="171" t="s">
        <v>239</v>
      </c>
      <c r="B66" s="175"/>
      <c r="C66" s="184">
        <v>29580.240000000002</v>
      </c>
      <c r="D66" s="184">
        <v>19087.919999999998</v>
      </c>
      <c r="E66" s="184">
        <v>239291.02</v>
      </c>
      <c r="F66" s="184"/>
      <c r="G66" s="184"/>
      <c r="H66" s="184"/>
      <c r="I66" s="184"/>
      <c r="J66" s="184"/>
      <c r="K66" s="185">
        <v>0</v>
      </c>
      <c r="L66" s="185"/>
      <c r="M66" s="184"/>
      <c r="N66" s="184"/>
      <c r="O66" s="185">
        <v>104195.71</v>
      </c>
      <c r="P66" s="185">
        <v>672194.93</v>
      </c>
      <c r="Q66" s="185">
        <v>3450.096</v>
      </c>
      <c r="R66" s="185">
        <v>36188.870000000003</v>
      </c>
      <c r="S66" s="184">
        <v>120826.14</v>
      </c>
      <c r="T66" s="184">
        <v>83004.36</v>
      </c>
      <c r="U66" s="185">
        <v>4587316.68</v>
      </c>
      <c r="V66" s="185"/>
      <c r="W66" s="185">
        <v>124460</v>
      </c>
      <c r="X66" s="185">
        <v>264829.44</v>
      </c>
      <c r="Y66" s="185">
        <v>1932535.04</v>
      </c>
      <c r="Z66" s="185"/>
      <c r="AA66" s="185"/>
      <c r="AB66" s="185">
        <v>438249.63</v>
      </c>
      <c r="AC66" s="185">
        <v>19180.12</v>
      </c>
      <c r="AD66" s="185">
        <v>9163.59</v>
      </c>
      <c r="AE66" s="185">
        <v>36677.68</v>
      </c>
      <c r="AF66" s="185"/>
      <c r="AG66" s="185">
        <v>194766.42</v>
      </c>
      <c r="AH66" s="185"/>
      <c r="AI66" s="185">
        <v>15158.37</v>
      </c>
      <c r="AJ66" s="185">
        <v>603196.73</v>
      </c>
      <c r="AK66" s="185">
        <v>5730.68</v>
      </c>
      <c r="AL66" s="185">
        <v>609.41</v>
      </c>
      <c r="AM66" s="185"/>
      <c r="AN66" s="185"/>
      <c r="AO66" s="185"/>
      <c r="AP66" s="185">
        <v>82872.78</v>
      </c>
      <c r="AQ66" s="185"/>
      <c r="AR66" s="185">
        <v>795794.42</v>
      </c>
      <c r="AS66" s="185"/>
      <c r="AT66" s="185"/>
      <c r="AU66" s="185"/>
      <c r="AV66" s="185"/>
      <c r="AW66" s="185"/>
      <c r="AX66" s="185"/>
      <c r="AY66" s="185">
        <v>136069.42000000001</v>
      </c>
      <c r="AZ66" s="185"/>
      <c r="BA66" s="185">
        <v>131253.03</v>
      </c>
      <c r="BB66" s="185">
        <v>547462.31999999995</v>
      </c>
      <c r="BC66" s="185"/>
      <c r="BD66" s="185">
        <v>42398.59</v>
      </c>
      <c r="BE66" s="185">
        <v>945765.31</v>
      </c>
      <c r="BF66" s="185">
        <v>59736.66</v>
      </c>
      <c r="BG66" s="185">
        <v>532.65</v>
      </c>
      <c r="BH66" s="185">
        <v>182047.5</v>
      </c>
      <c r="BI66" s="185"/>
      <c r="BJ66" s="185"/>
      <c r="BK66" s="185"/>
      <c r="BL66" s="185"/>
      <c r="BM66" s="185"/>
      <c r="BN66" s="185">
        <v>840219.17</v>
      </c>
      <c r="BO66" s="185"/>
      <c r="BP66" s="185"/>
      <c r="BQ66" s="185"/>
      <c r="BR66" s="185">
        <v>2086.7800000000002</v>
      </c>
      <c r="BS66" s="185"/>
      <c r="BT66" s="185"/>
      <c r="BU66" s="185"/>
      <c r="BV66" s="185">
        <v>101133.28</v>
      </c>
      <c r="BW66" s="185"/>
      <c r="BX66" s="185">
        <v>146034.75</v>
      </c>
      <c r="BY66" s="185">
        <v>254.85</v>
      </c>
      <c r="BZ66" s="185"/>
      <c r="CA66" s="185">
        <v>27402.71</v>
      </c>
      <c r="CB66" s="185"/>
      <c r="CC66" s="185"/>
      <c r="CD66" s="252" t="s">
        <v>221</v>
      </c>
      <c r="CE66" s="195">
        <f t="shared" si="0"/>
        <v>13580757.295999998</v>
      </c>
      <c r="CF66" s="255"/>
    </row>
    <row r="67" spans="1:84" ht="12.65" customHeight="1" x14ac:dyDescent="0.35">
      <c r="A67" s="171" t="s">
        <v>6</v>
      </c>
      <c r="B67" s="175"/>
      <c r="C67" s="195">
        <f>ROUND(C51+C52,0)</f>
        <v>115105</v>
      </c>
      <c r="D67" s="195">
        <f>ROUND(D51+D52,0)</f>
        <v>71492</v>
      </c>
      <c r="E67" s="195">
        <f t="shared" ref="E67:BP67" si="3">ROUND(E51+E52,0)</f>
        <v>104399</v>
      </c>
      <c r="F67" s="195">
        <f t="shared" si="3"/>
        <v>0</v>
      </c>
      <c r="G67" s="195">
        <f t="shared" si="3"/>
        <v>0</v>
      </c>
      <c r="H67" s="195">
        <f t="shared" si="3"/>
        <v>0</v>
      </c>
      <c r="I67" s="195">
        <f t="shared" si="3"/>
        <v>0</v>
      </c>
      <c r="J67" s="195">
        <f>ROUND(J51+J52,0)</f>
        <v>0</v>
      </c>
      <c r="K67" s="195">
        <f t="shared" si="3"/>
        <v>26632</v>
      </c>
      <c r="L67" s="195">
        <f t="shared" si="3"/>
        <v>0</v>
      </c>
      <c r="M67" s="195">
        <f t="shared" si="3"/>
        <v>0</v>
      </c>
      <c r="N67" s="195">
        <f t="shared" si="3"/>
        <v>0</v>
      </c>
      <c r="O67" s="195">
        <f t="shared" si="3"/>
        <v>109175</v>
      </c>
      <c r="P67" s="195">
        <f t="shared" si="3"/>
        <v>853504</v>
      </c>
      <c r="Q67" s="195">
        <f t="shared" si="3"/>
        <v>5633</v>
      </c>
      <c r="R67" s="195">
        <f t="shared" si="3"/>
        <v>17876</v>
      </c>
      <c r="S67" s="195">
        <f t="shared" si="3"/>
        <v>217691</v>
      </c>
      <c r="T67" s="195">
        <f t="shared" si="3"/>
        <v>0</v>
      </c>
      <c r="U67" s="195">
        <f t="shared" si="3"/>
        <v>565079</v>
      </c>
      <c r="V67" s="195">
        <f t="shared" si="3"/>
        <v>6126</v>
      </c>
      <c r="W67" s="195">
        <f t="shared" si="3"/>
        <v>47129</v>
      </c>
      <c r="X67" s="195">
        <f t="shared" si="3"/>
        <v>105642</v>
      </c>
      <c r="Y67" s="195">
        <f t="shared" si="3"/>
        <v>742722</v>
      </c>
      <c r="Z67" s="195">
        <f t="shared" si="3"/>
        <v>0</v>
      </c>
      <c r="AA67" s="195">
        <f t="shared" si="3"/>
        <v>0</v>
      </c>
      <c r="AB67" s="195">
        <f t="shared" si="3"/>
        <v>206016</v>
      </c>
      <c r="AC67" s="195">
        <f t="shared" si="3"/>
        <v>12669</v>
      </c>
      <c r="AD67" s="195">
        <f t="shared" si="3"/>
        <v>0</v>
      </c>
      <c r="AE67" s="195">
        <f t="shared" si="3"/>
        <v>25026</v>
      </c>
      <c r="AF67" s="195">
        <f t="shared" si="3"/>
        <v>0</v>
      </c>
      <c r="AG67" s="195">
        <f t="shared" si="3"/>
        <v>20056</v>
      </c>
      <c r="AH67" s="195">
        <f t="shared" si="3"/>
        <v>0</v>
      </c>
      <c r="AI67" s="195">
        <f t="shared" si="3"/>
        <v>24902</v>
      </c>
      <c r="AJ67" s="195">
        <f t="shared" si="3"/>
        <v>1045497</v>
      </c>
      <c r="AK67" s="195">
        <f t="shared" si="3"/>
        <v>1029</v>
      </c>
      <c r="AL67" s="195">
        <f t="shared" si="3"/>
        <v>11074</v>
      </c>
      <c r="AM67" s="195">
        <f t="shared" si="3"/>
        <v>0</v>
      </c>
      <c r="AN67" s="195">
        <f t="shared" si="3"/>
        <v>0</v>
      </c>
      <c r="AO67" s="195">
        <f t="shared" si="3"/>
        <v>0</v>
      </c>
      <c r="AP67" s="195">
        <f t="shared" si="3"/>
        <v>30498</v>
      </c>
      <c r="AQ67" s="195">
        <f t="shared" si="3"/>
        <v>0</v>
      </c>
      <c r="AR67" s="195">
        <f t="shared" si="3"/>
        <v>10539</v>
      </c>
      <c r="AS67" s="195">
        <f t="shared" si="3"/>
        <v>0</v>
      </c>
      <c r="AT67" s="195">
        <f t="shared" si="3"/>
        <v>0</v>
      </c>
      <c r="AU67" s="195">
        <f t="shared" si="3"/>
        <v>0</v>
      </c>
      <c r="AV67" s="195">
        <f t="shared" si="3"/>
        <v>0</v>
      </c>
      <c r="AW67" s="195">
        <f t="shared" si="3"/>
        <v>0</v>
      </c>
      <c r="AX67" s="195">
        <f t="shared" si="3"/>
        <v>0</v>
      </c>
      <c r="AY67" s="195">
        <f t="shared" si="3"/>
        <v>16453</v>
      </c>
      <c r="AZ67" s="195">
        <f>ROUND(AZ51+AZ52,0)</f>
        <v>0</v>
      </c>
      <c r="BA67" s="195">
        <f>ROUND(BA51+BA52,0)</f>
        <v>14444</v>
      </c>
      <c r="BB67" s="195">
        <f t="shared" si="3"/>
        <v>0</v>
      </c>
      <c r="BC67" s="195">
        <f t="shared" si="3"/>
        <v>0</v>
      </c>
      <c r="BD67" s="195">
        <f t="shared" si="3"/>
        <v>0</v>
      </c>
      <c r="BE67" s="195">
        <f t="shared" si="3"/>
        <v>490736</v>
      </c>
      <c r="BF67" s="195">
        <f t="shared" si="3"/>
        <v>1299</v>
      </c>
      <c r="BG67" s="195">
        <f t="shared" si="3"/>
        <v>108111</v>
      </c>
      <c r="BH67" s="195">
        <f t="shared" si="3"/>
        <v>1648504</v>
      </c>
      <c r="BI67" s="195">
        <f t="shared" si="3"/>
        <v>0</v>
      </c>
      <c r="BJ67" s="195">
        <f t="shared" si="3"/>
        <v>0</v>
      </c>
      <c r="BK67" s="195">
        <f t="shared" si="3"/>
        <v>0</v>
      </c>
      <c r="BL67" s="195">
        <f t="shared" si="3"/>
        <v>0</v>
      </c>
      <c r="BM67" s="195">
        <f t="shared" si="3"/>
        <v>0</v>
      </c>
      <c r="BN67" s="195">
        <f t="shared" si="3"/>
        <v>4936830</v>
      </c>
      <c r="BO67" s="195">
        <f t="shared" si="3"/>
        <v>0</v>
      </c>
      <c r="BP67" s="195">
        <f t="shared" si="3"/>
        <v>0</v>
      </c>
      <c r="BQ67" s="195">
        <f t="shared" ref="BQ67:CC67" si="4">ROUND(BQ51+BQ52,0)</f>
        <v>0</v>
      </c>
      <c r="BR67" s="195">
        <f t="shared" si="4"/>
        <v>0</v>
      </c>
      <c r="BS67" s="195">
        <f t="shared" si="4"/>
        <v>0</v>
      </c>
      <c r="BT67" s="195">
        <f t="shared" si="4"/>
        <v>118</v>
      </c>
      <c r="BU67" s="195">
        <f t="shared" si="4"/>
        <v>0</v>
      </c>
      <c r="BV67" s="195">
        <f t="shared" si="4"/>
        <v>0</v>
      </c>
      <c r="BW67" s="195">
        <f t="shared" si="4"/>
        <v>0</v>
      </c>
      <c r="BX67" s="195">
        <f t="shared" si="4"/>
        <v>0</v>
      </c>
      <c r="BY67" s="195">
        <f t="shared" si="4"/>
        <v>89737</v>
      </c>
      <c r="BZ67" s="195">
        <f t="shared" si="4"/>
        <v>0</v>
      </c>
      <c r="CA67" s="195">
        <f t="shared" si="4"/>
        <v>8787</v>
      </c>
      <c r="CB67" s="195">
        <f t="shared" si="4"/>
        <v>0</v>
      </c>
      <c r="CC67" s="195">
        <f t="shared" si="4"/>
        <v>0</v>
      </c>
      <c r="CD67" s="252" t="s">
        <v>221</v>
      </c>
      <c r="CE67" s="195">
        <f t="shared" si="0"/>
        <v>11690530</v>
      </c>
      <c r="CF67" s="255"/>
    </row>
    <row r="68" spans="1:84" ht="12.65" customHeight="1" x14ac:dyDescent="0.35">
      <c r="A68" s="171" t="s">
        <v>240</v>
      </c>
      <c r="B68" s="175"/>
      <c r="C68" s="184"/>
      <c r="D68" s="184"/>
      <c r="E68" s="184"/>
      <c r="F68" s="184"/>
      <c r="G68" s="184"/>
      <c r="H68" s="184"/>
      <c r="I68" s="184"/>
      <c r="J68" s="184"/>
      <c r="K68" s="185"/>
      <c r="L68" s="185"/>
      <c r="M68" s="184"/>
      <c r="N68" s="184"/>
      <c r="O68" s="184"/>
      <c r="P68" s="185">
        <v>83274.39</v>
      </c>
      <c r="Q68" s="185"/>
      <c r="R68" s="185">
        <v>1065.5999999999999</v>
      </c>
      <c r="S68" s="185">
        <v>69042.37</v>
      </c>
      <c r="T68" s="185"/>
      <c r="U68" s="185">
        <v>40115.4</v>
      </c>
      <c r="V68" s="185"/>
      <c r="W68" s="185"/>
      <c r="X68" s="185"/>
      <c r="Y68" s="185">
        <v>177775.76</v>
      </c>
      <c r="Z68" s="185"/>
      <c r="AA68" s="185"/>
      <c r="AB68" s="185">
        <v>79416.149999999994</v>
      </c>
      <c r="AC68" s="185">
        <v>50791.64</v>
      </c>
      <c r="AD68" s="185"/>
      <c r="AE68" s="185">
        <v>5670.19</v>
      </c>
      <c r="AF68" s="185"/>
      <c r="AG68" s="185"/>
      <c r="AH68" s="185"/>
      <c r="AI68" s="185"/>
      <c r="AJ68" s="185">
        <v>1367122.37</v>
      </c>
      <c r="AK68" s="185"/>
      <c r="AL68" s="185"/>
      <c r="AM68" s="185"/>
      <c r="AN68" s="185"/>
      <c r="AO68" s="185"/>
      <c r="AP68" s="185">
        <v>377079.05</v>
      </c>
      <c r="AQ68" s="185"/>
      <c r="AR68" s="185">
        <v>489175.37</v>
      </c>
      <c r="AS68" s="185"/>
      <c r="AT68" s="185"/>
      <c r="AU68" s="185"/>
      <c r="AV68" s="185"/>
      <c r="AW68" s="185"/>
      <c r="AX68" s="185"/>
      <c r="AY68" s="185"/>
      <c r="AZ68" s="185"/>
      <c r="BA68" s="185"/>
      <c r="BB68" s="185"/>
      <c r="BC68" s="185"/>
      <c r="BD68" s="185"/>
      <c r="BE68" s="185">
        <v>237.6</v>
      </c>
      <c r="BF68" s="185"/>
      <c r="BG68" s="185"/>
      <c r="BH68" s="185"/>
      <c r="BI68" s="185"/>
      <c r="BJ68" s="185"/>
      <c r="BK68" s="185"/>
      <c r="BL68" s="185"/>
      <c r="BM68" s="185"/>
      <c r="BN68" s="185">
        <v>58907.16</v>
      </c>
      <c r="BO68" s="185"/>
      <c r="BP68" s="185"/>
      <c r="BQ68" s="185"/>
      <c r="BR68" s="185"/>
      <c r="BS68" s="185"/>
      <c r="BT68" s="185"/>
      <c r="BU68" s="185"/>
      <c r="BV68" s="185">
        <v>14299.92</v>
      </c>
      <c r="BW68" s="185"/>
      <c r="BX68" s="185"/>
      <c r="BY68" s="185"/>
      <c r="BZ68" s="185"/>
      <c r="CA68" s="185"/>
      <c r="CB68" s="185"/>
      <c r="CC68" s="185"/>
      <c r="CD68" s="252" t="s">
        <v>221</v>
      </c>
      <c r="CE68" s="195">
        <f t="shared" si="0"/>
        <v>2813972.97</v>
      </c>
      <c r="CF68" s="255"/>
    </row>
    <row r="69" spans="1:84" ht="12.65" customHeight="1" x14ac:dyDescent="0.35">
      <c r="A69" s="171" t="s">
        <v>241</v>
      </c>
      <c r="B69" s="175"/>
      <c r="C69" s="184">
        <v>22459.84</v>
      </c>
      <c r="D69" s="184">
        <v>11935.92</v>
      </c>
      <c r="E69" s="185">
        <v>24035.68</v>
      </c>
      <c r="F69" s="185"/>
      <c r="G69" s="184"/>
      <c r="H69" s="184"/>
      <c r="I69" s="185"/>
      <c r="J69" s="185"/>
      <c r="K69" s="185"/>
      <c r="L69" s="185"/>
      <c r="M69" s="184"/>
      <c r="N69" s="184"/>
      <c r="O69" s="184">
        <v>13111.49</v>
      </c>
      <c r="P69" s="185">
        <v>98753.74</v>
      </c>
      <c r="Q69" s="185">
        <v>662.5</v>
      </c>
      <c r="R69" s="224">
        <v>31856.5</v>
      </c>
      <c r="S69" s="185">
        <v>4542</v>
      </c>
      <c r="T69" s="184">
        <v>4613.75</v>
      </c>
      <c r="U69" s="185">
        <v>56918.41</v>
      </c>
      <c r="V69" s="185"/>
      <c r="W69" s="184">
        <v>2167.11</v>
      </c>
      <c r="X69" s="185">
        <v>971.87</v>
      </c>
      <c r="Y69" s="185">
        <v>151388.37</v>
      </c>
      <c r="Z69" s="185"/>
      <c r="AA69" s="185"/>
      <c r="AB69" s="185">
        <v>140088.89000000001</v>
      </c>
      <c r="AC69" s="185">
        <v>14687.75</v>
      </c>
      <c r="AD69" s="185"/>
      <c r="AE69" s="185">
        <v>58610.82</v>
      </c>
      <c r="AF69" s="185"/>
      <c r="AG69" s="185">
        <v>38418.230000000003</v>
      </c>
      <c r="AH69" s="185"/>
      <c r="AI69" s="185">
        <v>344.64</v>
      </c>
      <c r="AJ69" s="185">
        <v>1278172.28</v>
      </c>
      <c r="AK69" s="185">
        <v>8050.74</v>
      </c>
      <c r="AL69" s="185">
        <v>25020.84</v>
      </c>
      <c r="AM69" s="185"/>
      <c r="AN69" s="185"/>
      <c r="AO69" s="184"/>
      <c r="AP69" s="185">
        <v>621676.39</v>
      </c>
      <c r="AQ69" s="184"/>
      <c r="AR69" s="184">
        <v>338150.05</v>
      </c>
      <c r="AS69" s="184"/>
      <c r="AT69" s="184"/>
      <c r="AU69" s="185"/>
      <c r="AV69" s="185"/>
      <c r="AW69" s="185"/>
      <c r="AX69" s="185"/>
      <c r="AY69" s="185">
        <v>81405.16</v>
      </c>
      <c r="AZ69" s="185"/>
      <c r="BA69" s="185">
        <v>297.13</v>
      </c>
      <c r="BB69" s="185">
        <v>16788.32</v>
      </c>
      <c r="BC69" s="185"/>
      <c r="BD69" s="185"/>
      <c r="BE69" s="185">
        <v>21796.63</v>
      </c>
      <c r="BF69" s="185">
        <v>3234.07</v>
      </c>
      <c r="BG69" s="185"/>
      <c r="BH69" s="224">
        <v>187335.42</v>
      </c>
      <c r="BI69" s="185"/>
      <c r="BJ69" s="185"/>
      <c r="BK69" s="185"/>
      <c r="BL69" s="185"/>
      <c r="BM69" s="185"/>
      <c r="BN69" s="185">
        <v>20134590.649999999</v>
      </c>
      <c r="BO69" s="185"/>
      <c r="BP69" s="185">
        <v>236361.39</v>
      </c>
      <c r="BQ69" s="185"/>
      <c r="BR69" s="185">
        <v>3440.62</v>
      </c>
      <c r="BS69" s="185"/>
      <c r="BT69" s="185">
        <v>2558.41</v>
      </c>
      <c r="BU69" s="185"/>
      <c r="BV69" s="185">
        <v>150.53</v>
      </c>
      <c r="BW69" s="185"/>
      <c r="BX69" s="185">
        <v>520.76</v>
      </c>
      <c r="BY69" s="185">
        <v>68925.09</v>
      </c>
      <c r="BZ69" s="185"/>
      <c r="CA69" s="185">
        <v>15952.63</v>
      </c>
      <c r="CB69" s="185"/>
      <c r="CC69" s="185"/>
      <c r="CD69" s="188"/>
      <c r="CE69" s="195">
        <f t="shared" si="0"/>
        <v>23719994.620000001</v>
      </c>
      <c r="CF69" s="255"/>
    </row>
    <row r="70" spans="1:84" ht="12.65" customHeight="1" x14ac:dyDescent="0.35">
      <c r="A70" s="171" t="s">
        <v>242</v>
      </c>
      <c r="B70" s="175"/>
      <c r="C70" s="184"/>
      <c r="D70" s="184"/>
      <c r="E70" s="184"/>
      <c r="F70" s="185"/>
      <c r="G70" s="184"/>
      <c r="H70" s="184"/>
      <c r="I70" s="184"/>
      <c r="J70" s="185"/>
      <c r="K70" s="185"/>
      <c r="L70" s="185"/>
      <c r="M70" s="184"/>
      <c r="N70" s="184"/>
      <c r="O70" s="184"/>
      <c r="P70" s="184"/>
      <c r="Q70" s="184"/>
      <c r="R70" s="184"/>
      <c r="S70" s="184"/>
      <c r="T70" s="184"/>
      <c r="U70" s="185"/>
      <c r="V70" s="184"/>
      <c r="W70" s="184"/>
      <c r="X70" s="185"/>
      <c r="Y70" s="185"/>
      <c r="Z70" s="185"/>
      <c r="AA70" s="185"/>
      <c r="AB70" s="185"/>
      <c r="AC70" s="185"/>
      <c r="AD70" s="185"/>
      <c r="AE70" s="185"/>
      <c r="AF70" s="185"/>
      <c r="AG70" s="185"/>
      <c r="AH70" s="185"/>
      <c r="AI70" s="185"/>
      <c r="AJ70" s="185"/>
      <c r="AK70" s="185"/>
      <c r="AL70" s="185"/>
      <c r="AM70" s="185"/>
      <c r="AN70" s="185"/>
      <c r="AO70" s="185"/>
      <c r="AP70" s="185"/>
      <c r="AQ70" s="185"/>
      <c r="AR70" s="185"/>
      <c r="AS70" s="185"/>
      <c r="AT70" s="185"/>
      <c r="AU70" s="185"/>
      <c r="AV70" s="185"/>
      <c r="AW70" s="185"/>
      <c r="AX70" s="185"/>
      <c r="AY70" s="185"/>
      <c r="AZ70" s="185"/>
      <c r="BA70" s="185"/>
      <c r="BB70" s="185"/>
      <c r="BC70" s="185"/>
      <c r="BD70" s="185"/>
      <c r="BE70" s="185"/>
      <c r="BF70" s="185"/>
      <c r="BG70" s="185"/>
      <c r="BH70" s="185"/>
      <c r="BI70" s="185"/>
      <c r="BJ70" s="185"/>
      <c r="BK70" s="185"/>
      <c r="BL70" s="185"/>
      <c r="BM70" s="185"/>
      <c r="BN70" s="185"/>
      <c r="BO70" s="185"/>
      <c r="BP70" s="185"/>
      <c r="BQ70" s="185"/>
      <c r="BR70" s="185"/>
      <c r="BS70" s="185"/>
      <c r="BT70" s="185"/>
      <c r="BU70" s="185"/>
      <c r="BV70" s="185"/>
      <c r="BW70" s="185"/>
      <c r="BX70" s="185"/>
      <c r="BY70" s="185"/>
      <c r="BZ70" s="185"/>
      <c r="CA70" s="185"/>
      <c r="CB70" s="185"/>
      <c r="CC70" s="185"/>
      <c r="CD70" s="188"/>
      <c r="CE70" s="195">
        <f t="shared" si="0"/>
        <v>0</v>
      </c>
      <c r="CF70" s="255"/>
    </row>
    <row r="71" spans="1:84" ht="12.65" customHeight="1" x14ac:dyDescent="0.35">
      <c r="A71" s="171" t="s">
        <v>243</v>
      </c>
      <c r="B71" s="175"/>
      <c r="C71" s="195">
        <f>SUM(C61:C68)+C69-C70</f>
        <v>9407807.4700000007</v>
      </c>
      <c r="D71" s="195">
        <f t="shared" ref="D71:AI71" si="5">SUM(D61:D69)-D70</f>
        <v>11035747.280000001</v>
      </c>
      <c r="E71" s="195">
        <f t="shared" si="5"/>
        <v>24835341.48</v>
      </c>
      <c r="F71" s="195">
        <f t="shared" si="5"/>
        <v>0</v>
      </c>
      <c r="G71" s="195">
        <f t="shared" si="5"/>
        <v>0</v>
      </c>
      <c r="H71" s="195">
        <f t="shared" si="5"/>
        <v>0</v>
      </c>
      <c r="I71" s="195">
        <f t="shared" si="5"/>
        <v>0</v>
      </c>
      <c r="J71" s="195">
        <f t="shared" si="5"/>
        <v>0</v>
      </c>
      <c r="K71" s="195">
        <f t="shared" si="5"/>
        <v>34313.879999999997</v>
      </c>
      <c r="L71" s="195">
        <f t="shared" si="5"/>
        <v>0</v>
      </c>
      <c r="M71" s="195">
        <f t="shared" si="5"/>
        <v>0</v>
      </c>
      <c r="N71" s="195">
        <f t="shared" si="5"/>
        <v>0</v>
      </c>
      <c r="O71" s="195">
        <f t="shared" si="5"/>
        <v>3891285.93</v>
      </c>
      <c r="P71" s="195">
        <f t="shared" si="5"/>
        <v>14662073.65</v>
      </c>
      <c r="Q71" s="195">
        <f t="shared" si="5"/>
        <v>2221327.5259999996</v>
      </c>
      <c r="R71" s="195">
        <f t="shared" si="5"/>
        <v>1190494.4400000004</v>
      </c>
      <c r="S71" s="195">
        <f t="shared" si="5"/>
        <v>26799688.620000001</v>
      </c>
      <c r="T71" s="195">
        <f t="shared" si="5"/>
        <v>1063300.26</v>
      </c>
      <c r="U71" s="195">
        <f t="shared" si="5"/>
        <v>21094909.59</v>
      </c>
      <c r="V71" s="195">
        <f t="shared" si="5"/>
        <v>47691.369999999995</v>
      </c>
      <c r="W71" s="195">
        <f t="shared" si="5"/>
        <v>1225276.3999999999</v>
      </c>
      <c r="X71" s="195">
        <f t="shared" si="5"/>
        <v>1791050.4799999997</v>
      </c>
      <c r="Y71" s="195">
        <f t="shared" si="5"/>
        <v>14075325.149999999</v>
      </c>
      <c r="Z71" s="195">
        <f t="shared" si="5"/>
        <v>0</v>
      </c>
      <c r="AA71" s="195">
        <f t="shared" si="5"/>
        <v>0</v>
      </c>
      <c r="AB71" s="195">
        <f t="shared" si="5"/>
        <v>17940250.029999997</v>
      </c>
      <c r="AC71" s="195">
        <f t="shared" si="5"/>
        <v>3276620.3500000006</v>
      </c>
      <c r="AD71" s="195">
        <f t="shared" si="5"/>
        <v>1014907.49</v>
      </c>
      <c r="AE71" s="195">
        <f t="shared" si="5"/>
        <v>3260209.16</v>
      </c>
      <c r="AF71" s="195">
        <f t="shared" si="5"/>
        <v>0</v>
      </c>
      <c r="AG71" s="195">
        <f t="shared" si="5"/>
        <v>14832673.690000001</v>
      </c>
      <c r="AH71" s="195">
        <f t="shared" si="5"/>
        <v>0</v>
      </c>
      <c r="AI71" s="195">
        <f t="shared" si="5"/>
        <v>3000995.41</v>
      </c>
      <c r="AJ71" s="195">
        <f t="shared" ref="AJ71:BO71" si="6">SUM(AJ61:AJ69)-AJ70</f>
        <v>33031581.23</v>
      </c>
      <c r="AK71" s="195">
        <f t="shared" si="6"/>
        <v>1025621.66</v>
      </c>
      <c r="AL71" s="195">
        <f t="shared" si="6"/>
        <v>793241.17</v>
      </c>
      <c r="AM71" s="195">
        <f t="shared" si="6"/>
        <v>0</v>
      </c>
      <c r="AN71" s="195">
        <f t="shared" si="6"/>
        <v>0</v>
      </c>
      <c r="AO71" s="195">
        <f t="shared" si="6"/>
        <v>0</v>
      </c>
      <c r="AP71" s="195">
        <f t="shared" si="6"/>
        <v>44536121.649999999</v>
      </c>
      <c r="AQ71" s="195">
        <f t="shared" si="6"/>
        <v>0</v>
      </c>
      <c r="AR71" s="195">
        <f t="shared" si="6"/>
        <v>11758417.280000001</v>
      </c>
      <c r="AS71" s="195">
        <f t="shared" si="6"/>
        <v>0</v>
      </c>
      <c r="AT71" s="195">
        <f t="shared" si="6"/>
        <v>0</v>
      </c>
      <c r="AU71" s="195">
        <f t="shared" si="6"/>
        <v>0</v>
      </c>
      <c r="AV71" s="195">
        <f t="shared" si="6"/>
        <v>0</v>
      </c>
      <c r="AW71" s="195">
        <f t="shared" si="6"/>
        <v>0</v>
      </c>
      <c r="AX71" s="195">
        <f t="shared" si="6"/>
        <v>0</v>
      </c>
      <c r="AY71" s="195">
        <f t="shared" si="6"/>
        <v>5379993.7000000002</v>
      </c>
      <c r="AZ71" s="195">
        <f t="shared" si="6"/>
        <v>0</v>
      </c>
      <c r="BA71" s="195">
        <f t="shared" si="6"/>
        <v>1317603.58</v>
      </c>
      <c r="BB71" s="195">
        <f t="shared" si="6"/>
        <v>3421014.4899999993</v>
      </c>
      <c r="BC71" s="195">
        <f t="shared" si="6"/>
        <v>0</v>
      </c>
      <c r="BD71" s="195">
        <f t="shared" si="6"/>
        <v>223682.68000000002</v>
      </c>
      <c r="BE71" s="195">
        <f t="shared" si="6"/>
        <v>3571299.5199999996</v>
      </c>
      <c r="BF71" s="195">
        <f t="shared" si="6"/>
        <v>3951980.88</v>
      </c>
      <c r="BG71" s="195">
        <f t="shared" si="6"/>
        <v>111148.47</v>
      </c>
      <c r="BH71" s="195">
        <f t="shared" si="6"/>
        <v>2035903.2</v>
      </c>
      <c r="BI71" s="195">
        <f t="shared" si="6"/>
        <v>0</v>
      </c>
      <c r="BJ71" s="195">
        <f t="shared" si="6"/>
        <v>0</v>
      </c>
      <c r="BK71" s="195">
        <f t="shared" si="6"/>
        <v>69.34</v>
      </c>
      <c r="BL71" s="195">
        <f t="shared" si="6"/>
        <v>4350.95</v>
      </c>
      <c r="BM71" s="195">
        <f t="shared" si="6"/>
        <v>0</v>
      </c>
      <c r="BN71" s="195">
        <f t="shared" si="6"/>
        <v>191261506.43000001</v>
      </c>
      <c r="BO71" s="195">
        <f t="shared" si="6"/>
        <v>0</v>
      </c>
      <c r="BP71" s="195">
        <f t="shared" ref="BP71:CC71" si="7">SUM(BP61:BP69)-BP70</f>
        <v>236613.01</v>
      </c>
      <c r="BQ71" s="195">
        <f t="shared" si="7"/>
        <v>0</v>
      </c>
      <c r="BR71" s="195">
        <f t="shared" si="7"/>
        <v>320887.99000000005</v>
      </c>
      <c r="BS71" s="195">
        <f t="shared" si="7"/>
        <v>0</v>
      </c>
      <c r="BT71" s="195">
        <f t="shared" si="7"/>
        <v>184333.39</v>
      </c>
      <c r="BU71" s="195">
        <f t="shared" si="7"/>
        <v>0</v>
      </c>
      <c r="BV71" s="195">
        <f t="shared" si="7"/>
        <v>1035858.2900000002</v>
      </c>
      <c r="BW71" s="195">
        <f t="shared" si="7"/>
        <v>0</v>
      </c>
      <c r="BX71" s="195">
        <f t="shared" si="7"/>
        <v>848735.54</v>
      </c>
      <c r="BY71" s="195">
        <f t="shared" si="7"/>
        <v>339300.76</v>
      </c>
      <c r="BZ71" s="195">
        <f t="shared" si="7"/>
        <v>0</v>
      </c>
      <c r="CA71" s="195">
        <f t="shared" si="7"/>
        <v>7818270.9999999991</v>
      </c>
      <c r="CB71" s="195">
        <f t="shared" si="7"/>
        <v>0</v>
      </c>
      <c r="CC71" s="195">
        <f t="shared" si="7"/>
        <v>0</v>
      </c>
      <c r="CD71" s="248">
        <f>CD69-CD70</f>
        <v>0</v>
      </c>
      <c r="CE71" s="195">
        <f>SUM(CE61:CE69)-CE70</f>
        <v>489908825.86600012</v>
      </c>
      <c r="CF71" s="255"/>
    </row>
    <row r="72" spans="1:84" ht="12.65" customHeight="1" x14ac:dyDescent="0.35">
      <c r="A72" s="171" t="s">
        <v>244</v>
      </c>
      <c r="B72" s="175"/>
      <c r="C72" s="252" t="s">
        <v>221</v>
      </c>
      <c r="D72" s="252" t="s">
        <v>221</v>
      </c>
      <c r="E72" s="252" t="s">
        <v>221</v>
      </c>
      <c r="F72" s="252" t="s">
        <v>221</v>
      </c>
      <c r="G72" s="252" t="s">
        <v>221</v>
      </c>
      <c r="H72" s="252" t="s">
        <v>221</v>
      </c>
      <c r="I72" s="252" t="s">
        <v>221</v>
      </c>
      <c r="J72" s="252" t="s">
        <v>221</v>
      </c>
      <c r="K72" s="256" t="s">
        <v>221</v>
      </c>
      <c r="L72" s="252" t="s">
        <v>221</v>
      </c>
      <c r="M72" s="252" t="s">
        <v>221</v>
      </c>
      <c r="N72" s="252" t="s">
        <v>221</v>
      </c>
      <c r="O72" s="252" t="s">
        <v>221</v>
      </c>
      <c r="P72" s="252" t="s">
        <v>221</v>
      </c>
      <c r="Q72" s="252" t="s">
        <v>221</v>
      </c>
      <c r="R72" s="252" t="s">
        <v>221</v>
      </c>
      <c r="S72" s="252" t="s">
        <v>221</v>
      </c>
      <c r="T72" s="252" t="s">
        <v>221</v>
      </c>
      <c r="U72" s="252" t="s">
        <v>221</v>
      </c>
      <c r="V72" s="252" t="s">
        <v>221</v>
      </c>
      <c r="W72" s="252" t="s">
        <v>221</v>
      </c>
      <c r="X72" s="252" t="s">
        <v>221</v>
      </c>
      <c r="Y72" s="252" t="s">
        <v>221</v>
      </c>
      <c r="Z72" s="252" t="s">
        <v>221</v>
      </c>
      <c r="AA72" s="252" t="s">
        <v>221</v>
      </c>
      <c r="AB72" s="252" t="s">
        <v>221</v>
      </c>
      <c r="AC72" s="252" t="s">
        <v>221</v>
      </c>
      <c r="AD72" s="252" t="s">
        <v>221</v>
      </c>
      <c r="AE72" s="252" t="s">
        <v>221</v>
      </c>
      <c r="AF72" s="252" t="s">
        <v>221</v>
      </c>
      <c r="AG72" s="252" t="s">
        <v>221</v>
      </c>
      <c r="AH72" s="252" t="s">
        <v>221</v>
      </c>
      <c r="AI72" s="252" t="s">
        <v>221</v>
      </c>
      <c r="AJ72" s="252" t="s">
        <v>221</v>
      </c>
      <c r="AK72" s="252" t="s">
        <v>221</v>
      </c>
      <c r="AL72" s="252" t="s">
        <v>221</v>
      </c>
      <c r="AM72" s="252" t="s">
        <v>221</v>
      </c>
      <c r="AN72" s="252" t="s">
        <v>221</v>
      </c>
      <c r="AO72" s="252" t="s">
        <v>221</v>
      </c>
      <c r="AP72" s="252" t="s">
        <v>221</v>
      </c>
      <c r="AQ72" s="252" t="s">
        <v>221</v>
      </c>
      <c r="AR72" s="252" t="s">
        <v>221</v>
      </c>
      <c r="AS72" s="252" t="s">
        <v>221</v>
      </c>
      <c r="AT72" s="252" t="s">
        <v>221</v>
      </c>
      <c r="AU72" s="252" t="s">
        <v>221</v>
      </c>
      <c r="AV72" s="252" t="s">
        <v>221</v>
      </c>
      <c r="AW72" s="252" t="s">
        <v>221</v>
      </c>
      <c r="AX72" s="252" t="s">
        <v>221</v>
      </c>
      <c r="AY72" s="252" t="s">
        <v>221</v>
      </c>
      <c r="AZ72" s="252" t="s">
        <v>221</v>
      </c>
      <c r="BA72" s="252" t="s">
        <v>221</v>
      </c>
      <c r="BB72" s="252" t="s">
        <v>221</v>
      </c>
      <c r="BC72" s="252" t="s">
        <v>221</v>
      </c>
      <c r="BD72" s="252" t="s">
        <v>221</v>
      </c>
      <c r="BE72" s="252" t="s">
        <v>221</v>
      </c>
      <c r="BF72" s="252" t="s">
        <v>221</v>
      </c>
      <c r="BG72" s="252" t="s">
        <v>221</v>
      </c>
      <c r="BH72" s="252" t="s">
        <v>221</v>
      </c>
      <c r="BI72" s="252" t="s">
        <v>221</v>
      </c>
      <c r="BJ72" s="252" t="s">
        <v>221</v>
      </c>
      <c r="BK72" s="252" t="s">
        <v>221</v>
      </c>
      <c r="BL72" s="252" t="s">
        <v>221</v>
      </c>
      <c r="BM72" s="252" t="s">
        <v>221</v>
      </c>
      <c r="BN72" s="252" t="s">
        <v>221</v>
      </c>
      <c r="BO72" s="252" t="s">
        <v>221</v>
      </c>
      <c r="BP72" s="252" t="s">
        <v>221</v>
      </c>
      <c r="BQ72" s="252" t="s">
        <v>221</v>
      </c>
      <c r="BR72" s="252" t="s">
        <v>221</v>
      </c>
      <c r="BS72" s="252" t="s">
        <v>221</v>
      </c>
      <c r="BT72" s="252" t="s">
        <v>221</v>
      </c>
      <c r="BU72" s="252" t="s">
        <v>221</v>
      </c>
      <c r="BV72" s="252" t="s">
        <v>221</v>
      </c>
      <c r="BW72" s="252" t="s">
        <v>221</v>
      </c>
      <c r="BX72" s="252" t="s">
        <v>221</v>
      </c>
      <c r="BY72" s="252" t="s">
        <v>221</v>
      </c>
      <c r="BZ72" s="252" t="s">
        <v>221</v>
      </c>
      <c r="CA72" s="252" t="s">
        <v>221</v>
      </c>
      <c r="CB72" s="252" t="s">
        <v>221</v>
      </c>
      <c r="CC72" s="252" t="s">
        <v>221</v>
      </c>
      <c r="CD72" s="252" t="s">
        <v>221</v>
      </c>
      <c r="CE72" s="188"/>
      <c r="CF72" s="255"/>
    </row>
    <row r="73" spans="1:84" ht="12.65" customHeight="1" x14ac:dyDescent="0.35">
      <c r="A73" s="171" t="s">
        <v>245</v>
      </c>
      <c r="B73" s="175"/>
      <c r="C73" s="184">
        <v>45328084</v>
      </c>
      <c r="D73" s="184">
        <v>60066089.850000001</v>
      </c>
      <c r="E73" s="185">
        <v>99230541.310000002</v>
      </c>
      <c r="F73" s="185"/>
      <c r="G73" s="184"/>
      <c r="H73" s="184"/>
      <c r="I73" s="185"/>
      <c r="J73" s="185">
        <v>4919884</v>
      </c>
      <c r="K73" s="185">
        <v>-19.91</v>
      </c>
      <c r="L73" s="185"/>
      <c r="M73" s="184"/>
      <c r="N73" s="184"/>
      <c r="O73" s="184">
        <v>13623989.720000001</v>
      </c>
      <c r="P73" s="185">
        <v>71864181.280000001</v>
      </c>
      <c r="Q73" s="185">
        <v>2855157</v>
      </c>
      <c r="R73" s="185">
        <v>2305852</v>
      </c>
      <c r="S73" s="185">
        <v>34301240.649999999</v>
      </c>
      <c r="T73" s="185">
        <v>0</v>
      </c>
      <c r="U73" s="185">
        <v>22335171.359999999</v>
      </c>
      <c r="V73" s="185">
        <v>1145570</v>
      </c>
      <c r="W73" s="185">
        <v>3243847.06</v>
      </c>
      <c r="X73" s="185">
        <v>13354116.93</v>
      </c>
      <c r="Y73" s="185">
        <v>27647944.579999998</v>
      </c>
      <c r="Z73" s="185"/>
      <c r="AA73" s="185"/>
      <c r="AB73" s="185">
        <v>21970946.449999999</v>
      </c>
      <c r="AC73" s="185">
        <v>9116065</v>
      </c>
      <c r="AD73" s="185">
        <v>2088840</v>
      </c>
      <c r="AE73" s="185">
        <v>3194570.24</v>
      </c>
      <c r="AF73" s="185"/>
      <c r="AG73" s="185">
        <v>12931859.470000001</v>
      </c>
      <c r="AH73" s="185"/>
      <c r="AI73" s="185">
        <v>31019</v>
      </c>
      <c r="AJ73" s="185">
        <v>3365498.46</v>
      </c>
      <c r="AK73" s="185">
        <v>2405959.02</v>
      </c>
      <c r="AL73" s="185">
        <v>1436735</v>
      </c>
      <c r="AM73" s="185"/>
      <c r="AN73" s="185"/>
      <c r="AO73" s="185"/>
      <c r="AP73" s="185">
        <v>426869.46</v>
      </c>
      <c r="AQ73" s="185"/>
      <c r="AR73" s="185"/>
      <c r="AS73" s="185"/>
      <c r="AT73" s="185"/>
      <c r="AU73" s="185"/>
      <c r="AV73" s="185"/>
      <c r="AW73" s="252" t="s">
        <v>221</v>
      </c>
      <c r="AX73" s="252" t="s">
        <v>221</v>
      </c>
      <c r="AY73" s="252" t="s">
        <v>221</v>
      </c>
      <c r="AZ73" s="252" t="s">
        <v>221</v>
      </c>
      <c r="BA73" s="252" t="s">
        <v>221</v>
      </c>
      <c r="BB73" s="252" t="s">
        <v>221</v>
      </c>
      <c r="BC73" s="252" t="s">
        <v>221</v>
      </c>
      <c r="BD73" s="252" t="s">
        <v>221</v>
      </c>
      <c r="BE73" s="252" t="s">
        <v>221</v>
      </c>
      <c r="BF73" s="252" t="s">
        <v>221</v>
      </c>
      <c r="BG73" s="252" t="s">
        <v>221</v>
      </c>
      <c r="BH73" s="252" t="s">
        <v>221</v>
      </c>
      <c r="BI73" s="252" t="s">
        <v>221</v>
      </c>
      <c r="BJ73" s="252" t="s">
        <v>221</v>
      </c>
      <c r="BK73" s="252" t="s">
        <v>221</v>
      </c>
      <c r="BL73" s="252" t="s">
        <v>221</v>
      </c>
      <c r="BM73" s="252" t="s">
        <v>221</v>
      </c>
      <c r="BN73" s="252" t="s">
        <v>221</v>
      </c>
      <c r="BO73" s="252" t="s">
        <v>221</v>
      </c>
      <c r="BP73" s="252" t="s">
        <v>221</v>
      </c>
      <c r="BQ73" s="252" t="s">
        <v>221</v>
      </c>
      <c r="BR73" s="252" t="s">
        <v>221</v>
      </c>
      <c r="BS73" s="252" t="s">
        <v>221</v>
      </c>
      <c r="BT73" s="252" t="s">
        <v>221</v>
      </c>
      <c r="BU73" s="252" t="s">
        <v>221</v>
      </c>
      <c r="BV73" s="252" t="s">
        <v>221</v>
      </c>
      <c r="BW73" s="252" t="s">
        <v>221</v>
      </c>
      <c r="BX73" s="252" t="s">
        <v>221</v>
      </c>
      <c r="BY73" s="252" t="s">
        <v>221</v>
      </c>
      <c r="BZ73" s="252" t="s">
        <v>221</v>
      </c>
      <c r="CA73" s="252" t="s">
        <v>221</v>
      </c>
      <c r="CB73" s="252" t="s">
        <v>221</v>
      </c>
      <c r="CC73" s="252" t="s">
        <v>221</v>
      </c>
      <c r="CD73" s="252" t="s">
        <v>221</v>
      </c>
      <c r="CE73" s="195">
        <f t="shared" ref="CE73:CE80" si="8">SUM(C73:CD73)</f>
        <v>459190011.92999995</v>
      </c>
      <c r="CF73" s="255"/>
    </row>
    <row r="74" spans="1:84" ht="12.65" customHeight="1" x14ac:dyDescent="0.35">
      <c r="A74" s="171" t="s">
        <v>246</v>
      </c>
      <c r="B74" s="175"/>
      <c r="C74" s="184">
        <v>174605</v>
      </c>
      <c r="D74" s="184">
        <v>3178726</v>
      </c>
      <c r="E74" s="185">
        <v>8229110</v>
      </c>
      <c r="F74" s="185"/>
      <c r="G74" s="184"/>
      <c r="H74" s="184"/>
      <c r="I74" s="184"/>
      <c r="J74" s="185"/>
      <c r="K74" s="185"/>
      <c r="L74" s="185"/>
      <c r="M74" s="184"/>
      <c r="N74" s="184"/>
      <c r="O74" s="184">
        <v>1247025</v>
      </c>
      <c r="P74" s="185">
        <v>76239562</v>
      </c>
      <c r="Q74" s="185">
        <v>3714412</v>
      </c>
      <c r="R74" s="185">
        <v>4011213</v>
      </c>
      <c r="S74" s="185">
        <v>32282601</v>
      </c>
      <c r="T74" s="185">
        <v>2084789.81</v>
      </c>
      <c r="U74" s="185">
        <v>50550859</v>
      </c>
      <c r="V74" s="185">
        <v>226210</v>
      </c>
      <c r="W74" s="185">
        <v>5012985.45</v>
      </c>
      <c r="X74" s="185">
        <v>18339734</v>
      </c>
      <c r="Y74" s="185">
        <v>58125013.789999999</v>
      </c>
      <c r="Z74" s="185"/>
      <c r="AA74" s="185"/>
      <c r="AB74" s="185">
        <v>10586800.34</v>
      </c>
      <c r="AC74" s="185">
        <v>1001851.05</v>
      </c>
      <c r="AD74" s="185">
        <v>171804</v>
      </c>
      <c r="AE74" s="185">
        <v>3175826.89</v>
      </c>
      <c r="AF74" s="185"/>
      <c r="AG74" s="185">
        <v>53436919.020000003</v>
      </c>
      <c r="AH74" s="185"/>
      <c r="AI74" s="185">
        <v>4121680.97</v>
      </c>
      <c r="AJ74" s="185">
        <v>112081932.14</v>
      </c>
      <c r="AK74" s="185">
        <v>645576.98</v>
      </c>
      <c r="AL74" s="185">
        <v>921697.03</v>
      </c>
      <c r="AM74" s="185"/>
      <c r="AN74" s="185"/>
      <c r="AO74" s="185"/>
      <c r="AP74" s="185">
        <v>213942704.81999999</v>
      </c>
      <c r="AQ74" s="185"/>
      <c r="AR74" s="185">
        <v>13678001.050000001</v>
      </c>
      <c r="AS74" s="185"/>
      <c r="AT74" s="185"/>
      <c r="AU74" s="185"/>
      <c r="AV74" s="185"/>
      <c r="AW74" s="252" t="s">
        <v>221</v>
      </c>
      <c r="AX74" s="252" t="s">
        <v>221</v>
      </c>
      <c r="AY74" s="252" t="s">
        <v>221</v>
      </c>
      <c r="AZ74" s="252" t="s">
        <v>221</v>
      </c>
      <c r="BA74" s="252" t="s">
        <v>221</v>
      </c>
      <c r="BB74" s="252" t="s">
        <v>221</v>
      </c>
      <c r="BC74" s="252" t="s">
        <v>221</v>
      </c>
      <c r="BD74" s="252" t="s">
        <v>221</v>
      </c>
      <c r="BE74" s="252" t="s">
        <v>221</v>
      </c>
      <c r="BF74" s="252" t="s">
        <v>221</v>
      </c>
      <c r="BG74" s="252" t="s">
        <v>221</v>
      </c>
      <c r="BH74" s="252" t="s">
        <v>221</v>
      </c>
      <c r="BI74" s="252" t="s">
        <v>221</v>
      </c>
      <c r="BJ74" s="252" t="s">
        <v>221</v>
      </c>
      <c r="BK74" s="252" t="s">
        <v>221</v>
      </c>
      <c r="BL74" s="252" t="s">
        <v>221</v>
      </c>
      <c r="BM74" s="252" t="s">
        <v>221</v>
      </c>
      <c r="BN74" s="252" t="s">
        <v>221</v>
      </c>
      <c r="BO74" s="252" t="s">
        <v>221</v>
      </c>
      <c r="BP74" s="252" t="s">
        <v>221</v>
      </c>
      <c r="BQ74" s="252" t="s">
        <v>221</v>
      </c>
      <c r="BR74" s="252" t="s">
        <v>221</v>
      </c>
      <c r="BS74" s="252" t="s">
        <v>221</v>
      </c>
      <c r="BT74" s="252" t="s">
        <v>221</v>
      </c>
      <c r="BU74" s="252" t="s">
        <v>221</v>
      </c>
      <c r="BV74" s="252" t="s">
        <v>221</v>
      </c>
      <c r="BW74" s="252" t="s">
        <v>221</v>
      </c>
      <c r="BX74" s="252" t="s">
        <v>221</v>
      </c>
      <c r="BY74" s="252" t="s">
        <v>221</v>
      </c>
      <c r="BZ74" s="252" t="s">
        <v>221</v>
      </c>
      <c r="CA74" s="252" t="s">
        <v>221</v>
      </c>
      <c r="CB74" s="252" t="s">
        <v>221</v>
      </c>
      <c r="CC74" s="252" t="s">
        <v>221</v>
      </c>
      <c r="CD74" s="252" t="s">
        <v>221</v>
      </c>
      <c r="CE74" s="195">
        <f t="shared" si="8"/>
        <v>677181640.33999991</v>
      </c>
      <c r="CF74" s="255"/>
    </row>
    <row r="75" spans="1:84" ht="12.65" customHeight="1" x14ac:dyDescent="0.35">
      <c r="A75" s="171" t="s">
        <v>247</v>
      </c>
      <c r="B75" s="175"/>
      <c r="C75" s="195">
        <f t="shared" ref="C75:AV75" si="9">SUM(C73:C74)</f>
        <v>45502689</v>
      </c>
      <c r="D75" s="195">
        <f t="shared" si="9"/>
        <v>63244815.850000001</v>
      </c>
      <c r="E75" s="195">
        <f t="shared" si="9"/>
        <v>107459651.31</v>
      </c>
      <c r="F75" s="195">
        <f t="shared" si="9"/>
        <v>0</v>
      </c>
      <c r="G75" s="195">
        <f t="shared" si="9"/>
        <v>0</v>
      </c>
      <c r="H75" s="195">
        <f t="shared" si="9"/>
        <v>0</v>
      </c>
      <c r="I75" s="195">
        <f t="shared" si="9"/>
        <v>0</v>
      </c>
      <c r="J75" s="195">
        <f t="shared" si="9"/>
        <v>4919884</v>
      </c>
      <c r="K75" s="195">
        <f t="shared" si="9"/>
        <v>-19.91</v>
      </c>
      <c r="L75" s="195">
        <f t="shared" si="9"/>
        <v>0</v>
      </c>
      <c r="M75" s="195">
        <f t="shared" si="9"/>
        <v>0</v>
      </c>
      <c r="N75" s="195">
        <f t="shared" si="9"/>
        <v>0</v>
      </c>
      <c r="O75" s="195">
        <f t="shared" si="9"/>
        <v>14871014.720000001</v>
      </c>
      <c r="P75" s="195">
        <f t="shared" si="9"/>
        <v>148103743.28</v>
      </c>
      <c r="Q75" s="195">
        <f t="shared" si="9"/>
        <v>6569569</v>
      </c>
      <c r="R75" s="195">
        <f t="shared" si="9"/>
        <v>6317065</v>
      </c>
      <c r="S75" s="195">
        <f t="shared" si="9"/>
        <v>66583841.649999999</v>
      </c>
      <c r="T75" s="195">
        <f t="shared" si="9"/>
        <v>2084789.81</v>
      </c>
      <c r="U75" s="195">
        <f t="shared" si="9"/>
        <v>72886030.359999999</v>
      </c>
      <c r="V75" s="195">
        <f t="shared" si="9"/>
        <v>1371780</v>
      </c>
      <c r="W75" s="195">
        <f t="shared" si="9"/>
        <v>8256832.5099999998</v>
      </c>
      <c r="X75" s="195">
        <f t="shared" si="9"/>
        <v>31693850.93</v>
      </c>
      <c r="Y75" s="195">
        <f t="shared" si="9"/>
        <v>85772958.370000005</v>
      </c>
      <c r="Z75" s="195">
        <f t="shared" si="9"/>
        <v>0</v>
      </c>
      <c r="AA75" s="195">
        <f t="shared" si="9"/>
        <v>0</v>
      </c>
      <c r="AB75" s="195">
        <f t="shared" si="9"/>
        <v>32557746.789999999</v>
      </c>
      <c r="AC75" s="195">
        <f t="shared" si="9"/>
        <v>10117916.050000001</v>
      </c>
      <c r="AD75" s="195">
        <f t="shared" si="9"/>
        <v>2260644</v>
      </c>
      <c r="AE75" s="195">
        <f t="shared" si="9"/>
        <v>6370397.1300000008</v>
      </c>
      <c r="AF75" s="195">
        <f t="shared" si="9"/>
        <v>0</v>
      </c>
      <c r="AG75" s="195">
        <f t="shared" si="9"/>
        <v>66368778.490000002</v>
      </c>
      <c r="AH75" s="195">
        <f t="shared" si="9"/>
        <v>0</v>
      </c>
      <c r="AI75" s="195">
        <f t="shared" si="9"/>
        <v>4152699.97</v>
      </c>
      <c r="AJ75" s="195">
        <f t="shared" si="9"/>
        <v>115447430.59999999</v>
      </c>
      <c r="AK75" s="195">
        <f t="shared" si="9"/>
        <v>3051536</v>
      </c>
      <c r="AL75" s="195">
        <f t="shared" si="9"/>
        <v>2358432.0300000003</v>
      </c>
      <c r="AM75" s="195">
        <f t="shared" si="9"/>
        <v>0</v>
      </c>
      <c r="AN75" s="195">
        <f t="shared" si="9"/>
        <v>0</v>
      </c>
      <c r="AO75" s="195">
        <f t="shared" si="9"/>
        <v>0</v>
      </c>
      <c r="AP75" s="195">
        <f t="shared" si="9"/>
        <v>214369574.28</v>
      </c>
      <c r="AQ75" s="195">
        <f t="shared" si="9"/>
        <v>0</v>
      </c>
      <c r="AR75" s="195">
        <f t="shared" si="9"/>
        <v>13678001.050000001</v>
      </c>
      <c r="AS75" s="195">
        <f t="shared" si="9"/>
        <v>0</v>
      </c>
      <c r="AT75" s="195">
        <f t="shared" si="9"/>
        <v>0</v>
      </c>
      <c r="AU75" s="195">
        <f t="shared" si="9"/>
        <v>0</v>
      </c>
      <c r="AV75" s="195">
        <f t="shared" si="9"/>
        <v>0</v>
      </c>
      <c r="AW75" s="252" t="s">
        <v>221</v>
      </c>
      <c r="AX75" s="252" t="s">
        <v>221</v>
      </c>
      <c r="AY75" s="252" t="s">
        <v>221</v>
      </c>
      <c r="AZ75" s="252" t="s">
        <v>221</v>
      </c>
      <c r="BA75" s="252" t="s">
        <v>221</v>
      </c>
      <c r="BB75" s="252" t="s">
        <v>221</v>
      </c>
      <c r="BC75" s="252" t="s">
        <v>221</v>
      </c>
      <c r="BD75" s="252" t="s">
        <v>221</v>
      </c>
      <c r="BE75" s="252" t="s">
        <v>221</v>
      </c>
      <c r="BF75" s="252" t="s">
        <v>221</v>
      </c>
      <c r="BG75" s="252" t="s">
        <v>221</v>
      </c>
      <c r="BH75" s="252" t="s">
        <v>221</v>
      </c>
      <c r="BI75" s="252" t="s">
        <v>221</v>
      </c>
      <c r="BJ75" s="252" t="s">
        <v>221</v>
      </c>
      <c r="BK75" s="252" t="s">
        <v>221</v>
      </c>
      <c r="BL75" s="252" t="s">
        <v>221</v>
      </c>
      <c r="BM75" s="252" t="s">
        <v>221</v>
      </c>
      <c r="BN75" s="252" t="s">
        <v>221</v>
      </c>
      <c r="BO75" s="252" t="s">
        <v>221</v>
      </c>
      <c r="BP75" s="252" t="s">
        <v>221</v>
      </c>
      <c r="BQ75" s="252" t="s">
        <v>221</v>
      </c>
      <c r="BR75" s="252" t="s">
        <v>221</v>
      </c>
      <c r="BS75" s="252" t="s">
        <v>221</v>
      </c>
      <c r="BT75" s="252" t="s">
        <v>221</v>
      </c>
      <c r="BU75" s="252" t="s">
        <v>221</v>
      </c>
      <c r="BV75" s="252" t="s">
        <v>221</v>
      </c>
      <c r="BW75" s="252" t="s">
        <v>221</v>
      </c>
      <c r="BX75" s="252" t="s">
        <v>221</v>
      </c>
      <c r="BY75" s="252" t="s">
        <v>221</v>
      </c>
      <c r="BZ75" s="252" t="s">
        <v>221</v>
      </c>
      <c r="CA75" s="252" t="s">
        <v>221</v>
      </c>
      <c r="CB75" s="252" t="s">
        <v>221</v>
      </c>
      <c r="CC75" s="252" t="s">
        <v>221</v>
      </c>
      <c r="CD75" s="252" t="s">
        <v>221</v>
      </c>
      <c r="CE75" s="195">
        <f t="shared" si="8"/>
        <v>1136371652.2699997</v>
      </c>
      <c r="CF75" s="255"/>
    </row>
    <row r="76" spans="1:84" ht="12.65" customHeight="1" x14ac:dyDescent="0.35">
      <c r="A76" s="171" t="s">
        <v>248</v>
      </c>
      <c r="B76" s="175"/>
      <c r="C76" s="184">
        <v>12817</v>
      </c>
      <c r="D76" s="184">
        <v>22396</v>
      </c>
      <c r="E76" s="185">
        <v>82636</v>
      </c>
      <c r="F76" s="185"/>
      <c r="G76" s="184"/>
      <c r="H76" s="184"/>
      <c r="I76" s="185"/>
      <c r="J76" s="185"/>
      <c r="K76" s="185"/>
      <c r="L76" s="185"/>
      <c r="M76" s="185"/>
      <c r="N76" s="185"/>
      <c r="O76" s="185">
        <v>2763</v>
      </c>
      <c r="P76" s="185">
        <v>20697</v>
      </c>
      <c r="Q76" s="185">
        <v>1737</v>
      </c>
      <c r="R76" s="185"/>
      <c r="S76" s="185">
        <v>7010</v>
      </c>
      <c r="T76" s="185"/>
      <c r="U76" s="185">
        <v>13589</v>
      </c>
      <c r="V76" s="185"/>
      <c r="W76" s="185">
        <v>1199</v>
      </c>
      <c r="X76" s="185">
        <v>1315</v>
      </c>
      <c r="Y76" s="185">
        <v>15236</v>
      </c>
      <c r="Z76" s="185"/>
      <c r="AA76" s="185"/>
      <c r="AB76" s="185">
        <v>8816</v>
      </c>
      <c r="AC76" s="185">
        <v>2215</v>
      </c>
      <c r="AD76" s="185">
        <v>1198</v>
      </c>
      <c r="AE76" s="185">
        <v>9386</v>
      </c>
      <c r="AF76" s="185"/>
      <c r="AG76" s="185">
        <v>10208</v>
      </c>
      <c r="AH76" s="185"/>
      <c r="AI76" s="185">
        <v>9401</v>
      </c>
      <c r="AJ76" s="185">
        <v>41802</v>
      </c>
      <c r="AK76" s="185"/>
      <c r="AL76" s="185"/>
      <c r="AM76" s="185"/>
      <c r="AN76" s="185"/>
      <c r="AO76" s="185"/>
      <c r="AP76" s="185">
        <v>18690</v>
      </c>
      <c r="AQ76" s="185"/>
      <c r="AR76" s="185">
        <v>6827</v>
      </c>
      <c r="AS76" s="185"/>
      <c r="AT76" s="185"/>
      <c r="AU76" s="185"/>
      <c r="AV76" s="185"/>
      <c r="AW76" s="185"/>
      <c r="AX76" s="185"/>
      <c r="AY76" s="185">
        <v>8453</v>
      </c>
      <c r="AZ76" s="185"/>
      <c r="BA76" s="185"/>
      <c r="BB76" s="185">
        <v>859</v>
      </c>
      <c r="BC76" s="185"/>
      <c r="BD76" s="185">
        <v>5582</v>
      </c>
      <c r="BE76" s="185">
        <v>33896</v>
      </c>
      <c r="BF76" s="185"/>
      <c r="BG76" s="185">
        <v>552</v>
      </c>
      <c r="BH76" s="185">
        <v>4216</v>
      </c>
      <c r="BI76" s="185"/>
      <c r="BJ76" s="185"/>
      <c r="BK76" s="185"/>
      <c r="BL76" s="185">
        <v>2480</v>
      </c>
      <c r="BM76" s="185"/>
      <c r="BN76" s="185">
        <v>3989</v>
      </c>
      <c r="BO76" s="185"/>
      <c r="BP76" s="185"/>
      <c r="BQ76" s="185"/>
      <c r="BR76" s="185">
        <v>265</v>
      </c>
      <c r="BS76" s="185"/>
      <c r="BT76" s="185">
        <v>384</v>
      </c>
      <c r="BU76" s="185"/>
      <c r="BV76" s="185">
        <v>1501</v>
      </c>
      <c r="BW76" s="185"/>
      <c r="BX76" s="185">
        <v>831</v>
      </c>
      <c r="BY76" s="185"/>
      <c r="BZ76" s="185"/>
      <c r="CA76" s="185">
        <v>1143</v>
      </c>
      <c r="CB76" s="185"/>
      <c r="CC76" s="185"/>
      <c r="CD76" s="252" t="s">
        <v>221</v>
      </c>
      <c r="CE76" s="195">
        <f t="shared" si="8"/>
        <v>354089</v>
      </c>
      <c r="CF76" s="195">
        <f>BE59-CE76</f>
        <v>0</v>
      </c>
    </row>
    <row r="77" spans="1:84" ht="12.65" customHeight="1" x14ac:dyDescent="0.35">
      <c r="A77" s="171" t="s">
        <v>249</v>
      </c>
      <c r="B77" s="175"/>
      <c r="C77" s="184">
        <v>8345</v>
      </c>
      <c r="D77" s="184">
        <v>86230</v>
      </c>
      <c r="E77" s="184">
        <v>158552</v>
      </c>
      <c r="F77" s="184"/>
      <c r="G77" s="184"/>
      <c r="H77" s="184"/>
      <c r="I77" s="184"/>
      <c r="J77" s="184"/>
      <c r="K77" s="184"/>
      <c r="L77" s="184"/>
      <c r="M77" s="184"/>
      <c r="N77" s="184"/>
      <c r="O77" s="184">
        <v>20862</v>
      </c>
      <c r="P77" s="184"/>
      <c r="Q77" s="184"/>
      <c r="R77" s="184"/>
      <c r="S77" s="184"/>
      <c r="T77" s="184"/>
      <c r="U77" s="184"/>
      <c r="V77" s="184"/>
      <c r="W77" s="184"/>
      <c r="X77" s="184"/>
      <c r="Y77" s="184"/>
      <c r="Z77" s="184"/>
      <c r="AA77" s="184"/>
      <c r="AB77" s="184"/>
      <c r="AC77" s="184"/>
      <c r="AD77" s="184"/>
      <c r="AE77" s="184"/>
      <c r="AF77" s="184"/>
      <c r="AG77" s="184">
        <v>2782</v>
      </c>
      <c r="AH77" s="184"/>
      <c r="AI77" s="184">
        <v>1391</v>
      </c>
      <c r="AJ77" s="184"/>
      <c r="AK77" s="184"/>
      <c r="AL77" s="184"/>
      <c r="AM77" s="184"/>
      <c r="AN77" s="184"/>
      <c r="AO77" s="184"/>
      <c r="AP77" s="184"/>
      <c r="AQ77" s="184"/>
      <c r="AR77" s="184"/>
      <c r="AS77" s="184"/>
      <c r="AT77" s="184"/>
      <c r="AU77" s="184"/>
      <c r="AV77" s="184"/>
      <c r="AW77" s="184"/>
      <c r="AX77" s="252" t="s">
        <v>221</v>
      </c>
      <c r="AY77" s="252" t="s">
        <v>221</v>
      </c>
      <c r="AZ77" s="184">
        <v>714695</v>
      </c>
      <c r="BA77" s="184"/>
      <c r="BB77" s="184"/>
      <c r="BC77" s="184"/>
      <c r="BD77" s="252" t="s">
        <v>221</v>
      </c>
      <c r="BE77" s="252" t="s">
        <v>221</v>
      </c>
      <c r="BF77" s="184"/>
      <c r="BG77" s="252" t="s">
        <v>221</v>
      </c>
      <c r="BH77" s="184"/>
      <c r="BI77" s="184"/>
      <c r="BJ77" s="252" t="s">
        <v>221</v>
      </c>
      <c r="BK77" s="184"/>
      <c r="BL77" s="184"/>
      <c r="BM77" s="184"/>
      <c r="BN77" s="252" t="s">
        <v>221</v>
      </c>
      <c r="BO77" s="252" t="s">
        <v>221</v>
      </c>
      <c r="BP77" s="252" t="s">
        <v>221</v>
      </c>
      <c r="BQ77" s="252" t="s">
        <v>221</v>
      </c>
      <c r="BR77" s="184"/>
      <c r="BS77" s="184"/>
      <c r="BT77" s="184"/>
      <c r="BU77" s="184"/>
      <c r="BV77" s="184"/>
      <c r="BW77" s="184"/>
      <c r="BX77" s="184"/>
      <c r="BY77" s="184"/>
      <c r="BZ77" s="184"/>
      <c r="CA77" s="184"/>
      <c r="CB77" s="184"/>
      <c r="CC77" s="252" t="s">
        <v>221</v>
      </c>
      <c r="CD77" s="252" t="s">
        <v>221</v>
      </c>
      <c r="CE77" s="195">
        <f>SUM(C77:CD77)</f>
        <v>992857</v>
      </c>
      <c r="CF77" s="195">
        <f>AY59-CE77</f>
        <v>0</v>
      </c>
    </row>
    <row r="78" spans="1:84" ht="12.65" customHeight="1" x14ac:dyDescent="0.35">
      <c r="A78" s="171" t="s">
        <v>250</v>
      </c>
      <c r="B78" s="175"/>
      <c r="C78" s="184"/>
      <c r="D78" s="184"/>
      <c r="E78" s="184"/>
      <c r="F78" s="184"/>
      <c r="G78" s="184"/>
      <c r="H78" s="184"/>
      <c r="I78" s="184"/>
      <c r="J78" s="184"/>
      <c r="K78" s="184"/>
      <c r="L78" s="184"/>
      <c r="M78" s="184"/>
      <c r="N78" s="184"/>
      <c r="O78" s="184"/>
      <c r="P78" s="184"/>
      <c r="Q78" s="184"/>
      <c r="R78" s="184"/>
      <c r="S78" s="184"/>
      <c r="T78" s="184"/>
      <c r="U78" s="184"/>
      <c r="V78" s="184"/>
      <c r="W78" s="184"/>
      <c r="X78" s="184"/>
      <c r="Y78" s="184"/>
      <c r="Z78" s="184"/>
      <c r="AA78" s="184"/>
      <c r="AB78" s="184"/>
      <c r="AC78" s="184"/>
      <c r="AD78" s="184"/>
      <c r="AE78" s="184"/>
      <c r="AF78" s="184"/>
      <c r="AG78" s="184"/>
      <c r="AH78" s="184"/>
      <c r="AI78" s="184"/>
      <c r="AJ78" s="184"/>
      <c r="AK78" s="184"/>
      <c r="AL78" s="184"/>
      <c r="AM78" s="184"/>
      <c r="AN78" s="184"/>
      <c r="AO78" s="184"/>
      <c r="AP78" s="184"/>
      <c r="AQ78" s="184"/>
      <c r="AR78" s="184"/>
      <c r="AS78" s="184"/>
      <c r="AT78" s="184"/>
      <c r="AU78" s="184"/>
      <c r="AV78" s="184"/>
      <c r="AW78" s="184"/>
      <c r="AX78" s="252" t="s">
        <v>221</v>
      </c>
      <c r="AY78" s="252" t="s">
        <v>221</v>
      </c>
      <c r="AZ78" s="252" t="s">
        <v>221</v>
      </c>
      <c r="BA78" s="184"/>
      <c r="BB78" s="184"/>
      <c r="BC78" s="184"/>
      <c r="BD78" s="252" t="s">
        <v>221</v>
      </c>
      <c r="BE78" s="252" t="s">
        <v>221</v>
      </c>
      <c r="BF78" s="252" t="s">
        <v>221</v>
      </c>
      <c r="BG78" s="252" t="s">
        <v>221</v>
      </c>
      <c r="BH78" s="184"/>
      <c r="BI78" s="184"/>
      <c r="BJ78" s="252" t="s">
        <v>221</v>
      </c>
      <c r="BK78" s="184"/>
      <c r="BL78" s="184"/>
      <c r="BM78" s="184"/>
      <c r="BN78" s="252" t="s">
        <v>221</v>
      </c>
      <c r="BO78" s="252" t="s">
        <v>221</v>
      </c>
      <c r="BP78" s="252" t="s">
        <v>221</v>
      </c>
      <c r="BQ78" s="252" t="s">
        <v>221</v>
      </c>
      <c r="BR78" s="252" t="s">
        <v>221</v>
      </c>
      <c r="BS78" s="184"/>
      <c r="BT78" s="184"/>
      <c r="BU78" s="184"/>
      <c r="BV78" s="184"/>
      <c r="BW78" s="184"/>
      <c r="BX78" s="184"/>
      <c r="BY78" s="184"/>
      <c r="BZ78" s="184"/>
      <c r="CA78" s="184"/>
      <c r="CB78" s="184"/>
      <c r="CC78" s="252" t="s">
        <v>221</v>
      </c>
      <c r="CD78" s="252" t="s">
        <v>221</v>
      </c>
      <c r="CE78" s="195">
        <f t="shared" si="8"/>
        <v>0</v>
      </c>
      <c r="CF78" s="195"/>
    </row>
    <row r="79" spans="1:84" ht="12.65" customHeight="1" x14ac:dyDescent="0.35">
      <c r="A79" s="171" t="s">
        <v>251</v>
      </c>
      <c r="B79" s="175"/>
      <c r="C79" s="225">
        <v>111994</v>
      </c>
      <c r="D79" s="225">
        <v>153439</v>
      </c>
      <c r="E79" s="184">
        <v>397410</v>
      </c>
      <c r="F79" s="184"/>
      <c r="G79" s="184"/>
      <c r="H79" s="184"/>
      <c r="I79" s="184"/>
      <c r="J79" s="184"/>
      <c r="K79" s="184"/>
      <c r="L79" s="184"/>
      <c r="M79" s="184"/>
      <c r="N79" s="184"/>
      <c r="O79" s="184">
        <v>66496</v>
      </c>
      <c r="P79" s="184">
        <v>217893</v>
      </c>
      <c r="Q79" s="184">
        <v>13724</v>
      </c>
      <c r="R79" s="184">
        <v>62242</v>
      </c>
      <c r="S79" s="184">
        <v>39284</v>
      </c>
      <c r="T79" s="184"/>
      <c r="U79" s="184"/>
      <c r="V79" s="184"/>
      <c r="W79" s="184"/>
      <c r="X79" s="184"/>
      <c r="Y79" s="184"/>
      <c r="Z79" s="184"/>
      <c r="AA79" s="184"/>
      <c r="AB79" s="184"/>
      <c r="AC79" s="184"/>
      <c r="AD79" s="184"/>
      <c r="AE79" s="184">
        <v>2154</v>
      </c>
      <c r="AF79" s="184"/>
      <c r="AG79" s="184">
        <v>324255</v>
      </c>
      <c r="AH79" s="184"/>
      <c r="AI79" s="184">
        <v>119465</v>
      </c>
      <c r="AJ79" s="184">
        <v>53455</v>
      </c>
      <c r="AK79" s="184"/>
      <c r="AL79" s="184"/>
      <c r="AM79" s="184"/>
      <c r="AN79" s="184"/>
      <c r="AO79" s="184"/>
      <c r="AP79" s="184"/>
      <c r="AQ79" s="184"/>
      <c r="AR79" s="184">
        <v>7741</v>
      </c>
      <c r="AS79" s="184"/>
      <c r="AT79" s="184"/>
      <c r="AU79" s="184"/>
      <c r="AV79" s="184"/>
      <c r="AW79" s="184"/>
      <c r="AX79" s="252" t="s">
        <v>221</v>
      </c>
      <c r="AY79" s="252" t="s">
        <v>221</v>
      </c>
      <c r="AZ79" s="252" t="s">
        <v>221</v>
      </c>
      <c r="BA79" s="252" t="s">
        <v>221</v>
      </c>
      <c r="BB79" s="184"/>
      <c r="BC79" s="184"/>
      <c r="BD79" s="252" t="s">
        <v>221</v>
      </c>
      <c r="BE79" s="252" t="s">
        <v>221</v>
      </c>
      <c r="BF79" s="252" t="s">
        <v>221</v>
      </c>
      <c r="BG79" s="252" t="s">
        <v>221</v>
      </c>
      <c r="BH79" s="184"/>
      <c r="BI79" s="184"/>
      <c r="BJ79" s="252" t="s">
        <v>221</v>
      </c>
      <c r="BK79" s="184"/>
      <c r="BL79" s="184"/>
      <c r="BM79" s="184"/>
      <c r="BN79" s="252" t="s">
        <v>221</v>
      </c>
      <c r="BO79" s="252" t="s">
        <v>221</v>
      </c>
      <c r="BP79" s="252" t="s">
        <v>221</v>
      </c>
      <c r="BQ79" s="252" t="s">
        <v>221</v>
      </c>
      <c r="BR79" s="252" t="s">
        <v>221</v>
      </c>
      <c r="BS79" s="184"/>
      <c r="BT79" s="184"/>
      <c r="BU79" s="184"/>
      <c r="BV79" s="184"/>
      <c r="BW79" s="184"/>
      <c r="BX79" s="184"/>
      <c r="BY79" s="184"/>
      <c r="BZ79" s="184"/>
      <c r="CA79" s="184"/>
      <c r="CB79" s="184"/>
      <c r="CC79" s="252" t="s">
        <v>221</v>
      </c>
      <c r="CD79" s="252" t="s">
        <v>221</v>
      </c>
      <c r="CE79" s="195">
        <f t="shared" si="8"/>
        <v>1569552</v>
      </c>
      <c r="CF79" s="195">
        <f>BA59</f>
        <v>0</v>
      </c>
    </row>
    <row r="80" spans="1:84" ht="21" customHeight="1" x14ac:dyDescent="0.35">
      <c r="A80" s="171" t="s">
        <v>252</v>
      </c>
      <c r="B80" s="175"/>
      <c r="C80" s="187">
        <v>47.01</v>
      </c>
      <c r="D80" s="187">
        <v>58.03</v>
      </c>
      <c r="E80" s="187">
        <v>137.19999999999999</v>
      </c>
      <c r="F80" s="187"/>
      <c r="G80" s="187"/>
      <c r="H80" s="187"/>
      <c r="I80" s="187"/>
      <c r="J80" s="187"/>
      <c r="K80" s="187"/>
      <c r="L80" s="187"/>
      <c r="M80" s="187"/>
      <c r="N80" s="187"/>
      <c r="O80" s="187">
        <v>20.18</v>
      </c>
      <c r="P80" s="187">
        <v>31.22</v>
      </c>
      <c r="Q80" s="187">
        <v>13.77</v>
      </c>
      <c r="R80" s="187">
        <v>0</v>
      </c>
      <c r="S80" s="187">
        <v>0</v>
      </c>
      <c r="T80" s="187">
        <v>0.48</v>
      </c>
      <c r="U80" s="187"/>
      <c r="V80" s="187"/>
      <c r="W80" s="187"/>
      <c r="X80" s="187">
        <v>0</v>
      </c>
      <c r="Y80" s="187">
        <v>11.79</v>
      </c>
      <c r="Z80" s="187"/>
      <c r="AA80" s="187"/>
      <c r="AB80" s="187"/>
      <c r="AC80" s="187"/>
      <c r="AD80" s="187"/>
      <c r="AE80" s="187"/>
      <c r="AF80" s="187"/>
      <c r="AG80" s="187">
        <v>35.43</v>
      </c>
      <c r="AH80" s="187"/>
      <c r="AI80" s="187">
        <v>16.86</v>
      </c>
      <c r="AJ80" s="187">
        <v>19.77</v>
      </c>
      <c r="AK80" s="187"/>
      <c r="AL80" s="187"/>
      <c r="AM80" s="187"/>
      <c r="AN80" s="187"/>
      <c r="AO80" s="187"/>
      <c r="AP80" s="187">
        <v>12.76</v>
      </c>
      <c r="AQ80" s="187"/>
      <c r="AR80" s="187">
        <v>31.37</v>
      </c>
      <c r="AS80" s="187"/>
      <c r="AT80" s="187"/>
      <c r="AU80" s="187"/>
      <c r="AV80" s="187"/>
      <c r="AW80" s="252" t="s">
        <v>221</v>
      </c>
      <c r="AX80" s="252" t="s">
        <v>221</v>
      </c>
      <c r="AY80" s="252" t="s">
        <v>221</v>
      </c>
      <c r="AZ80" s="252" t="s">
        <v>221</v>
      </c>
      <c r="BA80" s="252" t="s">
        <v>221</v>
      </c>
      <c r="BB80" s="252" t="s">
        <v>221</v>
      </c>
      <c r="BC80" s="252" t="s">
        <v>221</v>
      </c>
      <c r="BD80" s="252" t="s">
        <v>221</v>
      </c>
      <c r="BE80" s="252" t="s">
        <v>221</v>
      </c>
      <c r="BF80" s="252" t="s">
        <v>221</v>
      </c>
      <c r="BG80" s="252" t="s">
        <v>221</v>
      </c>
      <c r="BH80" s="252" t="s">
        <v>221</v>
      </c>
      <c r="BI80" s="252" t="s">
        <v>221</v>
      </c>
      <c r="BJ80" s="252" t="s">
        <v>221</v>
      </c>
      <c r="BK80" s="252" t="s">
        <v>221</v>
      </c>
      <c r="BL80" s="252" t="s">
        <v>221</v>
      </c>
      <c r="BM80" s="252" t="s">
        <v>221</v>
      </c>
      <c r="BN80" s="252" t="s">
        <v>221</v>
      </c>
      <c r="BO80" s="252" t="s">
        <v>221</v>
      </c>
      <c r="BP80" s="252" t="s">
        <v>221</v>
      </c>
      <c r="BQ80" s="252" t="s">
        <v>221</v>
      </c>
      <c r="BR80" s="252" t="s">
        <v>221</v>
      </c>
      <c r="BS80" s="252" t="s">
        <v>221</v>
      </c>
      <c r="BT80" s="252" t="s">
        <v>221</v>
      </c>
      <c r="BU80" s="257"/>
      <c r="BV80" s="257"/>
      <c r="BW80" s="257"/>
      <c r="BX80" s="257"/>
      <c r="BY80" s="257"/>
      <c r="BZ80" s="257"/>
      <c r="CA80" s="257"/>
      <c r="CB80" s="257"/>
      <c r="CC80" s="252" t="s">
        <v>221</v>
      </c>
      <c r="CD80" s="252" t="s">
        <v>221</v>
      </c>
      <c r="CE80" s="258">
        <f t="shared" si="8"/>
        <v>435.87</v>
      </c>
      <c r="CF80" s="258"/>
    </row>
    <row r="81" spans="1:5" ht="12.65" customHeight="1" x14ac:dyDescent="0.35">
      <c r="A81" s="208" t="s">
        <v>253</v>
      </c>
      <c r="B81" s="208"/>
      <c r="C81" s="208"/>
      <c r="D81" s="208"/>
      <c r="E81" s="208"/>
    </row>
    <row r="82" spans="1:5" ht="12.65" customHeight="1" x14ac:dyDescent="0.35">
      <c r="A82" s="171" t="s">
        <v>254</v>
      </c>
      <c r="B82" s="172"/>
      <c r="C82" s="284" t="s">
        <v>1269</v>
      </c>
      <c r="D82" s="259"/>
      <c r="E82" s="175"/>
    </row>
    <row r="83" spans="1:5" ht="12.65" customHeight="1" x14ac:dyDescent="0.35">
      <c r="A83" s="173" t="s">
        <v>255</v>
      </c>
      <c r="B83" s="172" t="s">
        <v>256</v>
      </c>
      <c r="C83" s="227" t="s">
        <v>1374</v>
      </c>
      <c r="D83" s="259"/>
      <c r="E83" s="175"/>
    </row>
    <row r="84" spans="1:5" ht="12.65" customHeight="1" x14ac:dyDescent="0.35">
      <c r="A84" s="173" t="s">
        <v>257</v>
      </c>
      <c r="B84" s="172" t="s">
        <v>256</v>
      </c>
      <c r="C84" s="230" t="s">
        <v>1270</v>
      </c>
      <c r="D84" s="205"/>
      <c r="E84" s="204"/>
    </row>
    <row r="85" spans="1:5" ht="12.65" customHeight="1" x14ac:dyDescent="0.35">
      <c r="A85" s="173" t="s">
        <v>1251</v>
      </c>
      <c r="B85" s="172"/>
      <c r="C85" s="273" t="s">
        <v>1271</v>
      </c>
      <c r="D85" s="205"/>
      <c r="E85" s="204"/>
    </row>
    <row r="86" spans="1:5" ht="12.65" customHeight="1" x14ac:dyDescent="0.35">
      <c r="A86" s="173" t="s">
        <v>1252</v>
      </c>
      <c r="B86" s="172" t="s">
        <v>256</v>
      </c>
      <c r="C86" s="231" t="s">
        <v>1272</v>
      </c>
      <c r="D86" s="205"/>
      <c r="E86" s="204"/>
    </row>
    <row r="87" spans="1:5" ht="12.65" customHeight="1" x14ac:dyDescent="0.35">
      <c r="A87" s="173" t="s">
        <v>258</v>
      </c>
      <c r="B87" s="172" t="s">
        <v>256</v>
      </c>
      <c r="C87" s="230" t="s">
        <v>1273</v>
      </c>
      <c r="D87" s="205"/>
      <c r="E87" s="204"/>
    </row>
    <row r="88" spans="1:5" ht="12.65" customHeight="1" x14ac:dyDescent="0.35">
      <c r="A88" s="173" t="s">
        <v>259</v>
      </c>
      <c r="B88" s="172" t="s">
        <v>256</v>
      </c>
      <c r="C88" s="230" t="s">
        <v>1274</v>
      </c>
      <c r="D88" s="205"/>
      <c r="E88" s="204"/>
    </row>
    <row r="89" spans="1:5" ht="12.65" customHeight="1" x14ac:dyDescent="0.35">
      <c r="A89" s="173" t="s">
        <v>260</v>
      </c>
      <c r="B89" s="172" t="s">
        <v>256</v>
      </c>
      <c r="C89" s="230" t="s">
        <v>1275</v>
      </c>
      <c r="D89" s="205"/>
      <c r="E89" s="204"/>
    </row>
    <row r="90" spans="1:5" ht="12.65" customHeight="1" x14ac:dyDescent="0.35">
      <c r="A90" s="173" t="s">
        <v>261</v>
      </c>
      <c r="B90" s="172" t="s">
        <v>256</v>
      </c>
      <c r="C90" s="230" t="s">
        <v>1276</v>
      </c>
      <c r="D90" s="205"/>
      <c r="E90" s="204"/>
    </row>
    <row r="91" spans="1:5" ht="12.65" customHeight="1" x14ac:dyDescent="0.35">
      <c r="A91" s="173" t="s">
        <v>262</v>
      </c>
      <c r="B91" s="172" t="s">
        <v>256</v>
      </c>
      <c r="C91" s="230" t="s">
        <v>1277</v>
      </c>
      <c r="D91" s="205"/>
      <c r="E91" s="204"/>
    </row>
    <row r="92" spans="1:5" ht="12.65" customHeight="1" x14ac:dyDescent="0.35">
      <c r="A92" s="173" t="s">
        <v>263</v>
      </c>
      <c r="B92" s="172" t="s">
        <v>256</v>
      </c>
      <c r="C92" s="226" t="s">
        <v>1278</v>
      </c>
      <c r="D92" s="259"/>
      <c r="E92" s="175"/>
    </row>
    <row r="93" spans="1:5" ht="12.65" customHeight="1" x14ac:dyDescent="0.35">
      <c r="A93" s="173" t="s">
        <v>264</v>
      </c>
      <c r="B93" s="172" t="s">
        <v>256</v>
      </c>
      <c r="C93" s="293" t="s">
        <v>1279</v>
      </c>
      <c r="D93" s="259"/>
      <c r="E93" s="175"/>
    </row>
    <row r="94" spans="1:5" ht="12.65" customHeight="1" x14ac:dyDescent="0.35">
      <c r="A94" s="173"/>
      <c r="B94" s="173"/>
      <c r="C94" s="191"/>
      <c r="D94" s="175"/>
      <c r="E94" s="175"/>
    </row>
    <row r="95" spans="1:5" ht="12.65" customHeight="1" x14ac:dyDescent="0.35">
      <c r="A95" s="208" t="s">
        <v>265</v>
      </c>
      <c r="B95" s="208"/>
      <c r="C95" s="208"/>
      <c r="D95" s="208"/>
      <c r="E95" s="208"/>
    </row>
    <row r="96" spans="1:5" ht="12.65" customHeight="1" x14ac:dyDescent="0.35">
      <c r="A96" s="260" t="s">
        <v>266</v>
      </c>
      <c r="B96" s="260"/>
      <c r="C96" s="260"/>
      <c r="D96" s="260"/>
      <c r="E96" s="260"/>
    </row>
    <row r="97" spans="1:5" ht="12.65" customHeight="1" x14ac:dyDescent="0.35">
      <c r="A97" s="173" t="s">
        <v>267</v>
      </c>
      <c r="B97" s="172" t="s">
        <v>256</v>
      </c>
      <c r="C97" s="189"/>
      <c r="D97" s="175"/>
      <c r="E97" s="175"/>
    </row>
    <row r="98" spans="1:5" ht="12.65" customHeight="1" x14ac:dyDescent="0.35">
      <c r="A98" s="173" t="s">
        <v>259</v>
      </c>
      <c r="B98" s="172" t="s">
        <v>256</v>
      </c>
      <c r="C98" s="189"/>
      <c r="D98" s="175"/>
      <c r="E98" s="175"/>
    </row>
    <row r="99" spans="1:5" ht="12.65" customHeight="1" x14ac:dyDescent="0.35">
      <c r="A99" s="173" t="s">
        <v>268</v>
      </c>
      <c r="B99" s="172" t="s">
        <v>256</v>
      </c>
      <c r="C99" s="189"/>
      <c r="D99" s="175"/>
      <c r="E99" s="175"/>
    </row>
    <row r="100" spans="1:5" ht="12.65" customHeight="1" x14ac:dyDescent="0.35">
      <c r="A100" s="260" t="s">
        <v>269</v>
      </c>
      <c r="B100" s="260"/>
      <c r="C100" s="260"/>
      <c r="D100" s="260"/>
      <c r="E100" s="260"/>
    </row>
    <row r="101" spans="1:5" ht="12.65" customHeight="1" x14ac:dyDescent="0.35">
      <c r="A101" s="173" t="s">
        <v>270</v>
      </c>
      <c r="B101" s="172" t="s">
        <v>256</v>
      </c>
      <c r="C101" s="189"/>
      <c r="D101" s="175"/>
      <c r="E101" s="175"/>
    </row>
    <row r="102" spans="1:5" ht="12.65" customHeight="1" x14ac:dyDescent="0.35">
      <c r="A102" s="173" t="s">
        <v>132</v>
      </c>
      <c r="B102" s="172" t="s">
        <v>256</v>
      </c>
      <c r="C102" s="222">
        <v>1</v>
      </c>
      <c r="D102" s="175"/>
      <c r="E102" s="175"/>
    </row>
    <row r="103" spans="1:5" ht="12.65" customHeight="1" x14ac:dyDescent="0.35">
      <c r="A103" s="260" t="s">
        <v>271</v>
      </c>
      <c r="B103" s="260"/>
      <c r="C103" s="260"/>
      <c r="D103" s="260"/>
      <c r="E103" s="260"/>
    </row>
    <row r="104" spans="1:5" ht="12.65" customHeight="1" x14ac:dyDescent="0.35">
      <c r="A104" s="173" t="s">
        <v>272</v>
      </c>
      <c r="B104" s="172" t="s">
        <v>256</v>
      </c>
      <c r="C104" s="189"/>
      <c r="D104" s="175"/>
      <c r="E104" s="175"/>
    </row>
    <row r="105" spans="1:5" ht="12.65" customHeight="1" x14ac:dyDescent="0.35">
      <c r="A105" s="173" t="s">
        <v>273</v>
      </c>
      <c r="B105" s="172" t="s">
        <v>256</v>
      </c>
      <c r="C105" s="189"/>
      <c r="D105" s="175"/>
      <c r="E105" s="175"/>
    </row>
    <row r="106" spans="1:5" ht="12.65" customHeight="1" x14ac:dyDescent="0.35">
      <c r="A106" s="173" t="s">
        <v>274</v>
      </c>
      <c r="B106" s="172" t="s">
        <v>256</v>
      </c>
      <c r="C106" s="189"/>
      <c r="D106" s="175"/>
      <c r="E106" s="175"/>
    </row>
    <row r="107" spans="1:5" ht="21.75" customHeight="1" x14ac:dyDescent="0.35">
      <c r="A107" s="173"/>
      <c r="B107" s="172"/>
      <c r="C107" s="190"/>
      <c r="D107" s="175"/>
      <c r="E107" s="175"/>
    </row>
    <row r="108" spans="1:5" ht="13.5" customHeight="1" x14ac:dyDescent="0.35">
      <c r="A108" s="207" t="s">
        <v>275</v>
      </c>
      <c r="B108" s="208"/>
      <c r="C108" s="208"/>
      <c r="D108" s="208"/>
      <c r="E108" s="208"/>
    </row>
    <row r="109" spans="1:5" ht="13.5" customHeight="1" x14ac:dyDescent="0.35">
      <c r="A109" s="173"/>
      <c r="B109" s="172"/>
      <c r="C109" s="190"/>
      <c r="D109" s="175"/>
      <c r="E109" s="175"/>
    </row>
    <row r="110" spans="1:5" ht="12.65" customHeight="1" x14ac:dyDescent="0.35">
      <c r="A110" s="171" t="s">
        <v>276</v>
      </c>
      <c r="B110" s="175"/>
      <c r="C110" s="182" t="s">
        <v>277</v>
      </c>
      <c r="D110" s="170" t="s">
        <v>215</v>
      </c>
      <c r="E110" s="175"/>
    </row>
    <row r="111" spans="1:5" ht="12.65" customHeight="1" x14ac:dyDescent="0.35">
      <c r="A111" s="173" t="s">
        <v>278</v>
      </c>
      <c r="B111" s="172" t="s">
        <v>256</v>
      </c>
      <c r="C111" s="189">
        <v>9625</v>
      </c>
      <c r="D111" s="174">
        <v>43617</v>
      </c>
      <c r="E111" s="175"/>
    </row>
    <row r="112" spans="1:5" ht="12.65" customHeight="1" x14ac:dyDescent="0.35">
      <c r="A112" s="173" t="s">
        <v>279</v>
      </c>
      <c r="B112" s="172" t="s">
        <v>256</v>
      </c>
      <c r="C112" s="189">
        <v>0</v>
      </c>
      <c r="D112" s="174">
        <v>0</v>
      </c>
      <c r="E112" s="175"/>
    </row>
    <row r="113" spans="1:5" ht="12.65" customHeight="1" x14ac:dyDescent="0.35">
      <c r="A113" s="173" t="s">
        <v>280</v>
      </c>
      <c r="B113" s="172" t="s">
        <v>256</v>
      </c>
      <c r="C113" s="189">
        <v>0</v>
      </c>
      <c r="D113" s="174">
        <v>0</v>
      </c>
      <c r="E113" s="175"/>
    </row>
    <row r="114" spans="1:5" ht="12.65" customHeight="1" x14ac:dyDescent="0.35">
      <c r="A114" s="173" t="s">
        <v>281</v>
      </c>
      <c r="B114" s="172" t="s">
        <v>256</v>
      </c>
      <c r="C114" s="189">
        <v>1179</v>
      </c>
      <c r="D114" s="174">
        <v>1795</v>
      </c>
      <c r="E114" s="175"/>
    </row>
    <row r="115" spans="1:5" ht="12.65" customHeight="1" x14ac:dyDescent="0.35">
      <c r="A115" s="171" t="s">
        <v>282</v>
      </c>
      <c r="B115" s="175"/>
      <c r="C115" s="182" t="s">
        <v>167</v>
      </c>
      <c r="D115" s="175"/>
      <c r="E115" s="175"/>
    </row>
    <row r="116" spans="1:5" ht="12.65" customHeight="1" x14ac:dyDescent="0.35">
      <c r="A116" s="173" t="s">
        <v>283</v>
      </c>
      <c r="B116" s="172" t="s">
        <v>256</v>
      </c>
      <c r="C116" s="189">
        <v>26</v>
      </c>
      <c r="D116" s="175"/>
      <c r="E116" s="175"/>
    </row>
    <row r="117" spans="1:5" ht="12.65" customHeight="1" x14ac:dyDescent="0.35">
      <c r="A117" s="173" t="s">
        <v>284</v>
      </c>
      <c r="B117" s="172" t="s">
        <v>256</v>
      </c>
      <c r="C117" s="189">
        <v>22</v>
      </c>
      <c r="D117" s="175"/>
      <c r="E117" s="175"/>
    </row>
    <row r="118" spans="1:5" ht="12.65" customHeight="1" x14ac:dyDescent="0.35">
      <c r="A118" s="173" t="s">
        <v>1239</v>
      </c>
      <c r="B118" s="172" t="s">
        <v>256</v>
      </c>
      <c r="C118" s="189">
        <v>108</v>
      </c>
      <c r="D118" s="175"/>
      <c r="E118" s="175"/>
    </row>
    <row r="119" spans="1:5" ht="12.65" customHeight="1" x14ac:dyDescent="0.35">
      <c r="A119" s="173" t="s">
        <v>285</v>
      </c>
      <c r="B119" s="172" t="s">
        <v>256</v>
      </c>
      <c r="C119" s="189"/>
      <c r="D119" s="175"/>
      <c r="E119" s="175"/>
    </row>
    <row r="120" spans="1:5" ht="12.65" customHeight="1" x14ac:dyDescent="0.35">
      <c r="A120" s="173" t="s">
        <v>286</v>
      </c>
      <c r="B120" s="172" t="s">
        <v>256</v>
      </c>
      <c r="C120" s="189">
        <v>20</v>
      </c>
      <c r="D120" s="175"/>
      <c r="E120" s="175"/>
    </row>
    <row r="121" spans="1:5" ht="12.65" customHeight="1" x14ac:dyDescent="0.35">
      <c r="A121" s="173" t="s">
        <v>287</v>
      </c>
      <c r="B121" s="172" t="s">
        <v>256</v>
      </c>
      <c r="C121" s="189"/>
      <c r="D121" s="175"/>
      <c r="E121" s="175"/>
    </row>
    <row r="122" spans="1:5" ht="12.65" customHeight="1" x14ac:dyDescent="0.35">
      <c r="A122" s="173" t="s">
        <v>97</v>
      </c>
      <c r="B122" s="172" t="s">
        <v>256</v>
      </c>
      <c r="C122" s="189"/>
      <c r="D122" s="175"/>
      <c r="E122" s="175"/>
    </row>
    <row r="123" spans="1:5" ht="12.65" customHeight="1" x14ac:dyDescent="0.35">
      <c r="A123" s="173" t="s">
        <v>288</v>
      </c>
      <c r="B123" s="172" t="s">
        <v>256</v>
      </c>
      <c r="C123" s="189"/>
      <c r="D123" s="175"/>
      <c r="E123" s="175"/>
    </row>
    <row r="124" spans="1:5" ht="12.65" customHeight="1" x14ac:dyDescent="0.35">
      <c r="A124" s="173" t="s">
        <v>289</v>
      </c>
      <c r="B124" s="172"/>
      <c r="C124" s="189"/>
      <c r="D124" s="175"/>
      <c r="E124" s="175"/>
    </row>
    <row r="125" spans="1:5" ht="12.65" customHeight="1" x14ac:dyDescent="0.35">
      <c r="A125" s="173" t="s">
        <v>280</v>
      </c>
      <c r="B125" s="172" t="s">
        <v>256</v>
      </c>
      <c r="C125" s="189"/>
      <c r="D125" s="175"/>
      <c r="E125" s="175"/>
    </row>
    <row r="126" spans="1:5" ht="12.65" customHeight="1" x14ac:dyDescent="0.35">
      <c r="A126" s="173" t="s">
        <v>290</v>
      </c>
      <c r="B126" s="172" t="s">
        <v>256</v>
      </c>
      <c r="C126" s="189"/>
      <c r="D126" s="175"/>
      <c r="E126" s="175"/>
    </row>
    <row r="127" spans="1:5" ht="12.65" customHeight="1" x14ac:dyDescent="0.35">
      <c r="A127" s="173" t="s">
        <v>291</v>
      </c>
      <c r="B127" s="175"/>
      <c r="C127" s="191"/>
      <c r="D127" s="175"/>
      <c r="E127" s="175">
        <f>SUM(C116:C126)</f>
        <v>176</v>
      </c>
    </row>
    <row r="128" spans="1:5" ht="12.65" customHeight="1" x14ac:dyDescent="0.35">
      <c r="A128" s="173" t="s">
        <v>292</v>
      </c>
      <c r="B128" s="172" t="s">
        <v>256</v>
      </c>
      <c r="C128" s="189">
        <v>176</v>
      </c>
      <c r="D128" s="175"/>
      <c r="E128" s="175"/>
    </row>
    <row r="129" spans="1:6" ht="12.65" customHeight="1" x14ac:dyDescent="0.35">
      <c r="A129" s="173" t="s">
        <v>293</v>
      </c>
      <c r="B129" s="172" t="s">
        <v>256</v>
      </c>
      <c r="C129" s="189"/>
      <c r="D129" s="175"/>
      <c r="E129" s="175"/>
    </row>
    <row r="130" spans="1:6" ht="12.65" customHeight="1" x14ac:dyDescent="0.35">
      <c r="A130" s="173"/>
      <c r="B130" s="175"/>
      <c r="C130" s="191"/>
      <c r="D130" s="175"/>
      <c r="E130" s="175"/>
    </row>
    <row r="131" spans="1:6" ht="12.65" customHeight="1" x14ac:dyDescent="0.35">
      <c r="A131" s="173" t="s">
        <v>294</v>
      </c>
      <c r="B131" s="172" t="s">
        <v>256</v>
      </c>
      <c r="C131" s="189"/>
      <c r="D131" s="175"/>
      <c r="E131" s="175"/>
    </row>
    <row r="132" spans="1:6" ht="12.65" customHeight="1" x14ac:dyDescent="0.35">
      <c r="A132" s="173"/>
      <c r="B132" s="173"/>
      <c r="C132" s="191"/>
      <c r="D132" s="175"/>
      <c r="E132" s="175"/>
    </row>
    <row r="133" spans="1:6" ht="12.65" customHeight="1" x14ac:dyDescent="0.35">
      <c r="A133" s="173"/>
      <c r="B133" s="173"/>
      <c r="C133" s="191"/>
      <c r="D133" s="175"/>
      <c r="E133" s="175"/>
    </row>
    <row r="134" spans="1:6" ht="12.65" customHeight="1" x14ac:dyDescent="0.35">
      <c r="A134" s="173"/>
      <c r="B134" s="173"/>
      <c r="C134" s="191"/>
      <c r="D134" s="175"/>
      <c r="E134" s="175"/>
    </row>
    <row r="135" spans="1:6" ht="18" customHeight="1" x14ac:dyDescent="0.35">
      <c r="A135" s="173"/>
      <c r="B135" s="173"/>
      <c r="C135" s="191"/>
      <c r="D135" s="175"/>
      <c r="E135" s="175"/>
    </row>
    <row r="136" spans="1:6" ht="12.65" customHeight="1" x14ac:dyDescent="0.35">
      <c r="A136" s="208" t="s">
        <v>1240</v>
      </c>
      <c r="B136" s="207"/>
      <c r="C136" s="207"/>
      <c r="D136" s="207"/>
      <c r="E136" s="207"/>
    </row>
    <row r="137" spans="1:6" ht="12.65" customHeight="1" x14ac:dyDescent="0.35">
      <c r="A137" s="261" t="s">
        <v>295</v>
      </c>
      <c r="B137" s="176" t="s">
        <v>296</v>
      </c>
      <c r="C137" s="192" t="s">
        <v>297</v>
      </c>
      <c r="D137" s="176" t="s">
        <v>132</v>
      </c>
      <c r="E137" s="176" t="s">
        <v>203</v>
      </c>
    </row>
    <row r="138" spans="1:6" ht="12.65" customHeight="1" x14ac:dyDescent="0.35">
      <c r="A138" s="173" t="s">
        <v>277</v>
      </c>
      <c r="B138" s="174">
        <v>5030</v>
      </c>
      <c r="C138" s="189">
        <v>2090</v>
      </c>
      <c r="D138" s="174">
        <v>2505</v>
      </c>
      <c r="E138" s="175">
        <f>SUM(B138:D138)</f>
        <v>9625</v>
      </c>
    </row>
    <row r="139" spans="1:6" ht="12.65" customHeight="1" x14ac:dyDescent="0.35">
      <c r="A139" s="173" t="s">
        <v>215</v>
      </c>
      <c r="B139" s="174">
        <v>7587</v>
      </c>
      <c r="C139" s="189">
        <v>9455</v>
      </c>
      <c r="D139" s="174">
        <v>26575</v>
      </c>
      <c r="E139" s="175">
        <f>SUM(B139:D139)</f>
        <v>43617</v>
      </c>
    </row>
    <row r="140" spans="1:6" ht="12.65" customHeight="1" x14ac:dyDescent="0.35">
      <c r="A140" s="173" t="s">
        <v>298</v>
      </c>
      <c r="B140" s="174"/>
      <c r="C140" s="174"/>
      <c r="D140" s="174"/>
      <c r="E140" s="175">
        <f>SUM(B140:D140)</f>
        <v>0</v>
      </c>
    </row>
    <row r="141" spans="1:6" ht="12.65" customHeight="1" x14ac:dyDescent="0.35">
      <c r="A141" s="173" t="s">
        <v>245</v>
      </c>
      <c r="B141" s="174">
        <v>253017156</v>
      </c>
      <c r="C141" s="189">
        <v>93421870</v>
      </c>
      <c r="D141" s="174">
        <v>112750986</v>
      </c>
      <c r="E141" s="175">
        <f>SUM(B141:D141)</f>
        <v>459190012</v>
      </c>
      <c r="F141" s="199"/>
    </row>
    <row r="142" spans="1:6" ht="12.65" customHeight="1" x14ac:dyDescent="0.35">
      <c r="A142" s="173" t="s">
        <v>246</v>
      </c>
      <c r="B142" s="174">
        <v>335257560</v>
      </c>
      <c r="C142" s="189">
        <v>114840636</v>
      </c>
      <c r="D142" s="174">
        <v>227083444</v>
      </c>
      <c r="E142" s="175">
        <f>SUM(B142:D142)</f>
        <v>677181640</v>
      </c>
      <c r="F142" s="199"/>
    </row>
    <row r="143" spans="1:6" ht="12.65" customHeight="1" x14ac:dyDescent="0.35">
      <c r="A143" s="261" t="s">
        <v>299</v>
      </c>
      <c r="B143" s="176" t="s">
        <v>296</v>
      </c>
      <c r="C143" s="192" t="s">
        <v>297</v>
      </c>
      <c r="D143" s="176" t="s">
        <v>132</v>
      </c>
      <c r="E143" s="176" t="s">
        <v>203</v>
      </c>
    </row>
    <row r="144" spans="1:6" ht="12.65" customHeight="1" x14ac:dyDescent="0.35">
      <c r="A144" s="173" t="s">
        <v>277</v>
      </c>
      <c r="B144" s="174"/>
      <c r="C144" s="189"/>
      <c r="D144" s="174"/>
      <c r="E144" s="175">
        <f>SUM(B144:D144)</f>
        <v>0</v>
      </c>
    </row>
    <row r="145" spans="1:5" ht="12.65" customHeight="1" x14ac:dyDescent="0.35">
      <c r="A145" s="173" t="s">
        <v>215</v>
      </c>
      <c r="B145" s="174"/>
      <c r="C145" s="189"/>
      <c r="D145" s="174"/>
      <c r="E145" s="175">
        <f>SUM(B145:D145)</f>
        <v>0</v>
      </c>
    </row>
    <row r="146" spans="1:5" ht="12.65" customHeight="1" x14ac:dyDescent="0.35">
      <c r="A146" s="173" t="s">
        <v>298</v>
      </c>
      <c r="B146" s="174"/>
      <c r="C146" s="189"/>
      <c r="D146" s="174"/>
      <c r="E146" s="175">
        <f>SUM(B146:D146)</f>
        <v>0</v>
      </c>
    </row>
    <row r="147" spans="1:5" ht="12.65" customHeight="1" x14ac:dyDescent="0.35">
      <c r="A147" s="173" t="s">
        <v>245</v>
      </c>
      <c r="B147" s="174"/>
      <c r="C147" s="189"/>
      <c r="D147" s="174"/>
      <c r="E147" s="175">
        <f>SUM(B147:D147)</f>
        <v>0</v>
      </c>
    </row>
    <row r="148" spans="1:5" ht="12.65" customHeight="1" x14ac:dyDescent="0.35">
      <c r="A148" s="173" t="s">
        <v>246</v>
      </c>
      <c r="B148" s="174"/>
      <c r="C148" s="189"/>
      <c r="D148" s="174"/>
      <c r="E148" s="175">
        <f>SUM(B148:D148)</f>
        <v>0</v>
      </c>
    </row>
    <row r="149" spans="1:5" ht="12.65" customHeight="1" x14ac:dyDescent="0.35">
      <c r="A149" s="261" t="s">
        <v>300</v>
      </c>
      <c r="B149" s="176" t="s">
        <v>296</v>
      </c>
      <c r="C149" s="192" t="s">
        <v>297</v>
      </c>
      <c r="D149" s="176" t="s">
        <v>132</v>
      </c>
      <c r="E149" s="176" t="s">
        <v>203</v>
      </c>
    </row>
    <row r="150" spans="1:5" ht="12.65" customHeight="1" x14ac:dyDescent="0.35">
      <c r="A150" s="173" t="s">
        <v>277</v>
      </c>
      <c r="B150" s="174"/>
      <c r="C150" s="189"/>
      <c r="D150" s="174"/>
      <c r="E150" s="175">
        <f>SUM(B150:D150)</f>
        <v>0</v>
      </c>
    </row>
    <row r="151" spans="1:5" ht="12.65" customHeight="1" x14ac:dyDescent="0.35">
      <c r="A151" s="173" t="s">
        <v>215</v>
      </c>
      <c r="B151" s="174"/>
      <c r="C151" s="189"/>
      <c r="D151" s="174"/>
      <c r="E151" s="175">
        <f>SUM(B151:D151)</f>
        <v>0</v>
      </c>
    </row>
    <row r="152" spans="1:5" ht="12.65" customHeight="1" x14ac:dyDescent="0.35">
      <c r="A152" s="173" t="s">
        <v>298</v>
      </c>
      <c r="B152" s="174"/>
      <c r="C152" s="189"/>
      <c r="D152" s="174"/>
      <c r="E152" s="175">
        <f>SUM(B152:D152)</f>
        <v>0</v>
      </c>
    </row>
    <row r="153" spans="1:5" ht="12.65" customHeight="1" x14ac:dyDescent="0.35">
      <c r="A153" s="173" t="s">
        <v>245</v>
      </c>
      <c r="B153" s="174"/>
      <c r="C153" s="189"/>
      <c r="D153" s="174"/>
      <c r="E153" s="175">
        <f>SUM(B153:D153)</f>
        <v>0</v>
      </c>
    </row>
    <row r="154" spans="1:5" ht="12.65" customHeight="1" x14ac:dyDescent="0.35">
      <c r="A154" s="173" t="s">
        <v>246</v>
      </c>
      <c r="B154" s="174"/>
      <c r="C154" s="189"/>
      <c r="D154" s="174"/>
      <c r="E154" s="175">
        <f>SUM(B154:D154)</f>
        <v>0</v>
      </c>
    </row>
    <row r="155" spans="1:5" ht="12.65" customHeight="1" x14ac:dyDescent="0.35">
      <c r="A155" s="177"/>
      <c r="B155" s="177"/>
      <c r="C155" s="193"/>
      <c r="D155" s="178"/>
      <c r="E155" s="175"/>
    </row>
    <row r="156" spans="1:5" ht="12.65" customHeight="1" x14ac:dyDescent="0.35">
      <c r="A156" s="261" t="s">
        <v>301</v>
      </c>
      <c r="B156" s="176" t="s">
        <v>302</v>
      </c>
      <c r="C156" s="192" t="s">
        <v>303</v>
      </c>
      <c r="D156" s="175"/>
      <c r="E156" s="175"/>
    </row>
    <row r="157" spans="1:5" ht="12.65" customHeight="1" x14ac:dyDescent="0.35">
      <c r="A157" s="177" t="s">
        <v>304</v>
      </c>
      <c r="B157" s="174">
        <v>0</v>
      </c>
      <c r="C157" s="174">
        <v>10804702</v>
      </c>
      <c r="D157" s="175"/>
      <c r="E157" s="175"/>
    </row>
    <row r="158" spans="1:5" ht="12.65" customHeight="1" x14ac:dyDescent="0.35">
      <c r="A158" s="177"/>
      <c r="B158" s="178"/>
      <c r="C158" s="193"/>
      <c r="D158" s="175"/>
      <c r="E158" s="175"/>
    </row>
    <row r="159" spans="1:5" ht="12.65" customHeight="1" x14ac:dyDescent="0.35">
      <c r="A159" s="177"/>
      <c r="B159" s="177"/>
      <c r="C159" s="193"/>
      <c r="D159" s="178"/>
      <c r="E159" s="175"/>
    </row>
    <row r="160" spans="1:5" ht="12.65" customHeight="1" x14ac:dyDescent="0.35">
      <c r="A160" s="177"/>
      <c r="B160" s="177"/>
      <c r="C160" s="193"/>
      <c r="D160" s="178"/>
      <c r="E160" s="175"/>
    </row>
    <row r="161" spans="1:5" ht="12.65" customHeight="1" x14ac:dyDescent="0.35">
      <c r="A161" s="177"/>
      <c r="B161" s="177"/>
      <c r="C161" s="193"/>
      <c r="D161" s="178"/>
      <c r="E161" s="175"/>
    </row>
    <row r="162" spans="1:5" ht="21.75" customHeight="1" x14ac:dyDescent="0.35">
      <c r="A162" s="177"/>
      <c r="B162" s="177"/>
      <c r="C162" s="193"/>
      <c r="D162" s="178"/>
      <c r="E162" s="175"/>
    </row>
    <row r="163" spans="1:5" ht="11.5" customHeight="1" x14ac:dyDescent="0.35">
      <c r="A163" s="207" t="s">
        <v>305</v>
      </c>
      <c r="B163" s="208"/>
      <c r="C163" s="208"/>
      <c r="D163" s="208"/>
      <c r="E163" s="208"/>
    </row>
    <row r="164" spans="1:5" ht="11.5" customHeight="1" x14ac:dyDescent="0.35">
      <c r="A164" s="260" t="s">
        <v>306</v>
      </c>
      <c r="B164" s="260"/>
      <c r="C164" s="260"/>
      <c r="D164" s="260"/>
      <c r="E164" s="260"/>
    </row>
    <row r="165" spans="1:5" ht="11.5" customHeight="1" x14ac:dyDescent="0.35">
      <c r="A165" s="173" t="s">
        <v>307</v>
      </c>
      <c r="B165" s="172" t="s">
        <v>256</v>
      </c>
      <c r="C165" s="189">
        <v>8955063</v>
      </c>
      <c r="D165" s="175"/>
      <c r="E165" s="175"/>
    </row>
    <row r="166" spans="1:5" ht="11.5" customHeight="1" x14ac:dyDescent="0.35">
      <c r="A166" s="173" t="s">
        <v>308</v>
      </c>
      <c r="B166" s="172" t="s">
        <v>256</v>
      </c>
      <c r="C166" s="189">
        <v>299414</v>
      </c>
      <c r="D166" s="175"/>
      <c r="E166" s="175"/>
    </row>
    <row r="167" spans="1:5" ht="11.5" customHeight="1" x14ac:dyDescent="0.35">
      <c r="A167" s="177" t="s">
        <v>309</v>
      </c>
      <c r="B167" s="172" t="s">
        <v>256</v>
      </c>
      <c r="C167" s="189">
        <v>867384</v>
      </c>
      <c r="D167" s="175"/>
      <c r="E167" s="175"/>
    </row>
    <row r="168" spans="1:5" ht="11.5" customHeight="1" x14ac:dyDescent="0.35">
      <c r="A168" s="173" t="s">
        <v>310</v>
      </c>
      <c r="B168" s="172" t="s">
        <v>256</v>
      </c>
      <c r="C168" s="189">
        <v>23081909</v>
      </c>
      <c r="D168" s="175"/>
      <c r="E168" s="175"/>
    </row>
    <row r="169" spans="1:5" ht="11.5" customHeight="1" x14ac:dyDescent="0.35">
      <c r="A169" s="173" t="s">
        <v>311</v>
      </c>
      <c r="B169" s="172" t="s">
        <v>256</v>
      </c>
      <c r="C169" s="189">
        <v>84000</v>
      </c>
      <c r="D169" s="175"/>
      <c r="E169" s="175"/>
    </row>
    <row r="170" spans="1:5" ht="11.5" customHeight="1" x14ac:dyDescent="0.35">
      <c r="A170" s="173" t="s">
        <v>312</v>
      </c>
      <c r="B170" s="172" t="s">
        <v>256</v>
      </c>
      <c r="C170" s="189">
        <v>6130535</v>
      </c>
      <c r="D170" s="175"/>
      <c r="E170" s="175"/>
    </row>
    <row r="171" spans="1:5" ht="11.5" customHeight="1" x14ac:dyDescent="0.35">
      <c r="A171" s="173" t="s">
        <v>313</v>
      </c>
      <c r="B171" s="172" t="s">
        <v>256</v>
      </c>
      <c r="C171" s="189">
        <v>288248</v>
      </c>
      <c r="D171" s="175"/>
      <c r="E171" s="175"/>
    </row>
    <row r="172" spans="1:5" ht="11.5" customHeight="1" x14ac:dyDescent="0.35">
      <c r="A172" s="173" t="s">
        <v>313</v>
      </c>
      <c r="B172" s="172" t="s">
        <v>256</v>
      </c>
      <c r="C172" s="189"/>
      <c r="D172" s="175"/>
      <c r="E172" s="175"/>
    </row>
    <row r="173" spans="1:5" ht="11.5" customHeight="1" x14ac:dyDescent="0.35">
      <c r="A173" s="173" t="s">
        <v>203</v>
      </c>
      <c r="B173" s="175"/>
      <c r="C173" s="191"/>
      <c r="D173" s="175">
        <f>SUM(C165:C172)</f>
        <v>39706553</v>
      </c>
      <c r="E173" s="175"/>
    </row>
    <row r="174" spans="1:5" ht="11.5" customHeight="1" x14ac:dyDescent="0.35">
      <c r="A174" s="260" t="s">
        <v>314</v>
      </c>
      <c r="B174" s="260"/>
      <c r="C174" s="260"/>
      <c r="D174" s="260"/>
      <c r="E174" s="260"/>
    </row>
    <row r="175" spans="1:5" ht="11.5" customHeight="1" x14ac:dyDescent="0.35">
      <c r="A175" s="173" t="s">
        <v>315</v>
      </c>
      <c r="B175" s="172" t="s">
        <v>256</v>
      </c>
      <c r="C175" s="189">
        <v>2813973</v>
      </c>
      <c r="D175" s="175"/>
      <c r="E175" s="175"/>
    </row>
    <row r="176" spans="1:5" ht="11.5" customHeight="1" x14ac:dyDescent="0.35">
      <c r="A176" s="173" t="s">
        <v>316</v>
      </c>
      <c r="B176" s="172" t="s">
        <v>256</v>
      </c>
      <c r="C176" s="189"/>
      <c r="D176" s="175"/>
      <c r="E176" s="175"/>
    </row>
    <row r="177" spans="1:5" ht="11.5" customHeight="1" x14ac:dyDescent="0.35">
      <c r="A177" s="173" t="s">
        <v>203</v>
      </c>
      <c r="B177" s="175"/>
      <c r="C177" s="191"/>
      <c r="D177" s="175">
        <f>SUM(C175:C176)</f>
        <v>2813973</v>
      </c>
      <c r="E177" s="175"/>
    </row>
    <row r="178" spans="1:5" ht="11.5" customHeight="1" x14ac:dyDescent="0.35">
      <c r="A178" s="260" t="s">
        <v>317</v>
      </c>
      <c r="B178" s="260"/>
      <c r="C178" s="260"/>
      <c r="D178" s="260"/>
      <c r="E178" s="260"/>
    </row>
    <row r="179" spans="1:5" ht="11.5" customHeight="1" x14ac:dyDescent="0.35">
      <c r="A179" s="173" t="s">
        <v>318</v>
      </c>
      <c r="B179" s="172" t="s">
        <v>256</v>
      </c>
      <c r="C179" s="189">
        <v>6686651</v>
      </c>
      <c r="D179" s="175"/>
      <c r="E179" s="175"/>
    </row>
    <row r="180" spans="1:5" ht="11.5" customHeight="1" x14ac:dyDescent="0.35">
      <c r="A180" s="173" t="s">
        <v>319</v>
      </c>
      <c r="B180" s="172" t="s">
        <v>256</v>
      </c>
      <c r="C180" s="189"/>
      <c r="D180" s="175"/>
      <c r="E180" s="175"/>
    </row>
    <row r="181" spans="1:5" ht="11.5" customHeight="1" x14ac:dyDescent="0.35">
      <c r="A181" s="173" t="s">
        <v>203</v>
      </c>
      <c r="B181" s="175"/>
      <c r="C181" s="191"/>
      <c r="D181" s="175">
        <f>SUM(C179:C180)</f>
        <v>6686651</v>
      </c>
      <c r="E181" s="175"/>
    </row>
    <row r="182" spans="1:5" ht="11.5" customHeight="1" x14ac:dyDescent="0.35">
      <c r="A182" s="260" t="s">
        <v>320</v>
      </c>
      <c r="B182" s="260"/>
      <c r="C182" s="260"/>
      <c r="D182" s="260"/>
      <c r="E182" s="260"/>
    </row>
    <row r="183" spans="1:5" ht="11.5" customHeight="1" x14ac:dyDescent="0.35">
      <c r="A183" s="173" t="s">
        <v>321</v>
      </c>
      <c r="B183" s="172" t="s">
        <v>256</v>
      </c>
      <c r="C183" s="189">
        <v>228524</v>
      </c>
      <c r="D183" s="175"/>
      <c r="E183" s="175"/>
    </row>
    <row r="184" spans="1:5" ht="11.5" customHeight="1" x14ac:dyDescent="0.35">
      <c r="A184" s="173" t="s">
        <v>322</v>
      </c>
      <c r="B184" s="172" t="s">
        <v>256</v>
      </c>
      <c r="C184" s="189">
        <v>3183754</v>
      </c>
      <c r="D184" s="175"/>
      <c r="E184" s="175"/>
    </row>
    <row r="185" spans="1:5" ht="11.5" customHeight="1" x14ac:dyDescent="0.35">
      <c r="A185" s="173" t="s">
        <v>132</v>
      </c>
      <c r="B185" s="172" t="s">
        <v>256</v>
      </c>
      <c r="C185" s="189">
        <v>7004986</v>
      </c>
      <c r="D185" s="175"/>
      <c r="E185" s="175"/>
    </row>
    <row r="186" spans="1:5" ht="11.5" customHeight="1" x14ac:dyDescent="0.35">
      <c r="A186" s="173" t="s">
        <v>203</v>
      </c>
      <c r="B186" s="175"/>
      <c r="C186" s="191"/>
      <c r="D186" s="175">
        <f>SUM(C183:C185)</f>
        <v>10417264</v>
      </c>
      <c r="E186" s="175"/>
    </row>
    <row r="187" spans="1:5" ht="11.5" customHeight="1" x14ac:dyDescent="0.35">
      <c r="A187" s="260" t="s">
        <v>323</v>
      </c>
      <c r="B187" s="260"/>
      <c r="C187" s="260"/>
      <c r="D187" s="260"/>
      <c r="E187" s="260"/>
    </row>
    <row r="188" spans="1:5" ht="11.5" customHeight="1" x14ac:dyDescent="0.35">
      <c r="A188" s="173" t="s">
        <v>324</v>
      </c>
      <c r="B188" s="172" t="s">
        <v>256</v>
      </c>
      <c r="C188" s="189">
        <v>4394988</v>
      </c>
      <c r="D188" s="175"/>
      <c r="E188" s="175"/>
    </row>
    <row r="189" spans="1:5" ht="11.5" customHeight="1" x14ac:dyDescent="0.35">
      <c r="A189" s="173" t="s">
        <v>325</v>
      </c>
      <c r="B189" s="172" t="s">
        <v>256</v>
      </c>
      <c r="C189" s="189">
        <v>19539</v>
      </c>
      <c r="D189" s="175"/>
      <c r="E189" s="175"/>
    </row>
    <row r="190" spans="1:5" ht="11.5" customHeight="1" x14ac:dyDescent="0.35">
      <c r="A190" s="173" t="s">
        <v>203</v>
      </c>
      <c r="B190" s="175"/>
      <c r="C190" s="191"/>
      <c r="D190" s="175">
        <f>SUM(C188:C189)</f>
        <v>4414527</v>
      </c>
      <c r="E190" s="175"/>
    </row>
    <row r="191" spans="1:5" ht="18" customHeight="1" x14ac:dyDescent="0.35">
      <c r="A191" s="173"/>
      <c r="B191" s="175"/>
      <c r="C191" s="191"/>
      <c r="D191" s="175"/>
      <c r="E191" s="175"/>
    </row>
    <row r="192" spans="1:5" ht="12.65" customHeight="1" x14ac:dyDescent="0.35">
      <c r="A192" s="208" t="s">
        <v>326</v>
      </c>
      <c r="B192" s="208"/>
      <c r="C192" s="208"/>
      <c r="D192" s="208"/>
      <c r="E192" s="208"/>
    </row>
    <row r="193" spans="1:8" ht="12.65" customHeight="1" x14ac:dyDescent="0.35">
      <c r="A193" s="207" t="s">
        <v>327</v>
      </c>
      <c r="B193" s="208"/>
      <c r="C193" s="208"/>
      <c r="D193" s="208"/>
      <c r="E193" s="208"/>
    </row>
    <row r="194" spans="1:8" ht="12.65" customHeight="1" x14ac:dyDescent="0.35">
      <c r="A194" s="171"/>
      <c r="B194" s="170" t="s">
        <v>328</v>
      </c>
      <c r="C194" s="182" t="s">
        <v>329</v>
      </c>
      <c r="D194" s="170" t="s">
        <v>330</v>
      </c>
      <c r="E194" s="170" t="s">
        <v>331</v>
      </c>
    </row>
    <row r="195" spans="1:8" ht="12.65" customHeight="1" x14ac:dyDescent="0.35">
      <c r="A195" s="173" t="s">
        <v>332</v>
      </c>
      <c r="B195" s="174">
        <v>8276004</v>
      </c>
      <c r="C195" s="189">
        <v>0</v>
      </c>
      <c r="D195" s="174">
        <v>0</v>
      </c>
      <c r="E195" s="175">
        <f t="shared" ref="E195:E203" si="10">SUM(B195:C195)-D195</f>
        <v>8276004</v>
      </c>
    </row>
    <row r="196" spans="1:8" ht="12.65" customHeight="1" x14ac:dyDescent="0.35">
      <c r="A196" s="173" t="s">
        <v>333</v>
      </c>
      <c r="B196" s="174">
        <v>5369229</v>
      </c>
      <c r="C196" s="189"/>
      <c r="D196" s="174">
        <v>289129</v>
      </c>
      <c r="E196" s="175">
        <f t="shared" si="10"/>
        <v>5080100</v>
      </c>
    </row>
    <row r="197" spans="1:8" ht="12.65" customHeight="1" x14ac:dyDescent="0.35">
      <c r="A197" s="173" t="s">
        <v>334</v>
      </c>
      <c r="B197" s="174">
        <v>136358267</v>
      </c>
      <c r="C197" s="189">
        <v>669509</v>
      </c>
      <c r="D197" s="174"/>
      <c r="E197" s="175">
        <f t="shared" si="10"/>
        <v>137027776</v>
      </c>
    </row>
    <row r="198" spans="1:8" ht="12.65" customHeight="1" x14ac:dyDescent="0.35">
      <c r="A198" s="173" t="s">
        <v>335</v>
      </c>
      <c r="B198" s="174">
        <v>78547029</v>
      </c>
      <c r="C198" s="189"/>
      <c r="D198" s="174">
        <v>298507</v>
      </c>
      <c r="E198" s="175">
        <f t="shared" si="10"/>
        <v>78248522</v>
      </c>
    </row>
    <row r="199" spans="1:8" ht="12.65" customHeight="1" x14ac:dyDescent="0.35">
      <c r="A199" s="173" t="s">
        <v>336</v>
      </c>
      <c r="B199" s="174"/>
      <c r="C199" s="189"/>
      <c r="D199" s="174"/>
      <c r="E199" s="175">
        <f t="shared" si="10"/>
        <v>0</v>
      </c>
    </row>
    <row r="200" spans="1:8" ht="12.65" customHeight="1" x14ac:dyDescent="0.35">
      <c r="A200" s="173" t="s">
        <v>337</v>
      </c>
      <c r="B200" s="174">
        <v>115435711</v>
      </c>
      <c r="C200" s="189">
        <v>1762343</v>
      </c>
      <c r="D200" s="174">
        <v>45475</v>
      </c>
      <c r="E200" s="175">
        <f t="shared" si="10"/>
        <v>117152579</v>
      </c>
    </row>
    <row r="201" spans="1:8" ht="12.65" customHeight="1" x14ac:dyDescent="0.35">
      <c r="A201" s="173" t="s">
        <v>338</v>
      </c>
      <c r="B201" s="174"/>
      <c r="C201" s="189"/>
      <c r="D201" s="174"/>
      <c r="E201" s="175">
        <f t="shared" si="10"/>
        <v>0</v>
      </c>
    </row>
    <row r="202" spans="1:8" ht="12.65" customHeight="1" x14ac:dyDescent="0.35">
      <c r="A202" s="173" t="s">
        <v>339</v>
      </c>
      <c r="B202" s="174"/>
      <c r="C202" s="189"/>
      <c r="D202" s="174"/>
      <c r="E202" s="175">
        <f t="shared" si="10"/>
        <v>0</v>
      </c>
    </row>
    <row r="203" spans="1:8" ht="12.65" customHeight="1" x14ac:dyDescent="0.35">
      <c r="A203" s="173" t="s">
        <v>340</v>
      </c>
      <c r="B203" s="174">
        <v>6276734</v>
      </c>
      <c r="C203" s="189">
        <v>9753684</v>
      </c>
      <c r="D203" s="174"/>
      <c r="E203" s="175">
        <f t="shared" si="10"/>
        <v>16030418</v>
      </c>
    </row>
    <row r="204" spans="1:8" ht="12.65" customHeight="1" x14ac:dyDescent="0.35">
      <c r="A204" s="173" t="s">
        <v>203</v>
      </c>
      <c r="B204" s="175">
        <f>SUM(B195:B203)</f>
        <v>350262974</v>
      </c>
      <c r="C204" s="191">
        <f>SUM(C195:C203)</f>
        <v>12185536</v>
      </c>
      <c r="D204" s="175">
        <f>SUM(D195:D203)</f>
        <v>633111</v>
      </c>
      <c r="E204" s="175">
        <f>SUM(E195:E203)</f>
        <v>361815399</v>
      </c>
    </row>
    <row r="205" spans="1:8" ht="12.65" customHeight="1" x14ac:dyDescent="0.35">
      <c r="A205" s="173"/>
      <c r="B205" s="173"/>
      <c r="C205" s="191"/>
      <c r="D205" s="175"/>
      <c r="E205" s="175"/>
    </row>
    <row r="206" spans="1:8" ht="12.65" customHeight="1" x14ac:dyDescent="0.35">
      <c r="A206" s="207" t="s">
        <v>341</v>
      </c>
      <c r="B206" s="207"/>
      <c r="C206" s="207"/>
      <c r="D206" s="207"/>
      <c r="E206" s="207"/>
    </row>
    <row r="207" spans="1:8" ht="12.65" customHeight="1" x14ac:dyDescent="0.35">
      <c r="A207" s="171"/>
      <c r="B207" s="170" t="s">
        <v>328</v>
      </c>
      <c r="C207" s="182" t="s">
        <v>329</v>
      </c>
      <c r="D207" s="170" t="s">
        <v>330</v>
      </c>
      <c r="E207" s="170" t="s">
        <v>331</v>
      </c>
      <c r="H207" s="262"/>
    </row>
    <row r="208" spans="1:8" ht="12.65" customHeight="1" x14ac:dyDescent="0.35">
      <c r="A208" s="173" t="s">
        <v>332</v>
      </c>
      <c r="B208" s="178"/>
      <c r="C208" s="193"/>
      <c r="D208" s="178"/>
      <c r="E208" s="175"/>
      <c r="H208" s="262"/>
    </row>
    <row r="209" spans="1:8" ht="12.65" customHeight="1" x14ac:dyDescent="0.35">
      <c r="A209" s="173" t="s">
        <v>333</v>
      </c>
      <c r="B209" s="174">
        <v>3792697</v>
      </c>
      <c r="C209" s="189">
        <v>21758</v>
      </c>
      <c r="D209" s="174"/>
      <c r="E209" s="175">
        <f t="shared" ref="E209:E216" si="11">SUM(B209:C209)-D209</f>
        <v>3814455</v>
      </c>
      <c r="H209" s="262"/>
    </row>
    <row r="210" spans="1:8" ht="12.65" customHeight="1" x14ac:dyDescent="0.35">
      <c r="A210" s="173" t="s">
        <v>334</v>
      </c>
      <c r="B210" s="174">
        <v>54956981</v>
      </c>
      <c r="C210" s="189">
        <v>3550833</v>
      </c>
      <c r="D210" s="174"/>
      <c r="E210" s="175">
        <f t="shared" si="11"/>
        <v>58507814</v>
      </c>
      <c r="H210" s="262"/>
    </row>
    <row r="211" spans="1:8" ht="12.65" customHeight="1" x14ac:dyDescent="0.35">
      <c r="A211" s="173" t="s">
        <v>335</v>
      </c>
      <c r="B211" s="174">
        <v>48441966</v>
      </c>
      <c r="C211" s="189">
        <v>3051627</v>
      </c>
      <c r="D211" s="174"/>
      <c r="E211" s="175">
        <f t="shared" si="11"/>
        <v>51493593</v>
      </c>
      <c r="H211" s="262"/>
    </row>
    <row r="212" spans="1:8" ht="12.65" customHeight="1" x14ac:dyDescent="0.35">
      <c r="A212" s="173" t="s">
        <v>336</v>
      </c>
      <c r="B212" s="174"/>
      <c r="C212" s="189"/>
      <c r="D212" s="174"/>
      <c r="E212" s="175">
        <f t="shared" si="11"/>
        <v>0</v>
      </c>
      <c r="H212" s="262"/>
    </row>
    <row r="213" spans="1:8" ht="12.65" customHeight="1" x14ac:dyDescent="0.35">
      <c r="A213" s="173" t="s">
        <v>337</v>
      </c>
      <c r="B213" s="174">
        <v>95396522</v>
      </c>
      <c r="C213" s="189">
        <v>5344596</v>
      </c>
      <c r="D213" s="174"/>
      <c r="E213" s="175">
        <f t="shared" si="11"/>
        <v>100741118</v>
      </c>
      <c r="H213" s="262"/>
    </row>
    <row r="214" spans="1:8" ht="12.65" customHeight="1" x14ac:dyDescent="0.35">
      <c r="A214" s="173" t="s">
        <v>338</v>
      </c>
      <c r="B214" s="174"/>
      <c r="C214" s="189"/>
      <c r="D214" s="174"/>
      <c r="E214" s="175">
        <f t="shared" si="11"/>
        <v>0</v>
      </c>
      <c r="H214" s="262"/>
    </row>
    <row r="215" spans="1:8" ht="12.65" customHeight="1" x14ac:dyDescent="0.35">
      <c r="A215" s="173" t="s">
        <v>339</v>
      </c>
      <c r="B215" s="174"/>
      <c r="C215" s="189"/>
      <c r="D215" s="174"/>
      <c r="E215" s="175">
        <f t="shared" si="11"/>
        <v>0</v>
      </c>
      <c r="H215" s="262"/>
    </row>
    <row r="216" spans="1:8" ht="12.65" customHeight="1" x14ac:dyDescent="0.35">
      <c r="A216" s="173" t="s">
        <v>340</v>
      </c>
      <c r="B216" s="174"/>
      <c r="C216" s="189"/>
      <c r="D216" s="174"/>
      <c r="E216" s="175">
        <f t="shared" si="11"/>
        <v>0</v>
      </c>
      <c r="H216" s="262"/>
    </row>
    <row r="217" spans="1:8" ht="12.65" customHeight="1" x14ac:dyDescent="0.35">
      <c r="A217" s="173" t="s">
        <v>203</v>
      </c>
      <c r="B217" s="175">
        <f>SUM(B208:B216)</f>
        <v>202588166</v>
      </c>
      <c r="C217" s="191">
        <f>SUM(C208:C216)</f>
        <v>11968814</v>
      </c>
      <c r="D217" s="175">
        <f>SUM(D208:D216)</f>
        <v>0</v>
      </c>
      <c r="E217" s="175">
        <f>SUM(E208:E216)</f>
        <v>214556980</v>
      </c>
    </row>
    <row r="218" spans="1:8" ht="21.75" customHeight="1" x14ac:dyDescent="0.35">
      <c r="A218" s="173"/>
      <c r="B218" s="175"/>
      <c r="C218" s="191"/>
      <c r="D218" s="175"/>
      <c r="E218" s="175"/>
    </row>
    <row r="219" spans="1:8" ht="12.65" customHeight="1" x14ac:dyDescent="0.35">
      <c r="A219" s="208" t="s">
        <v>342</v>
      </c>
      <c r="B219" s="208"/>
      <c r="C219" s="208"/>
      <c r="D219" s="208"/>
      <c r="E219" s="208"/>
    </row>
    <row r="220" spans="1:8" ht="12.65" customHeight="1" x14ac:dyDescent="0.35">
      <c r="A220" s="208"/>
      <c r="B220" s="367" t="s">
        <v>1257</v>
      </c>
      <c r="C220" s="367"/>
      <c r="D220" s="208"/>
      <c r="E220" s="208"/>
    </row>
    <row r="221" spans="1:8" ht="12.65" customHeight="1" x14ac:dyDescent="0.35">
      <c r="A221" s="274" t="s">
        <v>1257</v>
      </c>
      <c r="B221" s="208"/>
      <c r="C221" s="189">
        <v>10099281</v>
      </c>
      <c r="D221" s="172">
        <f>C221</f>
        <v>10099281</v>
      </c>
      <c r="E221" s="208"/>
    </row>
    <row r="222" spans="1:8" ht="12.65" customHeight="1" x14ac:dyDescent="0.35">
      <c r="A222" s="260" t="s">
        <v>343</v>
      </c>
      <c r="B222" s="260"/>
      <c r="C222" s="260"/>
      <c r="D222" s="260"/>
      <c r="E222" s="260"/>
    </row>
    <row r="223" spans="1:8" ht="12.65" customHeight="1" x14ac:dyDescent="0.35">
      <c r="A223" s="173" t="s">
        <v>344</v>
      </c>
      <c r="B223" s="172" t="s">
        <v>256</v>
      </c>
      <c r="C223" s="189">
        <v>389252843</v>
      </c>
      <c r="D223" s="175"/>
      <c r="E223" s="175"/>
    </row>
    <row r="224" spans="1:8" ht="12.65" customHeight="1" x14ac:dyDescent="0.35">
      <c r="A224" s="173" t="s">
        <v>345</v>
      </c>
      <c r="B224" s="172" t="s">
        <v>256</v>
      </c>
      <c r="C224" s="189">
        <v>156511611</v>
      </c>
      <c r="D224" s="175"/>
      <c r="E224" s="175"/>
    </row>
    <row r="225" spans="1:5" ht="12.65" customHeight="1" x14ac:dyDescent="0.35">
      <c r="A225" s="173" t="s">
        <v>346</v>
      </c>
      <c r="B225" s="172" t="s">
        <v>256</v>
      </c>
      <c r="C225" s="189">
        <v>3999030</v>
      </c>
      <c r="D225" s="175"/>
      <c r="E225" s="175"/>
    </row>
    <row r="226" spans="1:5" ht="12.65" customHeight="1" x14ac:dyDescent="0.35">
      <c r="A226" s="173" t="s">
        <v>347</v>
      </c>
      <c r="B226" s="172" t="s">
        <v>256</v>
      </c>
      <c r="C226" s="189"/>
      <c r="D226" s="175"/>
      <c r="E226" s="175"/>
    </row>
    <row r="227" spans="1:5" ht="12.65" customHeight="1" x14ac:dyDescent="0.35">
      <c r="A227" s="173" t="s">
        <v>348</v>
      </c>
      <c r="B227" s="172" t="s">
        <v>256</v>
      </c>
      <c r="C227" s="189"/>
      <c r="D227" s="175"/>
      <c r="E227" s="175"/>
    </row>
    <row r="228" spans="1:5" ht="12.65" customHeight="1" x14ac:dyDescent="0.35">
      <c r="A228" s="173" t="s">
        <v>349</v>
      </c>
      <c r="B228" s="172" t="s">
        <v>256</v>
      </c>
      <c r="C228" s="189">
        <v>85999402</v>
      </c>
      <c r="D228" s="175"/>
      <c r="E228" s="175"/>
    </row>
    <row r="229" spans="1:5" ht="12.65" customHeight="1" x14ac:dyDescent="0.35">
      <c r="A229" s="173" t="s">
        <v>350</v>
      </c>
      <c r="B229" s="175"/>
      <c r="C229" s="191"/>
      <c r="D229" s="175">
        <f>SUM(C223:C228)</f>
        <v>635762886</v>
      </c>
      <c r="E229" s="175"/>
    </row>
    <row r="230" spans="1:5" ht="12.65" customHeight="1" x14ac:dyDescent="0.35">
      <c r="A230" s="260" t="s">
        <v>351</v>
      </c>
      <c r="B230" s="260"/>
      <c r="C230" s="260"/>
      <c r="D230" s="260"/>
      <c r="E230" s="260"/>
    </row>
    <row r="231" spans="1:5" ht="12.65" customHeight="1" x14ac:dyDescent="0.35">
      <c r="A231" s="171" t="s">
        <v>352</v>
      </c>
      <c r="B231" s="172" t="s">
        <v>256</v>
      </c>
      <c r="C231" s="189">
        <v>3687</v>
      </c>
      <c r="D231" s="175"/>
      <c r="E231" s="175"/>
    </row>
    <row r="232" spans="1:5" ht="12.65" customHeight="1" x14ac:dyDescent="0.35">
      <c r="A232" s="171"/>
      <c r="B232" s="172"/>
      <c r="C232" s="191"/>
      <c r="D232" s="175"/>
      <c r="E232" s="175"/>
    </row>
    <row r="233" spans="1:5" ht="12.65" customHeight="1" x14ac:dyDescent="0.35">
      <c r="A233" s="171" t="s">
        <v>353</v>
      </c>
      <c r="B233" s="172" t="s">
        <v>256</v>
      </c>
      <c r="C233" s="189">
        <v>3532705.83</v>
      </c>
      <c r="D233" s="175"/>
      <c r="E233" s="175"/>
    </row>
    <row r="234" spans="1:5" ht="12.65" customHeight="1" x14ac:dyDescent="0.35">
      <c r="A234" s="171" t="s">
        <v>354</v>
      </c>
      <c r="B234" s="172" t="s">
        <v>256</v>
      </c>
      <c r="C234" s="189">
        <v>6495296.1699999999</v>
      </c>
      <c r="D234" s="175"/>
      <c r="E234" s="175"/>
    </row>
    <row r="235" spans="1:5" ht="12.65" customHeight="1" x14ac:dyDescent="0.35">
      <c r="A235" s="173"/>
      <c r="B235" s="175"/>
      <c r="C235" s="191"/>
      <c r="D235" s="175"/>
      <c r="E235" s="175"/>
    </row>
    <row r="236" spans="1:5" ht="12.65" customHeight="1" x14ac:dyDescent="0.35">
      <c r="A236" s="171" t="s">
        <v>355</v>
      </c>
      <c r="B236" s="175"/>
      <c r="C236" s="191"/>
      <c r="D236" s="175">
        <f>SUM(C233:C235)</f>
        <v>10028002</v>
      </c>
      <c r="E236" s="175"/>
    </row>
    <row r="237" spans="1:5" ht="12.65" customHeight="1" x14ac:dyDescent="0.35">
      <c r="A237" s="260" t="s">
        <v>356</v>
      </c>
      <c r="B237" s="260"/>
      <c r="C237" s="260"/>
      <c r="D237" s="260"/>
      <c r="E237" s="260"/>
    </row>
    <row r="238" spans="1:5" ht="12.65" customHeight="1" x14ac:dyDescent="0.35">
      <c r="A238" s="173" t="s">
        <v>357</v>
      </c>
      <c r="B238" s="172" t="s">
        <v>256</v>
      </c>
      <c r="C238" s="189"/>
      <c r="D238" s="175"/>
      <c r="E238" s="175"/>
    </row>
    <row r="239" spans="1:5" ht="12.65" customHeight="1" x14ac:dyDescent="0.35">
      <c r="A239" s="173" t="s">
        <v>356</v>
      </c>
      <c r="B239" s="172" t="s">
        <v>256</v>
      </c>
      <c r="C239" s="189">
        <v>5084402</v>
      </c>
      <c r="D239" s="175"/>
      <c r="E239" s="175"/>
    </row>
    <row r="240" spans="1:5" ht="12.65" customHeight="1" x14ac:dyDescent="0.35">
      <c r="A240" s="173" t="s">
        <v>358</v>
      </c>
      <c r="B240" s="175"/>
      <c r="C240" s="191"/>
      <c r="D240" s="175">
        <f>SUM(C238:C239)</f>
        <v>5084402</v>
      </c>
      <c r="E240" s="175"/>
    </row>
    <row r="241" spans="1:5" ht="12.65" customHeight="1" x14ac:dyDescent="0.35">
      <c r="A241" s="173"/>
      <c r="B241" s="175"/>
      <c r="C241" s="191"/>
      <c r="D241" s="175"/>
      <c r="E241" s="175"/>
    </row>
    <row r="242" spans="1:5" ht="12.65" customHeight="1" x14ac:dyDescent="0.35">
      <c r="A242" s="173" t="s">
        <v>359</v>
      </c>
      <c r="B242" s="175"/>
      <c r="C242" s="191"/>
      <c r="D242" s="175">
        <f>D221+D229+D236+D240</f>
        <v>660974571</v>
      </c>
      <c r="E242" s="175"/>
    </row>
    <row r="243" spans="1:5" ht="12.65" customHeight="1" x14ac:dyDescent="0.35">
      <c r="A243" s="173"/>
      <c r="B243" s="173"/>
      <c r="C243" s="191"/>
      <c r="D243" s="175"/>
      <c r="E243" s="175"/>
    </row>
    <row r="244" spans="1:5" ht="12.65" customHeight="1" x14ac:dyDescent="0.35">
      <c r="A244" s="173"/>
      <c r="B244" s="173"/>
      <c r="C244" s="191"/>
      <c r="D244" s="175"/>
      <c r="E244" s="175"/>
    </row>
    <row r="245" spans="1:5" ht="12.65" customHeight="1" x14ac:dyDescent="0.35">
      <c r="A245" s="173"/>
      <c r="B245" s="173"/>
      <c r="C245" s="191"/>
      <c r="D245" s="175"/>
      <c r="E245" s="175"/>
    </row>
    <row r="246" spans="1:5" ht="12.65" customHeight="1" x14ac:dyDescent="0.35">
      <c r="A246" s="173"/>
      <c r="B246" s="173"/>
      <c r="C246" s="191"/>
      <c r="D246" s="175"/>
      <c r="E246" s="175"/>
    </row>
    <row r="247" spans="1:5" ht="21.75" customHeight="1" x14ac:dyDescent="0.35">
      <c r="A247" s="173"/>
      <c r="B247" s="173"/>
      <c r="C247" s="191"/>
      <c r="D247" s="175"/>
      <c r="E247" s="175"/>
    </row>
    <row r="248" spans="1:5" ht="12.45" customHeight="1" x14ac:dyDescent="0.35">
      <c r="A248" s="208" t="s">
        <v>360</v>
      </c>
      <c r="B248" s="208"/>
      <c r="C248" s="208"/>
      <c r="D248" s="208"/>
      <c r="E248" s="208"/>
    </row>
    <row r="249" spans="1:5" ht="11.25" customHeight="1" x14ac:dyDescent="0.35">
      <c r="A249" s="260" t="s">
        <v>361</v>
      </c>
      <c r="B249" s="260"/>
      <c r="C249" s="260"/>
      <c r="D249" s="260"/>
      <c r="E249" s="260"/>
    </row>
    <row r="250" spans="1:5" ht="12.45" customHeight="1" x14ac:dyDescent="0.35">
      <c r="A250" s="173" t="s">
        <v>362</v>
      </c>
      <c r="B250" s="172" t="s">
        <v>256</v>
      </c>
      <c r="C250" s="189">
        <v>166468890</v>
      </c>
      <c r="D250" s="175"/>
      <c r="E250" s="175"/>
    </row>
    <row r="251" spans="1:5" ht="12.45" customHeight="1" x14ac:dyDescent="0.35">
      <c r="A251" s="173" t="s">
        <v>363</v>
      </c>
      <c r="B251" s="172" t="s">
        <v>256</v>
      </c>
      <c r="C251" s="189"/>
      <c r="D251" s="175"/>
      <c r="E251" s="175"/>
    </row>
    <row r="252" spans="1:5" ht="12.45" customHeight="1" x14ac:dyDescent="0.35">
      <c r="A252" s="173" t="s">
        <v>364</v>
      </c>
      <c r="B252" s="172" t="s">
        <v>256</v>
      </c>
      <c r="C252" s="189">
        <v>156565627</v>
      </c>
      <c r="D252" s="175"/>
      <c r="E252" s="175"/>
    </row>
    <row r="253" spans="1:5" ht="12.45" customHeight="1" x14ac:dyDescent="0.35">
      <c r="A253" s="173" t="s">
        <v>365</v>
      </c>
      <c r="B253" s="172" t="s">
        <v>256</v>
      </c>
      <c r="C253" s="189">
        <f>9986409+83610117</f>
        <v>93596526</v>
      </c>
      <c r="D253" s="175"/>
      <c r="E253" s="175"/>
    </row>
    <row r="254" spans="1:5" ht="12.45" customHeight="1" x14ac:dyDescent="0.35">
      <c r="A254" s="173" t="s">
        <v>1241</v>
      </c>
      <c r="B254" s="172" t="s">
        <v>256</v>
      </c>
      <c r="C254" s="189">
        <v>1297062</v>
      </c>
      <c r="D254" s="175"/>
      <c r="E254" s="175"/>
    </row>
    <row r="255" spans="1:5" ht="12.45" customHeight="1" x14ac:dyDescent="0.35">
      <c r="A255" s="173" t="s">
        <v>366</v>
      </c>
      <c r="B255" s="172" t="s">
        <v>256</v>
      </c>
      <c r="C255" s="189"/>
      <c r="D255" s="175"/>
      <c r="E255" s="175"/>
    </row>
    <row r="256" spans="1:5" ht="12.45" customHeight="1" x14ac:dyDescent="0.35">
      <c r="A256" s="173" t="s">
        <v>367</v>
      </c>
      <c r="B256" s="172" t="s">
        <v>256</v>
      </c>
      <c r="C256" s="189"/>
      <c r="D256" s="175"/>
      <c r="E256" s="175"/>
    </row>
    <row r="257" spans="1:5" ht="12.45" customHeight="1" x14ac:dyDescent="0.35">
      <c r="A257" s="173" t="s">
        <v>368</v>
      </c>
      <c r="B257" s="172" t="s">
        <v>256</v>
      </c>
      <c r="C257" s="189">
        <v>7023334</v>
      </c>
      <c r="D257" s="175"/>
      <c r="E257" s="175"/>
    </row>
    <row r="258" spans="1:5" ht="12.45" customHeight="1" x14ac:dyDescent="0.35">
      <c r="A258" s="173" t="s">
        <v>369</v>
      </c>
      <c r="B258" s="172" t="s">
        <v>256</v>
      </c>
      <c r="C258" s="189">
        <v>2131551</v>
      </c>
      <c r="D258" s="175"/>
      <c r="E258" s="175"/>
    </row>
    <row r="259" spans="1:5" ht="12.45" customHeight="1" x14ac:dyDescent="0.35">
      <c r="A259" s="173" t="s">
        <v>370</v>
      </c>
      <c r="B259" s="172" t="s">
        <v>256</v>
      </c>
      <c r="C259" s="189"/>
      <c r="D259" s="175"/>
      <c r="E259" s="175"/>
    </row>
    <row r="260" spans="1:5" ht="12.45" customHeight="1" x14ac:dyDescent="0.35">
      <c r="A260" s="173" t="s">
        <v>371</v>
      </c>
      <c r="B260" s="175"/>
      <c r="C260" s="191"/>
      <c r="D260" s="175">
        <f>SUM(C250:C252)-C253+SUM(C254:C259)</f>
        <v>239889938</v>
      </c>
      <c r="E260" s="175"/>
    </row>
    <row r="261" spans="1:5" ht="11.25" customHeight="1" x14ac:dyDescent="0.35">
      <c r="A261" s="260" t="s">
        <v>372</v>
      </c>
      <c r="B261" s="260"/>
      <c r="C261" s="260"/>
      <c r="D261" s="260"/>
      <c r="E261" s="260"/>
    </row>
    <row r="262" spans="1:5" ht="12.45" customHeight="1" x14ac:dyDescent="0.35">
      <c r="A262" s="173" t="s">
        <v>362</v>
      </c>
      <c r="B262" s="172" t="s">
        <v>256</v>
      </c>
      <c r="C262" s="189"/>
      <c r="D262" s="175"/>
      <c r="E262" s="175"/>
    </row>
    <row r="263" spans="1:5" ht="12.45" customHeight="1" x14ac:dyDescent="0.35">
      <c r="A263" s="173" t="s">
        <v>363</v>
      </c>
      <c r="B263" s="172" t="s">
        <v>256</v>
      </c>
      <c r="C263" s="189">
        <v>159030494</v>
      </c>
      <c r="D263" s="175"/>
      <c r="E263" s="175"/>
    </row>
    <row r="264" spans="1:5" ht="12.45" customHeight="1" x14ac:dyDescent="0.35">
      <c r="A264" s="173" t="s">
        <v>373</v>
      </c>
      <c r="B264" s="172" t="s">
        <v>256</v>
      </c>
      <c r="C264" s="189">
        <f>2315000+1628175</f>
        <v>3943175</v>
      </c>
      <c r="D264" s="175"/>
      <c r="E264" s="175"/>
    </row>
    <row r="265" spans="1:5" ht="12.45" customHeight="1" x14ac:dyDescent="0.35">
      <c r="A265" s="173" t="s">
        <v>374</v>
      </c>
      <c r="B265" s="175"/>
      <c r="C265" s="191"/>
      <c r="D265" s="175">
        <f>SUM(C262:C264)</f>
        <v>162973669</v>
      </c>
      <c r="E265" s="175"/>
    </row>
    <row r="266" spans="1:5" ht="11.25" customHeight="1" x14ac:dyDescent="0.35">
      <c r="A266" s="260" t="s">
        <v>375</v>
      </c>
      <c r="B266" s="260"/>
      <c r="C266" s="260"/>
      <c r="D266" s="260"/>
      <c r="E266" s="260"/>
    </row>
    <row r="267" spans="1:5" ht="12.45" customHeight="1" x14ac:dyDescent="0.35">
      <c r="A267" s="173" t="s">
        <v>332</v>
      </c>
      <c r="B267" s="172" t="s">
        <v>256</v>
      </c>
      <c r="C267" s="189">
        <f t="shared" ref="C267:C272" si="12">+E195</f>
        <v>8276004</v>
      </c>
      <c r="D267" s="175"/>
      <c r="E267" s="175"/>
    </row>
    <row r="268" spans="1:5" ht="12.45" customHeight="1" x14ac:dyDescent="0.35">
      <c r="A268" s="173" t="s">
        <v>333</v>
      </c>
      <c r="B268" s="172" t="s">
        <v>256</v>
      </c>
      <c r="C268" s="189">
        <f t="shared" si="12"/>
        <v>5080100</v>
      </c>
      <c r="D268" s="175"/>
      <c r="E268" s="175"/>
    </row>
    <row r="269" spans="1:5" ht="12.45" customHeight="1" x14ac:dyDescent="0.35">
      <c r="A269" s="173" t="s">
        <v>334</v>
      </c>
      <c r="B269" s="172" t="s">
        <v>256</v>
      </c>
      <c r="C269" s="189">
        <f t="shared" si="12"/>
        <v>137027776</v>
      </c>
      <c r="D269" s="175"/>
      <c r="E269" s="175"/>
    </row>
    <row r="270" spans="1:5" ht="12.45" customHeight="1" x14ac:dyDescent="0.35">
      <c r="A270" s="173" t="s">
        <v>376</v>
      </c>
      <c r="B270" s="172" t="s">
        <v>256</v>
      </c>
      <c r="C270" s="189">
        <f t="shared" si="12"/>
        <v>78248522</v>
      </c>
      <c r="D270" s="175"/>
      <c r="E270" s="175"/>
    </row>
    <row r="271" spans="1:5" ht="12.45" customHeight="1" x14ac:dyDescent="0.35">
      <c r="A271" s="173" t="s">
        <v>377</v>
      </c>
      <c r="B271" s="172" t="s">
        <v>256</v>
      </c>
      <c r="C271" s="189">
        <f t="shared" si="12"/>
        <v>0</v>
      </c>
      <c r="D271" s="175"/>
      <c r="E271" s="175"/>
    </row>
    <row r="272" spans="1:5" ht="12.45" customHeight="1" x14ac:dyDescent="0.35">
      <c r="A272" s="173" t="s">
        <v>378</v>
      </c>
      <c r="B272" s="172" t="s">
        <v>256</v>
      </c>
      <c r="C272" s="189">
        <f t="shared" si="12"/>
        <v>117152579</v>
      </c>
      <c r="D272" s="175"/>
      <c r="E272" s="175"/>
    </row>
    <row r="273" spans="1:5" ht="12.45" customHeight="1" x14ac:dyDescent="0.35">
      <c r="A273" s="173" t="s">
        <v>339</v>
      </c>
      <c r="B273" s="172" t="s">
        <v>256</v>
      </c>
      <c r="C273" s="189"/>
      <c r="D273" s="175"/>
      <c r="E273" s="175"/>
    </row>
    <row r="274" spans="1:5" ht="12.45" customHeight="1" x14ac:dyDescent="0.35">
      <c r="A274" s="173" t="s">
        <v>340</v>
      </c>
      <c r="B274" s="172" t="s">
        <v>256</v>
      </c>
      <c r="C274" s="189">
        <f>+E203</f>
        <v>16030418</v>
      </c>
      <c r="D274" s="175"/>
      <c r="E274" s="175"/>
    </row>
    <row r="275" spans="1:5" ht="12.45" customHeight="1" x14ac:dyDescent="0.35">
      <c r="A275" s="173" t="s">
        <v>379</v>
      </c>
      <c r="B275" s="175"/>
      <c r="C275" s="191"/>
      <c r="D275" s="175">
        <f>SUM(C267:C274)</f>
        <v>361815399</v>
      </c>
      <c r="E275" s="175"/>
    </row>
    <row r="276" spans="1:5" ht="12.65" customHeight="1" x14ac:dyDescent="0.35">
      <c r="A276" s="173" t="s">
        <v>380</v>
      </c>
      <c r="B276" s="172" t="s">
        <v>256</v>
      </c>
      <c r="C276" s="189">
        <v>214556980</v>
      </c>
      <c r="D276" s="175"/>
      <c r="E276" s="175"/>
    </row>
    <row r="277" spans="1:5" ht="12.65" customHeight="1" x14ac:dyDescent="0.35">
      <c r="A277" s="173" t="s">
        <v>381</v>
      </c>
      <c r="B277" s="175"/>
      <c r="C277" s="191"/>
      <c r="D277" s="175">
        <f>D275-C276</f>
        <v>147258419</v>
      </c>
      <c r="E277" s="175"/>
    </row>
    <row r="278" spans="1:5" ht="12.65" customHeight="1" x14ac:dyDescent="0.35">
      <c r="A278" s="260" t="s">
        <v>382</v>
      </c>
      <c r="B278" s="260"/>
      <c r="C278" s="260"/>
      <c r="D278" s="260"/>
      <c r="E278" s="260"/>
    </row>
    <row r="279" spans="1:5" ht="12.65" customHeight="1" x14ac:dyDescent="0.35">
      <c r="A279" s="173" t="s">
        <v>383</v>
      </c>
      <c r="B279" s="172" t="s">
        <v>256</v>
      </c>
      <c r="C279" s="189"/>
      <c r="D279" s="175"/>
      <c r="E279" s="175"/>
    </row>
    <row r="280" spans="1:5" ht="12.65" customHeight="1" x14ac:dyDescent="0.35">
      <c r="A280" s="173" t="s">
        <v>384</v>
      </c>
      <c r="B280" s="172" t="s">
        <v>256</v>
      </c>
      <c r="C280" s="189"/>
      <c r="D280" s="175"/>
      <c r="E280" s="175"/>
    </row>
    <row r="281" spans="1:5" ht="12.65" customHeight="1" x14ac:dyDescent="0.35">
      <c r="A281" s="173" t="s">
        <v>385</v>
      </c>
      <c r="B281" s="172" t="s">
        <v>256</v>
      </c>
      <c r="C281" s="189">
        <v>2869282</v>
      </c>
      <c r="D281" s="175"/>
      <c r="E281" s="175"/>
    </row>
    <row r="282" spans="1:5" ht="12.65" customHeight="1" x14ac:dyDescent="0.35">
      <c r="A282" s="173" t="s">
        <v>373</v>
      </c>
      <c r="B282" s="172" t="s">
        <v>256</v>
      </c>
      <c r="C282" s="189">
        <f>19945797+4285811</f>
        <v>24231608</v>
      </c>
      <c r="D282" s="175"/>
      <c r="E282" s="175"/>
    </row>
    <row r="283" spans="1:5" ht="12.65" customHeight="1" x14ac:dyDescent="0.35">
      <c r="A283" s="173" t="s">
        <v>386</v>
      </c>
      <c r="B283" s="175"/>
      <c r="C283" s="191"/>
      <c r="D283" s="175">
        <f>C279-C280+C281+C282</f>
        <v>27100890</v>
      </c>
      <c r="E283" s="175"/>
    </row>
    <row r="284" spans="1:5" ht="12.65" customHeight="1" x14ac:dyDescent="0.35">
      <c r="A284" s="173"/>
      <c r="B284" s="175"/>
      <c r="C284" s="191"/>
      <c r="D284" s="175"/>
      <c r="E284" s="175"/>
    </row>
    <row r="285" spans="1:5" ht="12.65" customHeight="1" x14ac:dyDescent="0.35">
      <c r="A285" s="260" t="s">
        <v>387</v>
      </c>
      <c r="B285" s="260"/>
      <c r="C285" s="260"/>
      <c r="D285" s="260"/>
      <c r="E285" s="260"/>
    </row>
    <row r="286" spans="1:5" ht="12.65" customHeight="1" x14ac:dyDescent="0.35">
      <c r="A286" s="173" t="s">
        <v>388</v>
      </c>
      <c r="B286" s="172" t="s">
        <v>256</v>
      </c>
      <c r="C286" s="189"/>
      <c r="D286" s="175"/>
      <c r="E286" s="175"/>
    </row>
    <row r="287" spans="1:5" ht="12.65" customHeight="1" x14ac:dyDescent="0.35">
      <c r="A287" s="173" t="s">
        <v>389</v>
      </c>
      <c r="B287" s="172" t="s">
        <v>256</v>
      </c>
      <c r="C287" s="189"/>
      <c r="D287" s="175"/>
      <c r="E287" s="175"/>
    </row>
    <row r="288" spans="1:5" ht="12.65" customHeight="1" x14ac:dyDescent="0.35">
      <c r="A288" s="173" t="s">
        <v>390</v>
      </c>
      <c r="B288" s="172" t="s">
        <v>256</v>
      </c>
      <c r="C288" s="189"/>
      <c r="D288" s="175"/>
      <c r="E288" s="175"/>
    </row>
    <row r="289" spans="1:5" ht="12.65" customHeight="1" x14ac:dyDescent="0.35">
      <c r="A289" s="173" t="s">
        <v>391</v>
      </c>
      <c r="B289" s="172" t="s">
        <v>256</v>
      </c>
      <c r="C289" s="189"/>
      <c r="D289" s="175"/>
      <c r="E289" s="175"/>
    </row>
    <row r="290" spans="1:5" ht="12.65" customHeight="1" x14ac:dyDescent="0.35">
      <c r="A290" s="173" t="s">
        <v>392</v>
      </c>
      <c r="B290" s="175"/>
      <c r="C290" s="191"/>
      <c r="D290" s="175">
        <f>SUM(C286:C289)</f>
        <v>0</v>
      </c>
      <c r="E290" s="175"/>
    </row>
    <row r="291" spans="1:5" ht="12.65" customHeight="1" x14ac:dyDescent="0.35">
      <c r="A291" s="173"/>
      <c r="B291" s="175"/>
      <c r="C291" s="191"/>
      <c r="D291" s="175"/>
      <c r="E291" s="175"/>
    </row>
    <row r="292" spans="1:5" ht="12.65" customHeight="1" x14ac:dyDescent="0.35">
      <c r="A292" s="173" t="s">
        <v>393</v>
      </c>
      <c r="B292" s="175"/>
      <c r="C292" s="191"/>
      <c r="D292" s="175">
        <f>D260+D265+D277+D283+D290</f>
        <v>577222916</v>
      </c>
      <c r="E292" s="175"/>
    </row>
    <row r="293" spans="1:5" ht="12.65" customHeight="1" x14ac:dyDescent="0.35">
      <c r="A293" s="173"/>
      <c r="B293" s="173"/>
      <c r="C293" s="191"/>
      <c r="D293" s="175"/>
      <c r="E293" s="175"/>
    </row>
    <row r="294" spans="1:5" ht="12.65" customHeight="1" x14ac:dyDescent="0.35">
      <c r="A294" s="173"/>
      <c r="B294" s="173"/>
      <c r="C294" s="191"/>
      <c r="D294" s="175"/>
      <c r="E294" s="175"/>
    </row>
    <row r="295" spans="1:5" ht="12.65" customHeight="1" x14ac:dyDescent="0.35">
      <c r="A295" s="173"/>
      <c r="B295" s="173"/>
      <c r="C295" s="191"/>
      <c r="D295" s="175"/>
      <c r="E295" s="175"/>
    </row>
    <row r="296" spans="1:5" ht="12.65" customHeight="1" x14ac:dyDescent="0.35">
      <c r="A296" s="173"/>
      <c r="B296" s="173"/>
      <c r="C296" s="191"/>
      <c r="D296" s="175"/>
      <c r="E296" s="175"/>
    </row>
    <row r="297" spans="1:5" ht="12.65" customHeight="1" x14ac:dyDescent="0.35">
      <c r="A297" s="173"/>
      <c r="B297" s="173"/>
      <c r="C297" s="191"/>
      <c r="D297" s="175"/>
      <c r="E297" s="175"/>
    </row>
    <row r="298" spans="1:5" ht="12.65" customHeight="1" x14ac:dyDescent="0.35">
      <c r="A298" s="173"/>
      <c r="B298" s="173"/>
      <c r="C298" s="191"/>
      <c r="D298" s="175"/>
      <c r="E298" s="175"/>
    </row>
    <row r="299" spans="1:5" ht="12.65" customHeight="1" x14ac:dyDescent="0.35">
      <c r="A299" s="173"/>
      <c r="B299" s="173"/>
      <c r="C299" s="191"/>
      <c r="D299" s="175"/>
      <c r="E299" s="175"/>
    </row>
    <row r="300" spans="1:5" ht="12.65" customHeight="1" x14ac:dyDescent="0.35">
      <c r="A300" s="173"/>
      <c r="B300" s="173"/>
      <c r="C300" s="191"/>
      <c r="D300" s="175"/>
      <c r="E300" s="175"/>
    </row>
    <row r="301" spans="1:5" ht="20.25" customHeight="1" x14ac:dyDescent="0.35">
      <c r="A301" s="173"/>
      <c r="B301" s="173"/>
      <c r="C301" s="191"/>
      <c r="D301" s="175"/>
      <c r="E301" s="175"/>
    </row>
    <row r="302" spans="1:5" ht="12.65" customHeight="1" x14ac:dyDescent="0.35">
      <c r="A302" s="208" t="s">
        <v>394</v>
      </c>
      <c r="B302" s="208"/>
      <c r="C302" s="208"/>
      <c r="D302" s="208"/>
      <c r="E302" s="208"/>
    </row>
    <row r="303" spans="1:5" ht="14.25" customHeight="1" x14ac:dyDescent="0.35">
      <c r="A303" s="260" t="s">
        <v>395</v>
      </c>
      <c r="B303" s="260"/>
      <c r="C303" s="260"/>
      <c r="D303" s="260"/>
      <c r="E303" s="260"/>
    </row>
    <row r="304" spans="1:5" ht="12.65" customHeight="1" x14ac:dyDescent="0.35">
      <c r="A304" s="173" t="s">
        <v>396</v>
      </c>
      <c r="B304" s="172" t="s">
        <v>256</v>
      </c>
      <c r="C304" s="189"/>
      <c r="D304" s="175"/>
      <c r="E304" s="175"/>
    </row>
    <row r="305" spans="1:5" ht="12.65" customHeight="1" x14ac:dyDescent="0.35">
      <c r="A305" s="173" t="s">
        <v>397</v>
      </c>
      <c r="B305" s="172" t="s">
        <v>256</v>
      </c>
      <c r="C305" s="189">
        <v>4726668</v>
      </c>
      <c r="D305" s="175"/>
      <c r="E305" s="175"/>
    </row>
    <row r="306" spans="1:5" ht="12.65" customHeight="1" x14ac:dyDescent="0.35">
      <c r="A306" s="173" t="s">
        <v>398</v>
      </c>
      <c r="B306" s="172" t="s">
        <v>256</v>
      </c>
      <c r="C306" s="189">
        <v>6882790</v>
      </c>
      <c r="D306" s="175"/>
      <c r="E306" s="175"/>
    </row>
    <row r="307" spans="1:5" ht="12.65" customHeight="1" x14ac:dyDescent="0.35">
      <c r="A307" s="173" t="s">
        <v>399</v>
      </c>
      <c r="B307" s="172" t="s">
        <v>256</v>
      </c>
      <c r="C307" s="189">
        <v>9928808</v>
      </c>
      <c r="D307" s="175"/>
      <c r="E307" s="175"/>
    </row>
    <row r="308" spans="1:5" ht="12.65" customHeight="1" x14ac:dyDescent="0.35">
      <c r="A308" s="173" t="s">
        <v>400</v>
      </c>
      <c r="B308" s="172" t="s">
        <v>256</v>
      </c>
      <c r="C308" s="189">
        <v>58415974</v>
      </c>
      <c r="D308" s="175"/>
      <c r="E308" s="175"/>
    </row>
    <row r="309" spans="1:5" ht="12.65" customHeight="1" x14ac:dyDescent="0.35">
      <c r="A309" s="173" t="s">
        <v>1242</v>
      </c>
      <c r="B309" s="172" t="s">
        <v>256</v>
      </c>
      <c r="C309" s="189"/>
      <c r="D309" s="175"/>
      <c r="E309" s="175"/>
    </row>
    <row r="310" spans="1:5" ht="12.65" customHeight="1" x14ac:dyDescent="0.35">
      <c r="A310" s="173" t="s">
        <v>401</v>
      </c>
      <c r="B310" s="172" t="s">
        <v>256</v>
      </c>
      <c r="C310" s="189"/>
      <c r="D310" s="175"/>
      <c r="E310" s="175"/>
    </row>
    <row r="311" spans="1:5" ht="12.65" customHeight="1" x14ac:dyDescent="0.35">
      <c r="A311" s="173" t="s">
        <v>402</v>
      </c>
      <c r="B311" s="172" t="s">
        <v>256</v>
      </c>
      <c r="C311" s="189"/>
      <c r="D311" s="175"/>
      <c r="E311" s="175"/>
    </row>
    <row r="312" spans="1:5" ht="12.65" customHeight="1" x14ac:dyDescent="0.35">
      <c r="A312" s="173" t="s">
        <v>403</v>
      </c>
      <c r="B312" s="172" t="s">
        <v>256</v>
      </c>
      <c r="C312" s="189">
        <f>2297675+260466+300000+23223793</f>
        <v>26081934</v>
      </c>
      <c r="D312" s="175"/>
      <c r="E312" s="175"/>
    </row>
    <row r="313" spans="1:5" ht="12.65" customHeight="1" x14ac:dyDescent="0.35">
      <c r="A313" s="173" t="s">
        <v>404</v>
      </c>
      <c r="B313" s="172" t="s">
        <v>256</v>
      </c>
      <c r="C313" s="189">
        <v>1979516</v>
      </c>
      <c r="D313" s="175"/>
      <c r="E313" s="175"/>
    </row>
    <row r="314" spans="1:5" ht="12.65" customHeight="1" x14ac:dyDescent="0.35">
      <c r="A314" s="173" t="s">
        <v>405</v>
      </c>
      <c r="B314" s="175"/>
      <c r="C314" s="191"/>
      <c r="D314" s="175">
        <f>SUM(C304:C313)</f>
        <v>108015690</v>
      </c>
      <c r="E314" s="175"/>
    </row>
    <row r="315" spans="1:5" ht="12.65" customHeight="1" x14ac:dyDescent="0.35">
      <c r="A315" s="260" t="s">
        <v>406</v>
      </c>
      <c r="B315" s="260"/>
      <c r="C315" s="260"/>
      <c r="D315" s="260"/>
      <c r="E315" s="260"/>
    </row>
    <row r="316" spans="1:5" ht="12.65" customHeight="1" x14ac:dyDescent="0.35">
      <c r="A316" s="173" t="s">
        <v>407</v>
      </c>
      <c r="B316" s="172" t="s">
        <v>256</v>
      </c>
      <c r="C316" s="189"/>
      <c r="D316" s="175"/>
      <c r="E316" s="175"/>
    </row>
    <row r="317" spans="1:5" ht="12.65" customHeight="1" x14ac:dyDescent="0.35">
      <c r="A317" s="173" t="s">
        <v>408</v>
      </c>
      <c r="B317" s="172" t="s">
        <v>256</v>
      </c>
      <c r="C317" s="189"/>
      <c r="D317" s="175"/>
      <c r="E317" s="175"/>
    </row>
    <row r="318" spans="1:5" ht="12.65" customHeight="1" x14ac:dyDescent="0.35">
      <c r="A318" s="173" t="s">
        <v>409</v>
      </c>
      <c r="B318" s="172" t="s">
        <v>256</v>
      </c>
      <c r="C318" s="189"/>
      <c r="D318" s="175"/>
      <c r="E318" s="175"/>
    </row>
    <row r="319" spans="1:5" ht="12.65" customHeight="1" x14ac:dyDescent="0.35">
      <c r="A319" s="173" t="s">
        <v>410</v>
      </c>
      <c r="B319" s="175"/>
      <c r="C319" s="191"/>
      <c r="D319" s="175">
        <f>SUM(C316:C318)</f>
        <v>0</v>
      </c>
      <c r="E319" s="175"/>
    </row>
    <row r="320" spans="1:5" ht="12.65" customHeight="1" x14ac:dyDescent="0.35">
      <c r="A320" s="260" t="s">
        <v>411</v>
      </c>
      <c r="B320" s="260"/>
      <c r="C320" s="260"/>
      <c r="D320" s="260"/>
      <c r="E320" s="260"/>
    </row>
    <row r="321" spans="1:5" ht="12.65" customHeight="1" x14ac:dyDescent="0.35">
      <c r="A321" s="173" t="s">
        <v>412</v>
      </c>
      <c r="B321" s="172" t="s">
        <v>256</v>
      </c>
      <c r="C321" s="189"/>
      <c r="D321" s="175"/>
      <c r="E321" s="175"/>
    </row>
    <row r="322" spans="1:5" ht="12.65" customHeight="1" x14ac:dyDescent="0.35">
      <c r="A322" s="173" t="s">
        <v>413</v>
      </c>
      <c r="B322" s="172" t="s">
        <v>256</v>
      </c>
      <c r="C322" s="189"/>
      <c r="D322" s="175"/>
      <c r="E322" s="175"/>
    </row>
    <row r="323" spans="1:5" ht="12.65" customHeight="1" x14ac:dyDescent="0.35">
      <c r="A323" s="173" t="s">
        <v>414</v>
      </c>
      <c r="B323" s="172" t="s">
        <v>256</v>
      </c>
      <c r="C323" s="189"/>
      <c r="D323" s="175"/>
      <c r="E323" s="175"/>
    </row>
    <row r="324" spans="1:5" ht="12.65" customHeight="1" x14ac:dyDescent="0.35">
      <c r="A324" s="171" t="s">
        <v>415</v>
      </c>
      <c r="B324" s="172" t="s">
        <v>256</v>
      </c>
      <c r="C324" s="189">
        <v>4750999</v>
      </c>
      <c r="D324" s="175"/>
      <c r="E324" s="175"/>
    </row>
    <row r="325" spans="1:5" ht="12.65" customHeight="1" x14ac:dyDescent="0.35">
      <c r="A325" s="173" t="s">
        <v>416</v>
      </c>
      <c r="B325" s="172" t="s">
        <v>256</v>
      </c>
      <c r="C325" s="189">
        <f>102165395+C313</f>
        <v>104144911</v>
      </c>
      <c r="D325" s="175"/>
      <c r="E325" s="175"/>
    </row>
    <row r="326" spans="1:5" ht="12.65" customHeight="1" x14ac:dyDescent="0.35">
      <c r="A326" s="171" t="s">
        <v>417</v>
      </c>
      <c r="B326" s="172" t="s">
        <v>256</v>
      </c>
      <c r="C326" s="189"/>
      <c r="D326" s="175"/>
      <c r="E326" s="175"/>
    </row>
    <row r="327" spans="1:5" ht="12.65" customHeight="1" x14ac:dyDescent="0.35">
      <c r="A327" s="173" t="s">
        <v>418</v>
      </c>
      <c r="B327" s="172" t="s">
        <v>256</v>
      </c>
      <c r="C327" s="189">
        <f>15697432+392589</f>
        <v>16090021</v>
      </c>
      <c r="D327" s="175"/>
      <c r="E327" s="175"/>
    </row>
    <row r="328" spans="1:5" ht="19.5" customHeight="1" x14ac:dyDescent="0.35">
      <c r="A328" s="173" t="s">
        <v>203</v>
      </c>
      <c r="B328" s="175"/>
      <c r="C328" s="191"/>
      <c r="D328" s="175">
        <f>SUM(C321:C327)</f>
        <v>124985931</v>
      </c>
      <c r="E328" s="175"/>
    </row>
    <row r="329" spans="1:5" ht="12.65" customHeight="1" x14ac:dyDescent="0.35">
      <c r="A329" s="173" t="s">
        <v>419</v>
      </c>
      <c r="B329" s="175"/>
      <c r="C329" s="191"/>
      <c r="D329" s="175">
        <f>C313</f>
        <v>1979516</v>
      </c>
      <c r="E329" s="175"/>
    </row>
    <row r="330" spans="1:5" ht="12.65" customHeight="1" x14ac:dyDescent="0.35">
      <c r="A330" s="173" t="s">
        <v>420</v>
      </c>
      <c r="B330" s="175"/>
      <c r="C330" s="191"/>
      <c r="D330" s="175">
        <f>D328-D329</f>
        <v>123006415</v>
      </c>
      <c r="E330" s="175"/>
    </row>
    <row r="331" spans="1:5" ht="12.65" customHeight="1" x14ac:dyDescent="0.35">
      <c r="A331" s="173"/>
      <c r="B331" s="175"/>
      <c r="C331" s="191"/>
      <c r="D331" s="175"/>
      <c r="E331" s="175"/>
    </row>
    <row r="332" spans="1:5" ht="12.65" customHeight="1" x14ac:dyDescent="0.35">
      <c r="A332" s="173" t="s">
        <v>421</v>
      </c>
      <c r="B332" s="172" t="s">
        <v>256</v>
      </c>
      <c r="C332" s="222">
        <v>346200811</v>
      </c>
      <c r="D332" s="175"/>
      <c r="E332" s="175"/>
    </row>
    <row r="333" spans="1:5" ht="12.65" customHeight="1" x14ac:dyDescent="0.35">
      <c r="A333" s="173"/>
      <c r="B333" s="172"/>
      <c r="C333" s="232"/>
      <c r="D333" s="175"/>
      <c r="E333" s="175"/>
    </row>
    <row r="334" spans="1:5" ht="12.65" customHeight="1" x14ac:dyDescent="0.35">
      <c r="A334" s="173" t="s">
        <v>1142</v>
      </c>
      <c r="B334" s="172" t="s">
        <v>256</v>
      </c>
      <c r="C334" s="222"/>
      <c r="D334" s="175"/>
      <c r="E334" s="175"/>
    </row>
    <row r="335" spans="1:5" ht="12.65" customHeight="1" x14ac:dyDescent="0.35">
      <c r="A335" s="173" t="s">
        <v>1143</v>
      </c>
      <c r="B335" s="172" t="s">
        <v>256</v>
      </c>
      <c r="C335" s="222"/>
      <c r="D335" s="175"/>
      <c r="E335" s="175"/>
    </row>
    <row r="336" spans="1:5" ht="12.65" customHeight="1" x14ac:dyDescent="0.35">
      <c r="A336" s="173" t="s">
        <v>423</v>
      </c>
      <c r="B336" s="172" t="s">
        <v>256</v>
      </c>
      <c r="C336" s="222"/>
      <c r="D336" s="175"/>
      <c r="E336" s="175"/>
    </row>
    <row r="337" spans="1:5" ht="12.65" customHeight="1" x14ac:dyDescent="0.35">
      <c r="A337" s="173" t="s">
        <v>422</v>
      </c>
      <c r="B337" s="172" t="s">
        <v>256</v>
      </c>
      <c r="C337" s="189"/>
      <c r="D337" s="175"/>
      <c r="E337" s="175"/>
    </row>
    <row r="338" spans="1:5" ht="12.65" customHeight="1" x14ac:dyDescent="0.35">
      <c r="A338" s="173" t="s">
        <v>1253</v>
      </c>
      <c r="B338" s="172" t="s">
        <v>256</v>
      </c>
      <c r="C338" s="189"/>
      <c r="D338" s="175"/>
      <c r="E338" s="175"/>
    </row>
    <row r="339" spans="1:5" ht="12.65" customHeight="1" x14ac:dyDescent="0.35">
      <c r="A339" s="173" t="s">
        <v>424</v>
      </c>
      <c r="B339" s="175"/>
      <c r="C339" s="191"/>
      <c r="D339" s="175">
        <f>D314+D319+D330+C332+C336+C337</f>
        <v>577222916</v>
      </c>
      <c r="E339" s="175"/>
    </row>
    <row r="340" spans="1:5" ht="12.65" customHeight="1" x14ac:dyDescent="0.35">
      <c r="A340" s="173"/>
      <c r="B340" s="175"/>
      <c r="C340" s="191"/>
      <c r="D340" s="175"/>
      <c r="E340" s="175"/>
    </row>
    <row r="341" spans="1:5" ht="12.65" customHeight="1" x14ac:dyDescent="0.35">
      <c r="A341" s="173" t="s">
        <v>425</v>
      </c>
      <c r="B341" s="175"/>
      <c r="C341" s="191"/>
      <c r="D341" s="175">
        <f>D292</f>
        <v>577222916</v>
      </c>
      <c r="E341" s="175"/>
    </row>
    <row r="342" spans="1:5" ht="12.65" customHeight="1" x14ac:dyDescent="0.35">
      <c r="A342" s="173"/>
      <c r="B342" s="173"/>
      <c r="C342" s="191"/>
      <c r="D342" s="175"/>
      <c r="E342" s="175"/>
    </row>
    <row r="343" spans="1:5" ht="12.65" customHeight="1" x14ac:dyDescent="0.35">
      <c r="A343" s="173"/>
      <c r="B343" s="173"/>
      <c r="C343" s="191"/>
      <c r="D343" s="175"/>
      <c r="E343" s="175"/>
    </row>
    <row r="344" spans="1:5" ht="12.65" customHeight="1" x14ac:dyDescent="0.35">
      <c r="A344" s="173"/>
      <c r="B344" s="173"/>
      <c r="C344" s="191"/>
      <c r="D344" s="175"/>
      <c r="E344" s="175"/>
    </row>
    <row r="345" spans="1:5" ht="12.65" customHeight="1" x14ac:dyDescent="0.35">
      <c r="A345" s="173"/>
      <c r="B345" s="173"/>
      <c r="C345" s="191"/>
      <c r="D345" s="175"/>
      <c r="E345" s="175"/>
    </row>
    <row r="346" spans="1:5" ht="12.65" customHeight="1" x14ac:dyDescent="0.35">
      <c r="A346" s="173"/>
      <c r="B346" s="173"/>
      <c r="C346" s="191"/>
      <c r="D346" s="175"/>
      <c r="E346" s="175"/>
    </row>
    <row r="347" spans="1:5" ht="12.65" customHeight="1" x14ac:dyDescent="0.35">
      <c r="A347" s="173"/>
      <c r="B347" s="173"/>
      <c r="C347" s="191"/>
      <c r="D347" s="175"/>
      <c r="E347" s="175"/>
    </row>
    <row r="348" spans="1:5" ht="12.65" customHeight="1" x14ac:dyDescent="0.35">
      <c r="A348" s="173"/>
      <c r="B348" s="173"/>
      <c r="C348" s="191"/>
      <c r="D348" s="175"/>
      <c r="E348" s="175"/>
    </row>
    <row r="349" spans="1:5" ht="12.65" customHeight="1" x14ac:dyDescent="0.35">
      <c r="A349" s="173"/>
      <c r="B349" s="173"/>
      <c r="C349" s="191"/>
      <c r="D349" s="175"/>
      <c r="E349" s="175"/>
    </row>
    <row r="350" spans="1:5" ht="12.65" customHeight="1" x14ac:dyDescent="0.35">
      <c r="A350" s="173"/>
      <c r="B350" s="173"/>
      <c r="C350" s="191"/>
      <c r="D350" s="175"/>
      <c r="E350" s="175"/>
    </row>
    <row r="351" spans="1:5" ht="12.65" customHeight="1" x14ac:dyDescent="0.35">
      <c r="A351" s="173"/>
      <c r="B351" s="173"/>
      <c r="C351" s="191"/>
      <c r="D351" s="175"/>
      <c r="E351" s="175"/>
    </row>
    <row r="352" spans="1:5" ht="12.65" customHeight="1" x14ac:dyDescent="0.35">
      <c r="A352" s="173"/>
      <c r="B352" s="173"/>
      <c r="C352" s="191"/>
      <c r="D352" s="175"/>
      <c r="E352" s="175"/>
    </row>
    <row r="353" spans="1:5" ht="12.65" customHeight="1" x14ac:dyDescent="0.35">
      <c r="A353" s="173"/>
      <c r="B353" s="173"/>
      <c r="C353" s="191"/>
      <c r="D353" s="175"/>
      <c r="E353" s="175"/>
    </row>
    <row r="354" spans="1:5" ht="12.65" customHeight="1" x14ac:dyDescent="0.35">
      <c r="A354" s="173"/>
      <c r="B354" s="173"/>
      <c r="C354" s="191"/>
      <c r="D354" s="175"/>
      <c r="E354" s="175"/>
    </row>
    <row r="355" spans="1:5" ht="12.65" customHeight="1" x14ac:dyDescent="0.35">
      <c r="A355" s="173"/>
      <c r="B355" s="173"/>
      <c r="C355" s="191"/>
      <c r="D355" s="175"/>
      <c r="E355" s="175"/>
    </row>
    <row r="356" spans="1:5" ht="20.25" customHeight="1" x14ac:dyDescent="0.35">
      <c r="A356" s="173"/>
      <c r="B356" s="173"/>
      <c r="C356" s="191"/>
      <c r="D356" s="175"/>
      <c r="E356" s="175"/>
    </row>
    <row r="357" spans="1:5" ht="12.65" customHeight="1" x14ac:dyDescent="0.35">
      <c r="A357" s="208" t="s">
        <v>426</v>
      </c>
      <c r="B357" s="208"/>
      <c r="C357" s="208"/>
      <c r="D357" s="208"/>
      <c r="E357" s="208"/>
    </row>
    <row r="358" spans="1:5" ht="12.65" customHeight="1" x14ac:dyDescent="0.35">
      <c r="A358" s="260" t="s">
        <v>427</v>
      </c>
      <c r="B358" s="260"/>
      <c r="C358" s="260"/>
      <c r="D358" s="260"/>
      <c r="E358" s="260"/>
    </row>
    <row r="359" spans="1:5" ht="12.65" customHeight="1" x14ac:dyDescent="0.35">
      <c r="A359" s="173" t="s">
        <v>428</v>
      </c>
      <c r="B359" s="172" t="s">
        <v>256</v>
      </c>
      <c r="C359" s="189">
        <v>459190012</v>
      </c>
      <c r="D359" s="175"/>
      <c r="E359" s="175"/>
    </row>
    <row r="360" spans="1:5" ht="12.65" customHeight="1" x14ac:dyDescent="0.35">
      <c r="A360" s="173" t="s">
        <v>429</v>
      </c>
      <c r="B360" s="172" t="s">
        <v>256</v>
      </c>
      <c r="C360" s="189">
        <v>677181639.5</v>
      </c>
      <c r="D360" s="175"/>
      <c r="E360" s="175"/>
    </row>
    <row r="361" spans="1:5" ht="12.65" customHeight="1" x14ac:dyDescent="0.35">
      <c r="A361" s="173" t="s">
        <v>430</v>
      </c>
      <c r="B361" s="175"/>
      <c r="C361" s="191"/>
      <c r="D361" s="175">
        <f>SUM(C359:C360)</f>
        <v>1136371651.5</v>
      </c>
      <c r="E361" s="175"/>
    </row>
    <row r="362" spans="1:5" ht="12.65" customHeight="1" x14ac:dyDescent="0.35">
      <c r="A362" s="260" t="s">
        <v>431</v>
      </c>
      <c r="B362" s="260"/>
      <c r="C362" s="260"/>
      <c r="D362" s="260"/>
      <c r="E362" s="260"/>
    </row>
    <row r="363" spans="1:5" ht="12.65" customHeight="1" x14ac:dyDescent="0.35">
      <c r="A363" s="173" t="s">
        <v>1257</v>
      </c>
      <c r="B363" s="260"/>
      <c r="C363" s="189">
        <v>10099281</v>
      </c>
      <c r="D363" s="175"/>
      <c r="E363" s="260"/>
    </row>
    <row r="364" spans="1:5" ht="12.65" customHeight="1" x14ac:dyDescent="0.35">
      <c r="A364" s="173" t="s">
        <v>432</v>
      </c>
      <c r="B364" s="172" t="s">
        <v>256</v>
      </c>
      <c r="C364" s="189">
        <v>635762887</v>
      </c>
      <c r="D364" s="175"/>
      <c r="E364" s="175"/>
    </row>
    <row r="365" spans="1:5" ht="12.65" customHeight="1" x14ac:dyDescent="0.35">
      <c r="A365" s="173" t="s">
        <v>433</v>
      </c>
      <c r="B365" s="172" t="s">
        <v>256</v>
      </c>
      <c r="C365" s="189">
        <v>10028002</v>
      </c>
      <c r="D365" s="175"/>
      <c r="E365" s="175"/>
    </row>
    <row r="366" spans="1:5" ht="12.65" customHeight="1" x14ac:dyDescent="0.35">
      <c r="A366" s="173" t="s">
        <v>434</v>
      </c>
      <c r="B366" s="172" t="s">
        <v>256</v>
      </c>
      <c r="C366" s="189">
        <v>5084402</v>
      </c>
      <c r="D366" s="175"/>
      <c r="E366" s="175"/>
    </row>
    <row r="367" spans="1:5" ht="12.65" customHeight="1" x14ac:dyDescent="0.35">
      <c r="A367" s="173" t="s">
        <v>359</v>
      </c>
      <c r="B367" s="175"/>
      <c r="C367" s="191"/>
      <c r="D367" s="175">
        <f>SUM(C363:C366)</f>
        <v>660974572</v>
      </c>
      <c r="E367" s="175"/>
    </row>
    <row r="368" spans="1:5" ht="12.65" customHeight="1" x14ac:dyDescent="0.35">
      <c r="A368" s="173" t="s">
        <v>435</v>
      </c>
      <c r="B368" s="175"/>
      <c r="C368" s="191"/>
      <c r="D368" s="175">
        <f>D361-D367</f>
        <v>475397079.5</v>
      </c>
      <c r="E368" s="175"/>
    </row>
    <row r="369" spans="1:5" ht="12.65" customHeight="1" x14ac:dyDescent="0.35">
      <c r="A369" s="260" t="s">
        <v>436</v>
      </c>
      <c r="B369" s="260"/>
      <c r="C369" s="260"/>
      <c r="D369" s="260"/>
      <c r="E369" s="260"/>
    </row>
    <row r="370" spans="1:5" ht="12.65" customHeight="1" x14ac:dyDescent="0.35">
      <c r="A370" s="173" t="s">
        <v>437</v>
      </c>
      <c r="B370" s="172" t="s">
        <v>256</v>
      </c>
      <c r="C370" s="189">
        <v>33160898</v>
      </c>
      <c r="D370" s="175"/>
      <c r="E370" s="175"/>
    </row>
    <row r="371" spans="1:5" ht="12.65" customHeight="1" x14ac:dyDescent="0.35">
      <c r="A371" s="173" t="s">
        <v>438</v>
      </c>
      <c r="B371" s="172" t="s">
        <v>256</v>
      </c>
      <c r="C371" s="189"/>
      <c r="D371" s="175"/>
      <c r="E371" s="175"/>
    </row>
    <row r="372" spans="1:5" ht="12.65" customHeight="1" x14ac:dyDescent="0.35">
      <c r="A372" s="173" t="s">
        <v>439</v>
      </c>
      <c r="B372" s="175"/>
      <c r="C372" s="191"/>
      <c r="D372" s="175">
        <f>SUM(C370:C371)</f>
        <v>33160898</v>
      </c>
      <c r="E372" s="175"/>
    </row>
    <row r="373" spans="1:5" ht="12.65" customHeight="1" x14ac:dyDescent="0.35">
      <c r="A373" s="173" t="s">
        <v>440</v>
      </c>
      <c r="B373" s="175"/>
      <c r="C373" s="191"/>
      <c r="D373" s="175">
        <f>D368+D372</f>
        <v>508557977.5</v>
      </c>
      <c r="E373" s="175"/>
    </row>
    <row r="374" spans="1:5" ht="12.65" customHeight="1" x14ac:dyDescent="0.35">
      <c r="A374" s="173"/>
      <c r="B374" s="175"/>
      <c r="C374" s="191"/>
      <c r="D374" s="175"/>
      <c r="E374" s="175"/>
    </row>
    <row r="375" spans="1:5" ht="12.65" customHeight="1" x14ac:dyDescent="0.35">
      <c r="A375" s="173"/>
      <c r="B375" s="175"/>
      <c r="C375" s="191"/>
      <c r="D375" s="175"/>
      <c r="E375" s="175"/>
    </row>
    <row r="376" spans="1:5" ht="12.65" customHeight="1" x14ac:dyDescent="0.35">
      <c r="A376" s="173"/>
      <c r="B376" s="175"/>
      <c r="C376" s="191"/>
      <c r="D376" s="175"/>
      <c r="E376" s="175"/>
    </row>
    <row r="377" spans="1:5" ht="12.65" customHeight="1" x14ac:dyDescent="0.35">
      <c r="A377" s="260" t="s">
        <v>441</v>
      </c>
      <c r="B377" s="260"/>
      <c r="C377" s="260"/>
      <c r="D377" s="260"/>
      <c r="E377" s="260"/>
    </row>
    <row r="378" spans="1:5" ht="12.65" customHeight="1" x14ac:dyDescent="0.35">
      <c r="A378" s="173" t="s">
        <v>442</v>
      </c>
      <c r="B378" s="172" t="s">
        <v>256</v>
      </c>
      <c r="C378" s="189">
        <v>123252917</v>
      </c>
      <c r="D378" s="175"/>
      <c r="E378" s="175"/>
    </row>
    <row r="379" spans="1:5" ht="12.65" customHeight="1" x14ac:dyDescent="0.35">
      <c r="A379" s="173" t="s">
        <v>3</v>
      </c>
      <c r="B379" s="172" t="s">
        <v>256</v>
      </c>
      <c r="C379" s="189">
        <v>39706553</v>
      </c>
      <c r="D379" s="175"/>
      <c r="E379" s="175"/>
    </row>
    <row r="380" spans="1:5" ht="12.65" customHeight="1" x14ac:dyDescent="0.35">
      <c r="A380" s="173" t="s">
        <v>236</v>
      </c>
      <c r="B380" s="172" t="s">
        <v>256</v>
      </c>
      <c r="C380" s="189">
        <v>167312880</v>
      </c>
      <c r="D380" s="175"/>
      <c r="E380" s="175"/>
    </row>
    <row r="381" spans="1:5" ht="12.65" customHeight="1" x14ac:dyDescent="0.35">
      <c r="A381" s="173" t="s">
        <v>443</v>
      </c>
      <c r="B381" s="172" t="s">
        <v>256</v>
      </c>
      <c r="C381" s="189">
        <v>106218605</v>
      </c>
      <c r="D381" s="175"/>
      <c r="E381" s="175"/>
    </row>
    <row r="382" spans="1:5" ht="12.65" customHeight="1" x14ac:dyDescent="0.35">
      <c r="A382" s="173" t="s">
        <v>444</v>
      </c>
      <c r="B382" s="172" t="s">
        <v>256</v>
      </c>
      <c r="C382" s="189">
        <v>1612615</v>
      </c>
      <c r="D382" s="175"/>
      <c r="E382" s="175"/>
    </row>
    <row r="383" spans="1:5" ht="12.65" customHeight="1" x14ac:dyDescent="0.35">
      <c r="A383" s="173" t="s">
        <v>445</v>
      </c>
      <c r="B383" s="172" t="s">
        <v>256</v>
      </c>
      <c r="C383" s="189">
        <v>13580756</v>
      </c>
      <c r="D383" s="175"/>
      <c r="E383" s="175"/>
    </row>
    <row r="384" spans="1:5" ht="12.65" customHeight="1" x14ac:dyDescent="0.35">
      <c r="A384" s="173" t="s">
        <v>6</v>
      </c>
      <c r="B384" s="172" t="s">
        <v>256</v>
      </c>
      <c r="C384" s="189">
        <v>11690527</v>
      </c>
      <c r="D384" s="175"/>
      <c r="E384" s="175"/>
    </row>
    <row r="385" spans="1:6" ht="12.65" customHeight="1" x14ac:dyDescent="0.35">
      <c r="A385" s="173" t="s">
        <v>446</v>
      </c>
      <c r="B385" s="172" t="s">
        <v>256</v>
      </c>
      <c r="C385" s="189">
        <v>2813973</v>
      </c>
      <c r="D385" s="175"/>
      <c r="E385" s="175"/>
    </row>
    <row r="386" spans="1:6" ht="12.65" customHeight="1" x14ac:dyDescent="0.35">
      <c r="A386" s="173" t="s">
        <v>447</v>
      </c>
      <c r="B386" s="172" t="s">
        <v>256</v>
      </c>
      <c r="C386" s="189">
        <v>6686651</v>
      </c>
      <c r="D386" s="175"/>
      <c r="E386" s="175"/>
    </row>
    <row r="387" spans="1:6" ht="12.65" customHeight="1" x14ac:dyDescent="0.35">
      <c r="A387" s="173" t="s">
        <v>448</v>
      </c>
      <c r="B387" s="172" t="s">
        <v>256</v>
      </c>
      <c r="C387" s="189">
        <v>10417264</v>
      </c>
      <c r="D387" s="175"/>
      <c r="E387" s="175"/>
    </row>
    <row r="388" spans="1:6" ht="12.65" customHeight="1" x14ac:dyDescent="0.35">
      <c r="A388" s="173" t="s">
        <v>449</v>
      </c>
      <c r="B388" s="172" t="s">
        <v>256</v>
      </c>
      <c r="C388" s="189">
        <v>4414527</v>
      </c>
      <c r="D388" s="175"/>
      <c r="E388" s="175"/>
    </row>
    <row r="389" spans="1:6" ht="12.65" customHeight="1" x14ac:dyDescent="0.35">
      <c r="A389" s="173" t="s">
        <v>451</v>
      </c>
      <c r="B389" s="172" t="s">
        <v>256</v>
      </c>
      <c r="C389" s="189">
        <v>2201553</v>
      </c>
      <c r="D389" s="175"/>
      <c r="E389" s="175"/>
    </row>
    <row r="390" spans="1:6" ht="12.65" customHeight="1" x14ac:dyDescent="0.35">
      <c r="A390" s="173" t="s">
        <v>452</v>
      </c>
      <c r="B390" s="175"/>
      <c r="C390" s="191"/>
      <c r="D390" s="175">
        <f>SUM(C378:C389)</f>
        <v>489908821</v>
      </c>
      <c r="E390" s="175"/>
    </row>
    <row r="391" spans="1:6" ht="12.65" customHeight="1" x14ac:dyDescent="0.35">
      <c r="A391" s="173" t="s">
        <v>453</v>
      </c>
      <c r="B391" s="175"/>
      <c r="C391" s="191"/>
      <c r="D391" s="175">
        <f>D373-D390</f>
        <v>18649156.5</v>
      </c>
      <c r="E391" s="175"/>
    </row>
    <row r="392" spans="1:6" ht="12.65" customHeight="1" x14ac:dyDescent="0.35">
      <c r="A392" s="173" t="s">
        <v>454</v>
      </c>
      <c r="B392" s="172" t="s">
        <v>256</v>
      </c>
      <c r="C392" s="189">
        <v>14906848</v>
      </c>
      <c r="D392" s="175"/>
      <c r="E392" s="175"/>
    </row>
    <row r="393" spans="1:6" ht="12.65" customHeight="1" x14ac:dyDescent="0.35">
      <c r="A393" s="173" t="s">
        <v>455</v>
      </c>
      <c r="B393" s="175"/>
      <c r="C393" s="191"/>
      <c r="D393" s="195">
        <f>D391+C392</f>
        <v>33556004.5</v>
      </c>
      <c r="E393" s="175"/>
      <c r="F393" s="197"/>
    </row>
    <row r="394" spans="1:6" ht="12.65" customHeight="1" x14ac:dyDescent="0.35">
      <c r="A394" s="173" t="s">
        <v>456</v>
      </c>
      <c r="B394" s="172" t="s">
        <v>256</v>
      </c>
      <c r="C394" s="189"/>
      <c r="D394" s="175"/>
      <c r="E394" s="175"/>
    </row>
    <row r="395" spans="1:6" ht="12.65" customHeight="1" x14ac:dyDescent="0.35">
      <c r="A395" s="173" t="s">
        <v>457</v>
      </c>
      <c r="B395" s="172" t="s">
        <v>256</v>
      </c>
      <c r="C395" s="189"/>
      <c r="D395" s="175"/>
      <c r="E395" s="175"/>
    </row>
    <row r="396" spans="1:6" ht="12.65" customHeight="1" x14ac:dyDescent="0.35">
      <c r="A396" s="173" t="s">
        <v>458</v>
      </c>
      <c r="B396" s="175"/>
      <c r="C396" s="191"/>
      <c r="D396" s="175">
        <f>D393+C394-C395</f>
        <v>33556004.5</v>
      </c>
      <c r="E396" s="175"/>
    </row>
    <row r="397" spans="1:6" ht="13.5" customHeight="1" x14ac:dyDescent="0.35">
      <c r="A397" s="179"/>
      <c r="B397" s="179"/>
    </row>
    <row r="398" spans="1:6" ht="12.65" customHeight="1" x14ac:dyDescent="0.35">
      <c r="A398" s="179"/>
      <c r="B398" s="179"/>
    </row>
    <row r="399" spans="1:6" ht="12.65" customHeight="1" x14ac:dyDescent="0.35">
      <c r="A399" s="179"/>
      <c r="B399" s="179"/>
    </row>
    <row r="400" spans="1:6" ht="12" customHeight="1" x14ac:dyDescent="0.35">
      <c r="A400" s="179"/>
      <c r="B400" s="179"/>
    </row>
    <row r="401" spans="1:5" ht="12" customHeight="1" x14ac:dyDescent="0.35">
      <c r="A401" s="179"/>
      <c r="B401" s="179"/>
    </row>
    <row r="402" spans="1:5" ht="12" customHeight="1" x14ac:dyDescent="0.35">
      <c r="A402" s="179"/>
      <c r="B402" s="179"/>
    </row>
    <row r="403" spans="1:5" ht="12" customHeight="1" x14ac:dyDescent="0.35">
      <c r="A403" s="179"/>
      <c r="B403" s="179"/>
    </row>
    <row r="404" spans="1:5" ht="12" customHeight="1" x14ac:dyDescent="0.35">
      <c r="A404" s="179"/>
      <c r="B404" s="179"/>
    </row>
    <row r="405" spans="1:5" ht="12.65" customHeight="1" x14ac:dyDescent="0.35">
      <c r="A405" s="179"/>
      <c r="B405" s="179"/>
    </row>
    <row r="406" spans="1:5" ht="12.65" customHeight="1" x14ac:dyDescent="0.35">
      <c r="A406" s="179"/>
      <c r="B406" s="179"/>
    </row>
    <row r="407" spans="1:5" ht="12.65" customHeight="1" x14ac:dyDescent="0.35">
      <c r="A407" s="179"/>
      <c r="B407" s="179"/>
    </row>
    <row r="408" spans="1:5" ht="12.65" customHeight="1" x14ac:dyDescent="0.35">
      <c r="A408" s="179"/>
      <c r="B408" s="179"/>
    </row>
    <row r="409" spans="1:5" ht="12.65" customHeight="1" x14ac:dyDescent="0.35">
      <c r="A409" s="179"/>
      <c r="B409" s="179"/>
    </row>
    <row r="410" spans="1:5" ht="12.65" customHeight="1" x14ac:dyDescent="0.35">
      <c r="A410" s="179"/>
      <c r="B410" s="179"/>
    </row>
    <row r="411" spans="1:5" ht="12.65" customHeight="1" x14ac:dyDescent="0.35">
      <c r="A411" s="179"/>
      <c r="B411" s="179"/>
      <c r="C411" s="181" t="s">
        <v>459</v>
      </c>
      <c r="D411" s="179"/>
      <c r="E411" s="263"/>
    </row>
    <row r="412" spans="1:5" ht="12.65" customHeight="1" x14ac:dyDescent="0.35">
      <c r="A412" s="179" t="str">
        <f>C84&amp;"   "&amp;"H-"&amp;FIXED(C83,0,TRUE)&amp;"     FYE "&amp;C82</f>
        <v>Confluence Health: Central Washington Hospital   H-0     FYE 12/31/2020</v>
      </c>
      <c r="B412" s="179"/>
      <c r="C412" s="179"/>
      <c r="D412" s="179"/>
      <c r="E412" s="263"/>
    </row>
    <row r="413" spans="1:5" ht="12.65" customHeight="1" x14ac:dyDescent="0.35">
      <c r="A413" s="179" t="s">
        <v>460</v>
      </c>
      <c r="B413" s="181" t="s">
        <v>461</v>
      </c>
      <c r="C413" s="181" t="s">
        <v>1243</v>
      </c>
      <c r="D413" s="181" t="s">
        <v>462</v>
      </c>
    </row>
    <row r="414" spans="1:5" ht="12.65" customHeight="1" x14ac:dyDescent="0.35">
      <c r="A414" s="179" t="s">
        <v>463</v>
      </c>
      <c r="B414" s="179">
        <f>C111</f>
        <v>9625</v>
      </c>
      <c r="C414" s="194">
        <f>E138</f>
        <v>9625</v>
      </c>
      <c r="D414" s="179"/>
    </row>
    <row r="415" spans="1:5" ht="12.65" customHeight="1" x14ac:dyDescent="0.35">
      <c r="A415" s="179" t="s">
        <v>464</v>
      </c>
      <c r="B415" s="179">
        <f>D111</f>
        <v>43617</v>
      </c>
      <c r="C415" s="179">
        <f>E139</f>
        <v>43617</v>
      </c>
      <c r="D415" s="194">
        <f>SUM(C59:H59)+N59</f>
        <v>43617</v>
      </c>
    </row>
    <row r="416" spans="1:5" ht="12.65" customHeight="1" x14ac:dyDescent="0.35">
      <c r="A416" s="179"/>
      <c r="B416" s="179"/>
      <c r="C416" s="194"/>
      <c r="D416" s="179"/>
    </row>
    <row r="417" spans="1:7" ht="12.65" customHeight="1" x14ac:dyDescent="0.35">
      <c r="A417" s="179" t="s">
        <v>465</v>
      </c>
      <c r="B417" s="179">
        <f>C112</f>
        <v>0</v>
      </c>
      <c r="C417" s="194">
        <f>E144</f>
        <v>0</v>
      </c>
      <c r="D417" s="179"/>
    </row>
    <row r="418" spans="1:7" ht="12.65" customHeight="1" x14ac:dyDescent="0.35">
      <c r="A418" s="179" t="s">
        <v>466</v>
      </c>
      <c r="B418" s="179">
        <f>D112</f>
        <v>0</v>
      </c>
      <c r="C418" s="179">
        <f>E145</f>
        <v>0</v>
      </c>
      <c r="D418" s="179">
        <f>K59+L59</f>
        <v>0</v>
      </c>
    </row>
    <row r="419" spans="1:7" ht="12.65" customHeight="1" x14ac:dyDescent="0.35">
      <c r="A419" s="179"/>
      <c r="B419" s="179"/>
      <c r="C419" s="194"/>
      <c r="D419" s="179"/>
    </row>
    <row r="420" spans="1:7" ht="12.65" customHeight="1" x14ac:dyDescent="0.35">
      <c r="A420" s="179" t="s">
        <v>467</v>
      </c>
      <c r="B420" s="179">
        <f>C113</f>
        <v>0</v>
      </c>
      <c r="C420" s="179">
        <f>E150</f>
        <v>0</v>
      </c>
      <c r="D420" s="179"/>
    </row>
    <row r="421" spans="1:7" ht="12.65" customHeight="1" x14ac:dyDescent="0.35">
      <c r="A421" s="179" t="s">
        <v>468</v>
      </c>
      <c r="B421" s="179">
        <f>D113</f>
        <v>0</v>
      </c>
      <c r="C421" s="179">
        <f>E151</f>
        <v>0</v>
      </c>
      <c r="D421" s="179">
        <f>I59</f>
        <v>0</v>
      </c>
    </row>
    <row r="422" spans="1:7" ht="12.65" customHeight="1" x14ac:dyDescent="0.35">
      <c r="A422" s="206"/>
      <c r="B422" s="206"/>
      <c r="C422" s="181"/>
      <c r="D422" s="179"/>
    </row>
    <row r="423" spans="1:7" ht="12.65" customHeight="1" x14ac:dyDescent="0.35">
      <c r="A423" s="180" t="s">
        <v>469</v>
      </c>
      <c r="B423" s="180">
        <f>C114</f>
        <v>1179</v>
      </c>
    </row>
    <row r="424" spans="1:7" ht="12.65" customHeight="1" x14ac:dyDescent="0.35">
      <c r="A424" s="179" t="s">
        <v>1244</v>
      </c>
      <c r="B424" s="179">
        <f>D114</f>
        <v>1795</v>
      </c>
      <c r="D424" s="179">
        <f>J59</f>
        <v>1795</v>
      </c>
    </row>
    <row r="425" spans="1:7" ht="12.65" customHeight="1" x14ac:dyDescent="0.35">
      <c r="A425" s="206"/>
      <c r="B425" s="206"/>
      <c r="C425" s="206"/>
      <c r="D425" s="206"/>
      <c r="F425" s="206"/>
      <c r="G425" s="206"/>
    </row>
    <row r="426" spans="1:7" ht="12.65" customHeight="1" x14ac:dyDescent="0.35">
      <c r="A426" s="179" t="s">
        <v>470</v>
      </c>
      <c r="B426" s="181" t="s">
        <v>471</v>
      </c>
      <c r="C426" s="181" t="s">
        <v>462</v>
      </c>
      <c r="D426" s="181" t="s">
        <v>472</v>
      </c>
    </row>
    <row r="427" spans="1:7" ht="12.65" customHeight="1" x14ac:dyDescent="0.35">
      <c r="A427" s="179" t="s">
        <v>473</v>
      </c>
      <c r="B427" s="179">
        <f t="shared" ref="B427:B437" si="13">C378</f>
        <v>123252917</v>
      </c>
      <c r="C427" s="179">
        <f t="shared" ref="C427:C434" si="14">CE61</f>
        <v>123252916.91000003</v>
      </c>
      <c r="D427" s="179"/>
    </row>
    <row r="428" spans="1:7" ht="12.65" customHeight="1" x14ac:dyDescent="0.35">
      <c r="A428" s="179" t="s">
        <v>3</v>
      </c>
      <c r="B428" s="179">
        <f t="shared" si="13"/>
        <v>39706553</v>
      </c>
      <c r="C428" s="179">
        <f t="shared" si="14"/>
        <v>39706554</v>
      </c>
      <c r="D428" s="179">
        <f>D173</f>
        <v>39706553</v>
      </c>
    </row>
    <row r="429" spans="1:7" ht="12.65" customHeight="1" x14ac:dyDescent="0.35">
      <c r="A429" s="179" t="s">
        <v>236</v>
      </c>
      <c r="B429" s="179">
        <f t="shared" si="13"/>
        <v>167312880</v>
      </c>
      <c r="C429" s="179">
        <f t="shared" si="14"/>
        <v>167312879.69</v>
      </c>
      <c r="D429" s="179"/>
    </row>
    <row r="430" spans="1:7" ht="12.65" customHeight="1" x14ac:dyDescent="0.35">
      <c r="A430" s="179" t="s">
        <v>237</v>
      </c>
      <c r="B430" s="179">
        <f t="shared" si="13"/>
        <v>106218605</v>
      </c>
      <c r="C430" s="179">
        <f t="shared" si="14"/>
        <v>106218605.32000002</v>
      </c>
      <c r="D430" s="179"/>
    </row>
    <row r="431" spans="1:7" ht="12.65" customHeight="1" x14ac:dyDescent="0.35">
      <c r="A431" s="179" t="s">
        <v>444</v>
      </c>
      <c r="B431" s="179">
        <f t="shared" si="13"/>
        <v>1612615</v>
      </c>
      <c r="C431" s="179">
        <f t="shared" si="14"/>
        <v>1612615.0599999998</v>
      </c>
      <c r="D431" s="179"/>
    </row>
    <row r="432" spans="1:7" ht="12.65" customHeight="1" x14ac:dyDescent="0.35">
      <c r="A432" s="179" t="s">
        <v>445</v>
      </c>
      <c r="B432" s="179">
        <f t="shared" si="13"/>
        <v>13580756</v>
      </c>
      <c r="C432" s="179">
        <f t="shared" si="14"/>
        <v>13580757.295999998</v>
      </c>
      <c r="D432" s="179"/>
    </row>
    <row r="433" spans="1:7" ht="12.65" customHeight="1" x14ac:dyDescent="0.35">
      <c r="A433" s="179" t="s">
        <v>6</v>
      </c>
      <c r="B433" s="179">
        <f t="shared" si="13"/>
        <v>11690527</v>
      </c>
      <c r="C433" s="179">
        <f t="shared" si="14"/>
        <v>11690530</v>
      </c>
      <c r="D433" s="179">
        <f>C217</f>
        <v>11968814</v>
      </c>
    </row>
    <row r="434" spans="1:7" ht="12.65" customHeight="1" x14ac:dyDescent="0.35">
      <c r="A434" s="179" t="s">
        <v>474</v>
      </c>
      <c r="B434" s="179">
        <f t="shared" si="13"/>
        <v>2813973</v>
      </c>
      <c r="C434" s="179">
        <f t="shared" si="14"/>
        <v>2813972.97</v>
      </c>
      <c r="D434" s="179">
        <f>D177</f>
        <v>2813973</v>
      </c>
    </row>
    <row r="435" spans="1:7" ht="12.65" customHeight="1" x14ac:dyDescent="0.35">
      <c r="A435" s="179" t="s">
        <v>447</v>
      </c>
      <c r="B435" s="179">
        <f t="shared" si="13"/>
        <v>6686651</v>
      </c>
      <c r="C435" s="179"/>
      <c r="D435" s="179">
        <f>D181</f>
        <v>6686651</v>
      </c>
    </row>
    <row r="436" spans="1:7" ht="12.65" customHeight="1" x14ac:dyDescent="0.35">
      <c r="A436" s="179" t="s">
        <v>475</v>
      </c>
      <c r="B436" s="179">
        <f t="shared" si="13"/>
        <v>10417264</v>
      </c>
      <c r="C436" s="179"/>
      <c r="D436" s="179">
        <f>D186</f>
        <v>10417264</v>
      </c>
    </row>
    <row r="437" spans="1:7" ht="12.65" customHeight="1" x14ac:dyDescent="0.35">
      <c r="A437" s="194" t="s">
        <v>449</v>
      </c>
      <c r="B437" s="194">
        <f t="shared" si="13"/>
        <v>4414527</v>
      </c>
      <c r="C437" s="194"/>
      <c r="D437" s="194">
        <f>D190</f>
        <v>4414527</v>
      </c>
    </row>
    <row r="438" spans="1:7" ht="12.65" customHeight="1" x14ac:dyDescent="0.35">
      <c r="A438" s="194" t="s">
        <v>476</v>
      </c>
      <c r="B438" s="194">
        <f>C386+C387+C388</f>
        <v>21518442</v>
      </c>
      <c r="C438" s="194">
        <f>CD69</f>
        <v>0</v>
      </c>
      <c r="D438" s="194">
        <f>D181+D186+D190</f>
        <v>21518442</v>
      </c>
    </row>
    <row r="439" spans="1:7" ht="12.65" customHeight="1" x14ac:dyDescent="0.35">
      <c r="A439" s="179" t="s">
        <v>451</v>
      </c>
      <c r="B439" s="194">
        <f>C389</f>
        <v>2201553</v>
      </c>
      <c r="C439" s="194">
        <f>SUM(C69:CC69)</f>
        <v>23719994.620000001</v>
      </c>
      <c r="D439" s="179"/>
    </row>
    <row r="440" spans="1:7" ht="12.65" customHeight="1" x14ac:dyDescent="0.35">
      <c r="A440" s="179" t="s">
        <v>477</v>
      </c>
      <c r="B440" s="194">
        <f>B438+B439</f>
        <v>23719995</v>
      </c>
      <c r="C440" s="194">
        <f>CE69</f>
        <v>23719994.620000001</v>
      </c>
      <c r="D440" s="179"/>
    </row>
    <row r="441" spans="1:7" ht="12.65" customHeight="1" x14ac:dyDescent="0.35">
      <c r="A441" s="179" t="s">
        <v>478</v>
      </c>
      <c r="B441" s="179">
        <f>D390</f>
        <v>489908821</v>
      </c>
      <c r="C441" s="179">
        <f>SUM(C427:C437)+C440</f>
        <v>489908825.86600012</v>
      </c>
      <c r="D441" s="179"/>
    </row>
    <row r="442" spans="1:7" ht="12.65" customHeight="1" x14ac:dyDescent="0.35">
      <c r="A442" s="206"/>
      <c r="B442" s="206"/>
      <c r="C442" s="206"/>
      <c r="D442" s="206"/>
      <c r="F442" s="206"/>
      <c r="G442" s="206"/>
    </row>
    <row r="443" spans="1:7" ht="12.65" customHeight="1" x14ac:dyDescent="0.35">
      <c r="A443" s="179" t="s">
        <v>479</v>
      </c>
      <c r="B443" s="181" t="s">
        <v>480</v>
      </c>
      <c r="C443" s="181" t="s">
        <v>471</v>
      </c>
      <c r="D443" s="179"/>
    </row>
    <row r="444" spans="1:7" ht="12.65" customHeight="1" x14ac:dyDescent="0.35">
      <c r="A444" s="179" t="s">
        <v>1259</v>
      </c>
      <c r="B444" s="179">
        <f>D221</f>
        <v>10099281</v>
      </c>
      <c r="C444" s="179">
        <f>C363</f>
        <v>10099281</v>
      </c>
      <c r="D444" s="179"/>
    </row>
    <row r="445" spans="1:7" ht="12.65" customHeight="1" x14ac:dyDescent="0.35">
      <c r="A445" s="179" t="s">
        <v>343</v>
      </c>
      <c r="B445" s="179">
        <f>D229</f>
        <v>635762886</v>
      </c>
      <c r="C445" s="179">
        <f>C364</f>
        <v>635762887</v>
      </c>
      <c r="D445" s="179"/>
    </row>
    <row r="446" spans="1:7" ht="12.65" customHeight="1" x14ac:dyDescent="0.35">
      <c r="A446" s="179" t="s">
        <v>351</v>
      </c>
      <c r="B446" s="179">
        <f>D236</f>
        <v>10028002</v>
      </c>
      <c r="C446" s="179">
        <f>C365</f>
        <v>10028002</v>
      </c>
      <c r="D446" s="179"/>
    </row>
    <row r="447" spans="1:7" ht="12.65" customHeight="1" x14ac:dyDescent="0.35">
      <c r="A447" s="179" t="s">
        <v>356</v>
      </c>
      <c r="B447" s="179">
        <f>D240</f>
        <v>5084402</v>
      </c>
      <c r="C447" s="179">
        <f>C366</f>
        <v>5084402</v>
      </c>
      <c r="D447" s="179"/>
    </row>
    <row r="448" spans="1:7" ht="12.65" customHeight="1" x14ac:dyDescent="0.35">
      <c r="A448" s="179" t="s">
        <v>358</v>
      </c>
      <c r="B448" s="179">
        <f>D242</f>
        <v>660974571</v>
      </c>
      <c r="C448" s="179">
        <f>D367</f>
        <v>660974572</v>
      </c>
      <c r="D448" s="179"/>
    </row>
    <row r="449" spans="1:7" ht="12.65" customHeight="1" x14ac:dyDescent="0.35">
      <c r="A449" s="206"/>
      <c r="B449" s="206"/>
      <c r="C449" s="206"/>
      <c r="D449" s="206"/>
      <c r="F449" s="206"/>
      <c r="G449" s="206"/>
    </row>
    <row r="450" spans="1:7" ht="12.65" customHeight="1" x14ac:dyDescent="0.35">
      <c r="A450" s="180" t="s">
        <v>481</v>
      </c>
      <c r="B450" s="181" t="s">
        <v>482</v>
      </c>
      <c r="C450" s="206"/>
      <c r="D450" s="206"/>
      <c r="F450" s="206"/>
      <c r="G450" s="206"/>
    </row>
    <row r="451" spans="1:7" ht="12.65" customHeight="1" x14ac:dyDescent="0.35">
      <c r="B451" s="181" t="s">
        <v>483</v>
      </c>
    </row>
    <row r="452" spans="1:7" ht="12.65" customHeight="1" x14ac:dyDescent="0.35">
      <c r="B452" s="181" t="s">
        <v>472</v>
      </c>
    </row>
    <row r="453" spans="1:7" ht="12.65" customHeight="1" x14ac:dyDescent="0.35">
      <c r="A453" s="199" t="s">
        <v>484</v>
      </c>
      <c r="B453" s="180">
        <f>C231</f>
        <v>3687</v>
      </c>
    </row>
    <row r="454" spans="1:7" ht="12.65" customHeight="1" x14ac:dyDescent="0.35">
      <c r="A454" s="179" t="s">
        <v>168</v>
      </c>
      <c r="B454" s="179">
        <f>C233</f>
        <v>3532705.83</v>
      </c>
      <c r="C454" s="179"/>
      <c r="D454" s="179"/>
    </row>
    <row r="455" spans="1:7" ht="12.65" customHeight="1" x14ac:dyDescent="0.35">
      <c r="A455" s="179" t="s">
        <v>131</v>
      </c>
      <c r="B455" s="179">
        <f>C234</f>
        <v>6495296.1699999999</v>
      </c>
      <c r="C455" s="179"/>
      <c r="D455" s="179"/>
    </row>
    <row r="456" spans="1:7" ht="12.65" customHeight="1" x14ac:dyDescent="0.35">
      <c r="A456" s="206"/>
      <c r="B456" s="206"/>
      <c r="C456" s="206"/>
      <c r="D456" s="206"/>
      <c r="F456" s="206"/>
      <c r="G456" s="206"/>
    </row>
    <row r="457" spans="1:7" ht="12.65" customHeight="1" x14ac:dyDescent="0.35">
      <c r="A457" s="179" t="s">
        <v>485</v>
      </c>
      <c r="B457" s="181" t="s">
        <v>471</v>
      </c>
      <c r="C457" s="181" t="s">
        <v>486</v>
      </c>
      <c r="D457" s="179"/>
    </row>
    <row r="458" spans="1:7" ht="12.65" customHeight="1" x14ac:dyDescent="0.35">
      <c r="A458" s="179" t="s">
        <v>487</v>
      </c>
      <c r="B458" s="194">
        <f>C370</f>
        <v>33160898</v>
      </c>
      <c r="C458" s="194">
        <f>CE70</f>
        <v>0</v>
      </c>
      <c r="D458" s="194"/>
    </row>
    <row r="459" spans="1:7" ht="12.65" customHeight="1" x14ac:dyDescent="0.35">
      <c r="A459" s="179" t="s">
        <v>244</v>
      </c>
      <c r="B459" s="194">
        <f>C371</f>
        <v>0</v>
      </c>
      <c r="C459" s="194">
        <f>CE72</f>
        <v>0</v>
      </c>
      <c r="D459" s="194"/>
    </row>
    <row r="460" spans="1:7" ht="12.65" customHeight="1" x14ac:dyDescent="0.35">
      <c r="A460" s="206"/>
      <c r="B460" s="206"/>
      <c r="C460" s="206"/>
      <c r="D460" s="206"/>
      <c r="F460" s="206"/>
      <c r="G460" s="206"/>
    </row>
    <row r="461" spans="1:7" ht="12.65" customHeight="1" x14ac:dyDescent="0.35">
      <c r="A461" s="179" t="s">
        <v>488</v>
      </c>
      <c r="B461" s="181"/>
      <c r="C461" s="181"/>
      <c r="D461" s="181" t="s">
        <v>1245</v>
      </c>
    </row>
    <row r="462" spans="1:7" ht="12.65" customHeight="1" x14ac:dyDescent="0.35">
      <c r="B462" s="181" t="s">
        <v>471</v>
      </c>
      <c r="C462" s="181" t="s">
        <v>486</v>
      </c>
      <c r="D462" s="181" t="s">
        <v>490</v>
      </c>
    </row>
    <row r="463" spans="1:7" ht="12.65" customHeight="1" x14ac:dyDescent="0.35">
      <c r="A463" s="179" t="s">
        <v>245</v>
      </c>
      <c r="B463" s="194">
        <f>C359</f>
        <v>459190012</v>
      </c>
      <c r="C463" s="194">
        <f>CE73</f>
        <v>459190011.92999995</v>
      </c>
      <c r="D463" s="194">
        <f>E141+E147+E153</f>
        <v>459190012</v>
      </c>
    </row>
    <row r="464" spans="1:7" ht="12.65" customHeight="1" x14ac:dyDescent="0.35">
      <c r="A464" s="179" t="s">
        <v>246</v>
      </c>
      <c r="B464" s="194">
        <f>C360</f>
        <v>677181639.5</v>
      </c>
      <c r="C464" s="194">
        <f>CE74</f>
        <v>677181640.33999991</v>
      </c>
      <c r="D464" s="194">
        <f>E142+E148+E154</f>
        <v>677181640</v>
      </c>
    </row>
    <row r="465" spans="1:7" ht="12.65" customHeight="1" x14ac:dyDescent="0.35">
      <c r="A465" s="179" t="s">
        <v>247</v>
      </c>
      <c r="B465" s="194">
        <f>D361</f>
        <v>1136371651.5</v>
      </c>
      <c r="C465" s="194">
        <f>CE75</f>
        <v>1136371652.2699997</v>
      </c>
      <c r="D465" s="194">
        <f>D463+D464</f>
        <v>1136371652</v>
      </c>
    </row>
    <row r="466" spans="1:7" ht="12.65" customHeight="1" x14ac:dyDescent="0.35">
      <c r="A466" s="206"/>
      <c r="B466" s="206"/>
      <c r="C466" s="206"/>
      <c r="D466" s="206"/>
      <c r="F466" s="206"/>
      <c r="G466" s="206"/>
    </row>
    <row r="467" spans="1:7" ht="12.65" customHeight="1" x14ac:dyDescent="0.35">
      <c r="A467" s="179" t="s">
        <v>491</v>
      </c>
      <c r="B467" s="181" t="s">
        <v>492</v>
      </c>
      <c r="C467" s="181" t="s">
        <v>493</v>
      </c>
      <c r="D467" s="179"/>
    </row>
    <row r="468" spans="1:7" ht="12.65" customHeight="1" x14ac:dyDescent="0.35">
      <c r="A468" s="179" t="s">
        <v>332</v>
      </c>
      <c r="B468" s="179">
        <f t="shared" ref="B468:B475" si="15">C267</f>
        <v>8276004</v>
      </c>
      <c r="C468" s="179">
        <f>E195</f>
        <v>8276004</v>
      </c>
      <c r="D468" s="179"/>
    </row>
    <row r="469" spans="1:7" ht="12.65" customHeight="1" x14ac:dyDescent="0.35">
      <c r="A469" s="179" t="s">
        <v>333</v>
      </c>
      <c r="B469" s="179">
        <f t="shared" si="15"/>
        <v>5080100</v>
      </c>
      <c r="C469" s="179">
        <f>E196</f>
        <v>5080100</v>
      </c>
      <c r="D469" s="179"/>
    </row>
    <row r="470" spans="1:7" ht="12.65" customHeight="1" x14ac:dyDescent="0.35">
      <c r="A470" s="179" t="s">
        <v>334</v>
      </c>
      <c r="B470" s="179">
        <f t="shared" si="15"/>
        <v>137027776</v>
      </c>
      <c r="C470" s="179">
        <f>E197</f>
        <v>137027776</v>
      </c>
      <c r="D470" s="179"/>
    </row>
    <row r="471" spans="1:7" ht="12.65" customHeight="1" x14ac:dyDescent="0.35">
      <c r="A471" s="179" t="s">
        <v>494</v>
      </c>
      <c r="B471" s="179">
        <f t="shared" si="15"/>
        <v>78248522</v>
      </c>
      <c r="C471" s="179">
        <f>E198</f>
        <v>78248522</v>
      </c>
      <c r="D471" s="179"/>
    </row>
    <row r="472" spans="1:7" ht="12.65" customHeight="1" x14ac:dyDescent="0.35">
      <c r="A472" s="179" t="s">
        <v>377</v>
      </c>
      <c r="B472" s="179">
        <f t="shared" si="15"/>
        <v>0</v>
      </c>
      <c r="C472" s="179">
        <f>E199</f>
        <v>0</v>
      </c>
      <c r="D472" s="179"/>
    </row>
    <row r="473" spans="1:7" ht="12.65" customHeight="1" x14ac:dyDescent="0.35">
      <c r="A473" s="179" t="s">
        <v>495</v>
      </c>
      <c r="B473" s="179">
        <f t="shared" si="15"/>
        <v>117152579</v>
      </c>
      <c r="C473" s="179">
        <f>SUM(E200:E201)</f>
        <v>117152579</v>
      </c>
      <c r="D473" s="179"/>
    </row>
    <row r="474" spans="1:7" ht="12.65" customHeight="1" x14ac:dyDescent="0.35">
      <c r="A474" s="179" t="s">
        <v>339</v>
      </c>
      <c r="B474" s="179">
        <f t="shared" si="15"/>
        <v>0</v>
      </c>
      <c r="C474" s="179">
        <f>E202</f>
        <v>0</v>
      </c>
      <c r="D474" s="179"/>
    </row>
    <row r="475" spans="1:7" ht="12.65" customHeight="1" x14ac:dyDescent="0.35">
      <c r="A475" s="179" t="s">
        <v>340</v>
      </c>
      <c r="B475" s="179">
        <f t="shared" si="15"/>
        <v>16030418</v>
      </c>
      <c r="C475" s="179">
        <f>E203</f>
        <v>16030418</v>
      </c>
      <c r="D475" s="179"/>
    </row>
    <row r="476" spans="1:7" ht="12.65" customHeight="1" x14ac:dyDescent="0.35">
      <c r="A476" s="179" t="s">
        <v>203</v>
      </c>
      <c r="B476" s="179">
        <f>D275</f>
        <v>361815399</v>
      </c>
      <c r="C476" s="179">
        <f>E204</f>
        <v>361815399</v>
      </c>
      <c r="D476" s="179"/>
    </row>
    <row r="477" spans="1:7" ht="12.65" customHeight="1" x14ac:dyDescent="0.35">
      <c r="A477" s="179"/>
      <c r="B477" s="179"/>
      <c r="C477" s="179"/>
      <c r="D477" s="179"/>
    </row>
    <row r="478" spans="1:7" ht="12.65" customHeight="1" x14ac:dyDescent="0.35">
      <c r="A478" s="179" t="s">
        <v>496</v>
      </c>
      <c r="B478" s="179">
        <f>C276</f>
        <v>214556980</v>
      </c>
      <c r="C478" s="179">
        <f>E217</f>
        <v>214556980</v>
      </c>
      <c r="D478" s="179"/>
    </row>
    <row r="480" spans="1:7" ht="12.65" customHeight="1" x14ac:dyDescent="0.35">
      <c r="A480" s="180" t="s">
        <v>497</v>
      </c>
    </row>
    <row r="481" spans="1:12" ht="12.65" customHeight="1" x14ac:dyDescent="0.35">
      <c r="A481" s="180" t="s">
        <v>498</v>
      </c>
      <c r="C481" s="180">
        <f>D341</f>
        <v>577222916</v>
      </c>
    </row>
    <row r="482" spans="1:12" ht="12.65" customHeight="1" x14ac:dyDescent="0.35">
      <c r="A482" s="180" t="s">
        <v>499</v>
      </c>
      <c r="C482" s="180">
        <f>D339</f>
        <v>577222916</v>
      </c>
    </row>
    <row r="485" spans="1:12" ht="12.65" customHeight="1" x14ac:dyDescent="0.35">
      <c r="A485" s="199" t="s">
        <v>500</v>
      </c>
    </row>
    <row r="486" spans="1:12" ht="12.65" customHeight="1" x14ac:dyDescent="0.35">
      <c r="A486" s="199" t="s">
        <v>501</v>
      </c>
    </row>
    <row r="487" spans="1:12" ht="12.65" customHeight="1" x14ac:dyDescent="0.35">
      <c r="A487" s="199" t="s">
        <v>502</v>
      </c>
    </row>
    <row r="488" spans="1:12" ht="12.65" customHeight="1" x14ac:dyDescent="0.35">
      <c r="A488" s="199"/>
    </row>
    <row r="489" spans="1:12" ht="12.65" customHeight="1" x14ac:dyDescent="0.35">
      <c r="A489" s="198" t="s">
        <v>503</v>
      </c>
    </row>
    <row r="490" spans="1:12" ht="12.65" customHeight="1" x14ac:dyDescent="0.35">
      <c r="A490" s="199" t="s">
        <v>504</v>
      </c>
    </row>
    <row r="491" spans="1:12" ht="12.65" customHeight="1" x14ac:dyDescent="0.35">
      <c r="A491" s="199"/>
    </row>
    <row r="493" spans="1:12" ht="12.65" customHeight="1" x14ac:dyDescent="0.35">
      <c r="A493" s="180" t="str">
        <f>C83</f>
        <v>168</v>
      </c>
      <c r="B493" s="264" t="str">
        <f>RIGHT('Prior Year'!C82,4)</f>
        <v>2019</v>
      </c>
      <c r="C493" s="264" t="str">
        <f>RIGHT(C82,4)</f>
        <v>2020</v>
      </c>
      <c r="D493" s="264" t="str">
        <f>RIGHT('Prior Year'!C82,4)</f>
        <v>2019</v>
      </c>
      <c r="E493" s="264" t="str">
        <f>RIGHT(C82,4)</f>
        <v>2020</v>
      </c>
      <c r="F493" s="264" t="str">
        <f>RIGHT('Prior Year'!C82,4)</f>
        <v>2019</v>
      </c>
      <c r="G493" s="264" t="str">
        <f>RIGHT(C82,4)</f>
        <v>2020</v>
      </c>
      <c r="H493" s="264"/>
      <c r="K493" s="264"/>
      <c r="L493" s="264"/>
    </row>
    <row r="494" spans="1:12" ht="12.65" customHeight="1" x14ac:dyDescent="0.35">
      <c r="A494" s="198"/>
      <c r="B494" s="181" t="s">
        <v>505</v>
      </c>
      <c r="C494" s="181" t="s">
        <v>505</v>
      </c>
      <c r="D494" s="265" t="s">
        <v>506</v>
      </c>
      <c r="E494" s="265" t="s">
        <v>506</v>
      </c>
      <c r="F494" s="264" t="s">
        <v>507</v>
      </c>
      <c r="G494" s="264" t="s">
        <v>507</v>
      </c>
      <c r="H494" s="264" t="s">
        <v>508</v>
      </c>
      <c r="K494" s="264"/>
      <c r="L494" s="264"/>
    </row>
    <row r="495" spans="1:12" ht="12.65" customHeight="1" x14ac:dyDescent="0.35">
      <c r="B495" s="181" t="s">
        <v>303</v>
      </c>
      <c r="C495" s="181" t="s">
        <v>303</v>
      </c>
      <c r="D495" s="181" t="s">
        <v>509</v>
      </c>
      <c r="E495" s="181" t="s">
        <v>509</v>
      </c>
      <c r="F495" s="264" t="s">
        <v>510</v>
      </c>
      <c r="G495" s="264" t="s">
        <v>510</v>
      </c>
      <c r="H495" s="264" t="s">
        <v>511</v>
      </c>
      <c r="K495" s="264"/>
      <c r="L495" s="264"/>
    </row>
    <row r="496" spans="1:12" ht="12.65" customHeight="1" x14ac:dyDescent="0.35">
      <c r="A496" s="180" t="s">
        <v>512</v>
      </c>
      <c r="B496" s="243">
        <f>'Prior Year'!C71</f>
        <v>8133110.0199999996</v>
      </c>
      <c r="C496" s="243">
        <f>C71</f>
        <v>9407807.4700000007</v>
      </c>
      <c r="D496" s="243">
        <f>'Prior Year'!C59</f>
        <v>4485</v>
      </c>
      <c r="E496" s="180">
        <f>C59</f>
        <v>5401</v>
      </c>
      <c r="F496" s="266">
        <f t="shared" ref="F496:G511" si="16">IF(B496=0,"",IF(D496=0,"",B496/D496))</f>
        <v>1813.4024570791526</v>
      </c>
      <c r="G496" s="267">
        <f t="shared" si="16"/>
        <v>1741.8640011109055</v>
      </c>
      <c r="H496" s="268" t="str">
        <f>IF(B496=0,"",IF(C496=0,"",IF(D496=0,"",IF(E496=0,"",IF(G496/F496-1&lt;-0.25,G496/F496-1,IF(G496/F496-1&gt;0.25,G496/F496-1,""))))))</f>
        <v/>
      </c>
      <c r="I496" s="270"/>
      <c r="K496" s="264"/>
      <c r="L496" s="264"/>
    </row>
    <row r="497" spans="1:12" ht="12.65" customHeight="1" x14ac:dyDescent="0.35">
      <c r="A497" s="180" t="s">
        <v>513</v>
      </c>
      <c r="B497" s="243">
        <f>'Prior Year'!D71</f>
        <v>10880502.229999999</v>
      </c>
      <c r="C497" s="243">
        <f>D71</f>
        <v>11035747.280000001</v>
      </c>
      <c r="D497" s="243">
        <f>'Prior Year'!D59</f>
        <v>12090</v>
      </c>
      <c r="E497" s="180">
        <f>D59</f>
        <v>11942</v>
      </c>
      <c r="F497" s="266">
        <f t="shared" si="16"/>
        <v>899.95882795698913</v>
      </c>
      <c r="G497" s="266">
        <f t="shared" si="16"/>
        <v>924.1121487188077</v>
      </c>
      <c r="H497" s="268" t="str">
        <f t="shared" ref="H497:H550" si="17">IF(B497=0,"",IF(C497=0,"",IF(D497=0,"",IF(E497=0,"",IF(G497/F497-1&lt;-0.25,G497/F497-1,IF(G497/F497-1&gt;0.25,G497/F497-1,""))))))</f>
        <v/>
      </c>
      <c r="I497" s="270"/>
      <c r="K497" s="264"/>
      <c r="L497" s="264"/>
    </row>
    <row r="498" spans="1:12" ht="12.65" customHeight="1" x14ac:dyDescent="0.35">
      <c r="A498" s="180" t="s">
        <v>514</v>
      </c>
      <c r="B498" s="243">
        <f>'Prior Year'!E71</f>
        <v>25124240.960000001</v>
      </c>
      <c r="C498" s="243">
        <f>E71</f>
        <v>24835341.48</v>
      </c>
      <c r="D498" s="243">
        <f>'Prior Year'!E59</f>
        <v>28615</v>
      </c>
      <c r="E498" s="180">
        <f>E59</f>
        <v>26274</v>
      </c>
      <c r="F498" s="266">
        <f t="shared" si="16"/>
        <v>878.0094691595317</v>
      </c>
      <c r="G498" s="266">
        <f t="shared" si="16"/>
        <v>945.24402374971453</v>
      </c>
      <c r="H498" s="268" t="str">
        <f t="shared" si="17"/>
        <v/>
      </c>
      <c r="I498" s="270"/>
      <c r="K498" s="264"/>
      <c r="L498" s="264"/>
    </row>
    <row r="499" spans="1:12" ht="12.65" customHeight="1" x14ac:dyDescent="0.35">
      <c r="A499" s="180" t="s">
        <v>515</v>
      </c>
      <c r="B499" s="243">
        <f>'Prior Year'!F71</f>
        <v>0</v>
      </c>
      <c r="C499" s="243">
        <f>F71</f>
        <v>0</v>
      </c>
      <c r="D499" s="243">
        <f>'Prior Year'!F59</f>
        <v>0</v>
      </c>
      <c r="E499" s="180">
        <f>F59</f>
        <v>0</v>
      </c>
      <c r="F499" s="266" t="str">
        <f t="shared" si="16"/>
        <v/>
      </c>
      <c r="G499" s="266" t="str">
        <f t="shared" si="16"/>
        <v/>
      </c>
      <c r="H499" s="268" t="str">
        <f t="shared" si="17"/>
        <v/>
      </c>
      <c r="I499" s="270"/>
      <c r="K499" s="264"/>
      <c r="L499" s="264"/>
    </row>
    <row r="500" spans="1:12" ht="12.65" customHeight="1" x14ac:dyDescent="0.35">
      <c r="A500" s="180" t="s">
        <v>516</v>
      </c>
      <c r="B500" s="243">
        <f>'Prior Year'!G71</f>
        <v>0</v>
      </c>
      <c r="C500" s="243">
        <f>G71</f>
        <v>0</v>
      </c>
      <c r="D500" s="243">
        <f>'Prior Year'!G59</f>
        <v>0</v>
      </c>
      <c r="E500" s="180">
        <f>G59</f>
        <v>0</v>
      </c>
      <c r="F500" s="266" t="str">
        <f t="shared" si="16"/>
        <v/>
      </c>
      <c r="G500" s="266" t="str">
        <f t="shared" si="16"/>
        <v/>
      </c>
      <c r="H500" s="268" t="str">
        <f t="shared" si="17"/>
        <v/>
      </c>
      <c r="I500" s="270"/>
      <c r="K500" s="264"/>
      <c r="L500" s="264"/>
    </row>
    <row r="501" spans="1:12" ht="12.65" customHeight="1" x14ac:dyDescent="0.35">
      <c r="A501" s="180" t="s">
        <v>517</v>
      </c>
      <c r="B501" s="243">
        <f>'Prior Year'!H71</f>
        <v>0</v>
      </c>
      <c r="C501" s="243">
        <f>H71</f>
        <v>0</v>
      </c>
      <c r="D501" s="243">
        <f>'Prior Year'!H59</f>
        <v>0</v>
      </c>
      <c r="E501" s="180">
        <f>H59</f>
        <v>0</v>
      </c>
      <c r="F501" s="266" t="str">
        <f t="shared" si="16"/>
        <v/>
      </c>
      <c r="G501" s="266" t="str">
        <f t="shared" si="16"/>
        <v/>
      </c>
      <c r="H501" s="268" t="str">
        <f t="shared" si="17"/>
        <v/>
      </c>
      <c r="I501" s="270"/>
      <c r="K501" s="264"/>
      <c r="L501" s="264"/>
    </row>
    <row r="502" spans="1:12" ht="12.65" customHeight="1" x14ac:dyDescent="0.35">
      <c r="A502" s="180" t="s">
        <v>518</v>
      </c>
      <c r="B502" s="243">
        <f>'Prior Year'!I71</f>
        <v>0</v>
      </c>
      <c r="C502" s="243">
        <f>I71</f>
        <v>0</v>
      </c>
      <c r="D502" s="243">
        <f>'Prior Year'!I59</f>
        <v>0</v>
      </c>
      <c r="E502" s="180">
        <f>I59</f>
        <v>0</v>
      </c>
      <c r="F502" s="266" t="str">
        <f t="shared" si="16"/>
        <v/>
      </c>
      <c r="G502" s="266" t="str">
        <f t="shared" si="16"/>
        <v/>
      </c>
      <c r="H502" s="268" t="str">
        <f t="shared" si="17"/>
        <v/>
      </c>
      <c r="I502" s="270"/>
      <c r="K502" s="264"/>
      <c r="L502" s="264"/>
    </row>
    <row r="503" spans="1:12" ht="12.65" customHeight="1" x14ac:dyDescent="0.35">
      <c r="A503" s="180" t="s">
        <v>519</v>
      </c>
      <c r="B503" s="243">
        <f>'Prior Year'!J71</f>
        <v>2.69</v>
      </c>
      <c r="C503" s="243">
        <f>J71</f>
        <v>0</v>
      </c>
      <c r="D503" s="243">
        <f>'Prior Year'!J59</f>
        <v>0</v>
      </c>
      <c r="E503" s="180">
        <f>J59</f>
        <v>1795</v>
      </c>
      <c r="F503" s="266" t="str">
        <f t="shared" si="16"/>
        <v/>
      </c>
      <c r="G503" s="266" t="str">
        <f t="shared" si="16"/>
        <v/>
      </c>
      <c r="H503" s="268" t="str">
        <f t="shared" si="17"/>
        <v/>
      </c>
      <c r="I503" s="270"/>
      <c r="K503" s="264"/>
      <c r="L503" s="264"/>
    </row>
    <row r="504" spans="1:12" ht="12.65" customHeight="1" x14ac:dyDescent="0.35">
      <c r="A504" s="180" t="s">
        <v>520</v>
      </c>
      <c r="B504" s="243">
        <f>'Prior Year'!K71</f>
        <v>42193.65</v>
      </c>
      <c r="C504" s="243">
        <f>K71</f>
        <v>34313.879999999997</v>
      </c>
      <c r="D504" s="243">
        <f>'Prior Year'!K59</f>
        <v>0</v>
      </c>
      <c r="E504" s="180">
        <f>K59</f>
        <v>0</v>
      </c>
      <c r="F504" s="266" t="str">
        <f t="shared" si="16"/>
        <v/>
      </c>
      <c r="G504" s="266" t="str">
        <f t="shared" si="16"/>
        <v/>
      </c>
      <c r="H504" s="268" t="str">
        <f t="shared" si="17"/>
        <v/>
      </c>
      <c r="I504" s="270"/>
      <c r="K504" s="264"/>
      <c r="L504" s="264"/>
    </row>
    <row r="505" spans="1:12" ht="12.65" customHeight="1" x14ac:dyDescent="0.35">
      <c r="A505" s="180" t="s">
        <v>521</v>
      </c>
      <c r="B505" s="243">
        <f>'Prior Year'!L71</f>
        <v>0</v>
      </c>
      <c r="C505" s="243">
        <f>L71</f>
        <v>0</v>
      </c>
      <c r="D505" s="243">
        <f>'Prior Year'!L59</f>
        <v>0</v>
      </c>
      <c r="E505" s="180">
        <f>L59</f>
        <v>0</v>
      </c>
      <c r="F505" s="266" t="str">
        <f t="shared" si="16"/>
        <v/>
      </c>
      <c r="G505" s="266" t="str">
        <f t="shared" si="16"/>
        <v/>
      </c>
      <c r="H505" s="268" t="str">
        <f t="shared" si="17"/>
        <v/>
      </c>
      <c r="I505" s="270"/>
      <c r="K505" s="264"/>
      <c r="L505" s="264"/>
    </row>
    <row r="506" spans="1:12" ht="12.65" customHeight="1" x14ac:dyDescent="0.35">
      <c r="A506" s="180" t="s">
        <v>522</v>
      </c>
      <c r="B506" s="243">
        <f>'Prior Year'!M71</f>
        <v>0</v>
      </c>
      <c r="C506" s="243">
        <f>M71</f>
        <v>0</v>
      </c>
      <c r="D506" s="243">
        <f>'Prior Year'!M59</f>
        <v>0</v>
      </c>
      <c r="E506" s="180">
        <f>M59</f>
        <v>0</v>
      </c>
      <c r="F506" s="266" t="str">
        <f t="shared" si="16"/>
        <v/>
      </c>
      <c r="G506" s="266" t="str">
        <f t="shared" si="16"/>
        <v/>
      </c>
      <c r="H506" s="268" t="str">
        <f t="shared" si="17"/>
        <v/>
      </c>
      <c r="I506" s="270"/>
      <c r="K506" s="264"/>
      <c r="L506" s="264"/>
    </row>
    <row r="507" spans="1:12" ht="12.65" customHeight="1" x14ac:dyDescent="0.35">
      <c r="A507" s="180" t="s">
        <v>523</v>
      </c>
      <c r="B507" s="243">
        <f>'Prior Year'!N71</f>
        <v>0</v>
      </c>
      <c r="C507" s="243">
        <f>N71</f>
        <v>0</v>
      </c>
      <c r="D507" s="243">
        <f>'Prior Year'!N59</f>
        <v>0</v>
      </c>
      <c r="E507" s="180">
        <f>N59</f>
        <v>0</v>
      </c>
      <c r="F507" s="266" t="str">
        <f t="shared" si="16"/>
        <v/>
      </c>
      <c r="G507" s="266" t="str">
        <f t="shared" si="16"/>
        <v/>
      </c>
      <c r="H507" s="268" t="str">
        <f t="shared" si="17"/>
        <v/>
      </c>
      <c r="I507" s="270"/>
      <c r="K507" s="264"/>
      <c r="L507" s="264"/>
    </row>
    <row r="508" spans="1:12" ht="12.65" customHeight="1" x14ac:dyDescent="0.35">
      <c r="A508" s="180" t="s">
        <v>524</v>
      </c>
      <c r="B508" s="243">
        <f>'Prior Year'!O71</f>
        <v>4002808.05</v>
      </c>
      <c r="C508" s="243">
        <f>O71</f>
        <v>3891285.93</v>
      </c>
      <c r="D508" s="243">
        <f>'Prior Year'!O59</f>
        <v>1349</v>
      </c>
      <c r="E508" s="180">
        <f>O59</f>
        <v>1282</v>
      </c>
      <c r="F508" s="266">
        <f t="shared" si="16"/>
        <v>2967.2409562638991</v>
      </c>
      <c r="G508" s="266">
        <f t="shared" si="16"/>
        <v>3035.3244383775354</v>
      </c>
      <c r="H508" s="268" t="str">
        <f t="shared" si="17"/>
        <v/>
      </c>
      <c r="I508" s="270"/>
      <c r="K508" s="264"/>
      <c r="L508" s="264"/>
    </row>
    <row r="509" spans="1:12" ht="12.65" customHeight="1" x14ac:dyDescent="0.35">
      <c r="A509" s="180" t="s">
        <v>525</v>
      </c>
      <c r="B509" s="243">
        <f>'Prior Year'!P71</f>
        <v>15402565.690000003</v>
      </c>
      <c r="C509" s="243">
        <f>P71</f>
        <v>14662073.65</v>
      </c>
      <c r="D509" s="243">
        <f>'Prior Year'!P59</f>
        <v>824986</v>
      </c>
      <c r="E509" s="180">
        <f>P59</f>
        <v>737015</v>
      </c>
      <c r="F509" s="266">
        <f t="shared" si="16"/>
        <v>18.670093419767127</v>
      </c>
      <c r="G509" s="266">
        <f t="shared" si="16"/>
        <v>19.893860572715617</v>
      </c>
      <c r="H509" s="268" t="str">
        <f t="shared" si="17"/>
        <v/>
      </c>
      <c r="I509" s="270"/>
      <c r="K509" s="264"/>
      <c r="L509" s="264"/>
    </row>
    <row r="510" spans="1:12" ht="12.65" customHeight="1" x14ac:dyDescent="0.35">
      <c r="A510" s="180" t="s">
        <v>526</v>
      </c>
      <c r="B510" s="243">
        <f>'Prior Year'!Q71</f>
        <v>2138068.4699999997</v>
      </c>
      <c r="C510" s="243">
        <f>Q71</f>
        <v>2221327.5259999996</v>
      </c>
      <c r="D510" s="243">
        <f>'Prior Year'!Q59</f>
        <v>393888</v>
      </c>
      <c r="E510" s="180">
        <f>Q59</f>
        <v>329624</v>
      </c>
      <c r="F510" s="266">
        <f t="shared" si="16"/>
        <v>5.4281127376310012</v>
      </c>
      <c r="G510" s="266">
        <f t="shared" si="16"/>
        <v>6.7389738793291736</v>
      </c>
      <c r="H510" s="268" t="str">
        <f t="shared" si="17"/>
        <v/>
      </c>
      <c r="I510" s="270"/>
      <c r="K510" s="264"/>
      <c r="L510" s="264"/>
    </row>
    <row r="511" spans="1:12" ht="12.65" customHeight="1" x14ac:dyDescent="0.35">
      <c r="A511" s="180" t="s">
        <v>527</v>
      </c>
      <c r="B511" s="243">
        <f>'Prior Year'!R71</f>
        <v>2793994.0599999996</v>
      </c>
      <c r="C511" s="243">
        <f>R71</f>
        <v>1190494.4400000004</v>
      </c>
      <c r="D511" s="243">
        <f>'Prior Year'!R59</f>
        <v>847527</v>
      </c>
      <c r="E511" s="180">
        <f>R59</f>
        <v>757108</v>
      </c>
      <c r="F511" s="266">
        <f t="shared" si="16"/>
        <v>3.2966431275935748</v>
      </c>
      <c r="G511" s="266">
        <f t="shared" si="16"/>
        <v>1.5724235379892966</v>
      </c>
      <c r="H511" s="268">
        <f t="shared" si="17"/>
        <v>-0.52302282135794709</v>
      </c>
      <c r="I511" s="270"/>
      <c r="K511" s="264"/>
      <c r="L511" s="264"/>
    </row>
    <row r="512" spans="1:12" ht="12.65" customHeight="1" x14ac:dyDescent="0.35">
      <c r="A512" s="180" t="s">
        <v>528</v>
      </c>
      <c r="B512" s="243">
        <f>'Prior Year'!S71</f>
        <v>28817222.949999999</v>
      </c>
      <c r="C512" s="243">
        <f>S71</f>
        <v>26799688.620000001</v>
      </c>
      <c r="D512" s="181" t="s">
        <v>529</v>
      </c>
      <c r="E512" s="181" t="s">
        <v>529</v>
      </c>
      <c r="F512" s="266" t="str">
        <f t="shared" ref="F512:G527" si="18">IF(B512=0,"",IF(D512=0,"",B512/D512))</f>
        <v/>
      </c>
      <c r="G512" s="266" t="str">
        <f t="shared" si="18"/>
        <v/>
      </c>
      <c r="H512" s="268" t="str">
        <f t="shared" si="17"/>
        <v/>
      </c>
      <c r="I512" s="270"/>
      <c r="K512" s="264"/>
      <c r="L512" s="264"/>
    </row>
    <row r="513" spans="1:12" ht="12.65" customHeight="1" x14ac:dyDescent="0.35">
      <c r="A513" s="180" t="s">
        <v>1246</v>
      </c>
      <c r="B513" s="243">
        <f>'Prior Year'!T71</f>
        <v>1045110.42</v>
      </c>
      <c r="C513" s="243">
        <f>T71</f>
        <v>1063300.26</v>
      </c>
      <c r="D513" s="181" t="s">
        <v>529</v>
      </c>
      <c r="E513" s="181" t="s">
        <v>529</v>
      </c>
      <c r="F513" s="266" t="str">
        <f t="shared" si="18"/>
        <v/>
      </c>
      <c r="G513" s="266" t="str">
        <f t="shared" si="18"/>
        <v/>
      </c>
      <c r="H513" s="268" t="str">
        <f t="shared" si="17"/>
        <v/>
      </c>
      <c r="I513" s="270"/>
      <c r="K513" s="264"/>
      <c r="L513" s="264"/>
    </row>
    <row r="514" spans="1:12" ht="12.65" customHeight="1" x14ac:dyDescent="0.35">
      <c r="A514" s="180" t="s">
        <v>530</v>
      </c>
      <c r="B514" s="243">
        <f>'Prior Year'!U71</f>
        <v>17736808.580000002</v>
      </c>
      <c r="C514" s="243">
        <f>U71</f>
        <v>21094909.59</v>
      </c>
      <c r="D514" s="243">
        <f>'Prior Year'!U59</f>
        <v>930337</v>
      </c>
      <c r="E514" s="180">
        <f>U59</f>
        <v>978198</v>
      </c>
      <c r="F514" s="266">
        <f t="shared" si="18"/>
        <v>19.064928708629242</v>
      </c>
      <c r="G514" s="266">
        <f t="shared" si="18"/>
        <v>21.565071273913869</v>
      </c>
      <c r="H514" s="268" t="str">
        <f t="shared" si="17"/>
        <v/>
      </c>
      <c r="I514" s="270"/>
      <c r="K514" s="264"/>
      <c r="L514" s="264"/>
    </row>
    <row r="515" spans="1:12" ht="12.65" customHeight="1" x14ac:dyDescent="0.35">
      <c r="A515" s="180" t="s">
        <v>531</v>
      </c>
      <c r="B515" s="243">
        <f>'Prior Year'!V71</f>
        <v>32696.36</v>
      </c>
      <c r="C515" s="243">
        <f>V71</f>
        <v>47691.369999999995</v>
      </c>
      <c r="D515" s="243">
        <f>'Prior Year'!V59</f>
        <v>10774</v>
      </c>
      <c r="E515" s="180">
        <f>V59</f>
        <v>10476</v>
      </c>
      <c r="F515" s="266">
        <f t="shared" si="18"/>
        <v>3.0347466122145907</v>
      </c>
      <c r="G515" s="266">
        <f t="shared" si="18"/>
        <v>4.5524408171057651</v>
      </c>
      <c r="H515" s="268">
        <f t="shared" si="17"/>
        <v>0.50010574154118426</v>
      </c>
      <c r="I515" s="270"/>
      <c r="K515" s="264"/>
      <c r="L515" s="264"/>
    </row>
    <row r="516" spans="1:12" ht="12.65" customHeight="1" x14ac:dyDescent="0.35">
      <c r="A516" s="180" t="s">
        <v>532</v>
      </c>
      <c r="B516" s="243">
        <f>'Prior Year'!W71</f>
        <v>1314109.04</v>
      </c>
      <c r="C516" s="243">
        <f>W71</f>
        <v>1225276.3999999999</v>
      </c>
      <c r="D516" s="243">
        <f>'Prior Year'!W59</f>
        <v>4783</v>
      </c>
      <c r="E516" s="180">
        <f>W59</f>
        <v>25967</v>
      </c>
      <c r="F516" s="266">
        <f t="shared" si="18"/>
        <v>274.74577461844029</v>
      </c>
      <c r="G516" s="266">
        <f t="shared" si="18"/>
        <v>47.185905187353178</v>
      </c>
      <c r="H516" s="268">
        <f t="shared" si="17"/>
        <v>-0.82825612057952946</v>
      </c>
      <c r="I516" s="270"/>
      <c r="K516" s="264"/>
      <c r="L516" s="264"/>
    </row>
    <row r="517" spans="1:12" ht="12.65" customHeight="1" x14ac:dyDescent="0.35">
      <c r="A517" s="180" t="s">
        <v>533</v>
      </c>
      <c r="B517" s="243">
        <f>'Prior Year'!X71</f>
        <v>1672554.2099999997</v>
      </c>
      <c r="C517" s="243">
        <f>X71</f>
        <v>1791050.4799999997</v>
      </c>
      <c r="D517" s="243">
        <f>'Prior Year'!X59</f>
        <v>16562</v>
      </c>
      <c r="E517" s="180">
        <f>X59</f>
        <v>15830</v>
      </c>
      <c r="F517" s="266">
        <f t="shared" si="18"/>
        <v>100.98745380992632</v>
      </c>
      <c r="G517" s="266">
        <f t="shared" si="18"/>
        <v>113.14279722046746</v>
      </c>
      <c r="H517" s="268" t="str">
        <f t="shared" si="17"/>
        <v/>
      </c>
      <c r="I517" s="270"/>
      <c r="K517" s="264"/>
      <c r="L517" s="264"/>
    </row>
    <row r="518" spans="1:12" ht="12.65" customHeight="1" x14ac:dyDescent="0.35">
      <c r="A518" s="180" t="s">
        <v>534</v>
      </c>
      <c r="B518" s="243">
        <f>'Prior Year'!Y71</f>
        <v>10992712.380000001</v>
      </c>
      <c r="C518" s="243">
        <f>Y71</f>
        <v>14075325.149999999</v>
      </c>
      <c r="D518" s="243">
        <f>'Prior Year'!Y59</f>
        <v>147457</v>
      </c>
      <c r="E518" s="180">
        <f>Y59</f>
        <v>351419</v>
      </c>
      <c r="F518" s="266">
        <f t="shared" si="18"/>
        <v>74.548596404375516</v>
      </c>
      <c r="G518" s="266">
        <f t="shared" si="18"/>
        <v>40.052829101443002</v>
      </c>
      <c r="H518" s="268">
        <f t="shared" si="17"/>
        <v>-0.46272859539589983</v>
      </c>
      <c r="I518" s="270"/>
      <c r="K518" s="264"/>
      <c r="L518" s="264"/>
    </row>
    <row r="519" spans="1:12" ht="12.65" customHeight="1" x14ac:dyDescent="0.35">
      <c r="A519" s="180" t="s">
        <v>535</v>
      </c>
      <c r="B519" s="243">
        <f>'Prior Year'!Z71</f>
        <v>0</v>
      </c>
      <c r="C519" s="243">
        <f>Z71</f>
        <v>0</v>
      </c>
      <c r="D519" s="243">
        <f>'Prior Year'!Z59</f>
        <v>0</v>
      </c>
      <c r="E519" s="180">
        <f>Z59</f>
        <v>0</v>
      </c>
      <c r="F519" s="266" t="str">
        <f t="shared" si="18"/>
        <v/>
      </c>
      <c r="G519" s="266" t="str">
        <f t="shared" si="18"/>
        <v/>
      </c>
      <c r="H519" s="268" t="str">
        <f t="shared" si="17"/>
        <v/>
      </c>
      <c r="I519" s="270"/>
      <c r="K519" s="264"/>
      <c r="L519" s="264"/>
    </row>
    <row r="520" spans="1:12" ht="12.65" customHeight="1" x14ac:dyDescent="0.35">
      <c r="A520" s="180" t="s">
        <v>536</v>
      </c>
      <c r="B520" s="243">
        <f>'Prior Year'!AA71</f>
        <v>0</v>
      </c>
      <c r="C520" s="243">
        <f>AA71</f>
        <v>0</v>
      </c>
      <c r="D520" s="243">
        <f>'Prior Year'!AA59</f>
        <v>0</v>
      </c>
      <c r="E520" s="180">
        <f>AA59</f>
        <v>0</v>
      </c>
      <c r="F520" s="266" t="str">
        <f t="shared" si="18"/>
        <v/>
      </c>
      <c r="G520" s="266" t="str">
        <f t="shared" si="18"/>
        <v/>
      </c>
      <c r="H520" s="268" t="str">
        <f t="shared" si="17"/>
        <v/>
      </c>
      <c r="I520" s="270"/>
      <c r="K520" s="264"/>
      <c r="L520" s="264"/>
    </row>
    <row r="521" spans="1:12" ht="12.65" customHeight="1" x14ac:dyDescent="0.35">
      <c r="A521" s="180" t="s">
        <v>537</v>
      </c>
      <c r="B521" s="243">
        <f>'Prior Year'!AB71</f>
        <v>18393603.350000001</v>
      </c>
      <c r="C521" s="243">
        <f>AB71</f>
        <v>17940250.029999997</v>
      </c>
      <c r="D521" s="181" t="s">
        <v>529</v>
      </c>
      <c r="E521" s="181" t="s">
        <v>529</v>
      </c>
      <c r="F521" s="266" t="str">
        <f t="shared" si="18"/>
        <v/>
      </c>
      <c r="G521" s="266" t="str">
        <f t="shared" si="18"/>
        <v/>
      </c>
      <c r="H521" s="268" t="str">
        <f t="shared" si="17"/>
        <v/>
      </c>
      <c r="I521" s="270"/>
      <c r="K521" s="264"/>
      <c r="L521" s="264"/>
    </row>
    <row r="522" spans="1:12" ht="12.65" customHeight="1" x14ac:dyDescent="0.35">
      <c r="A522" s="180" t="s">
        <v>538</v>
      </c>
      <c r="B522" s="243">
        <f>'Prior Year'!AC71</f>
        <v>3062428.09</v>
      </c>
      <c r="C522" s="243">
        <f>AC71</f>
        <v>3276620.3500000006</v>
      </c>
      <c r="D522" s="243">
        <f>'Prior Year'!AC59</f>
        <v>10181</v>
      </c>
      <c r="E522" s="180">
        <f>AC59</f>
        <v>12386</v>
      </c>
      <c r="F522" s="266">
        <f t="shared" si="18"/>
        <v>300.79835870739612</v>
      </c>
      <c r="G522" s="266">
        <f t="shared" si="18"/>
        <v>264.54225335055713</v>
      </c>
      <c r="H522" s="268" t="str">
        <f t="shared" si="17"/>
        <v/>
      </c>
      <c r="I522" s="270"/>
      <c r="K522" s="264"/>
      <c r="L522" s="264"/>
    </row>
    <row r="523" spans="1:12" ht="12.65" customHeight="1" x14ac:dyDescent="0.35">
      <c r="A523" s="180" t="s">
        <v>539</v>
      </c>
      <c r="B523" s="243">
        <f>'Prior Year'!AD71</f>
        <v>723844.94000000006</v>
      </c>
      <c r="C523" s="243">
        <f>AD71</f>
        <v>1014907.49</v>
      </c>
      <c r="D523" s="243">
        <f>'Prior Year'!AD59</f>
        <v>4620</v>
      </c>
      <c r="E523" s="180">
        <f>AD59</f>
        <v>1829</v>
      </c>
      <c r="F523" s="266">
        <f t="shared" si="18"/>
        <v>156.67639393939396</v>
      </c>
      <c r="G523" s="266">
        <f t="shared" si="18"/>
        <v>554.8974794969929</v>
      </c>
      <c r="H523" s="268">
        <f t="shared" si="17"/>
        <v>2.5416789060874101</v>
      </c>
      <c r="I523" s="270"/>
      <c r="K523" s="264"/>
      <c r="L523" s="264"/>
    </row>
    <row r="524" spans="1:12" ht="12.65" customHeight="1" x14ac:dyDescent="0.35">
      <c r="A524" s="180" t="s">
        <v>540</v>
      </c>
      <c r="B524" s="243">
        <f>'Prior Year'!AE71</f>
        <v>3491482.4900000007</v>
      </c>
      <c r="C524" s="243">
        <f>AE71</f>
        <v>3260209.16</v>
      </c>
      <c r="D524" s="243">
        <f>'Prior Year'!AE59</f>
        <v>31943</v>
      </c>
      <c r="E524" s="180">
        <f>AE59</f>
        <v>27314</v>
      </c>
      <c r="F524" s="266">
        <f t="shared" si="18"/>
        <v>109.30352471590022</v>
      </c>
      <c r="G524" s="266">
        <f t="shared" si="18"/>
        <v>119.36037050596764</v>
      </c>
      <c r="H524" s="268" t="str">
        <f t="shared" si="17"/>
        <v/>
      </c>
      <c r="I524" s="270"/>
      <c r="K524" s="264"/>
      <c r="L524" s="264"/>
    </row>
    <row r="525" spans="1:12" ht="12.65" customHeight="1" x14ac:dyDescent="0.35">
      <c r="A525" s="180" t="s">
        <v>541</v>
      </c>
      <c r="B525" s="243">
        <f>'Prior Year'!AF71</f>
        <v>0</v>
      </c>
      <c r="C525" s="243">
        <f>AF71</f>
        <v>0</v>
      </c>
      <c r="D525" s="243">
        <f>'Prior Year'!AF59</f>
        <v>0</v>
      </c>
      <c r="E525" s="180">
        <f>AF59</f>
        <v>0</v>
      </c>
      <c r="F525" s="266" t="str">
        <f t="shared" si="18"/>
        <v/>
      </c>
      <c r="G525" s="266" t="str">
        <f t="shared" si="18"/>
        <v/>
      </c>
      <c r="H525" s="268" t="str">
        <f t="shared" si="17"/>
        <v/>
      </c>
      <c r="I525" s="270"/>
      <c r="K525" s="264"/>
      <c r="L525" s="264"/>
    </row>
    <row r="526" spans="1:12" ht="12.65" customHeight="1" x14ac:dyDescent="0.35">
      <c r="A526" s="180" t="s">
        <v>542</v>
      </c>
      <c r="B526" s="243">
        <f>'Prior Year'!AG71</f>
        <v>13922886.120000001</v>
      </c>
      <c r="C526" s="243">
        <f>AG71</f>
        <v>14832673.690000001</v>
      </c>
      <c r="D526" s="243">
        <f>'Prior Year'!AG59</f>
        <v>37718</v>
      </c>
      <c r="E526" s="180">
        <f>AG59</f>
        <v>33794</v>
      </c>
      <c r="F526" s="266">
        <f t="shared" si="18"/>
        <v>369.13108118139883</v>
      </c>
      <c r="G526" s="266">
        <f t="shared" si="18"/>
        <v>438.91441350535604</v>
      </c>
      <c r="H526" s="268" t="str">
        <f t="shared" si="17"/>
        <v/>
      </c>
      <c r="I526" s="270"/>
      <c r="K526" s="264"/>
      <c r="L526" s="264"/>
    </row>
    <row r="527" spans="1:12" ht="12.65" customHeight="1" x14ac:dyDescent="0.35">
      <c r="A527" s="180" t="s">
        <v>543</v>
      </c>
      <c r="B527" s="243">
        <f>'Prior Year'!AH71</f>
        <v>0</v>
      </c>
      <c r="C527" s="243">
        <f>AH71</f>
        <v>0</v>
      </c>
      <c r="D527" s="243">
        <f>'Prior Year'!AH59</f>
        <v>0</v>
      </c>
      <c r="E527" s="180">
        <f>AH59</f>
        <v>0</v>
      </c>
      <c r="F527" s="266" t="str">
        <f t="shared" si="18"/>
        <v/>
      </c>
      <c r="G527" s="266" t="str">
        <f t="shared" si="18"/>
        <v/>
      </c>
      <c r="H527" s="268" t="str">
        <f t="shared" si="17"/>
        <v/>
      </c>
      <c r="I527" s="270"/>
      <c r="K527" s="264"/>
      <c r="L527" s="264"/>
    </row>
    <row r="528" spans="1:12" ht="12.65" customHeight="1" x14ac:dyDescent="0.35">
      <c r="A528" s="180" t="s">
        <v>544</v>
      </c>
      <c r="B528" s="243">
        <f>'Prior Year'!AI71</f>
        <v>3148777.6200000006</v>
      </c>
      <c r="C528" s="243">
        <f>AI71</f>
        <v>3000995.41</v>
      </c>
      <c r="D528" s="243">
        <f>'Prior Year'!AI59</f>
        <v>9722</v>
      </c>
      <c r="E528" s="180">
        <f>AI59</f>
        <v>9330</v>
      </c>
      <c r="F528" s="266">
        <f t="shared" ref="F528:G540" si="19">IF(B528=0,"",IF(D528=0,"",B528/D528))</f>
        <v>323.88167249537139</v>
      </c>
      <c r="G528" s="266">
        <f t="shared" si="19"/>
        <v>321.65009753483389</v>
      </c>
      <c r="H528" s="268" t="str">
        <f t="shared" si="17"/>
        <v/>
      </c>
      <c r="I528" s="270"/>
      <c r="K528" s="264"/>
      <c r="L528" s="264"/>
    </row>
    <row r="529" spans="1:12" ht="12.65" customHeight="1" x14ac:dyDescent="0.35">
      <c r="A529" s="180" t="s">
        <v>545</v>
      </c>
      <c r="B529" s="243">
        <f>'Prior Year'!AJ71</f>
        <v>29390191.420000002</v>
      </c>
      <c r="C529" s="243">
        <f>AJ71</f>
        <v>33031581.23</v>
      </c>
      <c r="D529" s="243">
        <f>'Prior Year'!AJ59</f>
        <v>190812</v>
      </c>
      <c r="E529" s="180">
        <f>AJ59</f>
        <v>149831</v>
      </c>
      <c r="F529" s="266">
        <f t="shared" si="19"/>
        <v>154.02695543257238</v>
      </c>
      <c r="G529" s="266">
        <f t="shared" si="19"/>
        <v>220.45892525578819</v>
      </c>
      <c r="H529" s="268">
        <f t="shared" si="17"/>
        <v>0.4313009345451706</v>
      </c>
      <c r="I529" s="270"/>
      <c r="K529" s="264"/>
      <c r="L529" s="264"/>
    </row>
    <row r="530" spans="1:12" ht="12.65" customHeight="1" x14ac:dyDescent="0.35">
      <c r="A530" s="180" t="s">
        <v>546</v>
      </c>
      <c r="B530" s="243">
        <f>'Prior Year'!AK71</f>
        <v>1108210.96</v>
      </c>
      <c r="C530" s="243">
        <f>AK71</f>
        <v>1025621.66</v>
      </c>
      <c r="D530" s="243">
        <f>'Prior Year'!AK59</f>
        <v>9832</v>
      </c>
      <c r="E530" s="180">
        <f>AK59</f>
        <v>8391</v>
      </c>
      <c r="F530" s="266">
        <f t="shared" si="19"/>
        <v>112.71470301057771</v>
      </c>
      <c r="G530" s="266">
        <f t="shared" si="19"/>
        <v>122.22877606959838</v>
      </c>
      <c r="H530" s="268" t="str">
        <f t="shared" si="17"/>
        <v/>
      </c>
      <c r="I530" s="270"/>
      <c r="K530" s="264"/>
      <c r="L530" s="264"/>
    </row>
    <row r="531" spans="1:12" ht="12.65" customHeight="1" x14ac:dyDescent="0.35">
      <c r="A531" s="180" t="s">
        <v>547</v>
      </c>
      <c r="B531" s="243">
        <f>'Prior Year'!AL71</f>
        <v>856697.80999999994</v>
      </c>
      <c r="C531" s="243">
        <f>AL71</f>
        <v>793241.17</v>
      </c>
      <c r="D531" s="243">
        <f>'Prior Year'!AL59</f>
        <v>7348</v>
      </c>
      <c r="E531" s="180">
        <f>AL59</f>
        <v>5796</v>
      </c>
      <c r="F531" s="266">
        <f t="shared" si="19"/>
        <v>116.58925013609145</v>
      </c>
      <c r="G531" s="266">
        <f t="shared" si="19"/>
        <v>136.86010524499656</v>
      </c>
      <c r="H531" s="268" t="str">
        <f t="shared" si="17"/>
        <v/>
      </c>
      <c r="I531" s="270"/>
      <c r="K531" s="264"/>
      <c r="L531" s="264"/>
    </row>
    <row r="532" spans="1:12" ht="12.65" customHeight="1" x14ac:dyDescent="0.35">
      <c r="A532" s="180" t="s">
        <v>548</v>
      </c>
      <c r="B532" s="243">
        <f>'Prior Year'!AM71</f>
        <v>0</v>
      </c>
      <c r="C532" s="243">
        <f>AM71</f>
        <v>0</v>
      </c>
      <c r="D532" s="243">
        <f>'Prior Year'!AM59</f>
        <v>0</v>
      </c>
      <c r="E532" s="180">
        <f>AM59</f>
        <v>0</v>
      </c>
      <c r="F532" s="266" t="str">
        <f t="shared" si="19"/>
        <v/>
      </c>
      <c r="G532" s="266" t="str">
        <f t="shared" si="19"/>
        <v/>
      </c>
      <c r="H532" s="268" t="str">
        <f t="shared" si="17"/>
        <v/>
      </c>
      <c r="I532" s="270"/>
      <c r="K532" s="264"/>
      <c r="L532" s="264"/>
    </row>
    <row r="533" spans="1:12" ht="12.65" customHeight="1" x14ac:dyDescent="0.35">
      <c r="A533" s="180" t="s">
        <v>1247</v>
      </c>
      <c r="B533" s="243">
        <f>'Prior Year'!AN71</f>
        <v>0</v>
      </c>
      <c r="C533" s="243">
        <f>AN71</f>
        <v>0</v>
      </c>
      <c r="D533" s="243">
        <f>'Prior Year'!AN59</f>
        <v>0</v>
      </c>
      <c r="E533" s="180">
        <f>AN59</f>
        <v>0</v>
      </c>
      <c r="F533" s="266" t="str">
        <f t="shared" si="19"/>
        <v/>
      </c>
      <c r="G533" s="266" t="str">
        <f t="shared" si="19"/>
        <v/>
      </c>
      <c r="H533" s="268" t="str">
        <f t="shared" si="17"/>
        <v/>
      </c>
      <c r="I533" s="270"/>
      <c r="K533" s="264"/>
      <c r="L533" s="264"/>
    </row>
    <row r="534" spans="1:12" ht="12.65" customHeight="1" x14ac:dyDescent="0.35">
      <c r="A534" s="180" t="s">
        <v>549</v>
      </c>
      <c r="B534" s="243">
        <f>'Prior Year'!AO71</f>
        <v>0</v>
      </c>
      <c r="C534" s="243">
        <f>AO71</f>
        <v>0</v>
      </c>
      <c r="D534" s="243">
        <f>'Prior Year'!AO59</f>
        <v>0</v>
      </c>
      <c r="E534" s="180">
        <f>AO59</f>
        <v>0</v>
      </c>
      <c r="F534" s="266" t="str">
        <f t="shared" si="19"/>
        <v/>
      </c>
      <c r="G534" s="266" t="str">
        <f t="shared" si="19"/>
        <v/>
      </c>
      <c r="H534" s="268" t="str">
        <f t="shared" si="17"/>
        <v/>
      </c>
      <c r="I534" s="270"/>
      <c r="K534" s="264"/>
      <c r="L534" s="264"/>
    </row>
    <row r="535" spans="1:12" ht="12.65" customHeight="1" x14ac:dyDescent="0.35">
      <c r="A535" s="180" t="s">
        <v>550</v>
      </c>
      <c r="B535" s="243">
        <f>'Prior Year'!AP71</f>
        <v>37661339.769999996</v>
      </c>
      <c r="C535" s="243">
        <f>AP71</f>
        <v>44536121.649999999</v>
      </c>
      <c r="D535" s="243">
        <f>'Prior Year'!AP59</f>
        <v>44646</v>
      </c>
      <c r="E535" s="180">
        <f>AP59</f>
        <v>44623</v>
      </c>
      <c r="F535" s="266">
        <f t="shared" si="19"/>
        <v>843.55462460242791</v>
      </c>
      <c r="G535" s="266">
        <f t="shared" si="19"/>
        <v>998.05305896062566</v>
      </c>
      <c r="H535" s="268" t="str">
        <f t="shared" si="17"/>
        <v/>
      </c>
      <c r="I535" s="270"/>
      <c r="K535" s="264"/>
      <c r="L535" s="264"/>
    </row>
    <row r="536" spans="1:12" ht="12.65" customHeight="1" x14ac:dyDescent="0.35">
      <c r="A536" s="180" t="s">
        <v>551</v>
      </c>
      <c r="B536" s="243">
        <f>'Prior Year'!AQ71</f>
        <v>0</v>
      </c>
      <c r="C536" s="243">
        <f>AQ71</f>
        <v>0</v>
      </c>
      <c r="D536" s="243">
        <f>'Prior Year'!AQ59</f>
        <v>0</v>
      </c>
      <c r="E536" s="180">
        <f>AQ59</f>
        <v>0</v>
      </c>
      <c r="F536" s="266" t="str">
        <f t="shared" si="19"/>
        <v/>
      </c>
      <c r="G536" s="266" t="str">
        <f t="shared" si="19"/>
        <v/>
      </c>
      <c r="H536" s="268" t="str">
        <f t="shared" si="17"/>
        <v/>
      </c>
      <c r="I536" s="270"/>
      <c r="K536" s="264"/>
      <c r="L536" s="264"/>
    </row>
    <row r="537" spans="1:12" ht="12.65" customHeight="1" x14ac:dyDescent="0.35">
      <c r="A537" s="180" t="s">
        <v>552</v>
      </c>
      <c r="B537" s="243">
        <f>'Prior Year'!AR71</f>
        <v>10354651</v>
      </c>
      <c r="C537" s="243">
        <f>AR71</f>
        <v>11758417.280000001</v>
      </c>
      <c r="D537" s="243">
        <f>'Prior Year'!AR59</f>
        <v>40436</v>
      </c>
      <c r="E537" s="180">
        <f>AR59</f>
        <v>42459</v>
      </c>
      <c r="F537" s="266">
        <f t="shared" si="19"/>
        <v>256.07505688000793</v>
      </c>
      <c r="G537" s="266">
        <f t="shared" si="19"/>
        <v>276.93580348100522</v>
      </c>
      <c r="H537" s="268" t="str">
        <f t="shared" si="17"/>
        <v/>
      </c>
      <c r="I537" s="270"/>
      <c r="K537" s="264"/>
      <c r="L537" s="264"/>
    </row>
    <row r="538" spans="1:12" ht="12.65" customHeight="1" x14ac:dyDescent="0.35">
      <c r="A538" s="180" t="s">
        <v>553</v>
      </c>
      <c r="B538" s="243">
        <f>'Prior Year'!AS71</f>
        <v>0</v>
      </c>
      <c r="C538" s="243">
        <f>AS71</f>
        <v>0</v>
      </c>
      <c r="D538" s="243">
        <f>'Prior Year'!AS59</f>
        <v>0</v>
      </c>
      <c r="E538" s="180">
        <f>AS59</f>
        <v>0</v>
      </c>
      <c r="F538" s="266" t="str">
        <f t="shared" si="19"/>
        <v/>
      </c>
      <c r="G538" s="266" t="str">
        <f t="shared" si="19"/>
        <v/>
      </c>
      <c r="H538" s="268" t="str">
        <f t="shared" si="17"/>
        <v/>
      </c>
      <c r="I538" s="270"/>
      <c r="K538" s="264"/>
      <c r="L538" s="264"/>
    </row>
    <row r="539" spans="1:12" ht="12.65" customHeight="1" x14ac:dyDescent="0.35">
      <c r="A539" s="180" t="s">
        <v>554</v>
      </c>
      <c r="B539" s="243">
        <f>'Prior Year'!AT71</f>
        <v>0</v>
      </c>
      <c r="C539" s="243">
        <f>AT71</f>
        <v>0</v>
      </c>
      <c r="D539" s="243">
        <f>'Prior Year'!AT59</f>
        <v>0</v>
      </c>
      <c r="E539" s="180">
        <f>AT59</f>
        <v>0</v>
      </c>
      <c r="F539" s="266" t="str">
        <f t="shared" si="19"/>
        <v/>
      </c>
      <c r="G539" s="266" t="str">
        <f t="shared" si="19"/>
        <v/>
      </c>
      <c r="H539" s="268" t="str">
        <f t="shared" si="17"/>
        <v/>
      </c>
      <c r="I539" s="270"/>
      <c r="K539" s="264"/>
      <c r="L539" s="264"/>
    </row>
    <row r="540" spans="1:12" ht="12.65" customHeight="1" x14ac:dyDescent="0.35">
      <c r="A540" s="180" t="s">
        <v>555</v>
      </c>
      <c r="B540" s="243">
        <f>'Prior Year'!AU71</f>
        <v>0</v>
      </c>
      <c r="C540" s="243">
        <f>AU71</f>
        <v>0</v>
      </c>
      <c r="D540" s="243">
        <f>'Prior Year'!AU59</f>
        <v>0</v>
      </c>
      <c r="E540" s="180">
        <f>AU59</f>
        <v>0</v>
      </c>
      <c r="F540" s="266" t="str">
        <f t="shared" si="19"/>
        <v/>
      </c>
      <c r="G540" s="266" t="str">
        <f t="shared" si="19"/>
        <v/>
      </c>
      <c r="H540" s="268" t="str">
        <f t="shared" si="17"/>
        <v/>
      </c>
      <c r="I540" s="270"/>
      <c r="K540" s="264"/>
      <c r="L540" s="264"/>
    </row>
    <row r="541" spans="1:12" ht="12.65" customHeight="1" x14ac:dyDescent="0.35">
      <c r="A541" s="180" t="s">
        <v>556</v>
      </c>
      <c r="B541" s="243">
        <f>'Prior Year'!AV71</f>
        <v>0</v>
      </c>
      <c r="C541" s="243">
        <f>AV71</f>
        <v>0</v>
      </c>
      <c r="D541" s="181" t="s">
        <v>529</v>
      </c>
      <c r="E541" s="181" t="s">
        <v>529</v>
      </c>
      <c r="F541" s="266"/>
      <c r="G541" s="266"/>
      <c r="H541" s="268"/>
      <c r="I541" s="270"/>
      <c r="K541" s="264"/>
      <c r="L541" s="264"/>
    </row>
    <row r="542" spans="1:12" ht="12.65" customHeight="1" x14ac:dyDescent="0.35">
      <c r="A542" s="180" t="s">
        <v>1248</v>
      </c>
      <c r="B542" s="243">
        <f>'Prior Year'!AW71</f>
        <v>0</v>
      </c>
      <c r="C542" s="243">
        <f>AW71</f>
        <v>0</v>
      </c>
      <c r="D542" s="181" t="s">
        <v>529</v>
      </c>
      <c r="E542" s="181" t="s">
        <v>529</v>
      </c>
      <c r="F542" s="266"/>
      <c r="G542" s="266"/>
      <c r="H542" s="268"/>
      <c r="I542" s="270"/>
      <c r="K542" s="264"/>
      <c r="L542" s="264"/>
    </row>
    <row r="543" spans="1:12" ht="12.65" customHeight="1" x14ac:dyDescent="0.35">
      <c r="A543" s="180" t="s">
        <v>557</v>
      </c>
      <c r="B543" s="243">
        <f>'Prior Year'!AX71</f>
        <v>0</v>
      </c>
      <c r="C543" s="243">
        <f>AX71</f>
        <v>0</v>
      </c>
      <c r="D543" s="181" t="s">
        <v>529</v>
      </c>
      <c r="E543" s="181" t="s">
        <v>529</v>
      </c>
      <c r="F543" s="266"/>
      <c r="G543" s="266"/>
      <c r="H543" s="268"/>
      <c r="I543" s="270"/>
      <c r="K543" s="264"/>
      <c r="L543" s="264"/>
    </row>
    <row r="544" spans="1:12" ht="12.65" customHeight="1" x14ac:dyDescent="0.35">
      <c r="A544" s="180" t="s">
        <v>558</v>
      </c>
      <c r="B544" s="243">
        <f>'Prior Year'!AY71</f>
        <v>5516718.5799999991</v>
      </c>
      <c r="C544" s="243">
        <f>AY71</f>
        <v>5379993.7000000002</v>
      </c>
      <c r="D544" s="243">
        <f>'Prior Year'!AY59</f>
        <v>1185247</v>
      </c>
      <c r="E544" s="180">
        <f>AY59</f>
        <v>992857</v>
      </c>
      <c r="F544" s="266">
        <f t="shared" ref="F544:G550" si="20">IF(B544=0,"",IF(D544=0,"",B544/D544))</f>
        <v>4.654488541207022</v>
      </c>
      <c r="G544" s="266">
        <f t="shared" si="20"/>
        <v>5.4186994703164704</v>
      </c>
      <c r="H544" s="268" t="str">
        <f t="shared" si="17"/>
        <v/>
      </c>
      <c r="I544" s="270"/>
      <c r="K544" s="264"/>
      <c r="L544" s="264"/>
    </row>
    <row r="545" spans="1:13" ht="12.65" customHeight="1" x14ac:dyDescent="0.35">
      <c r="A545" s="180" t="s">
        <v>559</v>
      </c>
      <c r="B545" s="243">
        <f>'Prior Year'!AZ71</f>
        <v>0</v>
      </c>
      <c r="C545" s="243">
        <f>AZ71</f>
        <v>0</v>
      </c>
      <c r="D545" s="243">
        <f>'Prior Year'!AZ59</f>
        <v>0</v>
      </c>
      <c r="E545" s="180">
        <f>AZ59</f>
        <v>0</v>
      </c>
      <c r="F545" s="266" t="str">
        <f t="shared" si="20"/>
        <v/>
      </c>
      <c r="G545" s="266" t="str">
        <f t="shared" si="20"/>
        <v/>
      </c>
      <c r="H545" s="268" t="str">
        <f t="shared" si="17"/>
        <v/>
      </c>
      <c r="I545" s="270"/>
      <c r="K545" s="264"/>
      <c r="L545" s="264"/>
    </row>
    <row r="546" spans="1:13" ht="12.65" customHeight="1" x14ac:dyDescent="0.35">
      <c r="A546" s="180" t="s">
        <v>560</v>
      </c>
      <c r="B546" s="243">
        <f>'Prior Year'!BA71</f>
        <v>1138862.9100000001</v>
      </c>
      <c r="C546" s="243">
        <f>BA71</f>
        <v>1317603.58</v>
      </c>
      <c r="D546" s="243">
        <f>'Prior Year'!BA59</f>
        <v>0</v>
      </c>
      <c r="E546" s="180">
        <f>BA59</f>
        <v>0</v>
      </c>
      <c r="F546" s="266" t="str">
        <f t="shared" si="20"/>
        <v/>
      </c>
      <c r="G546" s="266" t="str">
        <f t="shared" si="20"/>
        <v/>
      </c>
      <c r="H546" s="268" t="str">
        <f t="shared" si="17"/>
        <v/>
      </c>
      <c r="I546" s="270"/>
      <c r="K546" s="264"/>
      <c r="L546" s="264"/>
    </row>
    <row r="547" spans="1:13" ht="12.65" customHeight="1" x14ac:dyDescent="0.35">
      <c r="A547" s="180" t="s">
        <v>561</v>
      </c>
      <c r="B547" s="243">
        <f>'Prior Year'!BB71</f>
        <v>3374070.67</v>
      </c>
      <c r="C547" s="243">
        <f>BB71</f>
        <v>3421014.4899999993</v>
      </c>
      <c r="D547" s="181" t="s">
        <v>529</v>
      </c>
      <c r="E547" s="181" t="s">
        <v>529</v>
      </c>
      <c r="F547" s="266"/>
      <c r="G547" s="266"/>
      <c r="H547" s="268"/>
      <c r="I547" s="270"/>
      <c r="K547" s="264"/>
      <c r="L547" s="264"/>
    </row>
    <row r="548" spans="1:13" ht="12.65" customHeight="1" x14ac:dyDescent="0.35">
      <c r="A548" s="180" t="s">
        <v>562</v>
      </c>
      <c r="B548" s="243">
        <f>'Prior Year'!BC71</f>
        <v>0</v>
      </c>
      <c r="C548" s="243">
        <f>BC71</f>
        <v>0</v>
      </c>
      <c r="D548" s="181" t="s">
        <v>529</v>
      </c>
      <c r="E548" s="181" t="s">
        <v>529</v>
      </c>
      <c r="F548" s="266"/>
      <c r="G548" s="266"/>
      <c r="H548" s="268"/>
      <c r="I548" s="270"/>
      <c r="K548" s="264"/>
      <c r="L548" s="264"/>
    </row>
    <row r="549" spans="1:13" ht="12.65" customHeight="1" x14ac:dyDescent="0.35">
      <c r="A549" s="180" t="s">
        <v>563</v>
      </c>
      <c r="B549" s="243">
        <f>'Prior Year'!BD71</f>
        <v>327877.30000000005</v>
      </c>
      <c r="C549" s="243">
        <f>BD71</f>
        <v>223682.68000000002</v>
      </c>
      <c r="D549" s="181" t="s">
        <v>529</v>
      </c>
      <c r="E549" s="181" t="s">
        <v>529</v>
      </c>
      <c r="F549" s="266"/>
      <c r="G549" s="266"/>
      <c r="H549" s="268"/>
      <c r="I549" s="270"/>
      <c r="K549" s="264"/>
      <c r="L549" s="264"/>
    </row>
    <row r="550" spans="1:13" ht="12.65" customHeight="1" x14ac:dyDescent="0.35">
      <c r="A550" s="180" t="s">
        <v>564</v>
      </c>
      <c r="B550" s="243">
        <f>'Prior Year'!BE71</f>
        <v>3577933.9599999995</v>
      </c>
      <c r="C550" s="243">
        <f>BE71</f>
        <v>3571299.5199999996</v>
      </c>
      <c r="D550" s="243">
        <f>'Prior Year'!BE59</f>
        <v>462666</v>
      </c>
      <c r="E550" s="180">
        <f>BE59</f>
        <v>354089</v>
      </c>
      <c r="F550" s="266">
        <f t="shared" si="20"/>
        <v>7.7332978001409209</v>
      </c>
      <c r="G550" s="266">
        <f t="shared" si="20"/>
        <v>10.085881007317369</v>
      </c>
      <c r="H550" s="268">
        <f t="shared" si="17"/>
        <v>0.30421474356432743</v>
      </c>
      <c r="I550" s="270"/>
      <c r="K550" s="264"/>
      <c r="L550" s="264"/>
    </row>
    <row r="551" spans="1:13" ht="12.65" customHeight="1" x14ac:dyDescent="0.35">
      <c r="A551" s="180" t="s">
        <v>565</v>
      </c>
      <c r="B551" s="243">
        <f>'Prior Year'!BF71</f>
        <v>3325626.57</v>
      </c>
      <c r="C551" s="243">
        <f>BF71</f>
        <v>3951980.88</v>
      </c>
      <c r="D551" s="181" t="s">
        <v>529</v>
      </c>
      <c r="E551" s="181" t="s">
        <v>529</v>
      </c>
      <c r="F551" s="266"/>
      <c r="G551" s="266"/>
      <c r="H551" s="268"/>
      <c r="I551" s="270"/>
      <c r="J551" s="199"/>
      <c r="M551" s="268"/>
    </row>
    <row r="552" spans="1:13" ht="12.65" customHeight="1" x14ac:dyDescent="0.35">
      <c r="A552" s="180" t="s">
        <v>566</v>
      </c>
      <c r="B552" s="243">
        <f>'Prior Year'!BG71</f>
        <v>313242.51999999996</v>
      </c>
      <c r="C552" s="243">
        <f>BG71</f>
        <v>111148.47</v>
      </c>
      <c r="D552" s="181" t="s">
        <v>529</v>
      </c>
      <c r="E552" s="181" t="s">
        <v>529</v>
      </c>
      <c r="F552" s="266"/>
      <c r="G552" s="266"/>
      <c r="H552" s="268"/>
      <c r="J552" s="199"/>
      <c r="M552" s="268"/>
    </row>
    <row r="553" spans="1:13" ht="12.65" customHeight="1" x14ac:dyDescent="0.35">
      <c r="A553" s="180" t="s">
        <v>567</v>
      </c>
      <c r="B553" s="243">
        <f>'Prior Year'!BH71</f>
        <v>1984418.47</v>
      </c>
      <c r="C553" s="243">
        <f>BH71</f>
        <v>2035903.2</v>
      </c>
      <c r="D553" s="181" t="s">
        <v>529</v>
      </c>
      <c r="E553" s="181" t="s">
        <v>529</v>
      </c>
      <c r="F553" s="266"/>
      <c r="G553" s="266"/>
      <c r="H553" s="268"/>
      <c r="J553" s="199"/>
      <c r="M553" s="268"/>
    </row>
    <row r="554" spans="1:13" ht="12.65" customHeight="1" x14ac:dyDescent="0.35">
      <c r="A554" s="180" t="s">
        <v>568</v>
      </c>
      <c r="B554" s="243">
        <f>'Prior Year'!BI71</f>
        <v>0</v>
      </c>
      <c r="C554" s="243">
        <f>BI71</f>
        <v>0</v>
      </c>
      <c r="D554" s="181" t="s">
        <v>529</v>
      </c>
      <c r="E554" s="181" t="s">
        <v>529</v>
      </c>
      <c r="F554" s="266"/>
      <c r="G554" s="266"/>
      <c r="H554" s="268"/>
      <c r="J554" s="199"/>
      <c r="M554" s="268"/>
    </row>
    <row r="555" spans="1:13" ht="12.65" customHeight="1" x14ac:dyDescent="0.35">
      <c r="A555" s="180" t="s">
        <v>569</v>
      </c>
      <c r="B555" s="243">
        <f>'Prior Year'!BJ71</f>
        <v>0</v>
      </c>
      <c r="C555" s="243">
        <f>BJ71</f>
        <v>0</v>
      </c>
      <c r="D555" s="181" t="s">
        <v>529</v>
      </c>
      <c r="E555" s="181" t="s">
        <v>529</v>
      </c>
      <c r="F555" s="266"/>
      <c r="G555" s="266"/>
      <c r="H555" s="268"/>
      <c r="J555" s="199"/>
      <c r="M555" s="268"/>
    </row>
    <row r="556" spans="1:13" ht="12.65" customHeight="1" x14ac:dyDescent="0.35">
      <c r="A556" s="180" t="s">
        <v>570</v>
      </c>
      <c r="B556" s="243">
        <f>'Prior Year'!BK71</f>
        <v>9</v>
      </c>
      <c r="C556" s="243">
        <f>BK71</f>
        <v>69.34</v>
      </c>
      <c r="D556" s="181" t="s">
        <v>529</v>
      </c>
      <c r="E556" s="181" t="s">
        <v>529</v>
      </c>
      <c r="F556" s="266"/>
      <c r="G556" s="266"/>
      <c r="H556" s="268"/>
      <c r="J556" s="199"/>
      <c r="M556" s="268"/>
    </row>
    <row r="557" spans="1:13" ht="12.65" customHeight="1" x14ac:dyDescent="0.35">
      <c r="A557" s="180" t="s">
        <v>571</v>
      </c>
      <c r="B557" s="243">
        <f>'Prior Year'!BL71</f>
        <v>1772761.7100000002</v>
      </c>
      <c r="C557" s="243">
        <f>BL71</f>
        <v>4350.95</v>
      </c>
      <c r="D557" s="181" t="s">
        <v>529</v>
      </c>
      <c r="E557" s="181" t="s">
        <v>529</v>
      </c>
      <c r="F557" s="266"/>
      <c r="G557" s="266"/>
      <c r="H557" s="268"/>
      <c r="J557" s="199"/>
      <c r="M557" s="268"/>
    </row>
    <row r="558" spans="1:13" ht="12.65" customHeight="1" x14ac:dyDescent="0.35">
      <c r="A558" s="180" t="s">
        <v>572</v>
      </c>
      <c r="B558" s="243">
        <f>'Prior Year'!BM71</f>
        <v>0</v>
      </c>
      <c r="C558" s="243">
        <f>BM71</f>
        <v>0</v>
      </c>
      <c r="D558" s="181" t="s">
        <v>529</v>
      </c>
      <c r="E558" s="181" t="s">
        <v>529</v>
      </c>
      <c r="F558" s="266"/>
      <c r="G558" s="266"/>
      <c r="H558" s="268"/>
      <c r="J558" s="199"/>
      <c r="M558" s="268"/>
    </row>
    <row r="559" spans="1:13" ht="12.65" customHeight="1" x14ac:dyDescent="0.35">
      <c r="A559" s="180" t="s">
        <v>573</v>
      </c>
      <c r="B559" s="243">
        <f>'Prior Year'!BN71</f>
        <v>144287838.03999999</v>
      </c>
      <c r="C559" s="243">
        <f>BN71</f>
        <v>191261506.43000001</v>
      </c>
      <c r="D559" s="181" t="s">
        <v>529</v>
      </c>
      <c r="E559" s="181" t="s">
        <v>529</v>
      </c>
      <c r="F559" s="266"/>
      <c r="G559" s="266"/>
      <c r="H559" s="268"/>
      <c r="J559" s="199"/>
      <c r="M559" s="268"/>
    </row>
    <row r="560" spans="1:13" ht="12.65" customHeight="1" x14ac:dyDescent="0.35">
      <c r="A560" s="180" t="s">
        <v>574</v>
      </c>
      <c r="B560" s="243">
        <f>'Prior Year'!BO71</f>
        <v>0</v>
      </c>
      <c r="C560" s="243">
        <f>BO71</f>
        <v>0</v>
      </c>
      <c r="D560" s="181" t="s">
        <v>529</v>
      </c>
      <c r="E560" s="181" t="s">
        <v>529</v>
      </c>
      <c r="F560" s="266"/>
      <c r="G560" s="266"/>
      <c r="H560" s="268"/>
      <c r="J560" s="199"/>
      <c r="M560" s="268"/>
    </row>
    <row r="561" spans="1:13" ht="12.65" customHeight="1" x14ac:dyDescent="0.35">
      <c r="A561" s="180" t="s">
        <v>575</v>
      </c>
      <c r="B561" s="243">
        <f>'Prior Year'!BP71</f>
        <v>247309.39</v>
      </c>
      <c r="C561" s="243">
        <f>BP71</f>
        <v>236613.01</v>
      </c>
      <c r="D561" s="181" t="s">
        <v>529</v>
      </c>
      <c r="E561" s="181" t="s">
        <v>529</v>
      </c>
      <c r="F561" s="266"/>
      <c r="G561" s="266"/>
      <c r="H561" s="268"/>
      <c r="J561" s="199"/>
      <c r="M561" s="268"/>
    </row>
    <row r="562" spans="1:13" ht="12.65" customHeight="1" x14ac:dyDescent="0.35">
      <c r="A562" s="180" t="s">
        <v>576</v>
      </c>
      <c r="B562" s="243">
        <f>'Prior Year'!BQ71</f>
        <v>0</v>
      </c>
      <c r="C562" s="243">
        <f>BQ71</f>
        <v>0</v>
      </c>
      <c r="D562" s="181" t="s">
        <v>529</v>
      </c>
      <c r="E562" s="181" t="s">
        <v>529</v>
      </c>
      <c r="F562" s="266"/>
      <c r="G562" s="266"/>
      <c r="H562" s="268"/>
      <c r="J562" s="199"/>
      <c r="M562" s="268"/>
    </row>
    <row r="563" spans="1:13" ht="12.65" customHeight="1" x14ac:dyDescent="0.35">
      <c r="A563" s="180" t="s">
        <v>577</v>
      </c>
      <c r="B563" s="243">
        <f>'Prior Year'!BR71</f>
        <v>265123.31999999995</v>
      </c>
      <c r="C563" s="243">
        <f>BR71</f>
        <v>320887.99000000005</v>
      </c>
      <c r="D563" s="181" t="s">
        <v>529</v>
      </c>
      <c r="E563" s="181" t="s">
        <v>529</v>
      </c>
      <c r="F563" s="266"/>
      <c r="G563" s="266"/>
      <c r="H563" s="268"/>
      <c r="J563" s="199"/>
      <c r="M563" s="268"/>
    </row>
    <row r="564" spans="1:13" ht="12.65" customHeight="1" x14ac:dyDescent="0.35">
      <c r="A564" s="180" t="s">
        <v>1249</v>
      </c>
      <c r="B564" s="243">
        <f>'Prior Year'!BS71</f>
        <v>0</v>
      </c>
      <c r="C564" s="243">
        <f>BS71</f>
        <v>0</v>
      </c>
      <c r="D564" s="181" t="s">
        <v>529</v>
      </c>
      <c r="E564" s="181" t="s">
        <v>529</v>
      </c>
      <c r="F564" s="266"/>
      <c r="G564" s="266"/>
      <c r="H564" s="268"/>
      <c r="J564" s="199"/>
      <c r="M564" s="268"/>
    </row>
    <row r="565" spans="1:13" ht="12.65" customHeight="1" x14ac:dyDescent="0.35">
      <c r="A565" s="180" t="s">
        <v>578</v>
      </c>
      <c r="B565" s="243">
        <f>'Prior Year'!BT71</f>
        <v>50208.26</v>
      </c>
      <c r="C565" s="243">
        <f>BT71</f>
        <v>184333.39</v>
      </c>
      <c r="D565" s="181" t="s">
        <v>529</v>
      </c>
      <c r="E565" s="181" t="s">
        <v>529</v>
      </c>
      <c r="F565" s="266"/>
      <c r="G565" s="266"/>
      <c r="H565" s="268"/>
      <c r="J565" s="199"/>
      <c r="M565" s="268"/>
    </row>
    <row r="566" spans="1:13" ht="12.65" customHeight="1" x14ac:dyDescent="0.35">
      <c r="A566" s="180" t="s">
        <v>579</v>
      </c>
      <c r="B566" s="243">
        <f>'Prior Year'!BU71</f>
        <v>0</v>
      </c>
      <c r="C566" s="243">
        <f>BU71</f>
        <v>0</v>
      </c>
      <c r="D566" s="181" t="s">
        <v>529</v>
      </c>
      <c r="E566" s="181" t="s">
        <v>529</v>
      </c>
      <c r="F566" s="266"/>
      <c r="G566" s="266"/>
      <c r="H566" s="268"/>
      <c r="J566" s="199"/>
      <c r="M566" s="268"/>
    </row>
    <row r="567" spans="1:13" ht="12.65" customHeight="1" x14ac:dyDescent="0.35">
      <c r="A567" s="180" t="s">
        <v>580</v>
      </c>
      <c r="B567" s="243">
        <f>'Prior Year'!BV71</f>
        <v>234263.44</v>
      </c>
      <c r="C567" s="243">
        <f>BV71</f>
        <v>1035858.2900000002</v>
      </c>
      <c r="D567" s="181" t="s">
        <v>529</v>
      </c>
      <c r="E567" s="181" t="s">
        <v>529</v>
      </c>
      <c r="F567" s="266"/>
      <c r="G567" s="266"/>
      <c r="H567" s="268"/>
      <c r="J567" s="199"/>
      <c r="M567" s="268"/>
    </row>
    <row r="568" spans="1:13" ht="12.65" customHeight="1" x14ac:dyDescent="0.35">
      <c r="A568" s="180" t="s">
        <v>581</v>
      </c>
      <c r="B568" s="243">
        <f>'Prior Year'!BW71</f>
        <v>0</v>
      </c>
      <c r="C568" s="243">
        <f>BW71</f>
        <v>0</v>
      </c>
      <c r="D568" s="181" t="s">
        <v>529</v>
      </c>
      <c r="E568" s="181" t="s">
        <v>529</v>
      </c>
      <c r="F568" s="266"/>
      <c r="G568" s="266"/>
      <c r="H568" s="268"/>
      <c r="J568" s="199"/>
      <c r="M568" s="268"/>
    </row>
    <row r="569" spans="1:13" ht="12.65" customHeight="1" x14ac:dyDescent="0.35">
      <c r="A569" s="180" t="s">
        <v>582</v>
      </c>
      <c r="B569" s="243">
        <f>'Prior Year'!BX71</f>
        <v>198065.48</v>
      </c>
      <c r="C569" s="243">
        <f>BX71</f>
        <v>848735.54</v>
      </c>
      <c r="D569" s="181" t="s">
        <v>529</v>
      </c>
      <c r="E569" s="181" t="s">
        <v>529</v>
      </c>
      <c r="F569" s="266"/>
      <c r="G569" s="266"/>
      <c r="H569" s="268"/>
      <c r="J569" s="199"/>
      <c r="M569" s="268"/>
    </row>
    <row r="570" spans="1:13" ht="12.65" customHeight="1" x14ac:dyDescent="0.35">
      <c r="A570" s="180" t="s">
        <v>583</v>
      </c>
      <c r="B570" s="243">
        <f>'Prior Year'!BY71</f>
        <v>655306.44999999995</v>
      </c>
      <c r="C570" s="243">
        <f>BY71</f>
        <v>339300.76</v>
      </c>
      <c r="D570" s="181" t="s">
        <v>529</v>
      </c>
      <c r="E570" s="181" t="s">
        <v>529</v>
      </c>
      <c r="F570" s="266"/>
      <c r="G570" s="266"/>
      <c r="H570" s="268"/>
      <c r="J570" s="199"/>
      <c r="M570" s="268"/>
    </row>
    <row r="571" spans="1:13" ht="12.65" customHeight="1" x14ac:dyDescent="0.35">
      <c r="A571" s="180" t="s">
        <v>584</v>
      </c>
      <c r="B571" s="243">
        <f>'Prior Year'!BZ71</f>
        <v>4.9400000000000004</v>
      </c>
      <c r="C571" s="243">
        <f>BZ71</f>
        <v>0</v>
      </c>
      <c r="D571" s="181" t="s">
        <v>529</v>
      </c>
      <c r="E571" s="181" t="s">
        <v>529</v>
      </c>
      <c r="F571" s="266"/>
      <c r="G571" s="266"/>
      <c r="H571" s="268"/>
      <c r="J571" s="199"/>
      <c r="M571" s="268"/>
    </row>
    <row r="572" spans="1:13" ht="12.65" customHeight="1" x14ac:dyDescent="0.35">
      <c r="A572" s="180" t="s">
        <v>585</v>
      </c>
      <c r="B572" s="243">
        <f>'Prior Year'!CA71</f>
        <v>8198682.7999999998</v>
      </c>
      <c r="C572" s="243">
        <f>CA71</f>
        <v>7818270.9999999991</v>
      </c>
      <c r="D572" s="181" t="s">
        <v>529</v>
      </c>
      <c r="E572" s="181" t="s">
        <v>529</v>
      </c>
      <c r="F572" s="266"/>
      <c r="G572" s="266"/>
      <c r="H572" s="268"/>
      <c r="J572" s="199"/>
      <c r="M572" s="268"/>
    </row>
    <row r="573" spans="1:13" ht="12.65" customHeight="1" x14ac:dyDescent="0.35">
      <c r="A573" s="180" t="s">
        <v>586</v>
      </c>
      <c r="B573" s="243">
        <f>'Prior Year'!CB71</f>
        <v>0</v>
      </c>
      <c r="C573" s="243">
        <f>CB71</f>
        <v>0</v>
      </c>
      <c r="D573" s="181" t="s">
        <v>529</v>
      </c>
      <c r="E573" s="181" t="s">
        <v>529</v>
      </c>
      <c r="F573" s="266"/>
      <c r="G573" s="266"/>
      <c r="H573" s="268"/>
      <c r="J573" s="199"/>
      <c r="M573" s="268"/>
    </row>
    <row r="574" spans="1:13" ht="12.65" customHeight="1" x14ac:dyDescent="0.35">
      <c r="A574" s="180" t="s">
        <v>587</v>
      </c>
      <c r="B574" s="243">
        <f>'Prior Year'!CC71</f>
        <v>0</v>
      </c>
      <c r="C574" s="243">
        <f>CC71</f>
        <v>0</v>
      </c>
      <c r="D574" s="181" t="s">
        <v>529</v>
      </c>
      <c r="E574" s="181" t="s">
        <v>529</v>
      </c>
      <c r="F574" s="266"/>
      <c r="G574" s="266"/>
      <c r="H574" s="268"/>
      <c r="J574" s="199"/>
      <c r="M574" s="268"/>
    </row>
    <row r="575" spans="1:13" ht="12.65" customHeight="1" x14ac:dyDescent="0.35">
      <c r="A575" s="180" t="s">
        <v>588</v>
      </c>
      <c r="B575" s="243">
        <f>'Prior Year'!CD71</f>
        <v>-9403670</v>
      </c>
      <c r="C575" s="243">
        <f>CD71</f>
        <v>0</v>
      </c>
      <c r="D575" s="181" t="s">
        <v>529</v>
      </c>
      <c r="E575" s="181" t="s">
        <v>529</v>
      </c>
      <c r="F575" s="266"/>
      <c r="G575" s="266"/>
      <c r="H575" s="268"/>
    </row>
    <row r="576" spans="1:13" ht="12.65" customHeight="1" x14ac:dyDescent="0.35">
      <c r="M576" s="268"/>
    </row>
    <row r="577" spans="13:13" ht="12.65" customHeight="1" x14ac:dyDescent="0.35">
      <c r="M577" s="268"/>
    </row>
    <row r="578" spans="13:13" ht="12.65" customHeight="1" x14ac:dyDescent="0.35">
      <c r="M578" s="268"/>
    </row>
    <row r="612" spans="1:14" ht="12.65" customHeight="1" x14ac:dyDescent="0.35">
      <c r="A612" s="196"/>
      <c r="C612" s="181" t="s">
        <v>589</v>
      </c>
      <c r="D612" s="180">
        <f>CE76-(BE76+CD76)</f>
        <v>320193</v>
      </c>
      <c r="E612" s="180">
        <f>SUM(C624:D647)+SUM(C668:D713)</f>
        <v>298248909.53108025</v>
      </c>
      <c r="F612" s="180">
        <f>CE64-(AX64+BD64+BE64+BG64+BJ64+BN64+BP64+BQ64+CB64+CC64+CD64)</f>
        <v>103115468.41000003</v>
      </c>
      <c r="G612" s="180">
        <f>CE77-(AX77+AY77+BD77+BE77+BG77+BJ77+BN77+BP77+BQ77+CB77+CC77+CD77)</f>
        <v>992857</v>
      </c>
      <c r="H612" s="197">
        <f>CE60-(AX60+AY60+AZ60+BD60+BE60+BG60+BJ60+BN60+BO60+BP60+BQ60+BR60+CB60+CC60+CD60)</f>
        <v>1450.6499999999999</v>
      </c>
      <c r="I612" s="180">
        <f>CE78-(AX78+AY78+AZ78+BD78+BE78+BF78+BG78+BJ78+BN78+BO78+BP78+BQ78+BR78+CB78+CC78+CD78)</f>
        <v>0</v>
      </c>
      <c r="J612" s="180">
        <f>CE79-(AX79+AY79+AZ79+BA79+BD79+BE79+BF79+BG79+BJ79+BN79+BO79+BP79+BQ79+BR79+CB79+CC79+CD79)</f>
        <v>1569552</v>
      </c>
      <c r="K612" s="180">
        <f>CE75-(AW75+AX75+AY75+AZ75+BA75+BB75+BC75+BD75+BE75+BF75+BG75+BH75+BI75+BJ75+BK75+BL75+BM75+BN75+BO75+BP75+BQ75+BR75+BS75+BT75+BU75+BV75+BW75+BX75+CB75+CC75+CD75)</f>
        <v>1136371652.2699997</v>
      </c>
      <c r="L612" s="197">
        <f>CE80-(AW80+AX80+AY80+AZ80+BA80+BB80+BC80+BD80+BE80+BF80+BG80+BH80+BI80+BJ80+BK80+BL80+BM80+BN80+BO80+BP80+BQ80+BR80+BS80+BT80+BU80+BV80+BW80+BX80+BY80+BZ80+CA80+CB80+CC80+CD80)</f>
        <v>435.87</v>
      </c>
    </row>
    <row r="613" spans="1:14" ht="12.65" customHeight="1" x14ac:dyDescent="0.35">
      <c r="A613" s="196"/>
      <c r="C613" s="181" t="s">
        <v>590</v>
      </c>
      <c r="D613" s="181" t="s">
        <v>591</v>
      </c>
      <c r="E613" s="198" t="s">
        <v>592</v>
      </c>
      <c r="F613" s="181" t="s">
        <v>593</v>
      </c>
      <c r="G613" s="181" t="s">
        <v>594</v>
      </c>
      <c r="H613" s="181" t="s">
        <v>595</v>
      </c>
      <c r="I613" s="181" t="s">
        <v>596</v>
      </c>
      <c r="J613" s="181" t="s">
        <v>597</v>
      </c>
      <c r="K613" s="181" t="s">
        <v>598</v>
      </c>
      <c r="L613" s="198" t="s">
        <v>599</v>
      </c>
    </row>
    <row r="614" spans="1:14" ht="12.65" customHeight="1" x14ac:dyDescent="0.35">
      <c r="A614" s="196">
        <v>8430</v>
      </c>
      <c r="B614" s="198" t="s">
        <v>140</v>
      </c>
      <c r="C614" s="180">
        <f>BE71</f>
        <v>3571299.5199999996</v>
      </c>
      <c r="N614" s="199" t="s">
        <v>600</v>
      </c>
    </row>
    <row r="615" spans="1:14" ht="12.65" customHeight="1" x14ac:dyDescent="0.35">
      <c r="A615" s="196"/>
      <c r="B615" s="198" t="s">
        <v>601</v>
      </c>
      <c r="C615" s="275">
        <f>CD69-CD70</f>
        <v>0</v>
      </c>
      <c r="D615" s="269">
        <f>SUM(C614:C615)</f>
        <v>3571299.5199999996</v>
      </c>
      <c r="N615" s="199" t="s">
        <v>602</v>
      </c>
    </row>
    <row r="616" spans="1:14" ht="12.65" customHeight="1" x14ac:dyDescent="0.35">
      <c r="A616" s="196">
        <v>8310</v>
      </c>
      <c r="B616" s="200" t="s">
        <v>603</v>
      </c>
      <c r="C616" s="180">
        <f>AX71</f>
        <v>0</v>
      </c>
      <c r="D616" s="180">
        <f>(D615/D612)*AX76</f>
        <v>0</v>
      </c>
      <c r="N616" s="199" t="s">
        <v>604</v>
      </c>
    </row>
    <row r="617" spans="1:14" ht="12.65" customHeight="1" x14ac:dyDescent="0.35">
      <c r="A617" s="196">
        <v>8510</v>
      </c>
      <c r="B617" s="200" t="s">
        <v>145</v>
      </c>
      <c r="C617" s="180">
        <f>BJ71</f>
        <v>0</v>
      </c>
      <c r="D617" s="180">
        <f>(D615/D612)*BJ76</f>
        <v>0</v>
      </c>
      <c r="N617" s="199" t="s">
        <v>605</v>
      </c>
    </row>
    <row r="618" spans="1:14" ht="12.65" customHeight="1" x14ac:dyDescent="0.35">
      <c r="A618" s="196">
        <v>8470</v>
      </c>
      <c r="B618" s="200" t="s">
        <v>606</v>
      </c>
      <c r="C618" s="180">
        <f>BG71</f>
        <v>111148.47</v>
      </c>
      <c r="D618" s="180">
        <f>(D615/D612)*BG76</f>
        <v>6156.778365048579</v>
      </c>
      <c r="N618" s="199" t="s">
        <v>607</v>
      </c>
    </row>
    <row r="619" spans="1:14" ht="12.65" customHeight="1" x14ac:dyDescent="0.35">
      <c r="A619" s="196">
        <v>8610</v>
      </c>
      <c r="B619" s="200" t="s">
        <v>608</v>
      </c>
      <c r="C619" s="180">
        <f>BN71</f>
        <v>191261506.43000001</v>
      </c>
      <c r="D619" s="180">
        <f>(D615/D612)*BN76</f>
        <v>44491.646554671708</v>
      </c>
      <c r="N619" s="199" t="s">
        <v>609</v>
      </c>
    </row>
    <row r="620" spans="1:14" ht="12.65" customHeight="1" x14ac:dyDescent="0.35">
      <c r="A620" s="196">
        <v>8790</v>
      </c>
      <c r="B620" s="200" t="s">
        <v>610</v>
      </c>
      <c r="C620" s="180">
        <f>CC71</f>
        <v>0</v>
      </c>
      <c r="D620" s="180">
        <f>(D615/D612)*CC76</f>
        <v>0</v>
      </c>
      <c r="N620" s="199" t="s">
        <v>611</v>
      </c>
    </row>
    <row r="621" spans="1:14" ht="12.65" customHeight="1" x14ac:dyDescent="0.35">
      <c r="A621" s="196">
        <v>8630</v>
      </c>
      <c r="B621" s="200" t="s">
        <v>612</v>
      </c>
      <c r="C621" s="180">
        <f>BP71</f>
        <v>236613.01</v>
      </c>
      <c r="D621" s="180">
        <f>(D615/D612)*BP76</f>
        <v>0</v>
      </c>
      <c r="N621" s="199" t="s">
        <v>613</v>
      </c>
    </row>
    <row r="622" spans="1:14" ht="12.65" customHeight="1" x14ac:dyDescent="0.35">
      <c r="A622" s="196">
        <v>8770</v>
      </c>
      <c r="B622" s="198" t="s">
        <v>614</v>
      </c>
      <c r="C622" s="180">
        <f>CB71</f>
        <v>0</v>
      </c>
      <c r="D622" s="180">
        <f>(D615/D612)*CB76</f>
        <v>0</v>
      </c>
      <c r="N622" s="199" t="s">
        <v>615</v>
      </c>
    </row>
    <row r="623" spans="1:14" ht="12.65" customHeight="1" x14ac:dyDescent="0.35">
      <c r="A623" s="196">
        <v>8640</v>
      </c>
      <c r="B623" s="200" t="s">
        <v>616</v>
      </c>
      <c r="C623" s="180">
        <f>BQ71</f>
        <v>0</v>
      </c>
      <c r="D623" s="180">
        <f>(D615/D612)*BQ76</f>
        <v>0</v>
      </c>
      <c r="E623" s="180">
        <f>SUM(C616:D623)</f>
        <v>191659916.33491972</v>
      </c>
      <c r="N623" s="199" t="s">
        <v>617</v>
      </c>
    </row>
    <row r="624" spans="1:14" ht="12.65" customHeight="1" x14ac:dyDescent="0.35">
      <c r="A624" s="196">
        <v>8420</v>
      </c>
      <c r="B624" s="200" t="s">
        <v>139</v>
      </c>
      <c r="C624" s="180">
        <f>BD71</f>
        <v>223682.68000000002</v>
      </c>
      <c r="D624" s="180">
        <f>(D615/D612)*BD76</f>
        <v>62259.305858154294</v>
      </c>
      <c r="E624" s="180">
        <f>(E623/E612)*SUM(C624:D624)</f>
        <v>183751.27396904569</v>
      </c>
      <c r="F624" s="180">
        <f>SUM(C624:E624)</f>
        <v>469693.25982719997</v>
      </c>
      <c r="N624" s="199" t="s">
        <v>618</v>
      </c>
    </row>
    <row r="625" spans="1:14" ht="12.65" customHeight="1" x14ac:dyDescent="0.35">
      <c r="A625" s="196">
        <v>8320</v>
      </c>
      <c r="B625" s="200" t="s">
        <v>135</v>
      </c>
      <c r="C625" s="180">
        <f>AY71</f>
        <v>5379993.7000000002</v>
      </c>
      <c r="D625" s="180">
        <f>(D615/D612)*AY76</f>
        <v>94281.245506803694</v>
      </c>
      <c r="E625" s="180">
        <f>(E623/E612)*SUM(C625:D625)</f>
        <v>3517863.9201054485</v>
      </c>
      <c r="F625" s="180">
        <f>(F624/F612)*AY64</f>
        <v>7260.6259058300111</v>
      </c>
      <c r="G625" s="180">
        <f>SUM(C625:F625)</f>
        <v>8999399.4915180821</v>
      </c>
      <c r="N625" s="199" t="s">
        <v>619</v>
      </c>
    </row>
    <row r="626" spans="1:14" ht="12.65" customHeight="1" x14ac:dyDescent="0.35">
      <c r="A626" s="196">
        <v>8650</v>
      </c>
      <c r="B626" s="200" t="s">
        <v>152</v>
      </c>
      <c r="C626" s="180">
        <f>BR71</f>
        <v>320887.99000000005</v>
      </c>
      <c r="D626" s="180">
        <f>(D615/D612)*BR76</f>
        <v>2955.6997585831041</v>
      </c>
      <c r="E626" s="180">
        <f>(E623/E612)*SUM(C626:D626)</f>
        <v>208107.56553077593</v>
      </c>
      <c r="F626" s="180">
        <f>(F624/F612)*BR64</f>
        <v>-5.9350574282771333</v>
      </c>
      <c r="G626" s="180">
        <f>(G625/G612)*BR77</f>
        <v>0</v>
      </c>
      <c r="N626" s="199" t="s">
        <v>620</v>
      </c>
    </row>
    <row r="627" spans="1:14" ht="12.65" customHeight="1" x14ac:dyDescent="0.35">
      <c r="A627" s="196">
        <v>8620</v>
      </c>
      <c r="B627" s="198" t="s">
        <v>621</v>
      </c>
      <c r="C627" s="180">
        <f>BO71</f>
        <v>0</v>
      </c>
      <c r="D627" s="180">
        <f>(D615/D612)*BO76</f>
        <v>0</v>
      </c>
      <c r="E627" s="180">
        <f>(E623/E612)*SUM(C627:D627)</f>
        <v>0</v>
      </c>
      <c r="F627" s="180">
        <f>(F624/F612)*BO64</f>
        <v>0</v>
      </c>
      <c r="G627" s="180">
        <f>(G625/G612)*BO77</f>
        <v>0</v>
      </c>
      <c r="N627" s="199" t="s">
        <v>622</v>
      </c>
    </row>
    <row r="628" spans="1:14" ht="12.65" customHeight="1" x14ac:dyDescent="0.35">
      <c r="A628" s="196">
        <v>8330</v>
      </c>
      <c r="B628" s="200" t="s">
        <v>136</v>
      </c>
      <c r="C628" s="180">
        <f>AZ71</f>
        <v>0</v>
      </c>
      <c r="D628" s="180">
        <f>(D615/D612)*AZ76</f>
        <v>0</v>
      </c>
      <c r="E628" s="180">
        <f>(E623/E612)*SUM(C628:D628)</f>
        <v>0</v>
      </c>
      <c r="F628" s="180">
        <f>(F624/F612)*AZ64</f>
        <v>0</v>
      </c>
      <c r="G628" s="180">
        <f>(G625/G612)*AZ77</f>
        <v>6478098.8798895665</v>
      </c>
      <c r="H628" s="180">
        <f>SUM(C626:G628)</f>
        <v>7010044.2001214968</v>
      </c>
      <c r="N628" s="199" t="s">
        <v>623</v>
      </c>
    </row>
    <row r="629" spans="1:14" ht="12.65" customHeight="1" x14ac:dyDescent="0.35">
      <c r="A629" s="196">
        <v>8460</v>
      </c>
      <c r="B629" s="200" t="s">
        <v>141</v>
      </c>
      <c r="C629" s="180">
        <f>BF71</f>
        <v>3951980.88</v>
      </c>
      <c r="D629" s="180">
        <f>(D615/D612)*BF76</f>
        <v>0</v>
      </c>
      <c r="E629" s="180">
        <f>(E623/E612)*SUM(C629:D629)</f>
        <v>2539611.3803362311</v>
      </c>
      <c r="F629" s="180">
        <f>(F624/F612)*BF64</f>
        <v>1966.5670239172871</v>
      </c>
      <c r="G629" s="180">
        <f>(G625/G612)*BF77</f>
        <v>0</v>
      </c>
      <c r="H629" s="180">
        <f>(H628/H612)*BF60</f>
        <v>257612.41947297903</v>
      </c>
      <c r="I629" s="180">
        <f>SUM(C629:H629)</f>
        <v>6751171.2468331279</v>
      </c>
      <c r="N629" s="199" t="s">
        <v>624</v>
      </c>
    </row>
    <row r="630" spans="1:14" ht="12.65" customHeight="1" x14ac:dyDescent="0.35">
      <c r="A630" s="196">
        <v>8350</v>
      </c>
      <c r="B630" s="200" t="s">
        <v>625</v>
      </c>
      <c r="C630" s="180">
        <f>BA71</f>
        <v>1317603.58</v>
      </c>
      <c r="D630" s="180">
        <f>(D615/D612)*BA76</f>
        <v>0</v>
      </c>
      <c r="E630" s="180">
        <f>(E623/E612)*SUM(C630:D630)</f>
        <v>846714.88758309977</v>
      </c>
      <c r="F630" s="180">
        <f>(F624/F612)*BA64</f>
        <v>1327.5597511089427</v>
      </c>
      <c r="G630" s="180">
        <f>(G625/G612)*BA77</f>
        <v>0</v>
      </c>
      <c r="H630" s="180">
        <f>(H628/H612)*BA60</f>
        <v>72388.558313735251</v>
      </c>
      <c r="I630" s="180" t="e">
        <f>(I629/I612)*BA78</f>
        <v>#DIV/0!</v>
      </c>
      <c r="J630" s="180" t="e">
        <f>SUM(C630:I630)</f>
        <v>#DIV/0!</v>
      </c>
      <c r="N630" s="199" t="s">
        <v>626</v>
      </c>
    </row>
    <row r="631" spans="1:14" ht="12.65" customHeight="1" x14ac:dyDescent="0.35">
      <c r="A631" s="196">
        <v>8200</v>
      </c>
      <c r="B631" s="200" t="s">
        <v>627</v>
      </c>
      <c r="C631" s="180">
        <f>AW71</f>
        <v>0</v>
      </c>
      <c r="D631" s="180">
        <f>(D615/D612)*AW76</f>
        <v>0</v>
      </c>
      <c r="E631" s="180">
        <f>(E623/E612)*SUM(C631:D631)</f>
        <v>0</v>
      </c>
      <c r="F631" s="180">
        <f>(F624/F612)*AW64</f>
        <v>0</v>
      </c>
      <c r="G631" s="180">
        <f>(G625/G612)*AW77</f>
        <v>0</v>
      </c>
      <c r="H631" s="180">
        <f>(H628/H612)*AW60</f>
        <v>0</v>
      </c>
      <c r="I631" s="180" t="e">
        <f>(I629/I612)*AW78</f>
        <v>#DIV/0!</v>
      </c>
      <c r="J631" s="180" t="e">
        <f>(J630/J612)*AW79</f>
        <v>#DIV/0!</v>
      </c>
      <c r="N631" s="199" t="s">
        <v>628</v>
      </c>
    </row>
    <row r="632" spans="1:14" ht="12.65" customHeight="1" x14ac:dyDescent="0.35">
      <c r="A632" s="196">
        <v>8360</v>
      </c>
      <c r="B632" s="200" t="s">
        <v>629</v>
      </c>
      <c r="C632" s="180">
        <f>BB71</f>
        <v>3421014.4899999993</v>
      </c>
      <c r="D632" s="180">
        <f>(D615/D612)*BB76</f>
        <v>9580.9286514071191</v>
      </c>
      <c r="E632" s="180">
        <f>(E623/E612)*SUM(C632:D632)</f>
        <v>2204560.0500315293</v>
      </c>
      <c r="F632" s="180">
        <f>(F624/F612)*BB64</f>
        <v>35.845884773670726</v>
      </c>
      <c r="G632" s="180">
        <f>(G625/G612)*BB77</f>
        <v>0</v>
      </c>
      <c r="H632" s="180">
        <f>(H628/H612)*BB60</f>
        <v>131246.54498004334</v>
      </c>
      <c r="I632" s="180" t="e">
        <f>(I629/I612)*BB78</f>
        <v>#DIV/0!</v>
      </c>
      <c r="J632" s="180" t="e">
        <f>(J630/J612)*BB79</f>
        <v>#DIV/0!</v>
      </c>
      <c r="N632" s="199" t="s">
        <v>630</v>
      </c>
    </row>
    <row r="633" spans="1:14" ht="12.65" customHeight="1" x14ac:dyDescent="0.35">
      <c r="A633" s="196">
        <v>8370</v>
      </c>
      <c r="B633" s="200" t="s">
        <v>631</v>
      </c>
      <c r="C633" s="180">
        <f>BC71</f>
        <v>0</v>
      </c>
      <c r="D633" s="180">
        <f>(D615/D612)*BC76</f>
        <v>0</v>
      </c>
      <c r="E633" s="180">
        <f>(E623/E612)*SUM(C633:D633)</f>
        <v>0</v>
      </c>
      <c r="F633" s="180">
        <f>(F624/F612)*BC64</f>
        <v>0</v>
      </c>
      <c r="G633" s="180">
        <f>(G625/G612)*BC77</f>
        <v>0</v>
      </c>
      <c r="H633" s="180">
        <f>(H628/H612)*BC60</f>
        <v>0</v>
      </c>
      <c r="I633" s="180" t="e">
        <f>(I629/I612)*BC78</f>
        <v>#DIV/0!</v>
      </c>
      <c r="J633" s="180" t="e">
        <f>(J630/J612)*BC79</f>
        <v>#DIV/0!</v>
      </c>
      <c r="N633" s="199" t="s">
        <v>632</v>
      </c>
    </row>
    <row r="634" spans="1:14" ht="12.65" customHeight="1" x14ac:dyDescent="0.35">
      <c r="A634" s="196">
        <v>8490</v>
      </c>
      <c r="B634" s="200" t="s">
        <v>633</v>
      </c>
      <c r="C634" s="180">
        <f>BI71</f>
        <v>0</v>
      </c>
      <c r="D634" s="180">
        <f>(D615/D612)*BI76</f>
        <v>0</v>
      </c>
      <c r="E634" s="180">
        <f>(E623/E612)*SUM(C634:D634)</f>
        <v>0</v>
      </c>
      <c r="F634" s="180">
        <f>(F624/F612)*BI64</f>
        <v>0</v>
      </c>
      <c r="G634" s="180">
        <f>(G625/G612)*BI77</f>
        <v>0</v>
      </c>
      <c r="H634" s="180">
        <f>(H628/H612)*BI60</f>
        <v>0</v>
      </c>
      <c r="I634" s="180" t="e">
        <f>(I629/I612)*BI78</f>
        <v>#DIV/0!</v>
      </c>
      <c r="J634" s="180" t="e">
        <f>(J630/J612)*BI79</f>
        <v>#DIV/0!</v>
      </c>
      <c r="N634" s="199" t="s">
        <v>634</v>
      </c>
    </row>
    <row r="635" spans="1:14" ht="12.65" customHeight="1" x14ac:dyDescent="0.35">
      <c r="A635" s="196">
        <v>8530</v>
      </c>
      <c r="B635" s="200" t="s">
        <v>635</v>
      </c>
      <c r="C635" s="180">
        <f>BK71</f>
        <v>69.34</v>
      </c>
      <c r="D635" s="180">
        <f>(D615/D612)*BK76</f>
        <v>0</v>
      </c>
      <c r="E635" s="180">
        <f>(E623/E612)*SUM(C635:D635)</f>
        <v>44.559085294085293</v>
      </c>
      <c r="F635" s="180">
        <f>(F624/F612)*BK64</f>
        <v>0.31584524745522646</v>
      </c>
      <c r="G635" s="180">
        <f>(G625/G612)*BK77</f>
        <v>0</v>
      </c>
      <c r="H635" s="180">
        <f>(H628/H612)*BK60</f>
        <v>0</v>
      </c>
      <c r="I635" s="180" t="e">
        <f>(I629/I612)*BK78</f>
        <v>#DIV/0!</v>
      </c>
      <c r="J635" s="180" t="e">
        <f>(J630/J612)*BK79</f>
        <v>#DIV/0!</v>
      </c>
      <c r="N635" s="199" t="s">
        <v>636</v>
      </c>
    </row>
    <row r="636" spans="1:14" ht="12.65" customHeight="1" x14ac:dyDescent="0.35">
      <c r="A636" s="196">
        <v>8480</v>
      </c>
      <c r="B636" s="200" t="s">
        <v>637</v>
      </c>
      <c r="C636" s="180">
        <f>BH71</f>
        <v>2035903.2</v>
      </c>
      <c r="D636" s="180">
        <f>(D615/D612)*BH76</f>
        <v>47023.510121457992</v>
      </c>
      <c r="E636" s="180">
        <f>(E623/E612)*SUM(C636:D636)</f>
        <v>1338524.7899860183</v>
      </c>
      <c r="F636" s="180">
        <f>(F624/F612)*BH64</f>
        <v>69.042158615812312</v>
      </c>
      <c r="G636" s="180">
        <f>(G625/G612)*BH77</f>
        <v>0</v>
      </c>
      <c r="H636" s="180">
        <f>(H628/H612)*BH60</f>
        <v>0</v>
      </c>
      <c r="I636" s="180" t="e">
        <f>(I629/I612)*BH78</f>
        <v>#DIV/0!</v>
      </c>
      <c r="J636" s="180" t="e">
        <f>(J630/J612)*BH79</f>
        <v>#DIV/0!</v>
      </c>
      <c r="N636" s="199" t="s">
        <v>638</v>
      </c>
    </row>
    <row r="637" spans="1:14" ht="12.65" customHeight="1" x14ac:dyDescent="0.35">
      <c r="A637" s="196">
        <v>8560</v>
      </c>
      <c r="B637" s="200" t="s">
        <v>147</v>
      </c>
      <c r="C637" s="180">
        <f>BL71</f>
        <v>4350.95</v>
      </c>
      <c r="D637" s="180">
        <f>(D615/D612)*BL76</f>
        <v>27660.888306739995</v>
      </c>
      <c r="E637" s="180">
        <f>(E623/E612)*SUM(C637:D637)</f>
        <v>20571.361891123368</v>
      </c>
      <c r="F637" s="180">
        <f>(F624/F612)*BL64</f>
        <v>19.654465795277712</v>
      </c>
      <c r="G637" s="180">
        <f>(G625/G612)*BL77</f>
        <v>0</v>
      </c>
      <c r="H637" s="180">
        <f>(H628/H612)*BL60</f>
        <v>0</v>
      </c>
      <c r="I637" s="180" t="e">
        <f>(I629/I612)*BL78</f>
        <v>#DIV/0!</v>
      </c>
      <c r="J637" s="180" t="e">
        <f>(J630/J612)*BL79</f>
        <v>#DIV/0!</v>
      </c>
      <c r="N637" s="199" t="s">
        <v>639</v>
      </c>
    </row>
    <row r="638" spans="1:14" ht="12.65" customHeight="1" x14ac:dyDescent="0.35">
      <c r="A638" s="196">
        <v>8590</v>
      </c>
      <c r="B638" s="200" t="s">
        <v>640</v>
      </c>
      <c r="C638" s="180">
        <f>BM71</f>
        <v>0</v>
      </c>
      <c r="D638" s="180">
        <f>(D615/D612)*BM76</f>
        <v>0</v>
      </c>
      <c r="E638" s="180">
        <f>(E623/E612)*SUM(C638:D638)</f>
        <v>0</v>
      </c>
      <c r="F638" s="180">
        <f>(F624/F612)*BM64</f>
        <v>0</v>
      </c>
      <c r="G638" s="180">
        <f>(G625/G612)*BM77</f>
        <v>0</v>
      </c>
      <c r="H638" s="180">
        <f>(H628/H612)*BM60</f>
        <v>0</v>
      </c>
      <c r="I638" s="180" t="e">
        <f>(I629/I612)*BM78</f>
        <v>#DIV/0!</v>
      </c>
      <c r="J638" s="180" t="e">
        <f>(J630/J612)*BM79</f>
        <v>#DIV/0!</v>
      </c>
      <c r="N638" s="199" t="s">
        <v>641</v>
      </c>
    </row>
    <row r="639" spans="1:14" ht="12.65" customHeight="1" x14ac:dyDescent="0.35">
      <c r="A639" s="196">
        <v>8660</v>
      </c>
      <c r="B639" s="200" t="s">
        <v>642</v>
      </c>
      <c r="C639" s="180">
        <f>BS71</f>
        <v>0</v>
      </c>
      <c r="D639" s="180">
        <f>(D615/D612)*BS76</f>
        <v>0</v>
      </c>
      <c r="E639" s="180">
        <f>(E623/E612)*SUM(C639:D639)</f>
        <v>0</v>
      </c>
      <c r="F639" s="180">
        <f>(F624/F612)*BS64</f>
        <v>0</v>
      </c>
      <c r="G639" s="180">
        <f>(G625/G612)*BS77</f>
        <v>0</v>
      </c>
      <c r="H639" s="180">
        <f>(H628/H612)*BS60</f>
        <v>0</v>
      </c>
      <c r="I639" s="180" t="e">
        <f>(I629/I612)*BS78</f>
        <v>#DIV/0!</v>
      </c>
      <c r="J639" s="180" t="e">
        <f>(J630/J612)*BS79</f>
        <v>#DIV/0!</v>
      </c>
      <c r="N639" s="199" t="s">
        <v>643</v>
      </c>
    </row>
    <row r="640" spans="1:14" ht="12.65" customHeight="1" x14ac:dyDescent="0.35">
      <c r="A640" s="196">
        <v>8670</v>
      </c>
      <c r="B640" s="200" t="s">
        <v>644</v>
      </c>
      <c r="C640" s="180">
        <f>BT71</f>
        <v>184333.39</v>
      </c>
      <c r="D640" s="180">
        <f>(D615/D612)*BT76</f>
        <v>4282.9762539468375</v>
      </c>
      <c r="E640" s="180">
        <f>(E623/E612)*SUM(C640:D640)</f>
        <v>121208.14467508002</v>
      </c>
      <c r="F640" s="180">
        <f>(F624/F612)*BT64</f>
        <v>1.0850518661134914</v>
      </c>
      <c r="G640" s="180">
        <f>(G625/G612)*BT77</f>
        <v>0</v>
      </c>
      <c r="H640" s="180">
        <f>(H628/H612)*BT60</f>
        <v>9713.0175040459162</v>
      </c>
      <c r="I640" s="180" t="e">
        <f>(I629/I612)*BT78</f>
        <v>#DIV/0!</v>
      </c>
      <c r="J640" s="180" t="e">
        <f>(J630/J612)*BT79</f>
        <v>#DIV/0!</v>
      </c>
      <c r="N640" s="199" t="s">
        <v>645</v>
      </c>
    </row>
    <row r="641" spans="1:14" ht="12.65" customHeight="1" x14ac:dyDescent="0.35">
      <c r="A641" s="196">
        <v>8680</v>
      </c>
      <c r="B641" s="200" t="s">
        <v>646</v>
      </c>
      <c r="C641" s="180">
        <f>BU71</f>
        <v>0</v>
      </c>
      <c r="D641" s="180">
        <f>(D615/D612)*BU76</f>
        <v>0</v>
      </c>
      <c r="E641" s="180">
        <f>(E623/E612)*SUM(C641:D641)</f>
        <v>0</v>
      </c>
      <c r="F641" s="180">
        <f>(F624/F612)*BU64</f>
        <v>0</v>
      </c>
      <c r="G641" s="180">
        <f>(G625/G612)*BU77</f>
        <v>0</v>
      </c>
      <c r="H641" s="180">
        <f>(H628/H612)*BU60</f>
        <v>0</v>
      </c>
      <c r="I641" s="180" t="e">
        <f>(I629/I612)*BU78</f>
        <v>#DIV/0!</v>
      </c>
      <c r="J641" s="180" t="e">
        <f>(J630/J612)*BU79</f>
        <v>#DIV/0!</v>
      </c>
      <c r="N641" s="199" t="s">
        <v>647</v>
      </c>
    </row>
    <row r="642" spans="1:14" ht="12.65" customHeight="1" x14ac:dyDescent="0.35">
      <c r="A642" s="196">
        <v>8690</v>
      </c>
      <c r="B642" s="200" t="s">
        <v>648</v>
      </c>
      <c r="C642" s="180">
        <f>BV71</f>
        <v>1035858.2900000002</v>
      </c>
      <c r="D642" s="180">
        <f>(D615/D612)*BV76</f>
        <v>16741.529575974488</v>
      </c>
      <c r="E642" s="180">
        <f>(E623/E612)*SUM(C642:D642)</f>
        <v>676418.88002631452</v>
      </c>
      <c r="F642" s="180">
        <f>(F624/F612)*BV64</f>
        <v>13.938277189328581</v>
      </c>
      <c r="G642" s="180">
        <f>(G625/G612)*BV77</f>
        <v>0</v>
      </c>
      <c r="H642" s="180">
        <f>(H628/H612)*BV60</f>
        <v>73741.61547847795</v>
      </c>
      <c r="I642" s="180" t="e">
        <f>(I629/I612)*BV78</f>
        <v>#DIV/0!</v>
      </c>
      <c r="J642" s="180" t="e">
        <f>(J630/J612)*BV79</f>
        <v>#DIV/0!</v>
      </c>
      <c r="N642" s="199" t="s">
        <v>649</v>
      </c>
    </row>
    <row r="643" spans="1:14" ht="12.65" customHeight="1" x14ac:dyDescent="0.35">
      <c r="A643" s="196">
        <v>8700</v>
      </c>
      <c r="B643" s="200" t="s">
        <v>650</v>
      </c>
      <c r="C643" s="180">
        <f>BW71</f>
        <v>0</v>
      </c>
      <c r="D643" s="180">
        <f>(D615/D612)*BW76</f>
        <v>0</v>
      </c>
      <c r="E643" s="180">
        <f>(E623/E612)*SUM(C643:D643)</f>
        <v>0</v>
      </c>
      <c r="F643" s="180">
        <f>(F624/F612)*BW64</f>
        <v>0</v>
      </c>
      <c r="G643" s="180">
        <f>(G625/G612)*BW77</f>
        <v>0</v>
      </c>
      <c r="H643" s="180">
        <f>(H628/H612)*BW60</f>
        <v>0</v>
      </c>
      <c r="I643" s="180" t="e">
        <f>(I629/I612)*BW78</f>
        <v>#DIV/0!</v>
      </c>
      <c r="J643" s="180" t="e">
        <f>(J630/J612)*BW79</f>
        <v>#DIV/0!</v>
      </c>
      <c r="N643" s="199" t="s">
        <v>651</v>
      </c>
    </row>
    <row r="644" spans="1:14" ht="12.65" customHeight="1" x14ac:dyDescent="0.35">
      <c r="A644" s="196">
        <v>8710</v>
      </c>
      <c r="B644" s="200" t="s">
        <v>652</v>
      </c>
      <c r="C644" s="180">
        <f>BX71</f>
        <v>848735.54</v>
      </c>
      <c r="D644" s="180">
        <f>(D615/D612)*BX76</f>
        <v>9268.628299556829</v>
      </c>
      <c r="E644" s="180">
        <f>(E623/E612)*SUM(C644:D644)</f>
        <v>551368.34320652822</v>
      </c>
      <c r="F644" s="180">
        <f>(F624/F612)*BX64</f>
        <v>9.2424135823695099</v>
      </c>
      <c r="G644" s="180">
        <f>(G625/G612)*BX77</f>
        <v>0</v>
      </c>
      <c r="H644" s="180">
        <f>(H628/H612)*BX60</f>
        <v>27592.701466717506</v>
      </c>
      <c r="I644" s="180" t="e">
        <f>(I629/I612)*BX78</f>
        <v>#DIV/0!</v>
      </c>
      <c r="J644" s="180" t="e">
        <f>(J630/J612)*BX79</f>
        <v>#DIV/0!</v>
      </c>
      <c r="K644" s="180" t="e">
        <f>SUM(C631:J644)</f>
        <v>#DIV/0!</v>
      </c>
      <c r="N644" s="199" t="s">
        <v>653</v>
      </c>
    </row>
    <row r="645" spans="1:14" ht="12.65" customHeight="1" x14ac:dyDescent="0.35">
      <c r="A645" s="196">
        <v>8720</v>
      </c>
      <c r="B645" s="200" t="s">
        <v>654</v>
      </c>
      <c r="C645" s="180">
        <f>BY71</f>
        <v>339300.76</v>
      </c>
      <c r="D645" s="180">
        <f>(D615/D612)*BY76</f>
        <v>0</v>
      </c>
      <c r="E645" s="180">
        <f>(E623/E612)*SUM(C645:D645)</f>
        <v>218040.54665687864</v>
      </c>
      <c r="F645" s="180">
        <f>(F624/F612)*BY64</f>
        <v>3.4076577455109529</v>
      </c>
      <c r="G645" s="180">
        <f>(G625/G612)*BY77</f>
        <v>0</v>
      </c>
      <c r="H645" s="180">
        <f>(H628/H612)*BY60</f>
        <v>8794.8715708276468</v>
      </c>
      <c r="I645" s="180" t="e">
        <f>(I629/I612)*BY78</f>
        <v>#DIV/0!</v>
      </c>
      <c r="J645" s="180" t="e">
        <f>(J630/J612)*BY79</f>
        <v>#DIV/0!</v>
      </c>
      <c r="K645" s="180">
        <v>0</v>
      </c>
      <c r="N645" s="199" t="s">
        <v>655</v>
      </c>
    </row>
    <row r="646" spans="1:14" ht="12.65" customHeight="1" x14ac:dyDescent="0.35">
      <c r="A646" s="196">
        <v>8730</v>
      </c>
      <c r="B646" s="200" t="s">
        <v>656</v>
      </c>
      <c r="C646" s="180">
        <f>BZ71</f>
        <v>0</v>
      </c>
      <c r="D646" s="180">
        <f>(D615/D612)*BZ76</f>
        <v>0</v>
      </c>
      <c r="E646" s="180">
        <f>(E623/E612)*SUM(C646:D646)</f>
        <v>0</v>
      </c>
      <c r="F646" s="180">
        <f>(F624/F612)*BZ64</f>
        <v>0</v>
      </c>
      <c r="G646" s="180">
        <f>(G625/G612)*BZ77</f>
        <v>0</v>
      </c>
      <c r="H646" s="180">
        <f>(H628/H612)*BZ60</f>
        <v>0</v>
      </c>
      <c r="I646" s="180" t="e">
        <f>(I629/I612)*BZ78</f>
        <v>#DIV/0!</v>
      </c>
      <c r="J646" s="180" t="e">
        <f>(J630/J612)*BZ79</f>
        <v>#DIV/0!</v>
      </c>
      <c r="K646" s="180">
        <v>0</v>
      </c>
      <c r="N646" s="199" t="s">
        <v>657</v>
      </c>
    </row>
    <row r="647" spans="1:14" ht="12.65" customHeight="1" x14ac:dyDescent="0.35">
      <c r="A647" s="196">
        <v>8740</v>
      </c>
      <c r="B647" s="200" t="s">
        <v>658</v>
      </c>
      <c r="C647" s="180">
        <f>CA71</f>
        <v>7818270.9999999991</v>
      </c>
      <c r="D647" s="180">
        <f>(D615/D612)*CA76</f>
        <v>12748.546505888635</v>
      </c>
      <c r="E647" s="180">
        <f>(E623/E612)*SUM(C647:D647)</f>
        <v>5032348.8305798238</v>
      </c>
      <c r="F647" s="180">
        <f>(F624/F612)*CA64</f>
        <v>46.861386343124479</v>
      </c>
      <c r="G647" s="180">
        <f>(G625/G612)*CA77</f>
        <v>0</v>
      </c>
      <c r="H647" s="180">
        <f>(H628/H612)*CA60</f>
        <v>350393.48219819379</v>
      </c>
      <c r="I647" s="180" t="e">
        <f>(I629/I612)*CA78</f>
        <v>#DIV/0!</v>
      </c>
      <c r="J647" s="180" t="e">
        <f>(J630/J612)*CA79</f>
        <v>#DIV/0!</v>
      </c>
      <c r="K647" s="180">
        <v>0</v>
      </c>
      <c r="L647" s="180" t="e">
        <f>SUM(C645:K647)</f>
        <v>#DIV/0!</v>
      </c>
      <c r="N647" s="199" t="s">
        <v>659</v>
      </c>
    </row>
    <row r="648" spans="1:14" ht="12.65" customHeight="1" x14ac:dyDescent="0.35">
      <c r="A648" s="196"/>
      <c r="B648" s="196"/>
      <c r="C648" s="180">
        <f>SUM(C614:C647)</f>
        <v>222062553.21999997</v>
      </c>
      <c r="L648" s="269"/>
    </row>
    <row r="666" spans="1:14" ht="12.65" customHeight="1" x14ac:dyDescent="0.35">
      <c r="C666" s="181" t="s">
        <v>660</v>
      </c>
      <c r="M666" s="181" t="s">
        <v>661</v>
      </c>
    </row>
    <row r="667" spans="1:14" ht="12.65" customHeight="1" x14ac:dyDescent="0.35">
      <c r="C667" s="181" t="s">
        <v>590</v>
      </c>
      <c r="D667" s="181" t="s">
        <v>591</v>
      </c>
      <c r="E667" s="198" t="s">
        <v>592</v>
      </c>
      <c r="F667" s="181" t="s">
        <v>593</v>
      </c>
      <c r="G667" s="181" t="s">
        <v>594</v>
      </c>
      <c r="H667" s="181" t="s">
        <v>595</v>
      </c>
      <c r="I667" s="181" t="s">
        <v>596</v>
      </c>
      <c r="J667" s="181" t="s">
        <v>597</v>
      </c>
      <c r="K667" s="181" t="s">
        <v>598</v>
      </c>
      <c r="L667" s="198" t="s">
        <v>599</v>
      </c>
      <c r="M667" s="181" t="s">
        <v>662</v>
      </c>
    </row>
    <row r="668" spans="1:14" ht="12.65" customHeight="1" x14ac:dyDescent="0.35">
      <c r="A668" s="196">
        <v>6010</v>
      </c>
      <c r="B668" s="198" t="s">
        <v>283</v>
      </c>
      <c r="C668" s="180">
        <f>C71</f>
        <v>9407807.4700000007</v>
      </c>
      <c r="D668" s="180">
        <f>(D615/D612)*C76</f>
        <v>142955.48605947036</v>
      </c>
      <c r="E668" s="180">
        <f>(E623/E612)*SUM(C668:D668)</f>
        <v>6137485.7395824073</v>
      </c>
      <c r="F668" s="180">
        <f>(F624/F612)*C64</f>
        <v>3113.4716291726804</v>
      </c>
      <c r="G668" s="180">
        <f>(G625/G612)*C77</f>
        <v>75640.287329110215</v>
      </c>
      <c r="H668" s="180">
        <f>(H628/H612)*C60</f>
        <v>278778.09940716863</v>
      </c>
      <c r="I668" s="180" t="e">
        <f>(I629/I612)*C78</f>
        <v>#DIV/0!</v>
      </c>
      <c r="J668" s="180" t="e">
        <f>(J630/J612)*C79</f>
        <v>#DIV/0!</v>
      </c>
      <c r="K668" s="180" t="e">
        <f>(K644/K612)*C75</f>
        <v>#DIV/0!</v>
      </c>
      <c r="L668" s="180" t="e">
        <f>(L647/L612)*C80</f>
        <v>#DIV/0!</v>
      </c>
      <c r="M668" s="180" t="e">
        <f t="shared" ref="M668:M713" si="21">ROUND(SUM(D668:L668),0)</f>
        <v>#DIV/0!</v>
      </c>
      <c r="N668" s="198" t="s">
        <v>663</v>
      </c>
    </row>
    <row r="669" spans="1:14" ht="12.65" customHeight="1" x14ac:dyDescent="0.35">
      <c r="A669" s="196">
        <v>6030</v>
      </c>
      <c r="B669" s="198" t="s">
        <v>284</v>
      </c>
      <c r="C669" s="180">
        <f>D71</f>
        <v>11035747.280000001</v>
      </c>
      <c r="D669" s="180">
        <f>(D615/D612)*D76</f>
        <v>249795.66714425359</v>
      </c>
      <c r="E669" s="180">
        <f>(E623/E612)*SUM(C669:D669)</f>
        <v>7252285.4163810723</v>
      </c>
      <c r="F669" s="180">
        <f>(F624/F612)*D64</f>
        <v>3612.2275784323488</v>
      </c>
      <c r="G669" s="180">
        <f>(G625/G612)*D77</f>
        <v>781601.19549301069</v>
      </c>
      <c r="H669" s="180">
        <f>(H628/H612)*D60</f>
        <v>448490.12664204062</v>
      </c>
      <c r="I669" s="180" t="e">
        <f>(I629/I612)*D78</f>
        <v>#DIV/0!</v>
      </c>
      <c r="J669" s="180" t="e">
        <f>(J630/J612)*D79</f>
        <v>#DIV/0!</v>
      </c>
      <c r="K669" s="180" t="e">
        <f>(K644/K612)*D75</f>
        <v>#DIV/0!</v>
      </c>
      <c r="L669" s="180" t="e">
        <f>(L647/L612)*D80</f>
        <v>#DIV/0!</v>
      </c>
      <c r="M669" s="180" t="e">
        <f t="shared" si="21"/>
        <v>#DIV/0!</v>
      </c>
      <c r="N669" s="198" t="s">
        <v>664</v>
      </c>
    </row>
    <row r="670" spans="1:14" ht="12.65" customHeight="1" x14ac:dyDescent="0.35">
      <c r="A670" s="196">
        <v>6070</v>
      </c>
      <c r="B670" s="198" t="s">
        <v>665</v>
      </c>
      <c r="C670" s="180">
        <f>E71</f>
        <v>24835341.48</v>
      </c>
      <c r="D670" s="180">
        <f>(D615/D612)*E76</f>
        <v>921687.5669821637</v>
      </c>
      <c r="E670" s="180">
        <f>(E623/E612)*SUM(C670:D670)</f>
        <v>16551913.098164273</v>
      </c>
      <c r="F670" s="180">
        <f>(F624/F612)*E64</f>
        <v>4357.9944166495297</v>
      </c>
      <c r="G670" s="180">
        <f>(G625/G612)*E77</f>
        <v>1437138.2668190633</v>
      </c>
      <c r="H670" s="180">
        <f>(H628/H612)*E60</f>
        <v>1019431.9266932968</v>
      </c>
      <c r="I670" s="180" t="e">
        <f>(I629/I612)*E78</f>
        <v>#DIV/0!</v>
      </c>
      <c r="J670" s="180" t="e">
        <f>(J630/J612)*E79</f>
        <v>#DIV/0!</v>
      </c>
      <c r="K670" s="180" t="e">
        <f>(K644/K612)*E75</f>
        <v>#DIV/0!</v>
      </c>
      <c r="L670" s="180" t="e">
        <f>(L647/L612)*E80</f>
        <v>#DIV/0!</v>
      </c>
      <c r="M670" s="180" t="e">
        <f t="shared" si="21"/>
        <v>#DIV/0!</v>
      </c>
      <c r="N670" s="198" t="s">
        <v>666</v>
      </c>
    </row>
    <row r="671" spans="1:14" ht="12.65" customHeight="1" x14ac:dyDescent="0.35">
      <c r="A671" s="196">
        <v>6100</v>
      </c>
      <c r="B671" s="198" t="s">
        <v>667</v>
      </c>
      <c r="C671" s="180">
        <f>F71</f>
        <v>0</v>
      </c>
      <c r="D671" s="180">
        <f>(D615/D612)*F76</f>
        <v>0</v>
      </c>
      <c r="E671" s="180">
        <f>(E623/E612)*SUM(C671:D671)</f>
        <v>0</v>
      </c>
      <c r="F671" s="180">
        <f>(F624/F612)*F64</f>
        <v>0</v>
      </c>
      <c r="G671" s="180">
        <f>(G625/G612)*F77</f>
        <v>0</v>
      </c>
      <c r="H671" s="180">
        <f>(H628/H612)*F60</f>
        <v>0</v>
      </c>
      <c r="I671" s="180" t="e">
        <f>(I629/I612)*F78</f>
        <v>#DIV/0!</v>
      </c>
      <c r="J671" s="180" t="e">
        <f>(J630/J612)*F79</f>
        <v>#DIV/0!</v>
      </c>
      <c r="K671" s="180" t="e">
        <f>(K644/K612)*F75</f>
        <v>#DIV/0!</v>
      </c>
      <c r="L671" s="180" t="e">
        <f>(L647/L612)*F80</f>
        <v>#DIV/0!</v>
      </c>
      <c r="M671" s="180" t="e">
        <f t="shared" si="21"/>
        <v>#DIV/0!</v>
      </c>
      <c r="N671" s="198" t="s">
        <v>668</v>
      </c>
    </row>
    <row r="672" spans="1:14" ht="12.65" customHeight="1" x14ac:dyDescent="0.35">
      <c r="A672" s="196">
        <v>6120</v>
      </c>
      <c r="B672" s="198" t="s">
        <v>669</v>
      </c>
      <c r="C672" s="180">
        <f>G71</f>
        <v>0</v>
      </c>
      <c r="D672" s="180">
        <f>(D615/D612)*G76</f>
        <v>0</v>
      </c>
      <c r="E672" s="180">
        <f>(E623/E612)*SUM(C672:D672)</f>
        <v>0</v>
      </c>
      <c r="F672" s="180">
        <f>(F624/F612)*G64</f>
        <v>0</v>
      </c>
      <c r="G672" s="180">
        <f>(G625/G612)*G77</f>
        <v>0</v>
      </c>
      <c r="H672" s="180">
        <f>(H628/H612)*G60</f>
        <v>0</v>
      </c>
      <c r="I672" s="180" t="e">
        <f>(I629/I612)*G78</f>
        <v>#DIV/0!</v>
      </c>
      <c r="J672" s="180" t="e">
        <f>(J630/J612)*G79</f>
        <v>#DIV/0!</v>
      </c>
      <c r="K672" s="180" t="e">
        <f>(K644/K612)*G75</f>
        <v>#DIV/0!</v>
      </c>
      <c r="L672" s="180" t="e">
        <f>(L647/L612)*G80</f>
        <v>#DIV/0!</v>
      </c>
      <c r="M672" s="180" t="e">
        <f t="shared" si="21"/>
        <v>#DIV/0!</v>
      </c>
      <c r="N672" s="198" t="s">
        <v>670</v>
      </c>
    </row>
    <row r="673" spans="1:14" ht="12.65" customHeight="1" x14ac:dyDescent="0.35">
      <c r="A673" s="196">
        <v>6140</v>
      </c>
      <c r="B673" s="198" t="s">
        <v>671</v>
      </c>
      <c r="C673" s="180">
        <f>H71</f>
        <v>0</v>
      </c>
      <c r="D673" s="180">
        <f>(D615/D612)*H76</f>
        <v>0</v>
      </c>
      <c r="E673" s="180">
        <f>(E623/E612)*SUM(C673:D673)</f>
        <v>0</v>
      </c>
      <c r="F673" s="180">
        <f>(F624/F612)*H64</f>
        <v>0</v>
      </c>
      <c r="G673" s="180">
        <f>(G625/G612)*H77</f>
        <v>0</v>
      </c>
      <c r="H673" s="180">
        <f>(H628/H612)*H60</f>
        <v>0</v>
      </c>
      <c r="I673" s="180" t="e">
        <f>(I629/I612)*H78</f>
        <v>#DIV/0!</v>
      </c>
      <c r="J673" s="180" t="e">
        <f>(J630/J612)*H79</f>
        <v>#DIV/0!</v>
      </c>
      <c r="K673" s="180" t="e">
        <f>(K644/K612)*H75</f>
        <v>#DIV/0!</v>
      </c>
      <c r="L673" s="180" t="e">
        <f>(L647/L612)*H80</f>
        <v>#DIV/0!</v>
      </c>
      <c r="M673" s="180" t="e">
        <f t="shared" si="21"/>
        <v>#DIV/0!</v>
      </c>
      <c r="N673" s="198" t="s">
        <v>672</v>
      </c>
    </row>
    <row r="674" spans="1:14" ht="12.65" customHeight="1" x14ac:dyDescent="0.35">
      <c r="A674" s="196">
        <v>6150</v>
      </c>
      <c r="B674" s="198" t="s">
        <v>673</v>
      </c>
      <c r="C674" s="180">
        <f>I71</f>
        <v>0</v>
      </c>
      <c r="D674" s="180">
        <f>(D615/D612)*I76</f>
        <v>0</v>
      </c>
      <c r="E674" s="180">
        <f>(E623/E612)*SUM(C674:D674)</f>
        <v>0</v>
      </c>
      <c r="F674" s="180">
        <f>(F624/F612)*I64</f>
        <v>0</v>
      </c>
      <c r="G674" s="180">
        <f>(G625/G612)*I77</f>
        <v>0</v>
      </c>
      <c r="H674" s="180">
        <f>(H628/H612)*I60</f>
        <v>0</v>
      </c>
      <c r="I674" s="180" t="e">
        <f>(I629/I612)*I78</f>
        <v>#DIV/0!</v>
      </c>
      <c r="J674" s="180" t="e">
        <f>(J630/J612)*I79</f>
        <v>#DIV/0!</v>
      </c>
      <c r="K674" s="180" t="e">
        <f>(K644/K612)*I75</f>
        <v>#DIV/0!</v>
      </c>
      <c r="L674" s="180" t="e">
        <f>(L647/L612)*I80</f>
        <v>#DIV/0!</v>
      </c>
      <c r="M674" s="180" t="e">
        <f t="shared" si="21"/>
        <v>#DIV/0!</v>
      </c>
      <c r="N674" s="198" t="s">
        <v>674</v>
      </c>
    </row>
    <row r="675" spans="1:14" ht="12.65" customHeight="1" x14ac:dyDescent="0.35">
      <c r="A675" s="196">
        <v>6170</v>
      </c>
      <c r="B675" s="198" t="s">
        <v>99</v>
      </c>
      <c r="C675" s="180">
        <f>J71</f>
        <v>0</v>
      </c>
      <c r="D675" s="180">
        <f>(D615/D612)*J76</f>
        <v>0</v>
      </c>
      <c r="E675" s="180">
        <f>(E623/E612)*SUM(C675:D675)</f>
        <v>0</v>
      </c>
      <c r="F675" s="180">
        <f>(F624/F612)*J64</f>
        <v>0</v>
      </c>
      <c r="G675" s="180">
        <f>(G625/G612)*J77</f>
        <v>0</v>
      </c>
      <c r="H675" s="180">
        <f>(H628/H612)*J60</f>
        <v>0</v>
      </c>
      <c r="I675" s="180" t="e">
        <f>(I629/I612)*J78</f>
        <v>#DIV/0!</v>
      </c>
      <c r="J675" s="180" t="e">
        <f>(J630/J612)*J79</f>
        <v>#DIV/0!</v>
      </c>
      <c r="K675" s="180" t="e">
        <f>(K644/K612)*J75</f>
        <v>#DIV/0!</v>
      </c>
      <c r="L675" s="180" t="e">
        <f>(L647/L612)*J80</f>
        <v>#DIV/0!</v>
      </c>
      <c r="M675" s="180" t="e">
        <f t="shared" si="21"/>
        <v>#DIV/0!</v>
      </c>
      <c r="N675" s="198" t="s">
        <v>675</v>
      </c>
    </row>
    <row r="676" spans="1:14" ht="12.65" customHeight="1" x14ac:dyDescent="0.35">
      <c r="A676" s="196">
        <v>6200</v>
      </c>
      <c r="B676" s="198" t="s">
        <v>288</v>
      </c>
      <c r="C676" s="180">
        <f>K71</f>
        <v>34313.879999999997</v>
      </c>
      <c r="D676" s="180">
        <f>(D615/D612)*K76</f>
        <v>0</v>
      </c>
      <c r="E676" s="180">
        <f>(E623/E612)*SUM(C676:D676)</f>
        <v>22050.693765373628</v>
      </c>
      <c r="F676" s="180">
        <f>(F624/F612)*K64</f>
        <v>2.3139513369953135E-2</v>
      </c>
      <c r="G676" s="180">
        <f>(G625/G612)*K77</f>
        <v>0</v>
      </c>
      <c r="H676" s="180">
        <f>(H628/H612)*K60</f>
        <v>0</v>
      </c>
      <c r="I676" s="180" t="e">
        <f>(I629/I612)*K78</f>
        <v>#DIV/0!</v>
      </c>
      <c r="J676" s="180" t="e">
        <f>(J630/J612)*K79</f>
        <v>#DIV/0!</v>
      </c>
      <c r="K676" s="180" t="e">
        <f>(K644/K612)*K75</f>
        <v>#DIV/0!</v>
      </c>
      <c r="L676" s="180" t="e">
        <f>(L647/L612)*K80</f>
        <v>#DIV/0!</v>
      </c>
      <c r="M676" s="180" t="e">
        <f t="shared" si="21"/>
        <v>#DIV/0!</v>
      </c>
      <c r="N676" s="198" t="s">
        <v>676</v>
      </c>
    </row>
    <row r="677" spans="1:14" ht="12.65" customHeight="1" x14ac:dyDescent="0.35">
      <c r="A677" s="196">
        <v>6210</v>
      </c>
      <c r="B677" s="198" t="s">
        <v>289</v>
      </c>
      <c r="C677" s="180">
        <f>L71</f>
        <v>0</v>
      </c>
      <c r="D677" s="180">
        <f>(D615/D612)*L76</f>
        <v>0</v>
      </c>
      <c r="E677" s="180">
        <f>(E623/E612)*SUM(C677:D677)</f>
        <v>0</v>
      </c>
      <c r="F677" s="180">
        <f>(F624/F612)*L64</f>
        <v>0</v>
      </c>
      <c r="G677" s="180">
        <f>(G625/G612)*L77</f>
        <v>0</v>
      </c>
      <c r="H677" s="180">
        <f>(H628/H612)*L60</f>
        <v>0</v>
      </c>
      <c r="I677" s="180" t="e">
        <f>(I629/I612)*L78</f>
        <v>#DIV/0!</v>
      </c>
      <c r="J677" s="180" t="e">
        <f>(J630/J612)*L79</f>
        <v>#DIV/0!</v>
      </c>
      <c r="K677" s="180" t="e">
        <f>(K644/K612)*L75</f>
        <v>#DIV/0!</v>
      </c>
      <c r="L677" s="180" t="e">
        <f>(L647/L612)*L80</f>
        <v>#DIV/0!</v>
      </c>
      <c r="M677" s="180" t="e">
        <f t="shared" si="21"/>
        <v>#DIV/0!</v>
      </c>
      <c r="N677" s="198" t="s">
        <v>677</v>
      </c>
    </row>
    <row r="678" spans="1:14" ht="12.65" customHeight="1" x14ac:dyDescent="0.35">
      <c r="A678" s="196">
        <v>6330</v>
      </c>
      <c r="B678" s="198" t="s">
        <v>678</v>
      </c>
      <c r="C678" s="180">
        <f>M71</f>
        <v>0</v>
      </c>
      <c r="D678" s="180">
        <f>(D615/D612)*M76</f>
        <v>0</v>
      </c>
      <c r="E678" s="180">
        <f>(E623/E612)*SUM(C678:D678)</f>
        <v>0</v>
      </c>
      <c r="F678" s="180">
        <f>(F624/F612)*M64</f>
        <v>0</v>
      </c>
      <c r="G678" s="180">
        <f>(G625/G612)*M77</f>
        <v>0</v>
      </c>
      <c r="H678" s="180">
        <f>(H628/H612)*M60</f>
        <v>0</v>
      </c>
      <c r="I678" s="180" t="e">
        <f>(I629/I612)*M78</f>
        <v>#DIV/0!</v>
      </c>
      <c r="J678" s="180" t="e">
        <f>(J630/J612)*M79</f>
        <v>#DIV/0!</v>
      </c>
      <c r="K678" s="180" t="e">
        <f>(K644/K612)*M75</f>
        <v>#DIV/0!</v>
      </c>
      <c r="L678" s="180" t="e">
        <f>(L647/L612)*M80</f>
        <v>#DIV/0!</v>
      </c>
      <c r="M678" s="180" t="e">
        <f t="shared" si="21"/>
        <v>#DIV/0!</v>
      </c>
      <c r="N678" s="198" t="s">
        <v>679</v>
      </c>
    </row>
    <row r="679" spans="1:14" ht="12.65" customHeight="1" x14ac:dyDescent="0.35">
      <c r="A679" s="196">
        <v>6400</v>
      </c>
      <c r="B679" s="198" t="s">
        <v>680</v>
      </c>
      <c r="C679" s="180">
        <f>N71</f>
        <v>0</v>
      </c>
      <c r="D679" s="180">
        <f>(D615/D612)*N76</f>
        <v>0</v>
      </c>
      <c r="E679" s="180">
        <f>(E623/E612)*SUM(C679:D679)</f>
        <v>0</v>
      </c>
      <c r="F679" s="180">
        <f>(F624/F612)*N64</f>
        <v>0</v>
      </c>
      <c r="G679" s="180">
        <f>(G625/G612)*N77</f>
        <v>0</v>
      </c>
      <c r="H679" s="180">
        <f>(H628/H612)*N60</f>
        <v>0</v>
      </c>
      <c r="I679" s="180" t="e">
        <f>(I629/I612)*N78</f>
        <v>#DIV/0!</v>
      </c>
      <c r="J679" s="180" t="e">
        <f>(J630/J612)*N79</f>
        <v>#DIV/0!</v>
      </c>
      <c r="K679" s="180" t="e">
        <f>(K644/K612)*N75</f>
        <v>#DIV/0!</v>
      </c>
      <c r="L679" s="180" t="e">
        <f>(L647/L612)*N80</f>
        <v>#DIV/0!</v>
      </c>
      <c r="M679" s="180" t="e">
        <f t="shared" si="21"/>
        <v>#DIV/0!</v>
      </c>
      <c r="N679" s="198" t="s">
        <v>681</v>
      </c>
    </row>
    <row r="680" spans="1:14" ht="12.65" customHeight="1" x14ac:dyDescent="0.35">
      <c r="A680" s="196">
        <v>7010</v>
      </c>
      <c r="B680" s="198" t="s">
        <v>682</v>
      </c>
      <c r="C680" s="180">
        <f>O71</f>
        <v>3891285.93</v>
      </c>
      <c r="D680" s="180">
        <f>(D615/D612)*O76</f>
        <v>30817.352577226855</v>
      </c>
      <c r="E680" s="180">
        <f>(E623/E612)*SUM(C680:D680)</f>
        <v>2520411.5186122088</v>
      </c>
      <c r="F680" s="180">
        <f>(F624/F612)*O64</f>
        <v>1003.5751798258352</v>
      </c>
      <c r="G680" s="180">
        <f>(G625/G612)*O77</f>
        <v>189096.18625043708</v>
      </c>
      <c r="H680" s="180">
        <f>(H628/H612)*O60</f>
        <v>128105.51941903347</v>
      </c>
      <c r="I680" s="180" t="e">
        <f>(I629/I612)*O78</f>
        <v>#DIV/0!</v>
      </c>
      <c r="J680" s="180" t="e">
        <f>(J630/J612)*O79</f>
        <v>#DIV/0!</v>
      </c>
      <c r="K680" s="180" t="e">
        <f>(K644/K612)*O75</f>
        <v>#DIV/0!</v>
      </c>
      <c r="L680" s="180" t="e">
        <f>(L647/L612)*O80</f>
        <v>#DIV/0!</v>
      </c>
      <c r="M680" s="180" t="e">
        <f t="shared" si="21"/>
        <v>#DIV/0!</v>
      </c>
      <c r="N680" s="198" t="s">
        <v>683</v>
      </c>
    </row>
    <row r="681" spans="1:14" ht="12.65" customHeight="1" x14ac:dyDescent="0.35">
      <c r="A681" s="196">
        <v>7020</v>
      </c>
      <c r="B681" s="198" t="s">
        <v>684</v>
      </c>
      <c r="C681" s="180">
        <f>P71</f>
        <v>14662073.65</v>
      </c>
      <c r="D681" s="180">
        <f>(D615/D612)*P76</f>
        <v>230845.72793733777</v>
      </c>
      <c r="E681" s="180">
        <f>(E623/E612)*SUM(C681:D681)</f>
        <v>9570448.0074912813</v>
      </c>
      <c r="F681" s="180">
        <f>(F624/F612)*P64</f>
        <v>20601.764676482911</v>
      </c>
      <c r="G681" s="180">
        <f>(G625/G612)*P77</f>
        <v>0</v>
      </c>
      <c r="H681" s="180">
        <f>(H628/H612)*P60</f>
        <v>309801.7672559123</v>
      </c>
      <c r="I681" s="180" t="e">
        <f>(I629/I612)*P78</f>
        <v>#DIV/0!</v>
      </c>
      <c r="J681" s="180" t="e">
        <f>(J630/J612)*P79</f>
        <v>#DIV/0!</v>
      </c>
      <c r="K681" s="180" t="e">
        <f>(K644/K612)*P75</f>
        <v>#DIV/0!</v>
      </c>
      <c r="L681" s="180" t="e">
        <f>(L647/L612)*P80</f>
        <v>#DIV/0!</v>
      </c>
      <c r="M681" s="180" t="e">
        <f t="shared" si="21"/>
        <v>#DIV/0!</v>
      </c>
      <c r="N681" s="198" t="s">
        <v>685</v>
      </c>
    </row>
    <row r="682" spans="1:14" ht="12.65" customHeight="1" x14ac:dyDescent="0.35">
      <c r="A682" s="196">
        <v>7030</v>
      </c>
      <c r="B682" s="198" t="s">
        <v>686</v>
      </c>
      <c r="C682" s="180">
        <f>Q71</f>
        <v>2221327.5259999996</v>
      </c>
      <c r="D682" s="180">
        <f>(D615/D612)*Q76</f>
        <v>19373.775398712649</v>
      </c>
      <c r="E682" s="180">
        <f>(E623/E612)*SUM(C682:D682)</f>
        <v>1439913.4757368495</v>
      </c>
      <c r="F682" s="180">
        <f>(F624/F612)*Q64</f>
        <v>111.08533345254524</v>
      </c>
      <c r="G682" s="180">
        <f>(G625/G612)*Q77</f>
        <v>0</v>
      </c>
      <c r="H682" s="180">
        <f>(H628/H612)*Q60</f>
        <v>70020.708275435492</v>
      </c>
      <c r="I682" s="180" t="e">
        <f>(I629/I612)*Q78</f>
        <v>#DIV/0!</v>
      </c>
      <c r="J682" s="180" t="e">
        <f>(J630/J612)*Q79</f>
        <v>#DIV/0!</v>
      </c>
      <c r="K682" s="180" t="e">
        <f>(K644/K612)*Q75</f>
        <v>#DIV/0!</v>
      </c>
      <c r="L682" s="180" t="e">
        <f>(L647/L612)*Q80</f>
        <v>#DIV/0!</v>
      </c>
      <c r="M682" s="180" t="e">
        <f t="shared" si="21"/>
        <v>#DIV/0!</v>
      </c>
      <c r="N682" s="198" t="s">
        <v>687</v>
      </c>
    </row>
    <row r="683" spans="1:14" ht="12.65" customHeight="1" x14ac:dyDescent="0.35">
      <c r="A683" s="196">
        <v>7040</v>
      </c>
      <c r="B683" s="198" t="s">
        <v>107</v>
      </c>
      <c r="C683" s="180">
        <f>R71</f>
        <v>1190494.4400000004</v>
      </c>
      <c r="D683" s="180">
        <f>(D615/D612)*R76</f>
        <v>0</v>
      </c>
      <c r="E683" s="180">
        <f>(E623/E612)*SUM(C683:D683)</f>
        <v>765032.35209250543</v>
      </c>
      <c r="F683" s="180">
        <f>(F624/F612)*R64</f>
        <v>1905.7074618413667</v>
      </c>
      <c r="G683" s="180">
        <f>(G625/G612)*R77</f>
        <v>0</v>
      </c>
      <c r="H683" s="180">
        <f>(H628/H612)*R60</f>
        <v>31023.667848743677</v>
      </c>
      <c r="I683" s="180" t="e">
        <f>(I629/I612)*R78</f>
        <v>#DIV/0!</v>
      </c>
      <c r="J683" s="180" t="e">
        <f>(J630/J612)*R79</f>
        <v>#DIV/0!</v>
      </c>
      <c r="K683" s="180" t="e">
        <f>(K644/K612)*R75</f>
        <v>#DIV/0!</v>
      </c>
      <c r="L683" s="180" t="e">
        <f>(L647/L612)*R80</f>
        <v>#DIV/0!</v>
      </c>
      <c r="M683" s="180" t="e">
        <f t="shared" si="21"/>
        <v>#DIV/0!</v>
      </c>
      <c r="N683" s="198" t="s">
        <v>688</v>
      </c>
    </row>
    <row r="684" spans="1:14" ht="12.65" customHeight="1" x14ac:dyDescent="0.35">
      <c r="A684" s="196">
        <v>7050</v>
      </c>
      <c r="B684" s="198" t="s">
        <v>689</v>
      </c>
      <c r="C684" s="180">
        <f>S71</f>
        <v>26799688.620000001</v>
      </c>
      <c r="D684" s="180">
        <f>(D615/D612)*S76</f>
        <v>78186.623802519098</v>
      </c>
      <c r="E684" s="180">
        <f>(E623/E612)*SUM(C684:D684)</f>
        <v>17272188.282555237</v>
      </c>
      <c r="F684" s="180">
        <f>(F624/F612)*S64</f>
        <v>115449.57244038949</v>
      </c>
      <c r="G684" s="180">
        <f>(G625/G612)*S77</f>
        <v>0</v>
      </c>
      <c r="H684" s="180">
        <f>(H628/H612)*S60</f>
        <v>76206.112457116469</v>
      </c>
      <c r="I684" s="180" t="e">
        <f>(I629/I612)*S78</f>
        <v>#DIV/0!</v>
      </c>
      <c r="J684" s="180" t="e">
        <f>(J630/J612)*S79</f>
        <v>#DIV/0!</v>
      </c>
      <c r="K684" s="180" t="e">
        <f>(K644/K612)*S75</f>
        <v>#DIV/0!</v>
      </c>
      <c r="L684" s="180" t="e">
        <f>(L647/L612)*S80</f>
        <v>#DIV/0!</v>
      </c>
      <c r="M684" s="180" t="e">
        <f t="shared" si="21"/>
        <v>#DIV/0!</v>
      </c>
      <c r="N684" s="198" t="s">
        <v>690</v>
      </c>
    </row>
    <row r="685" spans="1:14" ht="12.65" customHeight="1" x14ac:dyDescent="0.35">
      <c r="A685" s="196">
        <v>7060</v>
      </c>
      <c r="B685" s="198" t="s">
        <v>691</v>
      </c>
      <c r="C685" s="180">
        <f>T71</f>
        <v>1063300.26</v>
      </c>
      <c r="D685" s="180">
        <f>(D615/D612)*T76</f>
        <v>0</v>
      </c>
      <c r="E685" s="180">
        <f>(E623/E612)*SUM(C685:D685)</f>
        <v>683295.16842461878</v>
      </c>
      <c r="F685" s="180">
        <f>(F624/F612)*T64</f>
        <v>2473.1687258165111</v>
      </c>
      <c r="G685" s="180">
        <f>(G625/G612)*T77</f>
        <v>0</v>
      </c>
      <c r="H685" s="180">
        <f>(H628/H612)*T60</f>
        <v>17831.360492502205</v>
      </c>
      <c r="I685" s="180" t="e">
        <f>(I629/I612)*T78</f>
        <v>#DIV/0!</v>
      </c>
      <c r="J685" s="180" t="e">
        <f>(J630/J612)*T79</f>
        <v>#DIV/0!</v>
      </c>
      <c r="K685" s="180" t="e">
        <f>(K644/K612)*T75</f>
        <v>#DIV/0!</v>
      </c>
      <c r="L685" s="180" t="e">
        <f>(L647/L612)*T80</f>
        <v>#DIV/0!</v>
      </c>
      <c r="M685" s="180" t="e">
        <f t="shared" si="21"/>
        <v>#DIV/0!</v>
      </c>
      <c r="N685" s="198" t="s">
        <v>692</v>
      </c>
    </row>
    <row r="686" spans="1:14" ht="12.65" customHeight="1" x14ac:dyDescent="0.35">
      <c r="A686" s="196">
        <v>7070</v>
      </c>
      <c r="B686" s="198" t="s">
        <v>109</v>
      </c>
      <c r="C686" s="180">
        <f>U71</f>
        <v>21094909.59</v>
      </c>
      <c r="D686" s="180">
        <f>(D615/D612)*U76</f>
        <v>151566.05290334264</v>
      </c>
      <c r="E686" s="180">
        <f>(E623/E612)*SUM(C686:D686)</f>
        <v>13653353.336758519</v>
      </c>
      <c r="F686" s="180">
        <f>(F624/F612)*U64</f>
        <v>40555.30175843335</v>
      </c>
      <c r="G686" s="180">
        <f>(G625/G612)*U77</f>
        <v>0</v>
      </c>
      <c r="H686" s="180">
        <f>(H628/H612)*U60</f>
        <v>408236.67599094484</v>
      </c>
      <c r="I686" s="180" t="e">
        <f>(I629/I612)*U78</f>
        <v>#DIV/0!</v>
      </c>
      <c r="J686" s="180" t="e">
        <f>(J630/J612)*U79</f>
        <v>#DIV/0!</v>
      </c>
      <c r="K686" s="180" t="e">
        <f>(K644/K612)*U75</f>
        <v>#DIV/0!</v>
      </c>
      <c r="L686" s="180" t="e">
        <f>(L647/L612)*U80</f>
        <v>#DIV/0!</v>
      </c>
      <c r="M686" s="180" t="e">
        <f t="shared" si="21"/>
        <v>#DIV/0!</v>
      </c>
      <c r="N686" s="198" t="s">
        <v>693</v>
      </c>
    </row>
    <row r="687" spans="1:14" ht="12.65" customHeight="1" x14ac:dyDescent="0.35">
      <c r="A687" s="196">
        <v>7110</v>
      </c>
      <c r="B687" s="198" t="s">
        <v>694</v>
      </c>
      <c r="C687" s="180">
        <f>V71</f>
        <v>47691.369999999995</v>
      </c>
      <c r="D687" s="180">
        <f>(D615/D612)*V76</f>
        <v>0</v>
      </c>
      <c r="E687" s="180">
        <f>(E623/E612)*SUM(C687:D687)</f>
        <v>30647.300600256422</v>
      </c>
      <c r="F687" s="180">
        <f>(F624/F612)*V64</f>
        <v>19.339987054517561</v>
      </c>
      <c r="G687" s="180">
        <f>(G625/G612)*V77</f>
        <v>0</v>
      </c>
      <c r="H687" s="180">
        <f>(H628/H612)*V60</f>
        <v>1981.2622769446893</v>
      </c>
      <c r="I687" s="180" t="e">
        <f>(I629/I612)*V78</f>
        <v>#DIV/0!</v>
      </c>
      <c r="J687" s="180" t="e">
        <f>(J630/J612)*V79</f>
        <v>#DIV/0!</v>
      </c>
      <c r="K687" s="180" t="e">
        <f>(K644/K612)*V75</f>
        <v>#DIV/0!</v>
      </c>
      <c r="L687" s="180" t="e">
        <f>(L647/L612)*V80</f>
        <v>#DIV/0!</v>
      </c>
      <c r="M687" s="180" t="e">
        <f t="shared" si="21"/>
        <v>#DIV/0!</v>
      </c>
      <c r="N687" s="198" t="s">
        <v>695</v>
      </c>
    </row>
    <row r="688" spans="1:14" ht="12.65" customHeight="1" x14ac:dyDescent="0.35">
      <c r="A688" s="196">
        <v>7120</v>
      </c>
      <c r="B688" s="198" t="s">
        <v>696</v>
      </c>
      <c r="C688" s="180">
        <f>W71</f>
        <v>1225276.3999999999</v>
      </c>
      <c r="D688" s="180">
        <f>(D615/D612)*W76</f>
        <v>13373.147209589215</v>
      </c>
      <c r="E688" s="180">
        <f>(E623/E612)*SUM(C688:D688)</f>
        <v>795977.65825774742</v>
      </c>
      <c r="F688" s="180">
        <f>(F624/F612)*W64</f>
        <v>439.46691332839868</v>
      </c>
      <c r="G688" s="180">
        <f>(G625/G612)*W77</f>
        <v>0</v>
      </c>
      <c r="H688" s="180">
        <f>(H628/H612)*W60</f>
        <v>33053.25359585775</v>
      </c>
      <c r="I688" s="180" t="e">
        <f>(I629/I612)*W78</f>
        <v>#DIV/0!</v>
      </c>
      <c r="J688" s="180" t="e">
        <f>(J630/J612)*W79</f>
        <v>#DIV/0!</v>
      </c>
      <c r="K688" s="180" t="e">
        <f>(K644/K612)*W75</f>
        <v>#DIV/0!</v>
      </c>
      <c r="L688" s="180" t="e">
        <f>(L647/L612)*W80</f>
        <v>#DIV/0!</v>
      </c>
      <c r="M688" s="180" t="e">
        <f t="shared" si="21"/>
        <v>#DIV/0!</v>
      </c>
      <c r="N688" s="198" t="s">
        <v>697</v>
      </c>
    </row>
    <row r="689" spans="1:14" ht="12.65" customHeight="1" x14ac:dyDescent="0.35">
      <c r="A689" s="196">
        <v>7130</v>
      </c>
      <c r="B689" s="198" t="s">
        <v>698</v>
      </c>
      <c r="C689" s="180">
        <f>X71</f>
        <v>1791050.4799999997</v>
      </c>
      <c r="D689" s="180">
        <f>(D615/D612)*X76</f>
        <v>14666.962952968988</v>
      </c>
      <c r="E689" s="180">
        <f>(E623/E612)*SUM(C689:D689)</f>
        <v>1160385.3123386058</v>
      </c>
      <c r="F689" s="180">
        <f>(F624/F612)*X64</f>
        <v>1213.5941403947397</v>
      </c>
      <c r="G689" s="180">
        <f>(G625/G612)*X77</f>
        <v>0</v>
      </c>
      <c r="H689" s="180">
        <f>(H628/H612)*X60</f>
        <v>54943.785582588091</v>
      </c>
      <c r="I689" s="180" t="e">
        <f>(I629/I612)*X78</f>
        <v>#DIV/0!</v>
      </c>
      <c r="J689" s="180" t="e">
        <f>(J630/J612)*X79</f>
        <v>#DIV/0!</v>
      </c>
      <c r="K689" s="180" t="e">
        <f>(K644/K612)*X75</f>
        <v>#DIV/0!</v>
      </c>
      <c r="L689" s="180" t="e">
        <f>(L647/L612)*X80</f>
        <v>#DIV/0!</v>
      </c>
      <c r="M689" s="180" t="e">
        <f t="shared" si="21"/>
        <v>#DIV/0!</v>
      </c>
      <c r="N689" s="198" t="s">
        <v>699</v>
      </c>
    </row>
    <row r="690" spans="1:14" ht="12.65" customHeight="1" x14ac:dyDescent="0.35">
      <c r="A690" s="196">
        <v>7140</v>
      </c>
      <c r="B690" s="198" t="s">
        <v>1250</v>
      </c>
      <c r="C690" s="180">
        <f>Y71</f>
        <v>14075325.149999999</v>
      </c>
      <c r="D690" s="180">
        <f>(D615/D612)*Y76</f>
        <v>169936.00574253651</v>
      </c>
      <c r="E690" s="180">
        <f>(E623/E612)*SUM(C690:D690)</f>
        <v>9154251.6134302225</v>
      </c>
      <c r="F690" s="180">
        <f>(F624/F612)*Y64</f>
        <v>10178.884401173596</v>
      </c>
      <c r="G690" s="180">
        <f>(G625/G612)*Y77</f>
        <v>0</v>
      </c>
      <c r="H690" s="180">
        <f>(H628/H612)*Y60</f>
        <v>390743.57978962827</v>
      </c>
      <c r="I690" s="180" t="e">
        <f>(I629/I612)*Y78</f>
        <v>#DIV/0!</v>
      </c>
      <c r="J690" s="180" t="e">
        <f>(J630/J612)*Y79</f>
        <v>#DIV/0!</v>
      </c>
      <c r="K690" s="180" t="e">
        <f>(K644/K612)*Y75</f>
        <v>#DIV/0!</v>
      </c>
      <c r="L690" s="180" t="e">
        <f>(L647/L612)*Y80</f>
        <v>#DIV/0!</v>
      </c>
      <c r="M690" s="180" t="e">
        <f t="shared" si="21"/>
        <v>#DIV/0!</v>
      </c>
      <c r="N690" s="198" t="s">
        <v>700</v>
      </c>
    </row>
    <row r="691" spans="1:14" ht="12.65" customHeight="1" x14ac:dyDescent="0.35">
      <c r="A691" s="196">
        <v>7150</v>
      </c>
      <c r="B691" s="198" t="s">
        <v>701</v>
      </c>
      <c r="C691" s="180">
        <f>Z71</f>
        <v>0</v>
      </c>
      <c r="D691" s="180">
        <f>(D615/D612)*Z76</f>
        <v>0</v>
      </c>
      <c r="E691" s="180">
        <f>(E623/E612)*SUM(C691:D691)</f>
        <v>0</v>
      </c>
      <c r="F691" s="180">
        <f>(F624/F612)*Z64</f>
        <v>0</v>
      </c>
      <c r="G691" s="180">
        <f>(G625/G612)*Z77</f>
        <v>0</v>
      </c>
      <c r="H691" s="180">
        <f>(H628/H612)*Z60</f>
        <v>0</v>
      </c>
      <c r="I691" s="180" t="e">
        <f>(I629/I612)*Z78</f>
        <v>#DIV/0!</v>
      </c>
      <c r="J691" s="180" t="e">
        <f>(J630/J612)*Z79</f>
        <v>#DIV/0!</v>
      </c>
      <c r="K691" s="180" t="e">
        <f>(K644/K612)*Z75</f>
        <v>#DIV/0!</v>
      </c>
      <c r="L691" s="180" t="e">
        <f>(L647/L612)*Z80</f>
        <v>#DIV/0!</v>
      </c>
      <c r="M691" s="180" t="e">
        <f t="shared" si="21"/>
        <v>#DIV/0!</v>
      </c>
      <c r="N691" s="198" t="s">
        <v>702</v>
      </c>
    </row>
    <row r="692" spans="1:14" ht="12.65" customHeight="1" x14ac:dyDescent="0.35">
      <c r="A692" s="196">
        <v>7160</v>
      </c>
      <c r="B692" s="198" t="s">
        <v>703</v>
      </c>
      <c r="C692" s="180">
        <f>AA71</f>
        <v>0</v>
      </c>
      <c r="D692" s="180">
        <f>(D615/D612)*AA76</f>
        <v>0</v>
      </c>
      <c r="E692" s="180">
        <f>(E623/E612)*SUM(C692:D692)</f>
        <v>0</v>
      </c>
      <c r="F692" s="180">
        <f>(F624/F612)*AA64</f>
        <v>0</v>
      </c>
      <c r="G692" s="180">
        <f>(G625/G612)*AA77</f>
        <v>0</v>
      </c>
      <c r="H692" s="180">
        <f>(H628/H612)*AA60</f>
        <v>0</v>
      </c>
      <c r="I692" s="180" t="e">
        <f>(I629/I612)*AA78</f>
        <v>#DIV/0!</v>
      </c>
      <c r="J692" s="180" t="e">
        <f>(J630/J612)*AA79</f>
        <v>#DIV/0!</v>
      </c>
      <c r="K692" s="180" t="e">
        <f>(K644/K612)*AA75</f>
        <v>#DIV/0!</v>
      </c>
      <c r="L692" s="180" t="e">
        <f>(L647/L612)*AA80</f>
        <v>#DIV/0!</v>
      </c>
      <c r="M692" s="180" t="e">
        <f t="shared" si="21"/>
        <v>#DIV/0!</v>
      </c>
      <c r="N692" s="198" t="s">
        <v>704</v>
      </c>
    </row>
    <row r="693" spans="1:14" ht="12.65" customHeight="1" x14ac:dyDescent="0.35">
      <c r="A693" s="196">
        <v>7170</v>
      </c>
      <c r="B693" s="198" t="s">
        <v>115</v>
      </c>
      <c r="C693" s="180">
        <f>AB71</f>
        <v>17940250.029999997</v>
      </c>
      <c r="D693" s="180">
        <f>(D615/D612)*AB76</f>
        <v>98329.996496862819</v>
      </c>
      <c r="E693" s="180">
        <f>(E623/E612)*SUM(C693:D693)</f>
        <v>11591904.037854875</v>
      </c>
      <c r="F693" s="180">
        <f>(F624/F612)*AB64</f>
        <v>42378.233304971604</v>
      </c>
      <c r="G693" s="180">
        <f>(G625/G612)*AB77</f>
        <v>0</v>
      </c>
      <c r="H693" s="180">
        <f>(H628/H612)*AB60</f>
        <v>345077.90047956165</v>
      </c>
      <c r="I693" s="180" t="e">
        <f>(I629/I612)*AB78</f>
        <v>#DIV/0!</v>
      </c>
      <c r="J693" s="180" t="e">
        <f>(J630/J612)*AB79</f>
        <v>#DIV/0!</v>
      </c>
      <c r="K693" s="180" t="e">
        <f>(K644/K612)*AB75</f>
        <v>#DIV/0!</v>
      </c>
      <c r="L693" s="180" t="e">
        <f>(L647/L612)*AB80</f>
        <v>#DIV/0!</v>
      </c>
      <c r="M693" s="180" t="e">
        <f t="shared" si="21"/>
        <v>#DIV/0!</v>
      </c>
      <c r="N693" s="198" t="s">
        <v>705</v>
      </c>
    </row>
    <row r="694" spans="1:14" ht="12.65" customHeight="1" x14ac:dyDescent="0.35">
      <c r="A694" s="196">
        <v>7180</v>
      </c>
      <c r="B694" s="198" t="s">
        <v>706</v>
      </c>
      <c r="C694" s="180">
        <f>AC71</f>
        <v>3276620.3500000006</v>
      </c>
      <c r="D694" s="180">
        <f>(D615/D612)*AC76</f>
        <v>24705.18854815689</v>
      </c>
      <c r="E694" s="180">
        <f>(E623/E612)*SUM(C694:D694)</f>
        <v>2121488.9855164322</v>
      </c>
      <c r="F694" s="180">
        <f>(F624/F612)*AC64</f>
        <v>1583.2133849608019</v>
      </c>
      <c r="G694" s="180">
        <f>(G625/G612)*AC77</f>
        <v>0</v>
      </c>
      <c r="H694" s="180">
        <f>(H628/H612)*AC60</f>
        <v>115879.68146617965</v>
      </c>
      <c r="I694" s="180" t="e">
        <f>(I629/I612)*AC78</f>
        <v>#DIV/0!</v>
      </c>
      <c r="J694" s="180" t="e">
        <f>(J630/J612)*AC79</f>
        <v>#DIV/0!</v>
      </c>
      <c r="K694" s="180" t="e">
        <f>(K644/K612)*AC75</f>
        <v>#DIV/0!</v>
      </c>
      <c r="L694" s="180" t="e">
        <f>(L647/L612)*AC80</f>
        <v>#DIV/0!</v>
      </c>
      <c r="M694" s="180" t="e">
        <f t="shared" si="21"/>
        <v>#DIV/0!</v>
      </c>
      <c r="N694" s="198" t="s">
        <v>707</v>
      </c>
    </row>
    <row r="695" spans="1:14" ht="12.65" customHeight="1" x14ac:dyDescent="0.35">
      <c r="A695" s="196">
        <v>7190</v>
      </c>
      <c r="B695" s="198" t="s">
        <v>117</v>
      </c>
      <c r="C695" s="180">
        <f>AD71</f>
        <v>1014907.49</v>
      </c>
      <c r="D695" s="180">
        <f>(D615/D612)*AD76</f>
        <v>13361.993625594561</v>
      </c>
      <c r="E695" s="180">
        <f>(E623/E612)*SUM(C695:D695)</f>
        <v>660783.78462904389</v>
      </c>
      <c r="F695" s="180">
        <f>(F624/F612)*AD64</f>
        <v>154.28475515420513</v>
      </c>
      <c r="G695" s="180">
        <f>(G625/G612)*AD77</f>
        <v>0</v>
      </c>
      <c r="H695" s="180">
        <f>(H628/H612)*AD60</f>
        <v>0</v>
      </c>
      <c r="I695" s="180" t="e">
        <f>(I629/I612)*AD78</f>
        <v>#DIV/0!</v>
      </c>
      <c r="J695" s="180" t="e">
        <f>(J630/J612)*AD79</f>
        <v>#DIV/0!</v>
      </c>
      <c r="K695" s="180" t="e">
        <f>(K644/K612)*AD75</f>
        <v>#DIV/0!</v>
      </c>
      <c r="L695" s="180" t="e">
        <f>(L647/L612)*AD80</f>
        <v>#DIV/0!</v>
      </c>
      <c r="M695" s="180" t="e">
        <f t="shared" si="21"/>
        <v>#DIV/0!</v>
      </c>
      <c r="N695" s="198" t="s">
        <v>708</v>
      </c>
    </row>
    <row r="696" spans="1:14" ht="12.65" customHeight="1" x14ac:dyDescent="0.35">
      <c r="A696" s="196">
        <v>7200</v>
      </c>
      <c r="B696" s="198" t="s">
        <v>709</v>
      </c>
      <c r="C696" s="180">
        <f>AE71</f>
        <v>3260209.16</v>
      </c>
      <c r="D696" s="180">
        <f>(D615/D612)*AE76</f>
        <v>104687.53937381515</v>
      </c>
      <c r="E696" s="180">
        <f>(E623/E612)*SUM(C696:D696)</f>
        <v>2162340.9148137281</v>
      </c>
      <c r="F696" s="180">
        <f>(F624/F612)*AE64</f>
        <v>1488.2598452445211</v>
      </c>
      <c r="G696" s="180">
        <f>(G625/G612)*AE77</f>
        <v>0</v>
      </c>
      <c r="H696" s="180">
        <f>(H628/H612)*AE60</f>
        <v>135740.62770579592</v>
      </c>
      <c r="I696" s="180" t="e">
        <f>(I629/I612)*AE78</f>
        <v>#DIV/0!</v>
      </c>
      <c r="J696" s="180" t="e">
        <f>(J630/J612)*AE79</f>
        <v>#DIV/0!</v>
      </c>
      <c r="K696" s="180" t="e">
        <f>(K644/K612)*AE75</f>
        <v>#DIV/0!</v>
      </c>
      <c r="L696" s="180" t="e">
        <f>(L647/L612)*AE80</f>
        <v>#DIV/0!</v>
      </c>
      <c r="M696" s="180" t="e">
        <f t="shared" si="21"/>
        <v>#DIV/0!</v>
      </c>
      <c r="N696" s="198" t="s">
        <v>710</v>
      </c>
    </row>
    <row r="697" spans="1:14" ht="12.65" customHeight="1" x14ac:dyDescent="0.35">
      <c r="A697" s="196">
        <v>7220</v>
      </c>
      <c r="B697" s="198" t="s">
        <v>711</v>
      </c>
      <c r="C697" s="180">
        <f>AF71</f>
        <v>0</v>
      </c>
      <c r="D697" s="180">
        <f>(D615/D612)*AF76</f>
        <v>0</v>
      </c>
      <c r="E697" s="180">
        <f>(E623/E612)*SUM(C697:D697)</f>
        <v>0</v>
      </c>
      <c r="F697" s="180">
        <f>(F624/F612)*AF64</f>
        <v>0</v>
      </c>
      <c r="G697" s="180">
        <f>(G625/G612)*AF77</f>
        <v>0</v>
      </c>
      <c r="H697" s="180">
        <f>(H628/H612)*AF60</f>
        <v>0</v>
      </c>
      <c r="I697" s="180" t="e">
        <f>(I629/I612)*AF78</f>
        <v>#DIV/0!</v>
      </c>
      <c r="J697" s="180" t="e">
        <f>(J630/J612)*AF79</f>
        <v>#DIV/0!</v>
      </c>
      <c r="K697" s="180" t="e">
        <f>(K644/K612)*AF75</f>
        <v>#DIV/0!</v>
      </c>
      <c r="L697" s="180" t="e">
        <f>(L647/L612)*AF80</f>
        <v>#DIV/0!</v>
      </c>
      <c r="M697" s="180" t="e">
        <f t="shared" si="21"/>
        <v>#DIV/0!</v>
      </c>
      <c r="N697" s="198" t="s">
        <v>712</v>
      </c>
    </row>
    <row r="698" spans="1:14" ht="12.65" customHeight="1" x14ac:dyDescent="0.35">
      <c r="A698" s="196">
        <v>7230</v>
      </c>
      <c r="B698" s="198" t="s">
        <v>713</v>
      </c>
      <c r="C698" s="180">
        <f>AG71</f>
        <v>14832673.690000001</v>
      </c>
      <c r="D698" s="180">
        <f>(D615/D612)*AG76</f>
        <v>113855.78541742011</v>
      </c>
      <c r="E698" s="180">
        <f>(E623/E612)*SUM(C698:D698)</f>
        <v>9604898.7849103659</v>
      </c>
      <c r="F698" s="180">
        <f>(F624/F612)*AG64</f>
        <v>1970.0164056672211</v>
      </c>
      <c r="G698" s="180">
        <f>(G625/G612)*AG77</f>
        <v>25216.450491262389</v>
      </c>
      <c r="H698" s="180">
        <f>(H628/H612)*AG60</f>
        <v>281145.94944546837</v>
      </c>
      <c r="I698" s="180" t="e">
        <f>(I629/I612)*AG78</f>
        <v>#DIV/0!</v>
      </c>
      <c r="J698" s="180" t="e">
        <f>(J630/J612)*AG79</f>
        <v>#DIV/0!</v>
      </c>
      <c r="K698" s="180" t="e">
        <f>(K644/K612)*AG75</f>
        <v>#DIV/0!</v>
      </c>
      <c r="L698" s="180" t="e">
        <f>(L647/L612)*AG80</f>
        <v>#DIV/0!</v>
      </c>
      <c r="M698" s="180" t="e">
        <f t="shared" si="21"/>
        <v>#DIV/0!</v>
      </c>
      <c r="N698" s="198" t="s">
        <v>714</v>
      </c>
    </row>
    <row r="699" spans="1:14" ht="12.65" customHeight="1" x14ac:dyDescent="0.35">
      <c r="A699" s="196">
        <v>7240</v>
      </c>
      <c r="B699" s="198" t="s">
        <v>119</v>
      </c>
      <c r="C699" s="180">
        <f>AH71</f>
        <v>0</v>
      </c>
      <c r="D699" s="180">
        <f>(D615/D612)*AH76</f>
        <v>0</v>
      </c>
      <c r="E699" s="180">
        <f>(E623/E612)*SUM(C699:D699)</f>
        <v>0</v>
      </c>
      <c r="F699" s="180">
        <f>(F624/F612)*AH64</f>
        <v>0</v>
      </c>
      <c r="G699" s="180">
        <f>(G625/G612)*AH77</f>
        <v>0</v>
      </c>
      <c r="H699" s="180">
        <f>(H628/H612)*AH60</f>
        <v>0</v>
      </c>
      <c r="I699" s="180" t="e">
        <f>(I629/I612)*AH78</f>
        <v>#DIV/0!</v>
      </c>
      <c r="J699" s="180" t="e">
        <f>(J630/J612)*AH79</f>
        <v>#DIV/0!</v>
      </c>
      <c r="K699" s="180" t="e">
        <f>(K644/K612)*AH75</f>
        <v>#DIV/0!</v>
      </c>
      <c r="L699" s="180" t="e">
        <f>(L647/L612)*AH80</f>
        <v>#DIV/0!</v>
      </c>
      <c r="M699" s="180" t="e">
        <f t="shared" si="21"/>
        <v>#DIV/0!</v>
      </c>
      <c r="N699" s="198" t="s">
        <v>715</v>
      </c>
    </row>
    <row r="700" spans="1:14" ht="12.65" customHeight="1" x14ac:dyDescent="0.35">
      <c r="A700" s="196">
        <v>7250</v>
      </c>
      <c r="B700" s="198" t="s">
        <v>716</v>
      </c>
      <c r="C700" s="180">
        <f>AI71</f>
        <v>3000995.41</v>
      </c>
      <c r="D700" s="180">
        <f>(D615/D612)*AI76</f>
        <v>104854.84313373495</v>
      </c>
      <c r="E700" s="180">
        <f>(E623/E612)*SUM(C700:D700)</f>
        <v>1995873.1805601746</v>
      </c>
      <c r="F700" s="180">
        <f>(F624/F612)*AI64</f>
        <v>505.63485286223448</v>
      </c>
      <c r="G700" s="180">
        <f>(G625/G612)*AI77</f>
        <v>12608.225245631194</v>
      </c>
      <c r="H700" s="180">
        <f>(H628/H612)*AI60</f>
        <v>115783.03452584089</v>
      </c>
      <c r="I700" s="180" t="e">
        <f>(I629/I612)*AI78</f>
        <v>#DIV/0!</v>
      </c>
      <c r="J700" s="180" t="e">
        <f>(J630/J612)*AI79</f>
        <v>#DIV/0!</v>
      </c>
      <c r="K700" s="180" t="e">
        <f>(K644/K612)*AI75</f>
        <v>#DIV/0!</v>
      </c>
      <c r="L700" s="180" t="e">
        <f>(L647/L612)*AI80</f>
        <v>#DIV/0!</v>
      </c>
      <c r="M700" s="180" t="e">
        <f t="shared" si="21"/>
        <v>#DIV/0!</v>
      </c>
      <c r="N700" s="198" t="s">
        <v>717</v>
      </c>
    </row>
    <row r="701" spans="1:14" ht="12.65" customHeight="1" x14ac:dyDescent="0.35">
      <c r="A701" s="196">
        <v>7260</v>
      </c>
      <c r="B701" s="198" t="s">
        <v>121</v>
      </c>
      <c r="C701" s="180">
        <f>AJ71</f>
        <v>33031581.23</v>
      </c>
      <c r="D701" s="180">
        <f>(D615/D612)*AJ76</f>
        <v>466242.11814449402</v>
      </c>
      <c r="E701" s="180">
        <f>(E623/E612)*SUM(C701:D701)</f>
        <v>21526281.622961815</v>
      </c>
      <c r="F701" s="180">
        <f>(F624/F612)*AJ64</f>
        <v>48011.140297040001</v>
      </c>
      <c r="G701" s="180">
        <f>(G625/G612)*AJ77</f>
        <v>0</v>
      </c>
      <c r="H701" s="180">
        <f>(H628/H612)*AJ60</f>
        <v>982706.08936456603</v>
      </c>
      <c r="I701" s="180" t="e">
        <f>(I629/I612)*AJ78</f>
        <v>#DIV/0!</v>
      </c>
      <c r="J701" s="180" t="e">
        <f>(J630/J612)*AJ79</f>
        <v>#DIV/0!</v>
      </c>
      <c r="K701" s="180" t="e">
        <f>(K644/K612)*AJ75</f>
        <v>#DIV/0!</v>
      </c>
      <c r="L701" s="180" t="e">
        <f>(L647/L612)*AJ80</f>
        <v>#DIV/0!</v>
      </c>
      <c r="M701" s="180" t="e">
        <f t="shared" si="21"/>
        <v>#DIV/0!</v>
      </c>
      <c r="N701" s="198" t="s">
        <v>718</v>
      </c>
    </row>
    <row r="702" spans="1:14" ht="12.65" customHeight="1" x14ac:dyDescent="0.35">
      <c r="A702" s="196">
        <v>7310</v>
      </c>
      <c r="B702" s="198" t="s">
        <v>719</v>
      </c>
      <c r="C702" s="180">
        <f>AK71</f>
        <v>1025621.66</v>
      </c>
      <c r="D702" s="180">
        <f>(D615/D612)*AK76</f>
        <v>0</v>
      </c>
      <c r="E702" s="180">
        <f>(E623/E612)*SUM(C702:D702)</f>
        <v>659082.24729451037</v>
      </c>
      <c r="F702" s="180">
        <f>(F624/F612)*AK64</f>
        <v>28.109042717712754</v>
      </c>
      <c r="G702" s="180">
        <f>(G625/G612)*AK77</f>
        <v>0</v>
      </c>
      <c r="H702" s="180">
        <f>(H628/H612)*AK60</f>
        <v>36725.837328730828</v>
      </c>
      <c r="I702" s="180" t="e">
        <f>(I629/I612)*AK78</f>
        <v>#DIV/0!</v>
      </c>
      <c r="J702" s="180" t="e">
        <f>(J630/J612)*AK79</f>
        <v>#DIV/0!</v>
      </c>
      <c r="K702" s="180" t="e">
        <f>(K644/K612)*AK75</f>
        <v>#DIV/0!</v>
      </c>
      <c r="L702" s="180" t="e">
        <f>(L647/L612)*AK80</f>
        <v>#DIV/0!</v>
      </c>
      <c r="M702" s="180" t="e">
        <f t="shared" si="21"/>
        <v>#DIV/0!</v>
      </c>
      <c r="N702" s="198" t="s">
        <v>720</v>
      </c>
    </row>
    <row r="703" spans="1:14" ht="12.65" customHeight="1" x14ac:dyDescent="0.35">
      <c r="A703" s="196">
        <v>7320</v>
      </c>
      <c r="B703" s="198" t="s">
        <v>721</v>
      </c>
      <c r="C703" s="180">
        <f>AL71</f>
        <v>793241.17</v>
      </c>
      <c r="D703" s="180">
        <f>(D615/D612)*AL76</f>
        <v>0</v>
      </c>
      <c r="E703" s="180">
        <f>(E623/E612)*SUM(C703:D703)</f>
        <v>509750.51850028866</v>
      </c>
      <c r="F703" s="180">
        <f>(F624/F612)*AL64</f>
        <v>34.653471031547433</v>
      </c>
      <c r="G703" s="180">
        <f>(G625/G612)*AL77</f>
        <v>0</v>
      </c>
      <c r="H703" s="180">
        <f>(H628/H612)*AL60</f>
        <v>29090.729041968367</v>
      </c>
      <c r="I703" s="180" t="e">
        <f>(I629/I612)*AL78</f>
        <v>#DIV/0!</v>
      </c>
      <c r="J703" s="180" t="e">
        <f>(J630/J612)*AL79</f>
        <v>#DIV/0!</v>
      </c>
      <c r="K703" s="180" t="e">
        <f>(K644/K612)*AL75</f>
        <v>#DIV/0!</v>
      </c>
      <c r="L703" s="180" t="e">
        <f>(L647/L612)*AL80</f>
        <v>#DIV/0!</v>
      </c>
      <c r="M703" s="180" t="e">
        <f t="shared" si="21"/>
        <v>#DIV/0!</v>
      </c>
      <c r="N703" s="198" t="s">
        <v>722</v>
      </c>
    </row>
    <row r="704" spans="1:14" ht="12.65" customHeight="1" x14ac:dyDescent="0.35">
      <c r="A704" s="196">
        <v>7330</v>
      </c>
      <c r="B704" s="198" t="s">
        <v>723</v>
      </c>
      <c r="C704" s="180">
        <f>AM71</f>
        <v>0</v>
      </c>
      <c r="D704" s="180">
        <f>(D615/D612)*AM76</f>
        <v>0</v>
      </c>
      <c r="E704" s="180">
        <f>(E623/E612)*SUM(C704:D704)</f>
        <v>0</v>
      </c>
      <c r="F704" s="180">
        <f>(F624/F612)*AM64</f>
        <v>0</v>
      </c>
      <c r="G704" s="180">
        <f>(G625/G612)*AM77</f>
        <v>0</v>
      </c>
      <c r="H704" s="180">
        <f>(H628/H612)*AM60</f>
        <v>0</v>
      </c>
      <c r="I704" s="180" t="e">
        <f>(I629/I612)*AM78</f>
        <v>#DIV/0!</v>
      </c>
      <c r="J704" s="180" t="e">
        <f>(J630/J612)*AM79</f>
        <v>#DIV/0!</v>
      </c>
      <c r="K704" s="180" t="e">
        <f>(K644/K612)*AM75</f>
        <v>#DIV/0!</v>
      </c>
      <c r="L704" s="180" t="e">
        <f>(L647/L612)*AM80</f>
        <v>#DIV/0!</v>
      </c>
      <c r="M704" s="180" t="e">
        <f t="shared" si="21"/>
        <v>#DIV/0!</v>
      </c>
      <c r="N704" s="198" t="s">
        <v>724</v>
      </c>
    </row>
    <row r="705" spans="1:83" ht="12.65" customHeight="1" x14ac:dyDescent="0.35">
      <c r="A705" s="196">
        <v>7340</v>
      </c>
      <c r="B705" s="198" t="s">
        <v>725</v>
      </c>
      <c r="C705" s="180">
        <f>AN71</f>
        <v>0</v>
      </c>
      <c r="D705" s="180">
        <f>(D615/D612)*AN76</f>
        <v>0</v>
      </c>
      <c r="E705" s="180">
        <f>(E623/E612)*SUM(C705:D705)</f>
        <v>0</v>
      </c>
      <c r="F705" s="180">
        <f>(F624/F612)*AN64</f>
        <v>0</v>
      </c>
      <c r="G705" s="180">
        <f>(G625/G612)*AN77</f>
        <v>0</v>
      </c>
      <c r="H705" s="180">
        <f>(H628/H612)*AN60</f>
        <v>0</v>
      </c>
      <c r="I705" s="180" t="e">
        <f>(I629/I612)*AN78</f>
        <v>#DIV/0!</v>
      </c>
      <c r="J705" s="180" t="e">
        <f>(J630/J612)*AN79</f>
        <v>#DIV/0!</v>
      </c>
      <c r="K705" s="180" t="e">
        <f>(K644/K612)*AN75</f>
        <v>#DIV/0!</v>
      </c>
      <c r="L705" s="180" t="e">
        <f>(L647/L612)*AN80</f>
        <v>#DIV/0!</v>
      </c>
      <c r="M705" s="180" t="e">
        <f t="shared" si="21"/>
        <v>#DIV/0!</v>
      </c>
      <c r="N705" s="198" t="s">
        <v>726</v>
      </c>
    </row>
    <row r="706" spans="1:83" ht="12.65" customHeight="1" x14ac:dyDescent="0.35">
      <c r="A706" s="196">
        <v>7350</v>
      </c>
      <c r="B706" s="198" t="s">
        <v>727</v>
      </c>
      <c r="C706" s="180">
        <f>AO71</f>
        <v>0</v>
      </c>
      <c r="D706" s="180">
        <f>(D615/D612)*AO76</f>
        <v>0</v>
      </c>
      <c r="E706" s="180">
        <f>(E623/E612)*SUM(C706:D706)</f>
        <v>0</v>
      </c>
      <c r="F706" s="180">
        <f>(F624/F612)*AO64</f>
        <v>0</v>
      </c>
      <c r="G706" s="180">
        <f>(G625/G612)*AO77</f>
        <v>0</v>
      </c>
      <c r="H706" s="180">
        <f>(H628/H612)*AO60</f>
        <v>0</v>
      </c>
      <c r="I706" s="180" t="e">
        <f>(I629/I612)*AO78</f>
        <v>#DIV/0!</v>
      </c>
      <c r="J706" s="180" t="e">
        <f>(J630/J612)*AO79</f>
        <v>#DIV/0!</v>
      </c>
      <c r="K706" s="180" t="e">
        <f>(K644/K612)*AO75</f>
        <v>#DIV/0!</v>
      </c>
      <c r="L706" s="180" t="e">
        <f>(L647/L612)*AO80</f>
        <v>#DIV/0!</v>
      </c>
      <c r="M706" s="180" t="e">
        <f t="shared" si="21"/>
        <v>#DIV/0!</v>
      </c>
      <c r="N706" s="198" t="s">
        <v>728</v>
      </c>
    </row>
    <row r="707" spans="1:83" ht="12.65" customHeight="1" x14ac:dyDescent="0.35">
      <c r="A707" s="196">
        <v>7380</v>
      </c>
      <c r="B707" s="198" t="s">
        <v>729</v>
      </c>
      <c r="C707" s="180">
        <f>AP71</f>
        <v>44536121.649999999</v>
      </c>
      <c r="D707" s="180">
        <f>(D615/D612)*AP76</f>
        <v>208460.48486006874</v>
      </c>
      <c r="E707" s="180">
        <f>(E623/E612)*SUM(C707:D707)</f>
        <v>28753643.665927816</v>
      </c>
      <c r="F707" s="180">
        <f>(F624/F612)*AP64</f>
        <v>156034.24065545114</v>
      </c>
      <c r="G707" s="180">
        <f>(G625/G612)*AP77</f>
        <v>0</v>
      </c>
      <c r="H707" s="180">
        <f>(H628/H612)*AP60</f>
        <v>364407.2885473147</v>
      </c>
      <c r="I707" s="180" t="e">
        <f>(I629/I612)*AP78</f>
        <v>#DIV/0!</v>
      </c>
      <c r="J707" s="180" t="e">
        <f>(J630/J612)*AP79</f>
        <v>#DIV/0!</v>
      </c>
      <c r="K707" s="180" t="e">
        <f>(K644/K612)*AP75</f>
        <v>#DIV/0!</v>
      </c>
      <c r="L707" s="180" t="e">
        <f>(L647/L612)*AP80</f>
        <v>#DIV/0!</v>
      </c>
      <c r="M707" s="180" t="e">
        <f t="shared" si="21"/>
        <v>#DIV/0!</v>
      </c>
      <c r="N707" s="198" t="s">
        <v>730</v>
      </c>
    </row>
    <row r="708" spans="1:83" ht="12.65" customHeight="1" x14ac:dyDescent="0.35">
      <c r="A708" s="196">
        <v>7390</v>
      </c>
      <c r="B708" s="198" t="s">
        <v>731</v>
      </c>
      <c r="C708" s="180">
        <f>AQ71</f>
        <v>0</v>
      </c>
      <c r="D708" s="180">
        <f>(D615/D612)*AQ76</f>
        <v>0</v>
      </c>
      <c r="E708" s="180">
        <f>(E623/E612)*SUM(C708:D708)</f>
        <v>0</v>
      </c>
      <c r="F708" s="180">
        <f>(F624/F612)*AQ64</f>
        <v>0</v>
      </c>
      <c r="G708" s="180">
        <f>(G625/G612)*AQ77</f>
        <v>0</v>
      </c>
      <c r="H708" s="180">
        <f>(H628/H612)*AQ60</f>
        <v>0</v>
      </c>
      <c r="I708" s="180" t="e">
        <f>(I629/I612)*AQ78</f>
        <v>#DIV/0!</v>
      </c>
      <c r="J708" s="180" t="e">
        <f>(J630/J612)*AQ79</f>
        <v>#DIV/0!</v>
      </c>
      <c r="K708" s="180" t="e">
        <f>(K644/K612)*AQ75</f>
        <v>#DIV/0!</v>
      </c>
      <c r="L708" s="180" t="e">
        <f>(L647/L612)*AQ80</f>
        <v>#DIV/0!</v>
      </c>
      <c r="M708" s="180" t="e">
        <f t="shared" si="21"/>
        <v>#DIV/0!</v>
      </c>
      <c r="N708" s="198" t="s">
        <v>732</v>
      </c>
    </row>
    <row r="709" spans="1:83" ht="12.65" customHeight="1" x14ac:dyDescent="0.35">
      <c r="A709" s="196">
        <v>7400</v>
      </c>
      <c r="B709" s="198" t="s">
        <v>733</v>
      </c>
      <c r="C709" s="180">
        <f>AR71</f>
        <v>11758417.280000001</v>
      </c>
      <c r="D709" s="180">
        <f>(D615/D612)*AR76</f>
        <v>76145.517931497554</v>
      </c>
      <c r="E709" s="180">
        <f>(E623/E612)*SUM(C709:D709)</f>
        <v>7605095.0840963125</v>
      </c>
      <c r="F709" s="180">
        <f>(F624/F612)*AR64</f>
        <v>1722.0852655510216</v>
      </c>
      <c r="G709" s="180">
        <f>(G625/G612)*AR77</f>
        <v>0</v>
      </c>
      <c r="H709" s="180">
        <f>(H628/H612)*AR60</f>
        <v>403356.00550383714</v>
      </c>
      <c r="I709" s="180" t="e">
        <f>(I629/I612)*AR78</f>
        <v>#DIV/0!</v>
      </c>
      <c r="J709" s="180" t="e">
        <f>(J630/J612)*AR79</f>
        <v>#DIV/0!</v>
      </c>
      <c r="K709" s="180" t="e">
        <f>(K644/K612)*AR75</f>
        <v>#DIV/0!</v>
      </c>
      <c r="L709" s="180" t="e">
        <f>(L647/L612)*AR80</f>
        <v>#DIV/0!</v>
      </c>
      <c r="M709" s="180" t="e">
        <f t="shared" si="21"/>
        <v>#DIV/0!</v>
      </c>
      <c r="N709" s="198" t="s">
        <v>734</v>
      </c>
    </row>
    <row r="710" spans="1:83" ht="12.65" customHeight="1" x14ac:dyDescent="0.35">
      <c r="A710" s="196">
        <v>7410</v>
      </c>
      <c r="B710" s="198" t="s">
        <v>129</v>
      </c>
      <c r="C710" s="180">
        <f>AS71</f>
        <v>0</v>
      </c>
      <c r="D710" s="180">
        <f>(D615/D612)*AS76</f>
        <v>0</v>
      </c>
      <c r="E710" s="180">
        <f>(E623/E612)*SUM(C710:D710)</f>
        <v>0</v>
      </c>
      <c r="F710" s="180">
        <f>(F624/F612)*AS64</f>
        <v>0</v>
      </c>
      <c r="G710" s="180">
        <f>(G625/G612)*AS77</f>
        <v>0</v>
      </c>
      <c r="H710" s="180">
        <f>(H628/H612)*AS60</f>
        <v>0</v>
      </c>
      <c r="I710" s="180" t="e">
        <f>(I629/I612)*AS78</f>
        <v>#DIV/0!</v>
      </c>
      <c r="J710" s="180" t="e">
        <f>(J630/J612)*AS79</f>
        <v>#DIV/0!</v>
      </c>
      <c r="K710" s="180" t="e">
        <f>(K644/K612)*AS75</f>
        <v>#DIV/0!</v>
      </c>
      <c r="L710" s="180" t="e">
        <f>(L647/L612)*AS80</f>
        <v>#DIV/0!</v>
      </c>
      <c r="M710" s="180" t="e">
        <f t="shared" si="21"/>
        <v>#DIV/0!</v>
      </c>
      <c r="N710" s="198" t="s">
        <v>735</v>
      </c>
    </row>
    <row r="711" spans="1:83" ht="12.65" customHeight="1" x14ac:dyDescent="0.35">
      <c r="A711" s="196">
        <v>7420</v>
      </c>
      <c r="B711" s="198" t="s">
        <v>736</v>
      </c>
      <c r="C711" s="180">
        <f>AT71</f>
        <v>0</v>
      </c>
      <c r="D711" s="180">
        <f>(D615/D612)*AT76</f>
        <v>0</v>
      </c>
      <c r="E711" s="180">
        <f>(E623/E612)*SUM(C711:D711)</f>
        <v>0</v>
      </c>
      <c r="F711" s="180">
        <f>(F624/F612)*AT64</f>
        <v>0</v>
      </c>
      <c r="G711" s="180">
        <f>(G625/G612)*AT77</f>
        <v>0</v>
      </c>
      <c r="H711" s="180">
        <f>(H628/H612)*AT60</f>
        <v>0</v>
      </c>
      <c r="I711" s="180" t="e">
        <f>(I629/I612)*AT78</f>
        <v>#DIV/0!</v>
      </c>
      <c r="J711" s="180" t="e">
        <f>(J630/J612)*AT79</f>
        <v>#DIV/0!</v>
      </c>
      <c r="K711" s="180" t="e">
        <f>(K644/K612)*AT75</f>
        <v>#DIV/0!</v>
      </c>
      <c r="L711" s="180" t="e">
        <f>(L647/L612)*AT80</f>
        <v>#DIV/0!</v>
      </c>
      <c r="M711" s="180" t="e">
        <f t="shared" si="21"/>
        <v>#DIV/0!</v>
      </c>
      <c r="N711" s="198" t="s">
        <v>737</v>
      </c>
    </row>
    <row r="712" spans="1:83" ht="12.65" customHeight="1" x14ac:dyDescent="0.35">
      <c r="A712" s="196">
        <v>7430</v>
      </c>
      <c r="B712" s="198" t="s">
        <v>738</v>
      </c>
      <c r="C712" s="180">
        <f>AU71</f>
        <v>0</v>
      </c>
      <c r="D712" s="180">
        <f>(D615/D612)*AU76</f>
        <v>0</v>
      </c>
      <c r="E712" s="180">
        <f>(E623/E612)*SUM(C712:D712)</f>
        <v>0</v>
      </c>
      <c r="F712" s="180">
        <f>(F624/F612)*AU64</f>
        <v>0</v>
      </c>
      <c r="G712" s="180">
        <f>(G625/G612)*AU77</f>
        <v>0</v>
      </c>
      <c r="H712" s="180">
        <f>(H628/H612)*AU60</f>
        <v>0</v>
      </c>
      <c r="I712" s="180" t="e">
        <f>(I629/I612)*AU78</f>
        <v>#DIV/0!</v>
      </c>
      <c r="J712" s="180" t="e">
        <f>(J630/J612)*AU79</f>
        <v>#DIV/0!</v>
      </c>
      <c r="K712" s="180" t="e">
        <f>(K644/K612)*AU75</f>
        <v>#DIV/0!</v>
      </c>
      <c r="L712" s="180" t="e">
        <f>(L647/L612)*AU80</f>
        <v>#DIV/0!</v>
      </c>
      <c r="M712" s="180" t="e">
        <f t="shared" si="21"/>
        <v>#DIV/0!</v>
      </c>
      <c r="N712" s="198" t="s">
        <v>739</v>
      </c>
    </row>
    <row r="713" spans="1:83" ht="12.65" customHeight="1" x14ac:dyDescent="0.35">
      <c r="A713" s="196">
        <v>7490</v>
      </c>
      <c r="B713" s="198" t="s">
        <v>740</v>
      </c>
      <c r="C713" s="180">
        <f>AV71</f>
        <v>0</v>
      </c>
      <c r="D713" s="180">
        <f>(D615/D612)*AV76</f>
        <v>0</v>
      </c>
      <c r="E713" s="180">
        <f>(E623/E612)*SUM(C713:D713)</f>
        <v>0</v>
      </c>
      <c r="F713" s="180">
        <f>(F624/F612)*AV64</f>
        <v>0</v>
      </c>
      <c r="G713" s="180">
        <f>(G625/G612)*AV77</f>
        <v>0</v>
      </c>
      <c r="H713" s="180">
        <f>(H628/H612)*AV60</f>
        <v>0</v>
      </c>
      <c r="I713" s="180" t="e">
        <f>(I629/I612)*AV78</f>
        <v>#DIV/0!</v>
      </c>
      <c r="J713" s="180" t="e">
        <f>(J630/J612)*AV79</f>
        <v>#DIV/0!</v>
      </c>
      <c r="K713" s="180" t="e">
        <f>(K644/K612)*AV75</f>
        <v>#DIV/0!</v>
      </c>
      <c r="L713" s="180" t="e">
        <f>(L647/L612)*AV80</f>
        <v>#DIV/0!</v>
      </c>
      <c r="M713" s="180" t="e">
        <f t="shared" si="21"/>
        <v>#DIV/0!</v>
      </c>
      <c r="N713" s="199" t="s">
        <v>741</v>
      </c>
    </row>
    <row r="715" spans="1:83" ht="12.65" customHeight="1" x14ac:dyDescent="0.35">
      <c r="C715" s="180">
        <f>SUM(C614:C647)+SUM(C668:C713)</f>
        <v>489908825.86599994</v>
      </c>
      <c r="D715" s="180">
        <f>SUM(D616:D647)+SUM(D668:D713)</f>
        <v>3571299.5199999996</v>
      </c>
      <c r="E715" s="180">
        <f>SUM(E624:E647)+SUM(E668:E713)</f>
        <v>191659916.33491975</v>
      </c>
      <c r="F715" s="180">
        <f>SUM(F625:F648)+SUM(F668:F713)</f>
        <v>469693.2598271998</v>
      </c>
      <c r="G715" s="180">
        <f>SUM(G626:G647)+SUM(G668:G713)</f>
        <v>8999399.4915180821</v>
      </c>
      <c r="H715" s="180">
        <f>SUM(H629:H647)+SUM(H668:H713)</f>
        <v>7010044.2001214968</v>
      </c>
      <c r="I715" s="180" t="e">
        <f>SUM(I630:I647)+SUM(I668:I713)</f>
        <v>#DIV/0!</v>
      </c>
      <c r="J715" s="180" t="e">
        <f>SUM(J631:J647)+SUM(J668:J713)</f>
        <v>#DIV/0!</v>
      </c>
      <c r="K715" s="180" t="e">
        <f>SUM(K668:K713)</f>
        <v>#DIV/0!</v>
      </c>
      <c r="L715" s="180" t="e">
        <f>SUM(L668:L713)</f>
        <v>#DIV/0!</v>
      </c>
      <c r="M715" s="180" t="e">
        <f>SUM(M668:M713)</f>
        <v>#DIV/0!</v>
      </c>
      <c r="N715" s="198" t="s">
        <v>742</v>
      </c>
    </row>
    <row r="716" spans="1:83" ht="12.65" customHeight="1" x14ac:dyDescent="0.35">
      <c r="C716" s="180">
        <f>CE71</f>
        <v>489908825.86600012</v>
      </c>
      <c r="D716" s="180">
        <f>D615</f>
        <v>3571299.5199999996</v>
      </c>
      <c r="E716" s="180">
        <f>E623</f>
        <v>191659916.33491972</v>
      </c>
      <c r="F716" s="180">
        <f>F624</f>
        <v>469693.25982719997</v>
      </c>
      <c r="G716" s="180">
        <f>G625</f>
        <v>8999399.4915180821</v>
      </c>
      <c r="H716" s="180">
        <f>H628</f>
        <v>7010044.2001214968</v>
      </c>
      <c r="I716" s="180">
        <f>I629</f>
        <v>6751171.2468331279</v>
      </c>
      <c r="J716" s="180" t="e">
        <f>J630</f>
        <v>#DIV/0!</v>
      </c>
      <c r="K716" s="180" t="e">
        <f>K644</f>
        <v>#DIV/0!</v>
      </c>
      <c r="L716" s="180" t="e">
        <f>L647</f>
        <v>#DIV/0!</v>
      </c>
      <c r="M716" s="180">
        <f>C648</f>
        <v>222062553.21999997</v>
      </c>
      <c r="N716" s="198" t="s">
        <v>743</v>
      </c>
    </row>
    <row r="717" spans="1:83" ht="12.65" customHeight="1" x14ac:dyDescent="0.35">
      <c r="O717" s="198"/>
    </row>
    <row r="718" spans="1:83" ht="12.65" customHeight="1" x14ac:dyDescent="0.35">
      <c r="O718" s="198"/>
    </row>
    <row r="719" spans="1:83" ht="12.65" customHeight="1" x14ac:dyDescent="0.35">
      <c r="O719" s="198"/>
    </row>
    <row r="720" spans="1:83" s="201" customFormat="1" ht="12.65" customHeight="1" x14ac:dyDescent="0.35">
      <c r="A720" s="201" t="s">
        <v>744</v>
      </c>
      <c r="B720" s="278"/>
      <c r="C720" s="278"/>
      <c r="D720" s="278"/>
      <c r="E720" s="278"/>
      <c r="F720" s="278"/>
      <c r="G720" s="278"/>
      <c r="H720" s="278"/>
      <c r="I720" s="278"/>
      <c r="J720" s="278"/>
      <c r="K720" s="278"/>
      <c r="L720" s="278"/>
      <c r="M720" s="278"/>
      <c r="N720" s="278"/>
      <c r="O720" s="278"/>
      <c r="P720" s="278"/>
      <c r="Q720" s="278"/>
      <c r="R720" s="278"/>
      <c r="S720" s="278"/>
      <c r="T720" s="278"/>
      <c r="U720" s="278"/>
      <c r="V720" s="278"/>
      <c r="W720" s="278"/>
      <c r="X720" s="278"/>
      <c r="Y720" s="278"/>
      <c r="Z720" s="278"/>
      <c r="AA720" s="278"/>
      <c r="AB720" s="278"/>
      <c r="AC720" s="278"/>
      <c r="AD720" s="278"/>
      <c r="AE720" s="278"/>
      <c r="AF720" s="278"/>
      <c r="AG720" s="278"/>
      <c r="AH720" s="278"/>
      <c r="AI720" s="278"/>
      <c r="AJ720" s="278"/>
      <c r="AK720" s="278"/>
      <c r="AL720" s="278"/>
      <c r="AM720" s="278"/>
      <c r="AN720" s="278"/>
      <c r="AO720" s="278"/>
      <c r="AP720" s="278"/>
      <c r="AQ720" s="278"/>
      <c r="AR720" s="278"/>
      <c r="AS720" s="278"/>
      <c r="AT720" s="278"/>
      <c r="AU720" s="278"/>
      <c r="AV720" s="278"/>
      <c r="AW720" s="278"/>
      <c r="AX720" s="278"/>
      <c r="AY720" s="278"/>
      <c r="AZ720" s="278"/>
      <c r="BA720" s="278"/>
      <c r="BB720" s="278"/>
      <c r="BC720" s="278"/>
      <c r="BD720" s="278"/>
      <c r="BE720" s="278"/>
      <c r="BF720" s="278"/>
      <c r="BG720" s="278"/>
      <c r="BH720" s="278"/>
      <c r="BI720" s="278"/>
      <c r="BJ720" s="278"/>
      <c r="BK720" s="278"/>
      <c r="BL720" s="278"/>
      <c r="BM720" s="278"/>
      <c r="BN720" s="278"/>
      <c r="BO720" s="278"/>
      <c r="BP720" s="278"/>
      <c r="BQ720" s="278"/>
      <c r="BR720" s="278"/>
      <c r="BS720" s="278"/>
      <c r="BT720" s="278"/>
      <c r="BU720" s="278"/>
      <c r="BV720" s="278"/>
      <c r="BW720" s="278"/>
      <c r="BX720" s="278"/>
      <c r="BY720" s="278"/>
      <c r="BZ720" s="278"/>
      <c r="CA720" s="278"/>
      <c r="CB720" s="278"/>
      <c r="CC720" s="278"/>
      <c r="CD720" s="278"/>
      <c r="CE720" s="278"/>
    </row>
    <row r="721" spans="1:84" s="203" customFormat="1" ht="12.65" customHeight="1" x14ac:dyDescent="0.35">
      <c r="A721" s="203" t="s">
        <v>745</v>
      </c>
      <c r="B721" s="203" t="s">
        <v>746</v>
      </c>
      <c r="C721" s="203" t="s">
        <v>747</v>
      </c>
      <c r="D721" s="203" t="s">
        <v>748</v>
      </c>
      <c r="E721" s="203" t="s">
        <v>749</v>
      </c>
      <c r="F721" s="203" t="s">
        <v>750</v>
      </c>
      <c r="G721" s="203" t="s">
        <v>751</v>
      </c>
      <c r="H721" s="203" t="s">
        <v>752</v>
      </c>
      <c r="I721" s="203" t="s">
        <v>753</v>
      </c>
      <c r="J721" s="203" t="s">
        <v>754</v>
      </c>
      <c r="K721" s="203" t="s">
        <v>755</v>
      </c>
      <c r="L721" s="203" t="s">
        <v>756</v>
      </c>
      <c r="M721" s="203" t="s">
        <v>757</v>
      </c>
      <c r="N721" s="203" t="s">
        <v>758</v>
      </c>
      <c r="O721" s="203" t="s">
        <v>759</v>
      </c>
      <c r="P721" s="203" t="s">
        <v>760</v>
      </c>
      <c r="Q721" s="203" t="s">
        <v>761</v>
      </c>
      <c r="R721" s="203" t="s">
        <v>762</v>
      </c>
      <c r="S721" s="203" t="s">
        <v>763</v>
      </c>
      <c r="T721" s="203" t="s">
        <v>764</v>
      </c>
      <c r="U721" s="203" t="s">
        <v>765</v>
      </c>
      <c r="V721" s="203" t="s">
        <v>766</v>
      </c>
      <c r="W721" s="203" t="s">
        <v>767</v>
      </c>
      <c r="X721" s="203" t="s">
        <v>768</v>
      </c>
      <c r="Y721" s="203" t="s">
        <v>769</v>
      </c>
      <c r="Z721" s="203" t="s">
        <v>770</v>
      </c>
      <c r="AA721" s="203" t="s">
        <v>771</v>
      </c>
      <c r="AB721" s="203" t="s">
        <v>772</v>
      </c>
      <c r="AC721" s="203" t="s">
        <v>773</v>
      </c>
      <c r="AD721" s="203" t="s">
        <v>774</v>
      </c>
      <c r="AE721" s="203" t="s">
        <v>775</v>
      </c>
      <c r="AF721" s="203" t="s">
        <v>776</v>
      </c>
      <c r="AG721" s="203" t="s">
        <v>777</v>
      </c>
      <c r="AH721" s="203" t="s">
        <v>778</v>
      </c>
      <c r="AI721" s="203" t="s">
        <v>779</v>
      </c>
      <c r="AJ721" s="203" t="s">
        <v>780</v>
      </c>
      <c r="AK721" s="203" t="s">
        <v>781</v>
      </c>
      <c r="AL721" s="203" t="s">
        <v>782</v>
      </c>
      <c r="AM721" s="203" t="s">
        <v>783</v>
      </c>
      <c r="AN721" s="203" t="s">
        <v>784</v>
      </c>
      <c r="AO721" s="203" t="s">
        <v>785</v>
      </c>
      <c r="AP721" s="203" t="s">
        <v>786</v>
      </c>
      <c r="AQ721" s="203" t="s">
        <v>787</v>
      </c>
      <c r="AR721" s="203" t="s">
        <v>788</v>
      </c>
      <c r="AS721" s="203" t="s">
        <v>789</v>
      </c>
      <c r="AT721" s="203" t="s">
        <v>790</v>
      </c>
      <c r="AU721" s="203" t="s">
        <v>791</v>
      </c>
      <c r="AV721" s="203" t="s">
        <v>792</v>
      </c>
      <c r="AW721" s="203" t="s">
        <v>793</v>
      </c>
      <c r="AX721" s="203" t="s">
        <v>794</v>
      </c>
      <c r="AY721" s="203" t="s">
        <v>795</v>
      </c>
      <c r="AZ721" s="203" t="s">
        <v>796</v>
      </c>
      <c r="BA721" s="203" t="s">
        <v>797</v>
      </c>
      <c r="BB721" s="203" t="s">
        <v>798</v>
      </c>
      <c r="BC721" s="203" t="s">
        <v>799</v>
      </c>
      <c r="BD721" s="203" t="s">
        <v>800</v>
      </c>
      <c r="BE721" s="203" t="s">
        <v>801</v>
      </c>
      <c r="BF721" s="203" t="s">
        <v>802</v>
      </c>
      <c r="BG721" s="203" t="s">
        <v>803</v>
      </c>
      <c r="BH721" s="203" t="s">
        <v>804</v>
      </c>
      <c r="BI721" s="203" t="s">
        <v>805</v>
      </c>
      <c r="BJ721" s="203" t="s">
        <v>806</v>
      </c>
      <c r="BK721" s="203" t="s">
        <v>807</v>
      </c>
      <c r="BL721" s="203" t="s">
        <v>808</v>
      </c>
      <c r="BM721" s="203" t="s">
        <v>809</v>
      </c>
      <c r="BN721" s="203" t="s">
        <v>810</v>
      </c>
      <c r="BO721" s="203" t="s">
        <v>811</v>
      </c>
      <c r="BP721" s="203" t="s">
        <v>812</v>
      </c>
      <c r="BQ721" s="203" t="s">
        <v>813</v>
      </c>
      <c r="BR721" s="203" t="s">
        <v>814</v>
      </c>
      <c r="BS721" s="203" t="s">
        <v>815</v>
      </c>
      <c r="BT721" s="203" t="s">
        <v>816</v>
      </c>
      <c r="BU721" s="203" t="s">
        <v>817</v>
      </c>
      <c r="BV721" s="203" t="s">
        <v>818</v>
      </c>
      <c r="BW721" s="203" t="s">
        <v>819</v>
      </c>
      <c r="BX721" s="203" t="s">
        <v>820</v>
      </c>
      <c r="BY721" s="203" t="s">
        <v>821</v>
      </c>
      <c r="BZ721" s="203" t="s">
        <v>822</v>
      </c>
      <c r="CA721" s="203" t="s">
        <v>823</v>
      </c>
      <c r="CB721" s="203" t="s">
        <v>824</v>
      </c>
      <c r="CC721" s="203" t="s">
        <v>825</v>
      </c>
      <c r="CD721" s="203" t="s">
        <v>1258</v>
      </c>
    </row>
    <row r="722" spans="1:84" s="201" customFormat="1" ht="12.65" customHeight="1" x14ac:dyDescent="0.35">
      <c r="A722" s="202" t="str">
        <f>RIGHT(C83,3)&amp;"*"&amp;RIGHT(C82,4)&amp;"*"&amp;"A"</f>
        <v>168*2020*A</v>
      </c>
      <c r="B722" s="278">
        <f>ROUND(C165,0)</f>
        <v>8955063</v>
      </c>
      <c r="C722" s="278">
        <f>ROUND(C166,0)</f>
        <v>299414</v>
      </c>
      <c r="D722" s="278">
        <f>ROUND(C167,0)</f>
        <v>867384</v>
      </c>
      <c r="E722" s="278">
        <f>ROUND(C168,0)</f>
        <v>23081909</v>
      </c>
      <c r="F722" s="278">
        <f>ROUND(C169,0)</f>
        <v>84000</v>
      </c>
      <c r="G722" s="278">
        <f>ROUND(C170,0)</f>
        <v>6130535</v>
      </c>
      <c r="H722" s="278">
        <f>ROUND(C171+C172,0)</f>
        <v>288248</v>
      </c>
      <c r="I722" s="278">
        <f>ROUND(C175,0)</f>
        <v>2813973</v>
      </c>
      <c r="J722" s="278">
        <f>ROUND(C176,0)</f>
        <v>0</v>
      </c>
      <c r="K722" s="278">
        <f>ROUND(C179,0)</f>
        <v>6686651</v>
      </c>
      <c r="L722" s="278">
        <f>ROUND(C180,0)</f>
        <v>0</v>
      </c>
      <c r="M722" s="278">
        <f>ROUND(C183,0)</f>
        <v>228524</v>
      </c>
      <c r="N722" s="278">
        <f>ROUND(C184,0)</f>
        <v>3183754</v>
      </c>
      <c r="O722" s="278">
        <f>ROUND(C185,0)</f>
        <v>7004986</v>
      </c>
      <c r="P722" s="278">
        <f>ROUND(C188,0)</f>
        <v>4394988</v>
      </c>
      <c r="Q722" s="278">
        <f>ROUND(C189,0)</f>
        <v>19539</v>
      </c>
      <c r="R722" s="278">
        <f>ROUND(B195,0)</f>
        <v>8276004</v>
      </c>
      <c r="S722" s="278">
        <f>ROUND(C195,0)</f>
        <v>0</v>
      </c>
      <c r="T722" s="278">
        <f>ROUND(D195,0)</f>
        <v>0</v>
      </c>
      <c r="U722" s="278">
        <f>ROUND(B196,0)</f>
        <v>5369229</v>
      </c>
      <c r="V722" s="278">
        <f>ROUND(C196,0)</f>
        <v>0</v>
      </c>
      <c r="W722" s="278">
        <f>ROUND(D196,0)</f>
        <v>289129</v>
      </c>
      <c r="X722" s="278">
        <f>ROUND(B197,0)</f>
        <v>136358267</v>
      </c>
      <c r="Y722" s="278">
        <f>ROUND(C197,0)</f>
        <v>669509</v>
      </c>
      <c r="Z722" s="278">
        <f>ROUND(D197,0)</f>
        <v>0</v>
      </c>
      <c r="AA722" s="278">
        <f>ROUND(B198,0)</f>
        <v>78547029</v>
      </c>
      <c r="AB722" s="278">
        <f>ROUND(C198,0)</f>
        <v>0</v>
      </c>
      <c r="AC722" s="278">
        <f>ROUND(D198,0)</f>
        <v>298507</v>
      </c>
      <c r="AD722" s="278">
        <f>ROUND(B199,0)</f>
        <v>0</v>
      </c>
      <c r="AE722" s="278">
        <f>ROUND(C199,0)</f>
        <v>0</v>
      </c>
      <c r="AF722" s="278">
        <f>ROUND(D199,0)</f>
        <v>0</v>
      </c>
      <c r="AG722" s="278">
        <f>ROUND(B200,0)</f>
        <v>115435711</v>
      </c>
      <c r="AH722" s="278">
        <f>ROUND(C200,0)</f>
        <v>1762343</v>
      </c>
      <c r="AI722" s="278">
        <f>ROUND(D200,0)</f>
        <v>45475</v>
      </c>
      <c r="AJ722" s="278">
        <f>ROUND(B201,0)</f>
        <v>0</v>
      </c>
      <c r="AK722" s="278">
        <f>ROUND(C201,0)</f>
        <v>0</v>
      </c>
      <c r="AL722" s="278">
        <f>ROUND(D201,0)</f>
        <v>0</v>
      </c>
      <c r="AM722" s="278">
        <f>ROUND(B202,0)</f>
        <v>0</v>
      </c>
      <c r="AN722" s="278">
        <f>ROUND(C202,0)</f>
        <v>0</v>
      </c>
      <c r="AO722" s="278">
        <f>ROUND(D202,0)</f>
        <v>0</v>
      </c>
      <c r="AP722" s="278">
        <f>ROUND(B203,0)</f>
        <v>6276734</v>
      </c>
      <c r="AQ722" s="278">
        <f>ROUND(C203,0)</f>
        <v>9753684</v>
      </c>
      <c r="AR722" s="278">
        <f>ROUND(D203,0)</f>
        <v>0</v>
      </c>
      <c r="AS722" s="278"/>
      <c r="AT722" s="278"/>
      <c r="AU722" s="278"/>
      <c r="AV722" s="278">
        <f>ROUND(B209,0)</f>
        <v>3792697</v>
      </c>
      <c r="AW722" s="278">
        <f>ROUND(C209,0)</f>
        <v>21758</v>
      </c>
      <c r="AX722" s="278">
        <f>ROUND(D209,0)</f>
        <v>0</v>
      </c>
      <c r="AY722" s="278">
        <f>ROUND(B210,0)</f>
        <v>54956981</v>
      </c>
      <c r="AZ722" s="278">
        <f>ROUND(C210,0)</f>
        <v>3550833</v>
      </c>
      <c r="BA722" s="278">
        <f>ROUND(D210,0)</f>
        <v>0</v>
      </c>
      <c r="BB722" s="278">
        <f>ROUND(B211,0)</f>
        <v>48441966</v>
      </c>
      <c r="BC722" s="278">
        <f>ROUND(C211,0)</f>
        <v>3051627</v>
      </c>
      <c r="BD722" s="278">
        <f>ROUND(D211,0)</f>
        <v>0</v>
      </c>
      <c r="BE722" s="278">
        <f>ROUND(B212,0)</f>
        <v>0</v>
      </c>
      <c r="BF722" s="278">
        <f>ROUND(C212,0)</f>
        <v>0</v>
      </c>
      <c r="BG722" s="278">
        <f>ROUND(D212,0)</f>
        <v>0</v>
      </c>
      <c r="BH722" s="278">
        <f>ROUND(B213,0)</f>
        <v>95396522</v>
      </c>
      <c r="BI722" s="278">
        <f>ROUND(C213,0)</f>
        <v>5344596</v>
      </c>
      <c r="BJ722" s="278">
        <f>ROUND(D213,0)</f>
        <v>0</v>
      </c>
      <c r="BK722" s="278">
        <f>ROUND(B214,0)</f>
        <v>0</v>
      </c>
      <c r="BL722" s="278">
        <f>ROUND(C214,0)</f>
        <v>0</v>
      </c>
      <c r="BM722" s="278">
        <f>ROUND(D214,0)</f>
        <v>0</v>
      </c>
      <c r="BN722" s="278">
        <f>ROUND(B215,0)</f>
        <v>0</v>
      </c>
      <c r="BO722" s="278">
        <f>ROUND(C215,0)</f>
        <v>0</v>
      </c>
      <c r="BP722" s="278">
        <f>ROUND(D215,0)</f>
        <v>0</v>
      </c>
      <c r="BQ722" s="278">
        <f>ROUND(B216,0)</f>
        <v>0</v>
      </c>
      <c r="BR722" s="278">
        <f>ROUND(C216,0)</f>
        <v>0</v>
      </c>
      <c r="BS722" s="278">
        <f>ROUND(D216,0)</f>
        <v>0</v>
      </c>
      <c r="BT722" s="278">
        <f>ROUND(C223,0)</f>
        <v>389252843</v>
      </c>
      <c r="BU722" s="278">
        <f>ROUND(C224,0)</f>
        <v>156511611</v>
      </c>
      <c r="BV722" s="278">
        <f>ROUND(C225,0)</f>
        <v>3999030</v>
      </c>
      <c r="BW722" s="278">
        <f>ROUND(C226,0)</f>
        <v>0</v>
      </c>
      <c r="BX722" s="278">
        <f>ROUND(C227,0)</f>
        <v>0</v>
      </c>
      <c r="BY722" s="278">
        <f>ROUND(C228,0)</f>
        <v>85999402</v>
      </c>
      <c r="BZ722" s="278">
        <f>ROUND(C231,0)</f>
        <v>3687</v>
      </c>
      <c r="CA722" s="278">
        <f>ROUND(C233,0)</f>
        <v>3532706</v>
      </c>
      <c r="CB722" s="278">
        <f>ROUND(C234,0)</f>
        <v>6495296</v>
      </c>
      <c r="CC722" s="278">
        <f>ROUND(C238+C239,0)</f>
        <v>5084402</v>
      </c>
      <c r="CD722" s="278">
        <f>D221</f>
        <v>10099281</v>
      </c>
      <c r="CE722" s="278"/>
    </row>
    <row r="723" spans="1:84" ht="12.65" customHeight="1" x14ac:dyDescent="0.35">
      <c r="B723" s="279"/>
      <c r="C723" s="279"/>
      <c r="D723" s="279"/>
      <c r="E723" s="279"/>
      <c r="F723" s="279"/>
      <c r="G723" s="279"/>
      <c r="H723" s="279"/>
      <c r="I723" s="279"/>
      <c r="J723" s="279"/>
      <c r="K723" s="279"/>
      <c r="L723" s="279"/>
      <c r="M723" s="279"/>
      <c r="N723" s="279"/>
      <c r="O723" s="279"/>
      <c r="P723" s="279"/>
      <c r="Q723" s="279"/>
      <c r="R723" s="279"/>
      <c r="S723" s="279"/>
      <c r="T723" s="279"/>
      <c r="U723" s="279"/>
      <c r="V723" s="279"/>
      <c r="W723" s="279"/>
      <c r="X723" s="279"/>
      <c r="Y723" s="279"/>
      <c r="Z723" s="279"/>
      <c r="AA723" s="279"/>
      <c r="AB723" s="279"/>
      <c r="AC723" s="279"/>
      <c r="AD723" s="279"/>
      <c r="AE723" s="279"/>
      <c r="AF723" s="279"/>
      <c r="AG723" s="279"/>
      <c r="AH723" s="279"/>
      <c r="AI723" s="279"/>
      <c r="AJ723" s="279"/>
      <c r="AK723" s="279"/>
      <c r="AL723" s="279"/>
      <c r="AM723" s="279"/>
      <c r="AN723" s="279"/>
      <c r="AO723" s="279"/>
      <c r="AP723" s="279"/>
      <c r="AQ723" s="279"/>
      <c r="AR723" s="279"/>
      <c r="AS723" s="279"/>
      <c r="AT723" s="279"/>
      <c r="AU723" s="279"/>
      <c r="AV723" s="279"/>
      <c r="AW723" s="279"/>
      <c r="AX723" s="279"/>
      <c r="AY723" s="279"/>
      <c r="AZ723" s="279"/>
      <c r="BA723" s="279"/>
      <c r="BB723" s="279"/>
      <c r="BC723" s="279"/>
      <c r="BD723" s="279"/>
      <c r="BE723" s="279"/>
      <c r="BF723" s="279"/>
      <c r="BG723" s="279"/>
      <c r="BH723" s="279"/>
      <c r="BI723" s="279"/>
      <c r="BJ723" s="279"/>
      <c r="BK723" s="279"/>
      <c r="BL723" s="279"/>
      <c r="BM723" s="279"/>
      <c r="BN723" s="279"/>
      <c r="BO723" s="279"/>
      <c r="BP723" s="279"/>
      <c r="BQ723" s="279"/>
      <c r="BR723" s="279"/>
      <c r="BS723" s="279"/>
      <c r="BT723" s="279"/>
      <c r="BU723" s="279"/>
      <c r="BV723" s="279"/>
      <c r="BW723" s="279"/>
      <c r="BX723" s="279"/>
      <c r="BY723" s="279"/>
      <c r="BZ723" s="279"/>
      <c r="CA723" s="279"/>
      <c r="CB723" s="279"/>
      <c r="CC723" s="279"/>
      <c r="CD723" s="279"/>
      <c r="CE723" s="279"/>
    </row>
    <row r="724" spans="1:84" s="201" customFormat="1" ht="12.65" customHeight="1" x14ac:dyDescent="0.35">
      <c r="A724" s="201" t="s">
        <v>148</v>
      </c>
      <c r="B724" s="278"/>
      <c r="C724" s="278"/>
      <c r="D724" s="278"/>
      <c r="E724" s="278"/>
      <c r="F724" s="278"/>
      <c r="G724" s="278"/>
      <c r="H724" s="278"/>
      <c r="I724" s="278"/>
      <c r="J724" s="278"/>
      <c r="K724" s="278"/>
      <c r="L724" s="278"/>
      <c r="M724" s="278"/>
      <c r="N724" s="278"/>
      <c r="O724" s="278"/>
      <c r="P724" s="278"/>
      <c r="Q724" s="278"/>
      <c r="R724" s="278"/>
      <c r="S724" s="278"/>
      <c r="T724" s="278"/>
      <c r="U724" s="278"/>
      <c r="V724" s="278"/>
      <c r="W724" s="278"/>
      <c r="X724" s="278"/>
      <c r="Y724" s="278"/>
      <c r="Z724" s="278"/>
      <c r="AA724" s="278"/>
      <c r="AB724" s="278"/>
      <c r="AC724" s="278"/>
      <c r="AD724" s="278"/>
      <c r="AE724" s="278"/>
      <c r="AF724" s="278"/>
      <c r="AG724" s="278"/>
      <c r="AH724" s="278"/>
      <c r="AI724" s="278"/>
      <c r="AJ724" s="278"/>
      <c r="AK724" s="278"/>
      <c r="AL724" s="278"/>
      <c r="AM724" s="278"/>
      <c r="AN724" s="278"/>
      <c r="AO724" s="278"/>
      <c r="AP724" s="278"/>
      <c r="AQ724" s="278"/>
      <c r="AR724" s="278"/>
      <c r="AS724" s="278"/>
      <c r="AT724" s="278"/>
      <c r="AU724" s="278"/>
      <c r="AV724" s="278"/>
      <c r="AW724" s="278"/>
      <c r="AX724" s="278"/>
      <c r="AY724" s="278"/>
      <c r="AZ724" s="278"/>
      <c r="BA724" s="278"/>
      <c r="BB724" s="278"/>
      <c r="BC724" s="278"/>
      <c r="BD724" s="278"/>
      <c r="BE724" s="278"/>
      <c r="BF724" s="278"/>
      <c r="BG724" s="278"/>
      <c r="BH724" s="278"/>
      <c r="BI724" s="278"/>
      <c r="BJ724" s="278"/>
      <c r="BK724" s="278"/>
      <c r="BL724" s="278"/>
      <c r="BM724" s="278"/>
      <c r="BN724" s="278"/>
      <c r="BO724" s="278"/>
      <c r="BP724" s="278"/>
      <c r="BQ724" s="278"/>
      <c r="BR724" s="278"/>
      <c r="BS724" s="278"/>
      <c r="BT724" s="278"/>
      <c r="BU724" s="278"/>
      <c r="BV724" s="278"/>
      <c r="BW724" s="278"/>
      <c r="BX724" s="278"/>
      <c r="BY724" s="278"/>
      <c r="BZ724" s="278"/>
      <c r="CA724" s="278"/>
      <c r="CB724" s="278"/>
      <c r="CC724" s="278"/>
      <c r="CD724" s="278"/>
      <c r="CE724" s="278"/>
    </row>
    <row r="725" spans="1:84" s="203" customFormat="1" ht="12.65" customHeight="1" x14ac:dyDescent="0.35">
      <c r="A725" s="203" t="s">
        <v>745</v>
      </c>
      <c r="B725" s="203" t="s">
        <v>826</v>
      </c>
      <c r="C725" s="203" t="s">
        <v>827</v>
      </c>
      <c r="D725" s="203" t="s">
        <v>828</v>
      </c>
      <c r="E725" s="203" t="s">
        <v>829</v>
      </c>
      <c r="F725" s="203" t="s">
        <v>830</v>
      </c>
      <c r="G725" s="203" t="s">
        <v>831</v>
      </c>
      <c r="H725" s="203" t="s">
        <v>832</v>
      </c>
      <c r="I725" s="203" t="s">
        <v>833</v>
      </c>
      <c r="J725" s="203" t="s">
        <v>834</v>
      </c>
      <c r="K725" s="203" t="s">
        <v>835</v>
      </c>
      <c r="L725" s="203" t="s">
        <v>836</v>
      </c>
      <c r="M725" s="203" t="s">
        <v>837</v>
      </c>
      <c r="N725" s="203" t="s">
        <v>838</v>
      </c>
      <c r="O725" s="203" t="s">
        <v>839</v>
      </c>
      <c r="P725" s="203" t="s">
        <v>840</v>
      </c>
      <c r="Q725" s="203" t="s">
        <v>841</v>
      </c>
      <c r="R725" s="203" t="s">
        <v>842</v>
      </c>
      <c r="S725" s="203" t="s">
        <v>843</v>
      </c>
      <c r="T725" s="203" t="s">
        <v>844</v>
      </c>
      <c r="U725" s="203" t="s">
        <v>845</v>
      </c>
      <c r="V725" s="203" t="s">
        <v>846</v>
      </c>
      <c r="W725" s="203" t="s">
        <v>847</v>
      </c>
      <c r="X725" s="203" t="s">
        <v>848</v>
      </c>
      <c r="Y725" s="203" t="s">
        <v>849</v>
      </c>
      <c r="Z725" s="203" t="s">
        <v>850</v>
      </c>
      <c r="AA725" s="203" t="s">
        <v>851</v>
      </c>
      <c r="AB725" s="203" t="s">
        <v>852</v>
      </c>
      <c r="AC725" s="203" t="s">
        <v>853</v>
      </c>
      <c r="AD725" s="203" t="s">
        <v>854</v>
      </c>
      <c r="AE725" s="203" t="s">
        <v>855</v>
      </c>
      <c r="AF725" s="203" t="s">
        <v>856</v>
      </c>
      <c r="AG725" s="203" t="s">
        <v>857</v>
      </c>
      <c r="AH725" s="203" t="s">
        <v>858</v>
      </c>
      <c r="AI725" s="203" t="s">
        <v>859</v>
      </c>
      <c r="AJ725" s="203" t="s">
        <v>860</v>
      </c>
      <c r="AK725" s="203" t="s">
        <v>861</v>
      </c>
      <c r="AL725" s="203" t="s">
        <v>862</v>
      </c>
      <c r="AM725" s="203" t="s">
        <v>863</v>
      </c>
      <c r="AN725" s="203" t="s">
        <v>864</v>
      </c>
      <c r="AO725" s="203" t="s">
        <v>865</v>
      </c>
      <c r="AP725" s="203" t="s">
        <v>866</v>
      </c>
      <c r="AQ725" s="203" t="s">
        <v>867</v>
      </c>
      <c r="AR725" s="203" t="s">
        <v>868</v>
      </c>
      <c r="AS725" s="203" t="s">
        <v>869</v>
      </c>
      <c r="AT725" s="203" t="s">
        <v>870</v>
      </c>
      <c r="AU725" s="203" t="s">
        <v>871</v>
      </c>
      <c r="AV725" s="203" t="s">
        <v>872</v>
      </c>
      <c r="AW725" s="203" t="s">
        <v>873</v>
      </c>
      <c r="AX725" s="203" t="s">
        <v>874</v>
      </c>
      <c r="AY725" s="203" t="s">
        <v>875</v>
      </c>
      <c r="AZ725" s="203" t="s">
        <v>876</v>
      </c>
      <c r="BA725" s="203" t="s">
        <v>877</v>
      </c>
      <c r="BB725" s="203" t="s">
        <v>878</v>
      </c>
      <c r="BC725" s="203" t="s">
        <v>879</v>
      </c>
      <c r="BD725" s="203" t="s">
        <v>880</v>
      </c>
      <c r="BE725" s="203" t="s">
        <v>881</v>
      </c>
      <c r="BF725" s="203" t="s">
        <v>882</v>
      </c>
      <c r="BG725" s="203" t="s">
        <v>883</v>
      </c>
      <c r="BH725" s="203" t="s">
        <v>884</v>
      </c>
      <c r="BI725" s="203" t="s">
        <v>885</v>
      </c>
      <c r="BJ725" s="203" t="s">
        <v>886</v>
      </c>
      <c r="BK725" s="203" t="s">
        <v>887</v>
      </c>
      <c r="BL725" s="203" t="s">
        <v>888</v>
      </c>
      <c r="BM725" s="203" t="s">
        <v>889</v>
      </c>
      <c r="BN725" s="203" t="s">
        <v>890</v>
      </c>
      <c r="BO725" s="203" t="s">
        <v>891</v>
      </c>
      <c r="BP725" s="203" t="s">
        <v>892</v>
      </c>
      <c r="BQ725" s="203" t="s">
        <v>893</v>
      </c>
      <c r="BR725" s="203" t="s">
        <v>894</v>
      </c>
    </row>
    <row r="726" spans="1:84" s="201" customFormat="1" ht="12.65" customHeight="1" x14ac:dyDescent="0.35">
      <c r="A726" s="202" t="str">
        <f>RIGHT(C83,3)&amp;"*"&amp;RIGHT(C82,4)&amp;"*"&amp;"A"</f>
        <v>168*2020*A</v>
      </c>
      <c r="B726" s="278">
        <f>ROUND(C111,0)</f>
        <v>9625</v>
      </c>
      <c r="C726" s="278">
        <f>ROUND(C112,0)</f>
        <v>0</v>
      </c>
      <c r="D726" s="278">
        <f>ROUND(C113,0)</f>
        <v>0</v>
      </c>
      <c r="E726" s="278">
        <f>ROUND(C114,0)</f>
        <v>1179</v>
      </c>
      <c r="F726" s="278">
        <f>ROUND(D111,0)</f>
        <v>43617</v>
      </c>
      <c r="G726" s="278">
        <f>ROUND(D112,0)</f>
        <v>0</v>
      </c>
      <c r="H726" s="278">
        <f>ROUND(D113,0)</f>
        <v>0</v>
      </c>
      <c r="I726" s="278">
        <f>ROUND(D114,0)</f>
        <v>1795</v>
      </c>
      <c r="J726" s="278">
        <f>ROUND(C116,0)</f>
        <v>26</v>
      </c>
      <c r="K726" s="278">
        <f>ROUND(C117,0)</f>
        <v>22</v>
      </c>
      <c r="L726" s="278">
        <f>ROUND(C118,0)</f>
        <v>108</v>
      </c>
      <c r="M726" s="278">
        <f>ROUND(C119,0)</f>
        <v>0</v>
      </c>
      <c r="N726" s="278">
        <f>ROUND(C120,0)</f>
        <v>20</v>
      </c>
      <c r="O726" s="278">
        <f>ROUND(C121,0)</f>
        <v>0</v>
      </c>
      <c r="P726" s="278">
        <f>ROUND(C122,0)</f>
        <v>0</v>
      </c>
      <c r="Q726" s="278">
        <f>ROUND(C123,0)</f>
        <v>0</v>
      </c>
      <c r="R726" s="278">
        <f>ROUND(C124,0)</f>
        <v>0</v>
      </c>
      <c r="S726" s="278">
        <f>ROUND(C125,0)</f>
        <v>0</v>
      </c>
      <c r="T726" s="278"/>
      <c r="U726" s="278">
        <f>ROUND(C126,0)</f>
        <v>0</v>
      </c>
      <c r="V726" s="278">
        <f>ROUND(C128,0)</f>
        <v>176</v>
      </c>
      <c r="W726" s="278">
        <f>ROUND(C129,0)</f>
        <v>0</v>
      </c>
      <c r="X726" s="278">
        <f>ROUND(B138,0)</f>
        <v>5030</v>
      </c>
      <c r="Y726" s="278">
        <f>ROUND(B139,0)</f>
        <v>7587</v>
      </c>
      <c r="Z726" s="278">
        <f>ROUND(B140,0)</f>
        <v>0</v>
      </c>
      <c r="AA726" s="278">
        <f>ROUND(B141,0)</f>
        <v>253017156</v>
      </c>
      <c r="AB726" s="278">
        <f>ROUND(B142,0)</f>
        <v>335257560</v>
      </c>
      <c r="AC726" s="278">
        <f>ROUND(C138,0)</f>
        <v>2090</v>
      </c>
      <c r="AD726" s="278">
        <f>ROUND(C139,0)</f>
        <v>9455</v>
      </c>
      <c r="AE726" s="278">
        <f>ROUND(C140,0)</f>
        <v>0</v>
      </c>
      <c r="AF726" s="278">
        <f>ROUND(C141,0)</f>
        <v>93421870</v>
      </c>
      <c r="AG726" s="278">
        <f>ROUND(C142,0)</f>
        <v>114840636</v>
      </c>
      <c r="AH726" s="278">
        <f>ROUND(D138,0)</f>
        <v>2505</v>
      </c>
      <c r="AI726" s="278">
        <f>ROUND(D139,0)</f>
        <v>26575</v>
      </c>
      <c r="AJ726" s="278">
        <f>ROUND(D140,0)</f>
        <v>0</v>
      </c>
      <c r="AK726" s="278">
        <f>ROUND(D141,0)</f>
        <v>112750986</v>
      </c>
      <c r="AL726" s="278">
        <f>ROUND(D142,0)</f>
        <v>227083444</v>
      </c>
      <c r="AM726" s="278">
        <f>ROUND(B144,0)</f>
        <v>0</v>
      </c>
      <c r="AN726" s="278">
        <f>ROUND(B145,0)</f>
        <v>0</v>
      </c>
      <c r="AO726" s="278">
        <f>ROUND(B146,0)</f>
        <v>0</v>
      </c>
      <c r="AP726" s="278">
        <f>ROUND(B147,0)</f>
        <v>0</v>
      </c>
      <c r="AQ726" s="278">
        <f>ROUND(B148,0)</f>
        <v>0</v>
      </c>
      <c r="AR726" s="278">
        <f>ROUND(C144,0)</f>
        <v>0</v>
      </c>
      <c r="AS726" s="278">
        <f>ROUND(C145,0)</f>
        <v>0</v>
      </c>
      <c r="AT726" s="278">
        <f>ROUND(C146,0)</f>
        <v>0</v>
      </c>
      <c r="AU726" s="278">
        <f>ROUND(C147,0)</f>
        <v>0</v>
      </c>
      <c r="AV726" s="278">
        <f>ROUND(C148,0)</f>
        <v>0</v>
      </c>
      <c r="AW726" s="278">
        <f>ROUND(D144,0)</f>
        <v>0</v>
      </c>
      <c r="AX726" s="278">
        <f>ROUND(D145,0)</f>
        <v>0</v>
      </c>
      <c r="AY726" s="278">
        <f>ROUND(D146,0)</f>
        <v>0</v>
      </c>
      <c r="AZ726" s="278">
        <f>ROUND(D147,0)</f>
        <v>0</v>
      </c>
      <c r="BA726" s="278">
        <f>ROUND(D148,0)</f>
        <v>0</v>
      </c>
      <c r="BB726" s="278">
        <f>ROUND(B150,0)</f>
        <v>0</v>
      </c>
      <c r="BC726" s="278">
        <f>ROUND(B151,0)</f>
        <v>0</v>
      </c>
      <c r="BD726" s="278">
        <f>ROUND(B152,0)</f>
        <v>0</v>
      </c>
      <c r="BE726" s="278">
        <f>ROUND(B153,0)</f>
        <v>0</v>
      </c>
      <c r="BF726" s="278">
        <f>ROUND(B154,0)</f>
        <v>0</v>
      </c>
      <c r="BG726" s="278">
        <f>ROUND(C150,0)</f>
        <v>0</v>
      </c>
      <c r="BH726" s="278">
        <f>ROUND(C151,0)</f>
        <v>0</v>
      </c>
      <c r="BI726" s="278">
        <f>ROUND(C152,0)</f>
        <v>0</v>
      </c>
      <c r="BJ726" s="278">
        <f>ROUND(C153,0)</f>
        <v>0</v>
      </c>
      <c r="BK726" s="278">
        <f>ROUND(C154,0)</f>
        <v>0</v>
      </c>
      <c r="BL726" s="278">
        <f>ROUND(D150,0)</f>
        <v>0</v>
      </c>
      <c r="BM726" s="278">
        <f>ROUND(D151,0)</f>
        <v>0</v>
      </c>
      <c r="BN726" s="278">
        <f>ROUND(D152,0)</f>
        <v>0</v>
      </c>
      <c r="BO726" s="278">
        <f>ROUND(D153,0)</f>
        <v>0</v>
      </c>
      <c r="BP726" s="278">
        <f>ROUND(D154,0)</f>
        <v>0</v>
      </c>
      <c r="BQ726" s="278">
        <f>ROUND(B157,0)</f>
        <v>0</v>
      </c>
      <c r="BR726" s="278">
        <f>ROUND(C157,0)</f>
        <v>10804702</v>
      </c>
      <c r="BS726" s="278"/>
      <c r="BT726" s="278"/>
      <c r="BU726" s="278"/>
      <c r="BV726" s="278"/>
      <c r="BW726" s="278"/>
      <c r="BX726" s="278"/>
      <c r="BY726" s="278"/>
      <c r="BZ726" s="278"/>
      <c r="CA726" s="278"/>
      <c r="CB726" s="278"/>
      <c r="CC726" s="278"/>
      <c r="CD726" s="278"/>
      <c r="CE726" s="278"/>
    </row>
    <row r="727" spans="1:84" ht="12.65" customHeight="1" x14ac:dyDescent="0.35">
      <c r="B727" s="279"/>
      <c r="C727" s="279"/>
      <c r="D727" s="279"/>
      <c r="E727" s="279"/>
      <c r="F727" s="279"/>
      <c r="G727" s="279"/>
      <c r="H727" s="279"/>
      <c r="I727" s="279"/>
      <c r="J727" s="279"/>
      <c r="K727" s="279"/>
      <c r="L727" s="279"/>
      <c r="M727" s="279"/>
      <c r="N727" s="279"/>
      <c r="O727" s="279"/>
      <c r="P727" s="279"/>
      <c r="Q727" s="279"/>
      <c r="R727" s="279"/>
      <c r="S727" s="279"/>
      <c r="T727" s="279"/>
      <c r="U727" s="279"/>
      <c r="V727" s="279"/>
      <c r="W727" s="279"/>
      <c r="X727" s="279"/>
      <c r="Y727" s="279"/>
      <c r="Z727" s="279"/>
      <c r="AA727" s="279"/>
      <c r="AB727" s="279"/>
      <c r="AC727" s="279"/>
      <c r="AD727" s="279"/>
      <c r="AE727" s="279"/>
      <c r="AF727" s="279"/>
      <c r="AG727" s="279"/>
      <c r="AH727" s="279"/>
      <c r="AI727" s="279"/>
      <c r="AJ727" s="279"/>
      <c r="AK727" s="279"/>
      <c r="AL727" s="279"/>
      <c r="AM727" s="279"/>
      <c r="AN727" s="279"/>
      <c r="AO727" s="279"/>
      <c r="AP727" s="279"/>
      <c r="AQ727" s="279"/>
      <c r="AR727" s="279"/>
      <c r="AS727" s="279"/>
      <c r="AT727" s="279"/>
      <c r="AU727" s="279"/>
      <c r="AV727" s="279"/>
      <c r="AW727" s="279"/>
      <c r="AX727" s="279"/>
      <c r="AY727" s="279"/>
      <c r="AZ727" s="279"/>
      <c r="BA727" s="279"/>
      <c r="BB727" s="279"/>
      <c r="BC727" s="279"/>
      <c r="BD727" s="279"/>
      <c r="BE727" s="279"/>
      <c r="BF727" s="279"/>
      <c r="BG727" s="279"/>
      <c r="BH727" s="279"/>
      <c r="BI727" s="279"/>
      <c r="BJ727" s="279"/>
      <c r="BK727" s="279"/>
      <c r="BL727" s="279"/>
      <c r="BM727" s="279"/>
      <c r="BN727" s="279"/>
      <c r="BO727" s="279"/>
      <c r="BP727" s="279"/>
      <c r="BQ727" s="279"/>
      <c r="BR727" s="279"/>
      <c r="BS727" s="279"/>
      <c r="BT727" s="279"/>
      <c r="BU727" s="279"/>
      <c r="BV727" s="279"/>
      <c r="BW727" s="279"/>
      <c r="BX727" s="279"/>
      <c r="BY727" s="279"/>
      <c r="BZ727" s="279"/>
      <c r="CA727" s="279"/>
      <c r="CB727" s="279"/>
      <c r="CC727" s="279"/>
      <c r="CD727" s="279"/>
      <c r="CE727" s="279"/>
    </row>
    <row r="728" spans="1:84" s="201" customFormat="1" ht="12.65" customHeight="1" x14ac:dyDescent="0.35">
      <c r="A728" s="201" t="s">
        <v>895</v>
      </c>
      <c r="B728" s="278"/>
      <c r="C728" s="278"/>
      <c r="D728" s="278"/>
      <c r="E728" s="278"/>
      <c r="F728" s="278"/>
      <c r="G728" s="278"/>
      <c r="H728" s="278"/>
      <c r="I728" s="278"/>
      <c r="J728" s="278"/>
      <c r="K728" s="278"/>
      <c r="L728" s="278"/>
      <c r="M728" s="278"/>
      <c r="N728" s="278"/>
      <c r="O728" s="278"/>
      <c r="P728" s="278"/>
      <c r="Q728" s="278"/>
      <c r="R728" s="278"/>
      <c r="S728" s="278"/>
      <c r="T728" s="278"/>
      <c r="U728" s="278"/>
      <c r="V728" s="278"/>
      <c r="W728" s="278"/>
      <c r="X728" s="278"/>
      <c r="Y728" s="278"/>
      <c r="Z728" s="278"/>
      <c r="AA728" s="278"/>
      <c r="AB728" s="278"/>
      <c r="AC728" s="278"/>
      <c r="AD728" s="278"/>
      <c r="AE728" s="278"/>
      <c r="AF728" s="278"/>
      <c r="AG728" s="278"/>
      <c r="AH728" s="278"/>
      <c r="AI728" s="278"/>
      <c r="AJ728" s="278"/>
      <c r="AK728" s="278"/>
      <c r="AL728" s="278"/>
      <c r="AM728" s="278"/>
      <c r="AN728" s="278"/>
      <c r="AO728" s="278"/>
      <c r="AP728" s="278"/>
      <c r="AQ728" s="278"/>
      <c r="AR728" s="278"/>
      <c r="AS728" s="278"/>
      <c r="AT728" s="278"/>
      <c r="AU728" s="278"/>
      <c r="AV728" s="278"/>
      <c r="AW728" s="278"/>
      <c r="AX728" s="278"/>
      <c r="AY728" s="278"/>
      <c r="AZ728" s="278"/>
      <c r="BA728" s="278"/>
      <c r="BB728" s="278"/>
      <c r="BC728" s="278"/>
      <c r="BD728" s="278"/>
      <c r="BE728" s="278"/>
      <c r="BF728" s="278"/>
      <c r="BG728" s="278"/>
      <c r="BH728" s="278"/>
      <c r="BI728" s="278"/>
      <c r="BJ728" s="278"/>
      <c r="BK728" s="278"/>
      <c r="BL728" s="278"/>
      <c r="BM728" s="278"/>
      <c r="BN728" s="278"/>
      <c r="BO728" s="278"/>
      <c r="BP728" s="278"/>
      <c r="BQ728" s="278"/>
      <c r="BR728" s="278"/>
      <c r="BS728" s="278"/>
      <c r="BT728" s="278"/>
      <c r="BU728" s="278"/>
      <c r="BV728" s="278"/>
      <c r="BW728" s="278"/>
      <c r="BX728" s="278"/>
      <c r="BY728" s="278"/>
      <c r="BZ728" s="278"/>
      <c r="CA728" s="278"/>
      <c r="CB728" s="278"/>
      <c r="CC728" s="278"/>
      <c r="CD728" s="278"/>
      <c r="CE728" s="278"/>
    </row>
    <row r="729" spans="1:84" s="203" customFormat="1" ht="12.65" customHeight="1" x14ac:dyDescent="0.35">
      <c r="A729" s="203" t="s">
        <v>745</v>
      </c>
      <c r="B729" s="203" t="s">
        <v>896</v>
      </c>
      <c r="C729" s="203" t="s">
        <v>897</v>
      </c>
      <c r="D729" s="203" t="s">
        <v>898</v>
      </c>
      <c r="E729" s="203" t="s">
        <v>899</v>
      </c>
      <c r="F729" s="203" t="s">
        <v>900</v>
      </c>
      <c r="G729" s="203" t="s">
        <v>901</v>
      </c>
      <c r="H729" s="203" t="s">
        <v>902</v>
      </c>
      <c r="I729" s="203" t="s">
        <v>903</v>
      </c>
      <c r="J729" s="203" t="s">
        <v>904</v>
      </c>
      <c r="K729" s="203" t="s">
        <v>905</v>
      </c>
      <c r="L729" s="203" t="s">
        <v>906</v>
      </c>
      <c r="M729" s="203" t="s">
        <v>907</v>
      </c>
      <c r="N729" s="203" t="s">
        <v>908</v>
      </c>
      <c r="O729" s="203" t="s">
        <v>909</v>
      </c>
      <c r="P729" s="203" t="s">
        <v>910</v>
      </c>
      <c r="Q729" s="203" t="s">
        <v>911</v>
      </c>
      <c r="R729" s="203" t="s">
        <v>912</v>
      </c>
      <c r="S729" s="203" t="s">
        <v>913</v>
      </c>
      <c r="T729" s="203" t="s">
        <v>914</v>
      </c>
      <c r="U729" s="203" t="s">
        <v>915</v>
      </c>
      <c r="V729" s="203" t="s">
        <v>916</v>
      </c>
      <c r="W729" s="203" t="s">
        <v>917</v>
      </c>
      <c r="X729" s="203" t="s">
        <v>918</v>
      </c>
      <c r="Y729" s="203" t="s">
        <v>919</v>
      </c>
      <c r="Z729" s="203" t="s">
        <v>920</v>
      </c>
      <c r="AA729" s="203" t="s">
        <v>921</v>
      </c>
      <c r="AB729" s="203" t="s">
        <v>922</v>
      </c>
      <c r="AC729" s="203" t="s">
        <v>923</v>
      </c>
      <c r="AD729" s="203" t="s">
        <v>924</v>
      </c>
      <c r="AE729" s="203" t="s">
        <v>925</v>
      </c>
      <c r="AF729" s="203" t="s">
        <v>926</v>
      </c>
      <c r="AG729" s="203" t="s">
        <v>927</v>
      </c>
      <c r="AH729" s="203" t="s">
        <v>928</v>
      </c>
      <c r="AI729" s="203" t="s">
        <v>929</v>
      </c>
      <c r="AJ729" s="203" t="s">
        <v>930</v>
      </c>
      <c r="AK729" s="203" t="s">
        <v>931</v>
      </c>
      <c r="AL729" s="203" t="s">
        <v>932</v>
      </c>
      <c r="AM729" s="203" t="s">
        <v>933</v>
      </c>
      <c r="AN729" s="203" t="s">
        <v>934</v>
      </c>
      <c r="AO729" s="203" t="s">
        <v>935</v>
      </c>
      <c r="AP729" s="203" t="s">
        <v>936</v>
      </c>
      <c r="AQ729" s="203" t="s">
        <v>937</v>
      </c>
      <c r="AR729" s="203" t="s">
        <v>938</v>
      </c>
      <c r="AS729" s="203" t="s">
        <v>939</v>
      </c>
      <c r="AT729" s="203" t="s">
        <v>940</v>
      </c>
      <c r="AU729" s="203" t="s">
        <v>941</v>
      </c>
      <c r="AV729" s="203" t="s">
        <v>942</v>
      </c>
      <c r="AW729" s="203" t="s">
        <v>943</v>
      </c>
      <c r="AX729" s="203" t="s">
        <v>944</v>
      </c>
      <c r="AY729" s="203" t="s">
        <v>945</v>
      </c>
      <c r="AZ729" s="203" t="s">
        <v>946</v>
      </c>
      <c r="BA729" s="203" t="s">
        <v>947</v>
      </c>
      <c r="BB729" s="203" t="s">
        <v>948</v>
      </c>
      <c r="BC729" s="203" t="s">
        <v>949</v>
      </c>
      <c r="BD729" s="203" t="s">
        <v>950</v>
      </c>
      <c r="BE729" s="203" t="s">
        <v>951</v>
      </c>
      <c r="BF729" s="203" t="s">
        <v>952</v>
      </c>
      <c r="BG729" s="203" t="s">
        <v>953</v>
      </c>
      <c r="BH729" s="203" t="s">
        <v>954</v>
      </c>
      <c r="BI729" s="203" t="s">
        <v>955</v>
      </c>
      <c r="BJ729" s="203" t="s">
        <v>956</v>
      </c>
      <c r="BK729" s="203" t="s">
        <v>957</v>
      </c>
      <c r="BL729" s="203" t="s">
        <v>958</v>
      </c>
      <c r="BM729" s="203" t="s">
        <v>959</v>
      </c>
      <c r="BN729" s="203" t="s">
        <v>960</v>
      </c>
      <c r="BO729" s="203" t="s">
        <v>961</v>
      </c>
      <c r="BP729" s="203" t="s">
        <v>962</v>
      </c>
      <c r="BQ729" s="203" t="s">
        <v>963</v>
      </c>
      <c r="BR729" s="203" t="s">
        <v>964</v>
      </c>
      <c r="BS729" s="203" t="s">
        <v>965</v>
      </c>
      <c r="BT729" s="203" t="s">
        <v>966</v>
      </c>
      <c r="BU729" s="203" t="s">
        <v>967</v>
      </c>
      <c r="BV729" s="203" t="s">
        <v>968</v>
      </c>
      <c r="BW729" s="203" t="s">
        <v>969</v>
      </c>
      <c r="BX729" s="203" t="s">
        <v>970</v>
      </c>
      <c r="BY729" s="203" t="s">
        <v>971</v>
      </c>
      <c r="BZ729" s="203" t="s">
        <v>972</v>
      </c>
      <c r="CA729" s="203" t="s">
        <v>973</v>
      </c>
      <c r="CB729" s="203" t="s">
        <v>974</v>
      </c>
      <c r="CC729" s="203" t="s">
        <v>975</v>
      </c>
      <c r="CD729" s="203" t="s">
        <v>976</v>
      </c>
      <c r="CE729" s="203" t="s">
        <v>977</v>
      </c>
      <c r="CF729" s="203" t="s">
        <v>978</v>
      </c>
    </row>
    <row r="730" spans="1:84" s="201" customFormat="1" ht="12.65" customHeight="1" x14ac:dyDescent="0.35">
      <c r="A730" s="202" t="str">
        <f>RIGHT(C83,3)&amp;"*"&amp;RIGHT(C82,4)&amp;"*"&amp;"A"</f>
        <v>168*2020*A</v>
      </c>
      <c r="B730" s="278">
        <f>ROUND(C250,0)</f>
        <v>166468890</v>
      </c>
      <c r="C730" s="278">
        <f>ROUND(C251,0)</f>
        <v>0</v>
      </c>
      <c r="D730" s="278">
        <f>ROUND(C252,0)</f>
        <v>156565627</v>
      </c>
      <c r="E730" s="278">
        <f>ROUND(C253,0)</f>
        <v>93596526</v>
      </c>
      <c r="F730" s="278">
        <f>ROUND(C254,0)</f>
        <v>1297062</v>
      </c>
      <c r="G730" s="278">
        <f>ROUND(C255,0)</f>
        <v>0</v>
      </c>
      <c r="H730" s="278">
        <f>ROUND(C256,0)</f>
        <v>0</v>
      </c>
      <c r="I730" s="278">
        <f>ROUND(C257,0)</f>
        <v>7023334</v>
      </c>
      <c r="J730" s="278">
        <f>ROUND(C258,0)</f>
        <v>2131551</v>
      </c>
      <c r="K730" s="278">
        <f>ROUND(C259,0)</f>
        <v>0</v>
      </c>
      <c r="L730" s="278">
        <f>ROUND(C262,0)</f>
        <v>0</v>
      </c>
      <c r="M730" s="278">
        <f>ROUND(C263,0)</f>
        <v>159030494</v>
      </c>
      <c r="N730" s="278">
        <f>ROUND(C264,0)</f>
        <v>3943175</v>
      </c>
      <c r="O730" s="278">
        <f>ROUND(C267,0)</f>
        <v>8276004</v>
      </c>
      <c r="P730" s="278">
        <f>ROUND(C268,0)</f>
        <v>5080100</v>
      </c>
      <c r="Q730" s="278">
        <f>ROUND(C269,0)</f>
        <v>137027776</v>
      </c>
      <c r="R730" s="278">
        <f>ROUND(C270,0)</f>
        <v>78248522</v>
      </c>
      <c r="S730" s="278">
        <f>ROUND(C271,0)</f>
        <v>0</v>
      </c>
      <c r="T730" s="278">
        <f>ROUND(C272,0)</f>
        <v>117152579</v>
      </c>
      <c r="U730" s="278">
        <f>ROUND(C273,0)</f>
        <v>0</v>
      </c>
      <c r="V730" s="278">
        <f>ROUND(C274,0)</f>
        <v>16030418</v>
      </c>
      <c r="W730" s="278">
        <f>ROUND(C275,0)</f>
        <v>0</v>
      </c>
      <c r="X730" s="278">
        <f>ROUND(C276,0)</f>
        <v>214556980</v>
      </c>
      <c r="Y730" s="278">
        <f>ROUND(C279,0)</f>
        <v>0</v>
      </c>
      <c r="Z730" s="278">
        <f>ROUND(C280,0)</f>
        <v>0</v>
      </c>
      <c r="AA730" s="278">
        <f>ROUND(C281,0)</f>
        <v>2869282</v>
      </c>
      <c r="AB730" s="278">
        <f>ROUND(C282,0)</f>
        <v>24231608</v>
      </c>
      <c r="AC730" s="278">
        <f>ROUND(C286,0)</f>
        <v>0</v>
      </c>
      <c r="AD730" s="278">
        <f>ROUND(C287,0)</f>
        <v>0</v>
      </c>
      <c r="AE730" s="278">
        <f>ROUND(C288,0)</f>
        <v>0</v>
      </c>
      <c r="AF730" s="278">
        <f>ROUND(C289,0)</f>
        <v>0</v>
      </c>
      <c r="AG730" s="278">
        <f>ROUND(C304,0)</f>
        <v>0</v>
      </c>
      <c r="AH730" s="278">
        <f>ROUND(C305,0)</f>
        <v>4726668</v>
      </c>
      <c r="AI730" s="278">
        <f>ROUND(C306,0)</f>
        <v>6882790</v>
      </c>
      <c r="AJ730" s="278">
        <f>ROUND(C307,0)</f>
        <v>9928808</v>
      </c>
      <c r="AK730" s="278">
        <f>ROUND(C308,0)</f>
        <v>58415974</v>
      </c>
      <c r="AL730" s="278">
        <f>ROUND(C309,0)</f>
        <v>0</v>
      </c>
      <c r="AM730" s="278">
        <f>ROUND(C310,0)</f>
        <v>0</v>
      </c>
      <c r="AN730" s="278">
        <f>ROUND(C311,0)</f>
        <v>0</v>
      </c>
      <c r="AO730" s="278">
        <f>ROUND(C312,0)</f>
        <v>26081934</v>
      </c>
      <c r="AP730" s="278">
        <f>ROUND(C313,0)</f>
        <v>1979516</v>
      </c>
      <c r="AQ730" s="278">
        <f>ROUND(C316,0)</f>
        <v>0</v>
      </c>
      <c r="AR730" s="278">
        <f>ROUND(C317,0)</f>
        <v>0</v>
      </c>
      <c r="AS730" s="278">
        <f>ROUND(C318,0)</f>
        <v>0</v>
      </c>
      <c r="AT730" s="278">
        <f>ROUND(C321,0)</f>
        <v>0</v>
      </c>
      <c r="AU730" s="278">
        <f>ROUND(C322,0)</f>
        <v>0</v>
      </c>
      <c r="AV730" s="278">
        <f>ROUND(C323,0)</f>
        <v>0</v>
      </c>
      <c r="AW730" s="278">
        <f>ROUND(C324,0)</f>
        <v>4750999</v>
      </c>
      <c r="AX730" s="278">
        <f>ROUND(C325,0)</f>
        <v>104144911</v>
      </c>
      <c r="AY730" s="278">
        <f>ROUND(C326,0)</f>
        <v>0</v>
      </c>
      <c r="AZ730" s="278">
        <f>ROUND(C327,0)</f>
        <v>16090021</v>
      </c>
      <c r="BA730" s="278">
        <f>ROUND(C328,0)</f>
        <v>0</v>
      </c>
      <c r="BB730" s="278">
        <f>ROUND(C332,0)</f>
        <v>346200811</v>
      </c>
      <c r="BC730" s="278"/>
      <c r="BD730" s="278"/>
      <c r="BE730" s="278">
        <f>ROUND(C337,0)</f>
        <v>0</v>
      </c>
      <c r="BF730" s="278">
        <f>ROUND(C336,0)</f>
        <v>0</v>
      </c>
      <c r="BG730" s="278"/>
      <c r="BH730" s="278"/>
      <c r="BI730" s="278">
        <f>ROUND(CE60,2)</f>
        <v>1555.65</v>
      </c>
      <c r="BJ730" s="278">
        <f>ROUND(C359,0)</f>
        <v>459190012</v>
      </c>
      <c r="BK730" s="278">
        <f>ROUND(C360,0)</f>
        <v>677181640</v>
      </c>
      <c r="BL730" s="278">
        <f>ROUND(C364,0)</f>
        <v>635762887</v>
      </c>
      <c r="BM730" s="278">
        <f>ROUND(C365,0)</f>
        <v>10028002</v>
      </c>
      <c r="BN730" s="278">
        <f>ROUND(C366,0)</f>
        <v>5084402</v>
      </c>
      <c r="BO730" s="278">
        <f>ROUND(C370,0)</f>
        <v>33160898</v>
      </c>
      <c r="BP730" s="278">
        <f>ROUND(C371,0)</f>
        <v>0</v>
      </c>
      <c r="BQ730" s="278">
        <f>ROUND(C378,0)</f>
        <v>123252917</v>
      </c>
      <c r="BR730" s="278">
        <f>ROUND(C379,0)</f>
        <v>39706553</v>
      </c>
      <c r="BS730" s="278">
        <f>ROUND(C380,0)</f>
        <v>167312880</v>
      </c>
      <c r="BT730" s="278">
        <f>ROUND(C381,0)</f>
        <v>106218605</v>
      </c>
      <c r="BU730" s="278">
        <f>ROUND(C382,0)</f>
        <v>1612615</v>
      </c>
      <c r="BV730" s="278">
        <f>ROUND(C383,0)</f>
        <v>13580756</v>
      </c>
      <c r="BW730" s="278">
        <f>ROUND(C384,0)</f>
        <v>11690527</v>
      </c>
      <c r="BX730" s="278">
        <f>ROUND(C385,0)</f>
        <v>2813973</v>
      </c>
      <c r="BY730" s="278">
        <f>ROUND(C386,0)</f>
        <v>6686651</v>
      </c>
      <c r="BZ730" s="278">
        <f>ROUND(C387,0)</f>
        <v>10417264</v>
      </c>
      <c r="CA730" s="278">
        <f>ROUND(C388,0)</f>
        <v>4414527</v>
      </c>
      <c r="CB730" s="278">
        <f>C363</f>
        <v>10099281</v>
      </c>
      <c r="CC730" s="278">
        <f>ROUND(C389,0)</f>
        <v>2201553</v>
      </c>
      <c r="CD730" s="278">
        <f>ROUND(C392,0)</f>
        <v>14906848</v>
      </c>
      <c r="CE730" s="278">
        <f>ROUND(C394,0)</f>
        <v>0</v>
      </c>
      <c r="CF730" s="201">
        <f>ROUND(C395,0)</f>
        <v>0</v>
      </c>
    </row>
    <row r="731" spans="1:84" ht="12.65" customHeight="1" x14ac:dyDescent="0.35">
      <c r="B731" s="279"/>
      <c r="C731" s="279"/>
      <c r="D731" s="279"/>
      <c r="E731" s="279"/>
      <c r="F731" s="279"/>
      <c r="G731" s="279"/>
      <c r="H731" s="279"/>
      <c r="I731" s="279"/>
      <c r="J731" s="279"/>
      <c r="K731" s="279"/>
      <c r="L731" s="279"/>
      <c r="M731" s="279"/>
      <c r="N731" s="279"/>
      <c r="O731" s="279"/>
      <c r="P731" s="279"/>
      <c r="Q731" s="279"/>
      <c r="R731" s="279"/>
      <c r="S731" s="279"/>
      <c r="T731" s="279"/>
      <c r="U731" s="279"/>
      <c r="V731" s="279"/>
      <c r="W731" s="279"/>
      <c r="X731" s="279"/>
      <c r="Y731" s="279"/>
      <c r="Z731" s="279"/>
      <c r="AA731" s="279"/>
      <c r="AB731" s="279"/>
      <c r="AC731" s="279"/>
      <c r="AD731" s="279"/>
      <c r="AE731" s="279"/>
      <c r="AF731" s="279"/>
      <c r="AG731" s="279"/>
      <c r="AH731" s="279"/>
      <c r="AI731" s="279"/>
      <c r="AJ731" s="279"/>
      <c r="AK731" s="279"/>
      <c r="AL731" s="279"/>
      <c r="AM731" s="279"/>
      <c r="AN731" s="279"/>
      <c r="AO731" s="279"/>
      <c r="AP731" s="279"/>
      <c r="AQ731" s="279"/>
      <c r="AR731" s="279"/>
      <c r="AS731" s="279"/>
      <c r="AT731" s="279"/>
      <c r="AU731" s="279"/>
      <c r="AV731" s="279"/>
      <c r="AW731" s="279"/>
      <c r="AX731" s="279"/>
      <c r="AY731" s="279"/>
      <c r="AZ731" s="279"/>
      <c r="BA731" s="279"/>
      <c r="BB731" s="279"/>
      <c r="BC731" s="279"/>
      <c r="BD731" s="279"/>
      <c r="BE731" s="279"/>
      <c r="BF731" s="279"/>
      <c r="BG731" s="279"/>
      <c r="BH731" s="279"/>
      <c r="BI731" s="279"/>
      <c r="BJ731" s="279"/>
      <c r="BK731" s="279"/>
      <c r="BL731" s="279"/>
      <c r="BM731" s="279"/>
      <c r="BN731" s="279"/>
      <c r="BO731" s="279"/>
      <c r="BP731" s="279"/>
      <c r="BQ731" s="279"/>
      <c r="BR731" s="279"/>
      <c r="BS731" s="279"/>
      <c r="BT731" s="279"/>
      <c r="BU731" s="279"/>
      <c r="BV731" s="279"/>
      <c r="BW731" s="279"/>
      <c r="BX731" s="279"/>
      <c r="BY731" s="279"/>
      <c r="BZ731" s="279"/>
      <c r="CA731" s="279"/>
      <c r="CB731" s="279"/>
      <c r="CC731" s="279"/>
      <c r="CD731" s="279"/>
      <c r="CE731" s="279"/>
    </row>
    <row r="732" spans="1:84" s="201" customFormat="1" ht="12.65" customHeight="1" x14ac:dyDescent="0.35">
      <c r="A732" s="201" t="s">
        <v>979</v>
      </c>
      <c r="B732" s="278"/>
      <c r="C732" s="278"/>
      <c r="D732" s="278"/>
      <c r="E732" s="278"/>
      <c r="F732" s="278"/>
      <c r="G732" s="278"/>
      <c r="H732" s="278"/>
      <c r="I732" s="278"/>
      <c r="J732" s="278"/>
      <c r="K732" s="278"/>
      <c r="L732" s="278"/>
      <c r="M732" s="278"/>
      <c r="N732" s="278"/>
      <c r="O732" s="278"/>
      <c r="P732" s="278"/>
      <c r="Q732" s="278"/>
      <c r="R732" s="278"/>
      <c r="S732" s="278"/>
      <c r="T732" s="278"/>
      <c r="U732" s="278"/>
      <c r="V732" s="278"/>
      <c r="W732" s="278"/>
      <c r="X732" s="278"/>
      <c r="Y732" s="278"/>
      <c r="Z732" s="278"/>
      <c r="AA732" s="278"/>
      <c r="AB732" s="278"/>
      <c r="AC732" s="278"/>
      <c r="AD732" s="278"/>
      <c r="AE732" s="278"/>
      <c r="AF732" s="278"/>
      <c r="AG732" s="278"/>
      <c r="AH732" s="278"/>
      <c r="AI732" s="278"/>
      <c r="AJ732" s="278"/>
      <c r="AK732" s="278"/>
      <c r="AL732" s="278"/>
      <c r="AM732" s="278"/>
      <c r="AN732" s="278"/>
      <c r="AO732" s="278"/>
      <c r="AP732" s="278"/>
      <c r="AQ732" s="278"/>
      <c r="AR732" s="278"/>
      <c r="AS732" s="278"/>
      <c r="AT732" s="278"/>
      <c r="AU732" s="278"/>
      <c r="AV732" s="278"/>
      <c r="AW732" s="278"/>
      <c r="AX732" s="278"/>
      <c r="AY732" s="278"/>
      <c r="AZ732" s="278"/>
      <c r="BA732" s="278"/>
      <c r="BB732" s="278"/>
      <c r="BC732" s="278"/>
      <c r="BD732" s="278"/>
      <c r="BE732" s="278"/>
      <c r="BF732" s="278"/>
      <c r="BG732" s="278"/>
      <c r="BH732" s="278"/>
      <c r="BI732" s="278"/>
      <c r="BJ732" s="278"/>
      <c r="BK732" s="278"/>
      <c r="BL732" s="278"/>
      <c r="BM732" s="278"/>
      <c r="BN732" s="278"/>
      <c r="BO732" s="278"/>
      <c r="BP732" s="278"/>
      <c r="BQ732" s="278"/>
      <c r="BR732" s="278"/>
      <c r="BS732" s="278"/>
      <c r="BT732" s="278"/>
      <c r="BU732" s="278"/>
      <c r="BV732" s="278"/>
      <c r="BW732" s="278"/>
      <c r="BX732" s="278"/>
      <c r="BY732" s="278"/>
      <c r="BZ732" s="278"/>
      <c r="CA732" s="278"/>
      <c r="CB732" s="278"/>
      <c r="CC732" s="278"/>
      <c r="CD732" s="278"/>
      <c r="CE732" s="278"/>
    </row>
    <row r="733" spans="1:84" s="203" customFormat="1" ht="12.65" customHeight="1" x14ac:dyDescent="0.35">
      <c r="A733" s="203" t="s">
        <v>745</v>
      </c>
      <c r="B733" s="203" t="s">
        <v>980</v>
      </c>
      <c r="C733" s="203" t="s">
        <v>981</v>
      </c>
      <c r="D733" s="203" t="s">
        <v>982</v>
      </c>
      <c r="E733" s="203" t="s">
        <v>983</v>
      </c>
      <c r="F733" s="203" t="s">
        <v>984</v>
      </c>
      <c r="G733" s="203" t="s">
        <v>985</v>
      </c>
      <c r="H733" s="203" t="s">
        <v>986</v>
      </c>
      <c r="I733" s="203" t="s">
        <v>987</v>
      </c>
      <c r="J733" s="203" t="s">
        <v>988</v>
      </c>
      <c r="K733" s="203" t="s">
        <v>989</v>
      </c>
      <c r="L733" s="203" t="s">
        <v>990</v>
      </c>
      <c r="M733" s="203" t="s">
        <v>991</v>
      </c>
      <c r="N733" s="203" t="s">
        <v>992</v>
      </c>
      <c r="O733" s="203" t="s">
        <v>993</v>
      </c>
      <c r="P733" s="203" t="s">
        <v>994</v>
      </c>
      <c r="Q733" s="203" t="s">
        <v>995</v>
      </c>
      <c r="R733" s="203" t="s">
        <v>996</v>
      </c>
      <c r="S733" s="203" t="s">
        <v>997</v>
      </c>
      <c r="T733" s="203" t="s">
        <v>998</v>
      </c>
      <c r="U733" s="203" t="s">
        <v>999</v>
      </c>
      <c r="V733" s="203" t="s">
        <v>1000</v>
      </c>
      <c r="W733" s="203" t="s">
        <v>1001</v>
      </c>
      <c r="X733" s="203" t="s">
        <v>1002</v>
      </c>
      <c r="Y733" s="203" t="s">
        <v>1003</v>
      </c>
    </row>
    <row r="734" spans="1:84" s="201" customFormat="1" ht="12.65" customHeight="1" x14ac:dyDescent="0.35">
      <c r="A734" s="202" t="str">
        <f>RIGHT($C$83,3)&amp;"*"&amp;RIGHT($C$82,4)&amp;"*"&amp;C$55&amp;"*"&amp;"A"</f>
        <v>168*2020*6010*A</v>
      </c>
      <c r="B734" s="278">
        <f>ROUND(C59,0)</f>
        <v>5401</v>
      </c>
      <c r="C734" s="278">
        <f>ROUND(C60,2)</f>
        <v>57.69</v>
      </c>
      <c r="D734" s="278">
        <f>ROUND(C61,0)</f>
        <v>5549802</v>
      </c>
      <c r="E734" s="278">
        <f>ROUND(C62,0)</f>
        <v>1627715</v>
      </c>
      <c r="F734" s="278">
        <f>ROUND(C63,0)</f>
        <v>1371575</v>
      </c>
      <c r="G734" s="278">
        <f>ROUND(C64,0)</f>
        <v>683525</v>
      </c>
      <c r="H734" s="278">
        <f>ROUND(C65,0)</f>
        <v>8045</v>
      </c>
      <c r="I734" s="278">
        <f>ROUND(C66,0)</f>
        <v>29580</v>
      </c>
      <c r="J734" s="278">
        <f>ROUND(C67,0)</f>
        <v>115105</v>
      </c>
      <c r="K734" s="278">
        <f>ROUND(C68,0)</f>
        <v>0</v>
      </c>
      <c r="L734" s="278">
        <f>ROUND(C69,0)</f>
        <v>22460</v>
      </c>
      <c r="M734" s="278">
        <f>ROUND(C70,0)</f>
        <v>0</v>
      </c>
      <c r="N734" s="278">
        <f>ROUND(C75,0)</f>
        <v>45502689</v>
      </c>
      <c r="O734" s="278">
        <f>ROUND(C73,0)</f>
        <v>45328084</v>
      </c>
      <c r="P734" s="278">
        <f>IF(C76&gt;0,ROUND(C76,0),0)</f>
        <v>12817</v>
      </c>
      <c r="Q734" s="278">
        <f>IF(C77&gt;0,ROUND(C77,0),0)</f>
        <v>8345</v>
      </c>
      <c r="R734" s="278">
        <f>IF(C78&gt;0,ROUND(C78,0),0)</f>
        <v>0</v>
      </c>
      <c r="S734" s="278">
        <f>IF(C79&gt;0,ROUND(C79,0),0)</f>
        <v>111994</v>
      </c>
      <c r="T734" s="278">
        <f>IF(C80&gt;0,ROUND(C80,2),0)</f>
        <v>47.01</v>
      </c>
      <c r="U734" s="278"/>
      <c r="V734" s="278"/>
      <c r="W734" s="278"/>
      <c r="X734" s="278"/>
      <c r="Y734" s="278" t="e">
        <f>IF(M668&lt;&gt;0,ROUND(M668,0),0)</f>
        <v>#DIV/0!</v>
      </c>
      <c r="Z734" s="278"/>
      <c r="AA734" s="278"/>
      <c r="AB734" s="278"/>
      <c r="AC734" s="278"/>
      <c r="AD734" s="278"/>
      <c r="AE734" s="278"/>
      <c r="AF734" s="278"/>
      <c r="AG734" s="278"/>
      <c r="AH734" s="278"/>
      <c r="AI734" s="278"/>
      <c r="AJ734" s="278"/>
      <c r="AK734" s="278"/>
      <c r="AL734" s="278"/>
      <c r="AM734" s="278"/>
      <c r="AN734" s="278"/>
      <c r="AO734" s="278"/>
      <c r="AP734" s="278"/>
      <c r="AQ734" s="278"/>
      <c r="AR734" s="278"/>
      <c r="AS734" s="278"/>
      <c r="AT734" s="278"/>
      <c r="AU734" s="278"/>
      <c r="AV734" s="278"/>
      <c r="AW734" s="278"/>
      <c r="AX734" s="278"/>
      <c r="AY734" s="278"/>
      <c r="AZ734" s="278"/>
      <c r="BA734" s="278"/>
      <c r="BB734" s="278"/>
      <c r="BC734" s="278"/>
      <c r="BD734" s="278"/>
      <c r="BE734" s="278"/>
      <c r="BF734" s="278"/>
      <c r="BG734" s="278"/>
      <c r="BH734" s="278"/>
      <c r="BI734" s="278"/>
      <c r="BJ734" s="278"/>
      <c r="BK734" s="278"/>
      <c r="BL734" s="278"/>
      <c r="BM734" s="278"/>
      <c r="BN734" s="278"/>
      <c r="BO734" s="278"/>
      <c r="BP734" s="278"/>
      <c r="BQ734" s="278"/>
      <c r="BR734" s="278"/>
      <c r="BS734" s="278"/>
      <c r="BT734" s="278"/>
      <c r="BU734" s="278"/>
      <c r="BV734" s="278"/>
      <c r="BW734" s="278"/>
      <c r="BX734" s="278"/>
      <c r="BY734" s="278"/>
      <c r="BZ734" s="278"/>
      <c r="CA734" s="278"/>
      <c r="CB734" s="278"/>
      <c r="CC734" s="278"/>
      <c r="CD734" s="278"/>
      <c r="CE734" s="278"/>
    </row>
    <row r="735" spans="1:84" ht="12.65" customHeight="1" x14ac:dyDescent="0.35">
      <c r="A735" s="209" t="str">
        <f>RIGHT($C$83,3)&amp;"*"&amp;RIGHT($C$82,4)&amp;"*"&amp;D$55&amp;"*"&amp;"A"</f>
        <v>168*2020*6030*A</v>
      </c>
      <c r="B735" s="278">
        <f>ROUND(D59,0)</f>
        <v>11942</v>
      </c>
      <c r="C735" s="280">
        <f>ROUND(D60,2)</f>
        <v>92.81</v>
      </c>
      <c r="D735" s="278">
        <f>ROUND(D61,0)</f>
        <v>7448336</v>
      </c>
      <c r="E735" s="278">
        <f>ROUND(D62,0)</f>
        <v>2170119</v>
      </c>
      <c r="F735" s="278">
        <f>ROUND(D63,0)</f>
        <v>506483</v>
      </c>
      <c r="G735" s="278">
        <f>ROUND(D64,0)</f>
        <v>793021</v>
      </c>
      <c r="H735" s="278">
        <f>ROUND(D65,0)</f>
        <v>15272</v>
      </c>
      <c r="I735" s="278">
        <f>ROUND(D66,0)</f>
        <v>19088</v>
      </c>
      <c r="J735" s="278">
        <f>ROUND(D67,0)</f>
        <v>71492</v>
      </c>
      <c r="K735" s="278">
        <f>ROUND(D68,0)</f>
        <v>0</v>
      </c>
      <c r="L735" s="278">
        <f>ROUND(D69,0)</f>
        <v>11936</v>
      </c>
      <c r="M735" s="278">
        <f>ROUND(D70,0)</f>
        <v>0</v>
      </c>
      <c r="N735" s="278">
        <f>ROUND(D75,0)</f>
        <v>63244816</v>
      </c>
      <c r="O735" s="278">
        <f>ROUND(D73,0)</f>
        <v>60066090</v>
      </c>
      <c r="P735" s="278">
        <f>IF(D76&gt;0,ROUND(D76,0),0)</f>
        <v>22396</v>
      </c>
      <c r="Q735" s="278">
        <f>IF(D77&gt;0,ROUND(D77,0),0)</f>
        <v>86230</v>
      </c>
      <c r="R735" s="278">
        <f>IF(D78&gt;0,ROUND(D78,0),0)</f>
        <v>0</v>
      </c>
      <c r="S735" s="278">
        <f>IF(D79&gt;0,ROUND(D79,0),0)</f>
        <v>153439</v>
      </c>
      <c r="T735" s="280">
        <f>IF(D80&gt;0,ROUND(D80,2),0)</f>
        <v>58.03</v>
      </c>
      <c r="U735" s="278"/>
      <c r="V735" s="279"/>
      <c r="W735" s="278"/>
      <c r="X735" s="278"/>
      <c r="Y735" s="278" t="e">
        <f t="shared" ref="Y735:Y779" si="22">IF(M669&lt;&gt;0,ROUND(M669,0),0)</f>
        <v>#DIV/0!</v>
      </c>
      <c r="Z735" s="279"/>
      <c r="AA735" s="279"/>
      <c r="AB735" s="279"/>
      <c r="AC735" s="279"/>
      <c r="AD735" s="279"/>
      <c r="AE735" s="279"/>
      <c r="AF735" s="279"/>
      <c r="AG735" s="279"/>
      <c r="AH735" s="279"/>
      <c r="AI735" s="279"/>
      <c r="AJ735" s="279"/>
      <c r="AK735" s="279"/>
      <c r="AL735" s="279"/>
      <c r="AM735" s="279"/>
      <c r="AN735" s="279"/>
      <c r="AO735" s="279"/>
      <c r="AP735" s="279"/>
      <c r="AQ735" s="279"/>
      <c r="AR735" s="279"/>
      <c r="AS735" s="279"/>
      <c r="AT735" s="279"/>
      <c r="AU735" s="279"/>
      <c r="AV735" s="279"/>
      <c r="AW735" s="279"/>
      <c r="AX735" s="279"/>
      <c r="AY735" s="279"/>
      <c r="AZ735" s="279"/>
      <c r="BA735" s="279"/>
      <c r="BB735" s="279"/>
      <c r="BC735" s="279"/>
      <c r="BD735" s="279"/>
      <c r="BE735" s="279"/>
      <c r="BF735" s="279"/>
      <c r="BG735" s="279"/>
      <c r="BH735" s="279"/>
      <c r="BI735" s="279"/>
      <c r="BJ735" s="279"/>
      <c r="BK735" s="279"/>
      <c r="BL735" s="279"/>
      <c r="BM735" s="279"/>
      <c r="BN735" s="279"/>
      <c r="BO735" s="279"/>
      <c r="BP735" s="279"/>
      <c r="BQ735" s="279"/>
      <c r="BR735" s="279"/>
      <c r="BS735" s="279"/>
      <c r="BT735" s="279"/>
      <c r="BU735" s="279"/>
      <c r="BV735" s="279"/>
      <c r="BW735" s="279"/>
      <c r="BX735" s="279"/>
      <c r="BY735" s="279"/>
      <c r="BZ735" s="279"/>
      <c r="CA735" s="279"/>
      <c r="CB735" s="279"/>
      <c r="CC735" s="279"/>
      <c r="CD735" s="279"/>
      <c r="CE735" s="279"/>
    </row>
    <row r="736" spans="1:84" ht="12.65" customHeight="1" x14ac:dyDescent="0.35">
      <c r="A736" s="209" t="str">
        <f>RIGHT($C$83,3)&amp;"*"&amp;RIGHT($C$82,4)&amp;"*"&amp;E$55&amp;"*"&amp;"A"</f>
        <v>168*2020*6070*A</v>
      </c>
      <c r="B736" s="278">
        <f>ROUND(E59,0)</f>
        <v>26274</v>
      </c>
      <c r="C736" s="280">
        <f>ROUND(E60,2)</f>
        <v>210.96</v>
      </c>
      <c r="D736" s="278">
        <f>ROUND(E61,0)</f>
        <v>17656560</v>
      </c>
      <c r="E736" s="278">
        <f>ROUND(E62,0)</f>
        <v>5527262</v>
      </c>
      <c r="F736" s="278">
        <f>ROUND(E63,0)</f>
        <v>275275</v>
      </c>
      <c r="G736" s="278">
        <f>ROUND(E64,0)</f>
        <v>956745</v>
      </c>
      <c r="H736" s="278">
        <f>ROUND(E65,0)</f>
        <v>51774</v>
      </c>
      <c r="I736" s="278">
        <f>ROUND(E66,0)</f>
        <v>239291</v>
      </c>
      <c r="J736" s="278">
        <f>ROUND(E67,0)</f>
        <v>104399</v>
      </c>
      <c r="K736" s="278">
        <f>ROUND(E68,0)</f>
        <v>0</v>
      </c>
      <c r="L736" s="278">
        <f>ROUND(E69,0)</f>
        <v>24036</v>
      </c>
      <c r="M736" s="278">
        <f>ROUND(E70,0)</f>
        <v>0</v>
      </c>
      <c r="N736" s="278">
        <f>ROUND(E75,0)</f>
        <v>107459651</v>
      </c>
      <c r="O736" s="278">
        <f>ROUND(E73,0)</f>
        <v>99230541</v>
      </c>
      <c r="P736" s="278">
        <f>IF(E76&gt;0,ROUND(E76,0),0)</f>
        <v>82636</v>
      </c>
      <c r="Q736" s="278">
        <f>IF(E77&gt;0,ROUND(E77,0),0)</f>
        <v>158552</v>
      </c>
      <c r="R736" s="278">
        <f>IF(E78&gt;0,ROUND(E78,0),0)</f>
        <v>0</v>
      </c>
      <c r="S736" s="278">
        <f>IF(E79&gt;0,ROUND(E79,0),0)</f>
        <v>397410</v>
      </c>
      <c r="T736" s="280">
        <f>IF(E80&gt;0,ROUND(E80,2),0)</f>
        <v>137.19999999999999</v>
      </c>
      <c r="U736" s="278"/>
      <c r="V736" s="279"/>
      <c r="W736" s="278"/>
      <c r="X736" s="278"/>
      <c r="Y736" s="278" t="e">
        <f t="shared" si="22"/>
        <v>#DIV/0!</v>
      </c>
      <c r="Z736" s="279"/>
      <c r="AA736" s="279"/>
      <c r="AB736" s="279"/>
      <c r="AC736" s="279"/>
      <c r="AD736" s="279"/>
      <c r="AE736" s="279"/>
      <c r="AF736" s="279"/>
      <c r="AG736" s="279"/>
      <c r="AH736" s="279"/>
      <c r="AI736" s="279"/>
      <c r="AJ736" s="279"/>
      <c r="AK736" s="279"/>
      <c r="AL736" s="279"/>
      <c r="AM736" s="279"/>
      <c r="AN736" s="279"/>
      <c r="AO736" s="279"/>
      <c r="AP736" s="279"/>
      <c r="AQ736" s="279"/>
      <c r="AR736" s="279"/>
      <c r="AS736" s="279"/>
      <c r="AT736" s="279"/>
      <c r="AU736" s="279"/>
      <c r="AV736" s="279"/>
      <c r="AW736" s="279"/>
      <c r="AX736" s="279"/>
      <c r="AY736" s="279"/>
      <c r="AZ736" s="279"/>
      <c r="BA736" s="279"/>
      <c r="BB736" s="279"/>
      <c r="BC736" s="279"/>
      <c r="BD736" s="279"/>
      <c r="BE736" s="279"/>
      <c r="BF736" s="279"/>
      <c r="BG736" s="279"/>
      <c r="BH736" s="279"/>
      <c r="BI736" s="279"/>
      <c r="BJ736" s="279"/>
      <c r="BK736" s="279"/>
      <c r="BL736" s="279"/>
      <c r="BM736" s="279"/>
      <c r="BN736" s="279"/>
      <c r="BO736" s="279"/>
      <c r="BP736" s="279"/>
      <c r="BQ736" s="279"/>
      <c r="BR736" s="279"/>
      <c r="BS736" s="279"/>
      <c r="BT736" s="279"/>
      <c r="BU736" s="279"/>
      <c r="BV736" s="279"/>
      <c r="BW736" s="279"/>
      <c r="BX736" s="279"/>
      <c r="BY736" s="279"/>
      <c r="BZ736" s="279"/>
      <c r="CA736" s="279"/>
      <c r="CB736" s="279"/>
      <c r="CC736" s="279"/>
      <c r="CD736" s="279"/>
      <c r="CE736" s="279"/>
    </row>
    <row r="737" spans="1:83" ht="12.65" customHeight="1" x14ac:dyDescent="0.35">
      <c r="A737" s="209" t="str">
        <f>RIGHT($C$83,3)&amp;"*"&amp;RIGHT($C$82,4)&amp;"*"&amp;F$55&amp;"*"&amp;"A"</f>
        <v>168*2020*6100*A</v>
      </c>
      <c r="B737" s="278">
        <f>ROUND(F59,0)</f>
        <v>0</v>
      </c>
      <c r="C737" s="280">
        <f>ROUND(F60,2)</f>
        <v>0</v>
      </c>
      <c r="D737" s="278">
        <f>ROUND(F61,0)</f>
        <v>0</v>
      </c>
      <c r="E737" s="278">
        <f>ROUND(F62,0)</f>
        <v>0</v>
      </c>
      <c r="F737" s="278">
        <f>ROUND(F63,0)</f>
        <v>0</v>
      </c>
      <c r="G737" s="278">
        <f>ROUND(F64,0)</f>
        <v>0</v>
      </c>
      <c r="H737" s="278">
        <f>ROUND(F65,0)</f>
        <v>0</v>
      </c>
      <c r="I737" s="278">
        <f>ROUND(F66,0)</f>
        <v>0</v>
      </c>
      <c r="J737" s="278">
        <f>ROUND(F67,0)</f>
        <v>0</v>
      </c>
      <c r="K737" s="278">
        <f>ROUND(F68,0)</f>
        <v>0</v>
      </c>
      <c r="L737" s="278">
        <f>ROUND(F69,0)</f>
        <v>0</v>
      </c>
      <c r="M737" s="278">
        <f>ROUND(F70,0)</f>
        <v>0</v>
      </c>
      <c r="N737" s="278">
        <f>ROUND(F75,0)</f>
        <v>0</v>
      </c>
      <c r="O737" s="278">
        <f>ROUND(F73,0)</f>
        <v>0</v>
      </c>
      <c r="P737" s="278">
        <f>IF(F76&gt;0,ROUND(F76,0),0)</f>
        <v>0</v>
      </c>
      <c r="Q737" s="278">
        <f>IF(F77&gt;0,ROUND(F77,0),0)</f>
        <v>0</v>
      </c>
      <c r="R737" s="278">
        <f>IF(F78&gt;0,ROUND(F78,0),0)</f>
        <v>0</v>
      </c>
      <c r="S737" s="278">
        <f>IF(F79&gt;0,ROUND(F79,0),0)</f>
        <v>0</v>
      </c>
      <c r="T737" s="280">
        <f>IF(F80&gt;0,ROUND(F80,2),0)</f>
        <v>0</v>
      </c>
      <c r="U737" s="278"/>
      <c r="V737" s="279"/>
      <c r="W737" s="278"/>
      <c r="X737" s="278"/>
      <c r="Y737" s="278" t="e">
        <f t="shared" si="22"/>
        <v>#DIV/0!</v>
      </c>
      <c r="Z737" s="279"/>
      <c r="AA737" s="279"/>
      <c r="AB737" s="279"/>
      <c r="AC737" s="279"/>
      <c r="AD737" s="279"/>
      <c r="AE737" s="279"/>
      <c r="AF737" s="279"/>
      <c r="AG737" s="279"/>
      <c r="AH737" s="279"/>
      <c r="AI737" s="279"/>
      <c r="AJ737" s="279"/>
      <c r="AK737" s="279"/>
      <c r="AL737" s="279"/>
      <c r="AM737" s="279"/>
      <c r="AN737" s="279"/>
      <c r="AO737" s="279"/>
      <c r="AP737" s="279"/>
      <c r="AQ737" s="279"/>
      <c r="AR737" s="279"/>
      <c r="AS737" s="279"/>
      <c r="AT737" s="279"/>
      <c r="AU737" s="279"/>
      <c r="AV737" s="279"/>
      <c r="AW737" s="279"/>
      <c r="AX737" s="279"/>
      <c r="AY737" s="279"/>
      <c r="AZ737" s="279"/>
      <c r="BA737" s="279"/>
      <c r="BB737" s="279"/>
      <c r="BC737" s="279"/>
      <c r="BD737" s="279"/>
      <c r="BE737" s="279"/>
      <c r="BF737" s="279"/>
      <c r="BG737" s="279"/>
      <c r="BH737" s="279"/>
      <c r="BI737" s="279"/>
      <c r="BJ737" s="279"/>
      <c r="BK737" s="279"/>
      <c r="BL737" s="279"/>
      <c r="BM737" s="279"/>
      <c r="BN737" s="279"/>
      <c r="BO737" s="279"/>
      <c r="BP737" s="279"/>
      <c r="BQ737" s="279"/>
      <c r="BR737" s="279"/>
      <c r="BS737" s="279"/>
      <c r="BT737" s="279"/>
      <c r="BU737" s="279"/>
      <c r="BV737" s="279"/>
      <c r="BW737" s="279"/>
      <c r="BX737" s="279"/>
      <c r="BY737" s="279"/>
      <c r="BZ737" s="279"/>
      <c r="CA737" s="279"/>
      <c r="CB737" s="279"/>
      <c r="CC737" s="279"/>
      <c r="CD737" s="279"/>
      <c r="CE737" s="279"/>
    </row>
    <row r="738" spans="1:83" ht="12.65" customHeight="1" x14ac:dyDescent="0.35">
      <c r="A738" s="209" t="str">
        <f>RIGHT($C$83,3)&amp;"*"&amp;RIGHT($C$82,4)&amp;"*"&amp;G$55&amp;"*"&amp;"A"</f>
        <v>168*2020*6120*A</v>
      </c>
      <c r="B738" s="278">
        <f>ROUND(G59,0)</f>
        <v>0</v>
      </c>
      <c r="C738" s="280">
        <f>ROUND(G60,2)</f>
        <v>0</v>
      </c>
      <c r="D738" s="278">
        <f>ROUND(G61,0)</f>
        <v>0</v>
      </c>
      <c r="E738" s="278">
        <f>ROUND(G62,0)</f>
        <v>0</v>
      </c>
      <c r="F738" s="278">
        <f>ROUND(G63,0)</f>
        <v>0</v>
      </c>
      <c r="G738" s="278">
        <f>ROUND(G64,0)</f>
        <v>0</v>
      </c>
      <c r="H738" s="278">
        <f>ROUND(G65,0)</f>
        <v>0</v>
      </c>
      <c r="I738" s="278">
        <f>ROUND(G66,0)</f>
        <v>0</v>
      </c>
      <c r="J738" s="278">
        <f>ROUND(G67,0)</f>
        <v>0</v>
      </c>
      <c r="K738" s="278">
        <f>ROUND(G68,0)</f>
        <v>0</v>
      </c>
      <c r="L738" s="278">
        <f>ROUND(G69,0)</f>
        <v>0</v>
      </c>
      <c r="M738" s="278">
        <f>ROUND(G70,0)</f>
        <v>0</v>
      </c>
      <c r="N738" s="278">
        <f>ROUND(G75,0)</f>
        <v>0</v>
      </c>
      <c r="O738" s="278">
        <f>ROUND(G73,0)</f>
        <v>0</v>
      </c>
      <c r="P738" s="278">
        <f>IF(G76&gt;0,ROUND(G76,0),0)</f>
        <v>0</v>
      </c>
      <c r="Q738" s="278">
        <f>IF(G77&gt;0,ROUND(G77,0),0)</f>
        <v>0</v>
      </c>
      <c r="R738" s="278">
        <f>IF(G78&gt;0,ROUND(G78,0),0)</f>
        <v>0</v>
      </c>
      <c r="S738" s="278">
        <f>IF(G79&gt;0,ROUND(G79,0),0)</f>
        <v>0</v>
      </c>
      <c r="T738" s="280">
        <f>IF(G80&gt;0,ROUND(G80,2),0)</f>
        <v>0</v>
      </c>
      <c r="U738" s="278"/>
      <c r="V738" s="279"/>
      <c r="W738" s="278"/>
      <c r="X738" s="278"/>
      <c r="Y738" s="278" t="e">
        <f t="shared" si="22"/>
        <v>#DIV/0!</v>
      </c>
      <c r="Z738" s="279"/>
      <c r="AA738" s="279"/>
      <c r="AB738" s="279"/>
      <c r="AC738" s="279"/>
      <c r="AD738" s="279"/>
      <c r="AE738" s="279"/>
      <c r="AF738" s="279"/>
      <c r="AG738" s="279"/>
      <c r="AH738" s="279"/>
      <c r="AI738" s="279"/>
      <c r="AJ738" s="279"/>
      <c r="AK738" s="279"/>
      <c r="AL738" s="279"/>
      <c r="AM738" s="279"/>
      <c r="AN738" s="279"/>
      <c r="AO738" s="279"/>
      <c r="AP738" s="279"/>
      <c r="AQ738" s="279"/>
      <c r="AR738" s="279"/>
      <c r="AS738" s="279"/>
      <c r="AT738" s="279"/>
      <c r="AU738" s="279"/>
      <c r="AV738" s="279"/>
      <c r="AW738" s="279"/>
      <c r="AX738" s="279"/>
      <c r="AY738" s="279"/>
      <c r="AZ738" s="279"/>
      <c r="BA738" s="279"/>
      <c r="BB738" s="279"/>
      <c r="BC738" s="279"/>
      <c r="BD738" s="279"/>
      <c r="BE738" s="279"/>
      <c r="BF738" s="279"/>
      <c r="BG738" s="279"/>
      <c r="BH738" s="279"/>
      <c r="BI738" s="279"/>
      <c r="BJ738" s="279"/>
      <c r="BK738" s="279"/>
      <c r="BL738" s="279"/>
      <c r="BM738" s="279"/>
      <c r="BN738" s="279"/>
      <c r="BO738" s="279"/>
      <c r="BP738" s="279"/>
      <c r="BQ738" s="279"/>
      <c r="BR738" s="279"/>
      <c r="BS738" s="279"/>
      <c r="BT738" s="279"/>
      <c r="BU738" s="279"/>
      <c r="BV738" s="279"/>
      <c r="BW738" s="279"/>
      <c r="BX738" s="279"/>
      <c r="BY738" s="279"/>
      <c r="BZ738" s="279"/>
      <c r="CA738" s="279"/>
      <c r="CB738" s="279"/>
      <c r="CC738" s="279"/>
      <c r="CD738" s="279"/>
      <c r="CE738" s="279"/>
    </row>
    <row r="739" spans="1:83" ht="12.65" customHeight="1" x14ac:dyDescent="0.35">
      <c r="A739" s="209" t="str">
        <f>RIGHT($C$83,3)&amp;"*"&amp;RIGHT($C$82,4)&amp;"*"&amp;H$55&amp;"*"&amp;"A"</f>
        <v>168*2020*6140*A</v>
      </c>
      <c r="B739" s="278">
        <f>ROUND(H59,0)</f>
        <v>0</v>
      </c>
      <c r="C739" s="280">
        <f>ROUND(H60,2)</f>
        <v>0</v>
      </c>
      <c r="D739" s="278">
        <f>ROUND(H61,0)</f>
        <v>0</v>
      </c>
      <c r="E739" s="278">
        <f>ROUND(H62,0)</f>
        <v>0</v>
      </c>
      <c r="F739" s="278">
        <f>ROUND(H63,0)</f>
        <v>0</v>
      </c>
      <c r="G739" s="278">
        <f>ROUND(H64,0)</f>
        <v>0</v>
      </c>
      <c r="H739" s="278">
        <f>ROUND(H65,0)</f>
        <v>0</v>
      </c>
      <c r="I739" s="278">
        <f>ROUND(H66,0)</f>
        <v>0</v>
      </c>
      <c r="J739" s="278">
        <f>ROUND(H67,0)</f>
        <v>0</v>
      </c>
      <c r="K739" s="278">
        <f>ROUND(H68,0)</f>
        <v>0</v>
      </c>
      <c r="L739" s="278">
        <f>ROUND(H69,0)</f>
        <v>0</v>
      </c>
      <c r="M739" s="278">
        <f>ROUND(H70,0)</f>
        <v>0</v>
      </c>
      <c r="N739" s="278">
        <f>ROUND(H75,0)</f>
        <v>0</v>
      </c>
      <c r="O739" s="278">
        <f>ROUND(H73,0)</f>
        <v>0</v>
      </c>
      <c r="P739" s="278">
        <f>IF(H76&gt;0,ROUND(H76,0),0)</f>
        <v>0</v>
      </c>
      <c r="Q739" s="278">
        <f>IF(H77&gt;0,ROUND(H77,0),0)</f>
        <v>0</v>
      </c>
      <c r="R739" s="278">
        <f>IF(H78&gt;0,ROUND(H78,0),0)</f>
        <v>0</v>
      </c>
      <c r="S739" s="278">
        <f>IF(H79&gt;0,ROUND(H79,0),0)</f>
        <v>0</v>
      </c>
      <c r="T739" s="280">
        <f>IF(H80&gt;0,ROUND(H80,2),0)</f>
        <v>0</v>
      </c>
      <c r="U739" s="278"/>
      <c r="V739" s="279"/>
      <c r="W739" s="278"/>
      <c r="X739" s="278"/>
      <c r="Y739" s="278" t="e">
        <f t="shared" si="22"/>
        <v>#DIV/0!</v>
      </c>
      <c r="Z739" s="279"/>
      <c r="AA739" s="279"/>
      <c r="AB739" s="279"/>
      <c r="AC739" s="279"/>
      <c r="AD739" s="279"/>
      <c r="AE739" s="279"/>
      <c r="AF739" s="279"/>
      <c r="AG739" s="279"/>
      <c r="AH739" s="279"/>
      <c r="AI739" s="279"/>
      <c r="AJ739" s="279"/>
      <c r="AK739" s="279"/>
      <c r="AL739" s="279"/>
      <c r="AM739" s="279"/>
      <c r="AN739" s="279"/>
      <c r="AO739" s="279"/>
      <c r="AP739" s="279"/>
      <c r="AQ739" s="279"/>
      <c r="AR739" s="279"/>
      <c r="AS739" s="279"/>
      <c r="AT739" s="279"/>
      <c r="AU739" s="279"/>
      <c r="AV739" s="279"/>
      <c r="AW739" s="279"/>
      <c r="AX739" s="279"/>
      <c r="AY739" s="279"/>
      <c r="AZ739" s="279"/>
      <c r="BA739" s="279"/>
      <c r="BB739" s="279"/>
      <c r="BC739" s="279"/>
      <c r="BD739" s="279"/>
      <c r="BE739" s="279"/>
      <c r="BF739" s="279"/>
      <c r="BG739" s="279"/>
      <c r="BH739" s="279"/>
      <c r="BI739" s="279"/>
      <c r="BJ739" s="279"/>
      <c r="BK739" s="279"/>
      <c r="BL739" s="279"/>
      <c r="BM739" s="279"/>
      <c r="BN739" s="279"/>
      <c r="BO739" s="279"/>
      <c r="BP739" s="279"/>
      <c r="BQ739" s="279"/>
      <c r="BR739" s="279"/>
      <c r="BS739" s="279"/>
      <c r="BT739" s="279"/>
      <c r="BU739" s="279"/>
      <c r="BV739" s="279"/>
      <c r="BW739" s="279"/>
      <c r="BX739" s="279"/>
      <c r="BY739" s="279"/>
      <c r="BZ739" s="279"/>
      <c r="CA739" s="279"/>
      <c r="CB739" s="279"/>
      <c r="CC739" s="279"/>
      <c r="CD739" s="279"/>
      <c r="CE739" s="279"/>
    </row>
    <row r="740" spans="1:83" ht="12.65" customHeight="1" x14ac:dyDescent="0.35">
      <c r="A740" s="209" t="str">
        <f>RIGHT($C$83,3)&amp;"*"&amp;RIGHT($C$82,4)&amp;"*"&amp;I$55&amp;"*"&amp;"A"</f>
        <v>168*2020*6150*A</v>
      </c>
      <c r="B740" s="278">
        <f>ROUND(I59,0)</f>
        <v>0</v>
      </c>
      <c r="C740" s="280">
        <f>ROUND(I60,2)</f>
        <v>0</v>
      </c>
      <c r="D740" s="278">
        <f>ROUND(I61,0)</f>
        <v>0</v>
      </c>
      <c r="E740" s="278">
        <f>ROUND(I62,0)</f>
        <v>0</v>
      </c>
      <c r="F740" s="278">
        <f>ROUND(I63,0)</f>
        <v>0</v>
      </c>
      <c r="G740" s="278">
        <f>ROUND(I64,0)</f>
        <v>0</v>
      </c>
      <c r="H740" s="278">
        <f>ROUND(I65,0)</f>
        <v>0</v>
      </c>
      <c r="I740" s="278">
        <f>ROUND(I66,0)</f>
        <v>0</v>
      </c>
      <c r="J740" s="278">
        <f>ROUND(I67,0)</f>
        <v>0</v>
      </c>
      <c r="K740" s="278">
        <f>ROUND(I68,0)</f>
        <v>0</v>
      </c>
      <c r="L740" s="278">
        <f>ROUND(I69,0)</f>
        <v>0</v>
      </c>
      <c r="M740" s="278">
        <f>ROUND(I70,0)</f>
        <v>0</v>
      </c>
      <c r="N740" s="278">
        <f>ROUND(I75,0)</f>
        <v>0</v>
      </c>
      <c r="O740" s="278">
        <f>ROUND(I73,0)</f>
        <v>0</v>
      </c>
      <c r="P740" s="278">
        <f>IF(I76&gt;0,ROUND(I76,0),0)</f>
        <v>0</v>
      </c>
      <c r="Q740" s="278">
        <f>IF(I77&gt;0,ROUND(I77,0),0)</f>
        <v>0</v>
      </c>
      <c r="R740" s="278">
        <f>IF(I78&gt;0,ROUND(I78,0),0)</f>
        <v>0</v>
      </c>
      <c r="S740" s="278">
        <f>IF(I79&gt;0,ROUND(I79,0),0)</f>
        <v>0</v>
      </c>
      <c r="T740" s="280">
        <f>IF(I80&gt;0,ROUND(I80,2),0)</f>
        <v>0</v>
      </c>
      <c r="U740" s="278"/>
      <c r="V740" s="279"/>
      <c r="W740" s="278"/>
      <c r="X740" s="278"/>
      <c r="Y740" s="278" t="e">
        <f t="shared" si="22"/>
        <v>#DIV/0!</v>
      </c>
      <c r="Z740" s="279"/>
      <c r="AA740" s="279"/>
      <c r="AB740" s="279"/>
      <c r="AC740" s="279"/>
      <c r="AD740" s="279"/>
      <c r="AE740" s="279"/>
      <c r="AF740" s="279"/>
      <c r="AG740" s="279"/>
      <c r="AH740" s="279"/>
      <c r="AI740" s="279"/>
      <c r="AJ740" s="279"/>
      <c r="AK740" s="279"/>
      <c r="AL740" s="279"/>
      <c r="AM740" s="279"/>
      <c r="AN740" s="279"/>
      <c r="AO740" s="279"/>
      <c r="AP740" s="279"/>
      <c r="AQ740" s="279"/>
      <c r="AR740" s="279"/>
      <c r="AS740" s="279"/>
      <c r="AT740" s="279"/>
      <c r="AU740" s="279"/>
      <c r="AV740" s="279"/>
      <c r="AW740" s="279"/>
      <c r="AX740" s="279"/>
      <c r="AY740" s="279"/>
      <c r="AZ740" s="279"/>
      <c r="BA740" s="279"/>
      <c r="BB740" s="279"/>
      <c r="BC740" s="279"/>
      <c r="BD740" s="279"/>
      <c r="BE740" s="279"/>
      <c r="BF740" s="279"/>
      <c r="BG740" s="279"/>
      <c r="BH740" s="279"/>
      <c r="BI740" s="279"/>
      <c r="BJ740" s="279"/>
      <c r="BK740" s="279"/>
      <c r="BL740" s="279"/>
      <c r="BM740" s="279"/>
      <c r="BN740" s="279"/>
      <c r="BO740" s="279"/>
      <c r="BP740" s="279"/>
      <c r="BQ740" s="279"/>
      <c r="BR740" s="279"/>
      <c r="BS740" s="279"/>
      <c r="BT740" s="279"/>
      <c r="BU740" s="279"/>
      <c r="BV740" s="279"/>
      <c r="BW740" s="279"/>
      <c r="BX740" s="279"/>
      <c r="BY740" s="279"/>
      <c r="BZ740" s="279"/>
      <c r="CA740" s="279"/>
      <c r="CB740" s="279"/>
      <c r="CC740" s="279"/>
      <c r="CD740" s="279"/>
      <c r="CE740" s="279"/>
    </row>
    <row r="741" spans="1:83" ht="12.65" customHeight="1" x14ac:dyDescent="0.35">
      <c r="A741" s="209" t="str">
        <f>RIGHT($C$83,3)&amp;"*"&amp;RIGHT($C$82,4)&amp;"*"&amp;J$55&amp;"*"&amp;"A"</f>
        <v>168*2020*6170*A</v>
      </c>
      <c r="B741" s="278">
        <f>ROUND(J59,0)</f>
        <v>1795</v>
      </c>
      <c r="C741" s="280">
        <f>ROUND(J60,2)</f>
        <v>0</v>
      </c>
      <c r="D741" s="278">
        <f>ROUND(J61,0)</f>
        <v>0</v>
      </c>
      <c r="E741" s="278">
        <f>ROUND(J62,0)</f>
        <v>0</v>
      </c>
      <c r="F741" s="278">
        <f>ROUND(J63,0)</f>
        <v>0</v>
      </c>
      <c r="G741" s="278">
        <f>ROUND(J64,0)</f>
        <v>0</v>
      </c>
      <c r="H741" s="278">
        <f>ROUND(J65,0)</f>
        <v>0</v>
      </c>
      <c r="I741" s="278">
        <f>ROUND(J66,0)</f>
        <v>0</v>
      </c>
      <c r="J741" s="278">
        <f>ROUND(J67,0)</f>
        <v>0</v>
      </c>
      <c r="K741" s="278">
        <f>ROUND(J68,0)</f>
        <v>0</v>
      </c>
      <c r="L741" s="278">
        <f>ROUND(J69,0)</f>
        <v>0</v>
      </c>
      <c r="M741" s="278">
        <f>ROUND(J70,0)</f>
        <v>0</v>
      </c>
      <c r="N741" s="278">
        <f>ROUND(J75,0)</f>
        <v>4919884</v>
      </c>
      <c r="O741" s="278">
        <f>ROUND(J73,0)</f>
        <v>4919884</v>
      </c>
      <c r="P741" s="278">
        <f>IF(J76&gt;0,ROUND(J76,0),0)</f>
        <v>0</v>
      </c>
      <c r="Q741" s="278">
        <f>IF(J77&gt;0,ROUND(J77,0),0)</f>
        <v>0</v>
      </c>
      <c r="R741" s="278">
        <f>IF(J78&gt;0,ROUND(J78,0),0)</f>
        <v>0</v>
      </c>
      <c r="S741" s="278">
        <f>IF(J79&gt;0,ROUND(J79,0),0)</f>
        <v>0</v>
      </c>
      <c r="T741" s="280">
        <f>IF(J80&gt;0,ROUND(J80,2),0)</f>
        <v>0</v>
      </c>
      <c r="U741" s="278"/>
      <c r="V741" s="279"/>
      <c r="W741" s="278"/>
      <c r="X741" s="278"/>
      <c r="Y741" s="278" t="e">
        <f t="shared" si="22"/>
        <v>#DIV/0!</v>
      </c>
      <c r="Z741" s="279"/>
      <c r="AA741" s="279"/>
      <c r="AB741" s="279"/>
      <c r="AC741" s="279"/>
      <c r="AD741" s="279"/>
      <c r="AE741" s="279"/>
      <c r="AF741" s="279"/>
      <c r="AG741" s="279"/>
      <c r="AH741" s="279"/>
      <c r="AI741" s="279"/>
      <c r="AJ741" s="279"/>
      <c r="AK741" s="279"/>
      <c r="AL741" s="279"/>
      <c r="AM741" s="279"/>
      <c r="AN741" s="279"/>
      <c r="AO741" s="279"/>
      <c r="AP741" s="279"/>
      <c r="AQ741" s="279"/>
      <c r="AR741" s="279"/>
      <c r="AS741" s="279"/>
      <c r="AT741" s="279"/>
      <c r="AU741" s="279"/>
      <c r="AV741" s="279"/>
      <c r="AW741" s="279"/>
      <c r="AX741" s="279"/>
      <c r="AY741" s="279"/>
      <c r="AZ741" s="279"/>
      <c r="BA741" s="279"/>
      <c r="BB741" s="279"/>
      <c r="BC741" s="279"/>
      <c r="BD741" s="279"/>
      <c r="BE741" s="279"/>
      <c r="BF741" s="279"/>
      <c r="BG741" s="279"/>
      <c r="BH741" s="279"/>
      <c r="BI741" s="279"/>
      <c r="BJ741" s="279"/>
      <c r="BK741" s="279"/>
      <c r="BL741" s="279"/>
      <c r="BM741" s="279"/>
      <c r="BN741" s="279"/>
      <c r="BO741" s="279"/>
      <c r="BP741" s="279"/>
      <c r="BQ741" s="279"/>
      <c r="BR741" s="279"/>
      <c r="BS741" s="279"/>
      <c r="BT741" s="279"/>
      <c r="BU741" s="279"/>
      <c r="BV741" s="279"/>
      <c r="BW741" s="279"/>
      <c r="BX741" s="279"/>
      <c r="BY741" s="279"/>
      <c r="BZ741" s="279"/>
      <c r="CA741" s="279"/>
      <c r="CB741" s="279"/>
      <c r="CC741" s="279"/>
      <c r="CD741" s="279"/>
      <c r="CE741" s="279"/>
    </row>
    <row r="742" spans="1:83" ht="12.65" customHeight="1" x14ac:dyDescent="0.35">
      <c r="A742" s="209" t="str">
        <f>RIGHT($C$83,3)&amp;"*"&amp;RIGHT($C$82,4)&amp;"*"&amp;K$55&amp;"*"&amp;"A"</f>
        <v>168*2020*6200*A</v>
      </c>
      <c r="B742" s="278">
        <f>ROUND(K59,0)</f>
        <v>0</v>
      </c>
      <c r="C742" s="280">
        <f>ROUND(K60,2)</f>
        <v>0</v>
      </c>
      <c r="D742" s="278">
        <f>ROUND(K61,0)</f>
        <v>376</v>
      </c>
      <c r="E742" s="278">
        <f>ROUND(K62,0)</f>
        <v>44</v>
      </c>
      <c r="F742" s="278">
        <f>ROUND(K63,0)</f>
        <v>0</v>
      </c>
      <c r="G742" s="278">
        <f>ROUND(K64,0)</f>
        <v>5</v>
      </c>
      <c r="H742" s="278">
        <f>ROUND(K65,0)</f>
        <v>7257</v>
      </c>
      <c r="I742" s="278">
        <f>ROUND(K66,0)</f>
        <v>0</v>
      </c>
      <c r="J742" s="278">
        <f>ROUND(K67,0)</f>
        <v>26632</v>
      </c>
      <c r="K742" s="278">
        <f>ROUND(K68,0)</f>
        <v>0</v>
      </c>
      <c r="L742" s="278">
        <f>ROUND(K69,0)</f>
        <v>0</v>
      </c>
      <c r="M742" s="278">
        <f>ROUND(K70,0)</f>
        <v>0</v>
      </c>
      <c r="N742" s="278">
        <f>ROUND(K75,0)</f>
        <v>-20</v>
      </c>
      <c r="O742" s="278">
        <f>ROUND(K73,0)</f>
        <v>-20</v>
      </c>
      <c r="P742" s="278">
        <f>IF(K76&gt;0,ROUND(K76,0),0)</f>
        <v>0</v>
      </c>
      <c r="Q742" s="278">
        <f>IF(K77&gt;0,ROUND(K77,0),0)</f>
        <v>0</v>
      </c>
      <c r="R742" s="278">
        <f>IF(K78&gt;0,ROUND(K78,0),0)</f>
        <v>0</v>
      </c>
      <c r="S742" s="278">
        <f>IF(K79&gt;0,ROUND(K79,0),0)</f>
        <v>0</v>
      </c>
      <c r="T742" s="280">
        <f>IF(K80&gt;0,ROUND(K80,2),0)</f>
        <v>0</v>
      </c>
      <c r="U742" s="278"/>
      <c r="V742" s="279"/>
      <c r="W742" s="278"/>
      <c r="X742" s="278"/>
      <c r="Y742" s="278" t="e">
        <f t="shared" si="22"/>
        <v>#DIV/0!</v>
      </c>
      <c r="Z742" s="279"/>
      <c r="AA742" s="279"/>
      <c r="AB742" s="279"/>
      <c r="AC742" s="279"/>
      <c r="AD742" s="279"/>
      <c r="AE742" s="279"/>
      <c r="AF742" s="279"/>
      <c r="AG742" s="279"/>
      <c r="AH742" s="279"/>
      <c r="AI742" s="279"/>
      <c r="AJ742" s="279"/>
      <c r="AK742" s="279"/>
      <c r="AL742" s="279"/>
      <c r="AM742" s="279"/>
      <c r="AN742" s="279"/>
      <c r="AO742" s="279"/>
      <c r="AP742" s="279"/>
      <c r="AQ742" s="279"/>
      <c r="AR742" s="279"/>
      <c r="AS742" s="279"/>
      <c r="AT742" s="279"/>
      <c r="AU742" s="279"/>
      <c r="AV742" s="279"/>
      <c r="AW742" s="279"/>
      <c r="AX742" s="279"/>
      <c r="AY742" s="279"/>
      <c r="AZ742" s="279"/>
      <c r="BA742" s="279"/>
      <c r="BB742" s="279"/>
      <c r="BC742" s="279"/>
      <c r="BD742" s="279"/>
      <c r="BE742" s="279"/>
      <c r="BF742" s="279"/>
      <c r="BG742" s="279"/>
      <c r="BH742" s="279"/>
      <c r="BI742" s="279"/>
      <c r="BJ742" s="279"/>
      <c r="BK742" s="279"/>
      <c r="BL742" s="279"/>
      <c r="BM742" s="279"/>
      <c r="BN742" s="279"/>
      <c r="BO742" s="279"/>
      <c r="BP742" s="279"/>
      <c r="BQ742" s="279"/>
      <c r="BR742" s="279"/>
      <c r="BS742" s="279"/>
      <c r="BT742" s="279"/>
      <c r="BU742" s="279"/>
      <c r="BV742" s="279"/>
      <c r="BW742" s="279"/>
      <c r="BX742" s="279"/>
      <c r="BY742" s="279"/>
      <c r="BZ742" s="279"/>
      <c r="CA742" s="279"/>
      <c r="CB742" s="279"/>
      <c r="CC742" s="279"/>
      <c r="CD742" s="279"/>
      <c r="CE742" s="279"/>
    </row>
    <row r="743" spans="1:83" ht="12.65" customHeight="1" x14ac:dyDescent="0.35">
      <c r="A743" s="209" t="str">
        <f>RIGHT($C$83,3)&amp;"*"&amp;RIGHT($C$82,4)&amp;"*"&amp;L$55&amp;"*"&amp;"A"</f>
        <v>168*2020*6210*A</v>
      </c>
      <c r="B743" s="278">
        <f>ROUND(L59,0)</f>
        <v>0</v>
      </c>
      <c r="C743" s="280">
        <f>ROUND(L60,2)</f>
        <v>0</v>
      </c>
      <c r="D743" s="278">
        <f>ROUND(L61,0)</f>
        <v>0</v>
      </c>
      <c r="E743" s="278">
        <f>ROUND(L62,0)</f>
        <v>0</v>
      </c>
      <c r="F743" s="278">
        <f>ROUND(L63,0)</f>
        <v>0</v>
      </c>
      <c r="G743" s="278">
        <f>ROUND(L64,0)</f>
        <v>0</v>
      </c>
      <c r="H743" s="278">
        <f>ROUND(L65,0)</f>
        <v>0</v>
      </c>
      <c r="I743" s="278">
        <f>ROUND(L66,0)</f>
        <v>0</v>
      </c>
      <c r="J743" s="278">
        <f>ROUND(L67,0)</f>
        <v>0</v>
      </c>
      <c r="K743" s="278">
        <f>ROUND(L68,0)</f>
        <v>0</v>
      </c>
      <c r="L743" s="278">
        <f>ROUND(L69,0)</f>
        <v>0</v>
      </c>
      <c r="M743" s="278">
        <f>ROUND(L70,0)</f>
        <v>0</v>
      </c>
      <c r="N743" s="278">
        <f>ROUND(L75,0)</f>
        <v>0</v>
      </c>
      <c r="O743" s="278">
        <f>ROUND(L73,0)</f>
        <v>0</v>
      </c>
      <c r="P743" s="278">
        <f>IF(L76&gt;0,ROUND(L76,0),0)</f>
        <v>0</v>
      </c>
      <c r="Q743" s="278">
        <f>IF(L77&gt;0,ROUND(L77,0),0)</f>
        <v>0</v>
      </c>
      <c r="R743" s="278">
        <f>IF(L78&gt;0,ROUND(L78,0),0)</f>
        <v>0</v>
      </c>
      <c r="S743" s="278">
        <f>IF(L79&gt;0,ROUND(L79,0),0)</f>
        <v>0</v>
      </c>
      <c r="T743" s="280">
        <f>IF(L80&gt;0,ROUND(L80,2),0)</f>
        <v>0</v>
      </c>
      <c r="U743" s="278"/>
      <c r="V743" s="279"/>
      <c r="W743" s="278"/>
      <c r="X743" s="278"/>
      <c r="Y743" s="278" t="e">
        <f t="shared" si="22"/>
        <v>#DIV/0!</v>
      </c>
      <c r="Z743" s="279"/>
      <c r="AA743" s="279"/>
      <c r="AB743" s="279"/>
      <c r="AC743" s="279"/>
      <c r="AD743" s="279"/>
      <c r="AE743" s="279"/>
      <c r="AF743" s="279"/>
      <c r="AG743" s="279"/>
      <c r="AH743" s="279"/>
      <c r="AI743" s="279"/>
      <c r="AJ743" s="279"/>
      <c r="AK743" s="279"/>
      <c r="AL743" s="279"/>
      <c r="AM743" s="279"/>
      <c r="AN743" s="279"/>
      <c r="AO743" s="279"/>
      <c r="AP743" s="279"/>
      <c r="AQ743" s="279"/>
      <c r="AR743" s="279"/>
      <c r="AS743" s="279"/>
      <c r="AT743" s="279"/>
      <c r="AU743" s="279"/>
      <c r="AV743" s="279"/>
      <c r="AW743" s="279"/>
      <c r="AX743" s="279"/>
      <c r="AY743" s="279"/>
      <c r="AZ743" s="279"/>
      <c r="BA743" s="279"/>
      <c r="BB743" s="279"/>
      <c r="BC743" s="279"/>
      <c r="BD743" s="279"/>
      <c r="BE743" s="279"/>
      <c r="BF743" s="279"/>
      <c r="BG743" s="279"/>
      <c r="BH743" s="279"/>
      <c r="BI743" s="279"/>
      <c r="BJ743" s="279"/>
      <c r="BK743" s="279"/>
      <c r="BL743" s="279"/>
      <c r="BM743" s="279"/>
      <c r="BN743" s="279"/>
      <c r="BO743" s="279"/>
      <c r="BP743" s="279"/>
      <c r="BQ743" s="279"/>
      <c r="BR743" s="279"/>
      <c r="BS743" s="279"/>
      <c r="BT743" s="279"/>
      <c r="BU743" s="279"/>
      <c r="BV743" s="279"/>
      <c r="BW743" s="279"/>
      <c r="BX743" s="279"/>
      <c r="BY743" s="279"/>
      <c r="BZ743" s="279"/>
      <c r="CA743" s="279"/>
      <c r="CB743" s="279"/>
      <c r="CC743" s="279"/>
      <c r="CD743" s="279"/>
      <c r="CE743" s="279"/>
    </row>
    <row r="744" spans="1:83" ht="12.65" customHeight="1" x14ac:dyDescent="0.35">
      <c r="A744" s="209" t="str">
        <f>RIGHT($C$83,3)&amp;"*"&amp;RIGHT($C$82,4)&amp;"*"&amp;M$55&amp;"*"&amp;"A"</f>
        <v>168*2020*6330*A</v>
      </c>
      <c r="B744" s="278">
        <f>ROUND(M59,0)</f>
        <v>0</v>
      </c>
      <c r="C744" s="280">
        <f>ROUND(M60,2)</f>
        <v>0</v>
      </c>
      <c r="D744" s="278">
        <f>ROUND(M61,0)</f>
        <v>0</v>
      </c>
      <c r="E744" s="278">
        <f>ROUND(M62,0)</f>
        <v>0</v>
      </c>
      <c r="F744" s="278">
        <f>ROUND(M63,0)</f>
        <v>0</v>
      </c>
      <c r="G744" s="278">
        <f>ROUND(M64,0)</f>
        <v>0</v>
      </c>
      <c r="H744" s="278">
        <f>ROUND(M65,0)</f>
        <v>0</v>
      </c>
      <c r="I744" s="278">
        <f>ROUND(M66,0)</f>
        <v>0</v>
      </c>
      <c r="J744" s="278">
        <f>ROUND(M67,0)</f>
        <v>0</v>
      </c>
      <c r="K744" s="278">
        <f>ROUND(M68,0)</f>
        <v>0</v>
      </c>
      <c r="L744" s="278">
        <f>ROUND(M69,0)</f>
        <v>0</v>
      </c>
      <c r="M744" s="278">
        <f>ROUND(M70,0)</f>
        <v>0</v>
      </c>
      <c r="N744" s="278">
        <f>ROUND(M75,0)</f>
        <v>0</v>
      </c>
      <c r="O744" s="278">
        <f>ROUND(M73,0)</f>
        <v>0</v>
      </c>
      <c r="P744" s="278">
        <f>IF(M76&gt;0,ROUND(M76,0),0)</f>
        <v>0</v>
      </c>
      <c r="Q744" s="278">
        <f>IF(M77&gt;0,ROUND(M77,0),0)</f>
        <v>0</v>
      </c>
      <c r="R744" s="278">
        <f>IF(M78&gt;0,ROUND(M78,0),0)</f>
        <v>0</v>
      </c>
      <c r="S744" s="278">
        <f>IF(M79&gt;0,ROUND(M79,0),0)</f>
        <v>0</v>
      </c>
      <c r="T744" s="280">
        <f>IF(M80&gt;0,ROUND(M80,2),0)</f>
        <v>0</v>
      </c>
      <c r="U744" s="278"/>
      <c r="V744" s="279"/>
      <c r="W744" s="278"/>
      <c r="X744" s="278"/>
      <c r="Y744" s="278" t="e">
        <f t="shared" si="22"/>
        <v>#DIV/0!</v>
      </c>
      <c r="Z744" s="279"/>
      <c r="AA744" s="279"/>
      <c r="AB744" s="279"/>
      <c r="AC744" s="279"/>
      <c r="AD744" s="279"/>
      <c r="AE744" s="279"/>
      <c r="AF744" s="279"/>
      <c r="AG744" s="279"/>
      <c r="AH744" s="279"/>
      <c r="AI744" s="279"/>
      <c r="AJ744" s="279"/>
      <c r="AK744" s="279"/>
      <c r="AL744" s="279"/>
      <c r="AM744" s="279"/>
      <c r="AN744" s="279"/>
      <c r="AO744" s="279"/>
      <c r="AP744" s="279"/>
      <c r="AQ744" s="279"/>
      <c r="AR744" s="279"/>
      <c r="AS744" s="279"/>
      <c r="AT744" s="279"/>
      <c r="AU744" s="279"/>
      <c r="AV744" s="279"/>
      <c r="AW744" s="279"/>
      <c r="AX744" s="279"/>
      <c r="AY744" s="279"/>
      <c r="AZ744" s="279"/>
      <c r="BA744" s="279"/>
      <c r="BB744" s="279"/>
      <c r="BC744" s="279"/>
      <c r="BD744" s="279"/>
      <c r="BE744" s="279"/>
      <c r="BF744" s="279"/>
      <c r="BG744" s="279"/>
      <c r="BH744" s="279"/>
      <c r="BI744" s="279"/>
      <c r="BJ744" s="279"/>
      <c r="BK744" s="279"/>
      <c r="BL744" s="279"/>
      <c r="BM744" s="279"/>
      <c r="BN744" s="279"/>
      <c r="BO744" s="279"/>
      <c r="BP744" s="279"/>
      <c r="BQ744" s="279"/>
      <c r="BR744" s="279"/>
      <c r="BS744" s="279"/>
      <c r="BT744" s="279"/>
      <c r="BU744" s="279"/>
      <c r="BV744" s="279"/>
      <c r="BW744" s="279"/>
      <c r="BX744" s="279"/>
      <c r="BY744" s="279"/>
      <c r="BZ744" s="279"/>
      <c r="CA744" s="279"/>
      <c r="CB744" s="279"/>
      <c r="CC744" s="279"/>
      <c r="CD744" s="279"/>
      <c r="CE744" s="279"/>
    </row>
    <row r="745" spans="1:83" ht="12.65" customHeight="1" x14ac:dyDescent="0.35">
      <c r="A745" s="209" t="str">
        <f>RIGHT($C$83,3)&amp;"*"&amp;RIGHT($C$82,4)&amp;"*"&amp;N$55&amp;"*"&amp;"A"</f>
        <v>168*2020*6400*A</v>
      </c>
      <c r="B745" s="278">
        <f>ROUND(N59,0)</f>
        <v>0</v>
      </c>
      <c r="C745" s="280">
        <f>ROUND(N60,2)</f>
        <v>0</v>
      </c>
      <c r="D745" s="278">
        <f>ROUND(N61,0)</f>
        <v>0</v>
      </c>
      <c r="E745" s="278">
        <f>ROUND(N62,0)</f>
        <v>0</v>
      </c>
      <c r="F745" s="278">
        <f>ROUND(N63,0)</f>
        <v>0</v>
      </c>
      <c r="G745" s="278">
        <f>ROUND(N64,0)</f>
        <v>0</v>
      </c>
      <c r="H745" s="278">
        <f>ROUND(N65,0)</f>
        <v>0</v>
      </c>
      <c r="I745" s="278">
        <f>ROUND(N66,0)</f>
        <v>0</v>
      </c>
      <c r="J745" s="278">
        <f>ROUND(N67,0)</f>
        <v>0</v>
      </c>
      <c r="K745" s="278">
        <f>ROUND(N68,0)</f>
        <v>0</v>
      </c>
      <c r="L745" s="278">
        <f>ROUND(N69,0)</f>
        <v>0</v>
      </c>
      <c r="M745" s="278">
        <f>ROUND(N70,0)</f>
        <v>0</v>
      </c>
      <c r="N745" s="278">
        <f>ROUND(N75,0)</f>
        <v>0</v>
      </c>
      <c r="O745" s="278">
        <f>ROUND(N73,0)</f>
        <v>0</v>
      </c>
      <c r="P745" s="278">
        <f>IF(N76&gt;0,ROUND(N76,0),0)</f>
        <v>0</v>
      </c>
      <c r="Q745" s="278">
        <f>IF(N77&gt;0,ROUND(N77,0),0)</f>
        <v>0</v>
      </c>
      <c r="R745" s="278">
        <f>IF(N78&gt;0,ROUND(N78,0),0)</f>
        <v>0</v>
      </c>
      <c r="S745" s="278">
        <f>IF(N79&gt;0,ROUND(N79,0),0)</f>
        <v>0</v>
      </c>
      <c r="T745" s="280">
        <f>IF(N80&gt;0,ROUND(N80,2),0)</f>
        <v>0</v>
      </c>
      <c r="U745" s="278"/>
      <c r="V745" s="279"/>
      <c r="W745" s="278"/>
      <c r="X745" s="278"/>
      <c r="Y745" s="278" t="e">
        <f t="shared" si="22"/>
        <v>#DIV/0!</v>
      </c>
      <c r="Z745" s="279"/>
      <c r="AA745" s="279"/>
      <c r="AB745" s="279"/>
      <c r="AC745" s="279"/>
      <c r="AD745" s="279"/>
      <c r="AE745" s="279"/>
      <c r="AF745" s="279"/>
      <c r="AG745" s="279"/>
      <c r="AH745" s="279"/>
      <c r="AI745" s="279"/>
      <c r="AJ745" s="279"/>
      <c r="AK745" s="279"/>
      <c r="AL745" s="279"/>
      <c r="AM745" s="279"/>
      <c r="AN745" s="279"/>
      <c r="AO745" s="279"/>
      <c r="AP745" s="279"/>
      <c r="AQ745" s="279"/>
      <c r="AR745" s="279"/>
      <c r="AS745" s="279"/>
      <c r="AT745" s="279"/>
      <c r="AU745" s="279"/>
      <c r="AV745" s="279"/>
      <c r="AW745" s="279"/>
      <c r="AX745" s="279"/>
      <c r="AY745" s="279"/>
      <c r="AZ745" s="279"/>
      <c r="BA745" s="279"/>
      <c r="BB745" s="279"/>
      <c r="BC745" s="279"/>
      <c r="BD745" s="279"/>
      <c r="BE745" s="279"/>
      <c r="BF745" s="279"/>
      <c r="BG745" s="279"/>
      <c r="BH745" s="279"/>
      <c r="BI745" s="279"/>
      <c r="BJ745" s="279"/>
      <c r="BK745" s="279"/>
      <c r="BL745" s="279"/>
      <c r="BM745" s="279"/>
      <c r="BN745" s="279"/>
      <c r="BO745" s="279"/>
      <c r="BP745" s="279"/>
      <c r="BQ745" s="279"/>
      <c r="BR745" s="279"/>
      <c r="BS745" s="279"/>
      <c r="BT745" s="279"/>
      <c r="BU745" s="279"/>
      <c r="BV745" s="279"/>
      <c r="BW745" s="279"/>
      <c r="BX745" s="279"/>
      <c r="BY745" s="279"/>
      <c r="BZ745" s="279"/>
      <c r="CA745" s="279"/>
      <c r="CB745" s="279"/>
      <c r="CC745" s="279"/>
      <c r="CD745" s="279"/>
      <c r="CE745" s="279"/>
    </row>
    <row r="746" spans="1:83" ht="12.65" customHeight="1" x14ac:dyDescent="0.35">
      <c r="A746" s="209" t="str">
        <f>RIGHT($C$83,3)&amp;"*"&amp;RIGHT($C$82,4)&amp;"*"&amp;O$55&amp;"*"&amp;"A"</f>
        <v>168*2020*7010*A</v>
      </c>
      <c r="B746" s="278">
        <f>ROUND(O59,0)</f>
        <v>1282</v>
      </c>
      <c r="C746" s="280">
        <f>ROUND(O60,2)</f>
        <v>26.51</v>
      </c>
      <c r="D746" s="278">
        <f>ROUND(O61,0)</f>
        <v>2682576</v>
      </c>
      <c r="E746" s="278">
        <f>ROUND(O62,0)</f>
        <v>761425</v>
      </c>
      <c r="F746" s="278">
        <f>ROUND(O63,0)</f>
        <v>0</v>
      </c>
      <c r="G746" s="278">
        <f>ROUND(O64,0)</f>
        <v>220323</v>
      </c>
      <c r="H746" s="278">
        <f>ROUND(O65,0)</f>
        <v>480</v>
      </c>
      <c r="I746" s="278">
        <f>ROUND(O66,0)</f>
        <v>104196</v>
      </c>
      <c r="J746" s="278">
        <f>ROUND(O67,0)</f>
        <v>109175</v>
      </c>
      <c r="K746" s="278">
        <f>ROUND(O68,0)</f>
        <v>0</v>
      </c>
      <c r="L746" s="278">
        <f>ROUND(O69,0)</f>
        <v>13111</v>
      </c>
      <c r="M746" s="278">
        <f>ROUND(O70,0)</f>
        <v>0</v>
      </c>
      <c r="N746" s="278">
        <f>ROUND(O75,0)</f>
        <v>14871015</v>
      </c>
      <c r="O746" s="278">
        <f>ROUND(O73,0)</f>
        <v>13623990</v>
      </c>
      <c r="P746" s="278">
        <f>IF(O76&gt;0,ROUND(O76,0),0)</f>
        <v>2763</v>
      </c>
      <c r="Q746" s="278">
        <f>IF(O77&gt;0,ROUND(O77,0),0)</f>
        <v>20862</v>
      </c>
      <c r="R746" s="278">
        <f>IF(O78&gt;0,ROUND(O78,0),0)</f>
        <v>0</v>
      </c>
      <c r="S746" s="278">
        <f>IF(O79&gt;0,ROUND(O79,0),0)</f>
        <v>66496</v>
      </c>
      <c r="T746" s="280">
        <f>IF(O80&gt;0,ROUND(O80,2),0)</f>
        <v>20.18</v>
      </c>
      <c r="U746" s="278"/>
      <c r="V746" s="279"/>
      <c r="W746" s="278"/>
      <c r="X746" s="278"/>
      <c r="Y746" s="278" t="e">
        <f t="shared" si="22"/>
        <v>#DIV/0!</v>
      </c>
      <c r="Z746" s="279"/>
      <c r="AA746" s="279"/>
      <c r="AB746" s="279"/>
      <c r="AC746" s="279"/>
      <c r="AD746" s="279"/>
      <c r="AE746" s="279"/>
      <c r="AF746" s="279"/>
      <c r="AG746" s="279"/>
      <c r="AH746" s="279"/>
      <c r="AI746" s="279"/>
      <c r="AJ746" s="279"/>
      <c r="AK746" s="279"/>
      <c r="AL746" s="279"/>
      <c r="AM746" s="279"/>
      <c r="AN746" s="279"/>
      <c r="AO746" s="279"/>
      <c r="AP746" s="279"/>
      <c r="AQ746" s="279"/>
      <c r="AR746" s="279"/>
      <c r="AS746" s="279"/>
      <c r="AT746" s="279"/>
      <c r="AU746" s="279"/>
      <c r="AV746" s="279"/>
      <c r="AW746" s="279"/>
      <c r="AX746" s="279"/>
      <c r="AY746" s="279"/>
      <c r="AZ746" s="279"/>
      <c r="BA746" s="279"/>
      <c r="BB746" s="279"/>
      <c r="BC746" s="279"/>
      <c r="BD746" s="279"/>
      <c r="BE746" s="279"/>
      <c r="BF746" s="279"/>
      <c r="BG746" s="279"/>
      <c r="BH746" s="279"/>
      <c r="BI746" s="279"/>
      <c r="BJ746" s="279"/>
      <c r="BK746" s="279"/>
      <c r="BL746" s="279"/>
      <c r="BM746" s="279"/>
      <c r="BN746" s="279"/>
      <c r="BO746" s="279"/>
      <c r="BP746" s="279"/>
      <c r="BQ746" s="279"/>
      <c r="BR746" s="279"/>
      <c r="BS746" s="279"/>
      <c r="BT746" s="279"/>
      <c r="BU746" s="279"/>
      <c r="BV746" s="279"/>
      <c r="BW746" s="279"/>
      <c r="BX746" s="279"/>
      <c r="BY746" s="279"/>
      <c r="BZ746" s="279"/>
      <c r="CA746" s="279"/>
      <c r="CB746" s="279"/>
      <c r="CC746" s="279"/>
      <c r="CD746" s="279"/>
      <c r="CE746" s="279"/>
    </row>
    <row r="747" spans="1:83" ht="12.65" customHeight="1" x14ac:dyDescent="0.35">
      <c r="A747" s="209" t="str">
        <f>RIGHT($C$83,3)&amp;"*"&amp;RIGHT($C$82,4)&amp;"*"&amp;P$55&amp;"*"&amp;"A"</f>
        <v>168*2020*7020*A</v>
      </c>
      <c r="B747" s="278">
        <f>ROUND(P59,0)</f>
        <v>737015</v>
      </c>
      <c r="C747" s="280">
        <f>ROUND(P60,2)</f>
        <v>64.11</v>
      </c>
      <c r="D747" s="278">
        <f>ROUND(P61,0)</f>
        <v>5488059</v>
      </c>
      <c r="E747" s="278">
        <f>ROUND(P62,0)</f>
        <v>1684150</v>
      </c>
      <c r="F747" s="278">
        <f>ROUND(P63,0)</f>
        <v>1250401</v>
      </c>
      <c r="G747" s="278">
        <f>ROUND(P64,0)</f>
        <v>4522868</v>
      </c>
      <c r="H747" s="278">
        <f>ROUND(P65,0)</f>
        <v>8869</v>
      </c>
      <c r="I747" s="278">
        <f>ROUND(P66,0)</f>
        <v>672195</v>
      </c>
      <c r="J747" s="278">
        <f>ROUND(P67,0)</f>
        <v>853504</v>
      </c>
      <c r="K747" s="278">
        <f>ROUND(P68,0)</f>
        <v>83274</v>
      </c>
      <c r="L747" s="278">
        <f>ROUND(P69,0)</f>
        <v>98754</v>
      </c>
      <c r="M747" s="278">
        <f>ROUND(P70,0)</f>
        <v>0</v>
      </c>
      <c r="N747" s="278">
        <f>ROUND(P75,0)</f>
        <v>148103743</v>
      </c>
      <c r="O747" s="278">
        <f>ROUND(P73,0)</f>
        <v>71864181</v>
      </c>
      <c r="P747" s="278">
        <f>IF(P76&gt;0,ROUND(P76,0),0)</f>
        <v>20697</v>
      </c>
      <c r="Q747" s="278">
        <f>IF(P77&gt;0,ROUND(P77,0),0)</f>
        <v>0</v>
      </c>
      <c r="R747" s="278">
        <f>IF(P78&gt;0,ROUND(P78,0),0)</f>
        <v>0</v>
      </c>
      <c r="S747" s="278">
        <f>IF(P79&gt;0,ROUND(P79,0),0)</f>
        <v>217893</v>
      </c>
      <c r="T747" s="280">
        <f>IF(P80&gt;0,ROUND(P80,2),0)</f>
        <v>31.22</v>
      </c>
      <c r="U747" s="278"/>
      <c r="V747" s="279"/>
      <c r="W747" s="278"/>
      <c r="X747" s="278"/>
      <c r="Y747" s="278" t="e">
        <f t="shared" si="22"/>
        <v>#DIV/0!</v>
      </c>
      <c r="Z747" s="279"/>
      <c r="AA747" s="279"/>
      <c r="AB747" s="279"/>
      <c r="AC747" s="279"/>
      <c r="AD747" s="279"/>
      <c r="AE747" s="279"/>
      <c r="AF747" s="279"/>
      <c r="AG747" s="279"/>
      <c r="AH747" s="279"/>
      <c r="AI747" s="279"/>
      <c r="AJ747" s="279"/>
      <c r="AK747" s="279"/>
      <c r="AL747" s="279"/>
      <c r="AM747" s="279"/>
      <c r="AN747" s="279"/>
      <c r="AO747" s="279"/>
      <c r="AP747" s="279"/>
      <c r="AQ747" s="279"/>
      <c r="AR747" s="279"/>
      <c r="AS747" s="279"/>
      <c r="AT747" s="279"/>
      <c r="AU747" s="279"/>
      <c r="AV747" s="279"/>
      <c r="AW747" s="279"/>
      <c r="AX747" s="279"/>
      <c r="AY747" s="279"/>
      <c r="AZ747" s="279"/>
      <c r="BA747" s="279"/>
      <c r="BB747" s="279"/>
      <c r="BC747" s="279"/>
      <c r="BD747" s="279"/>
      <c r="BE747" s="279"/>
      <c r="BF747" s="279"/>
      <c r="BG747" s="279"/>
      <c r="BH747" s="279"/>
      <c r="BI747" s="279"/>
      <c r="BJ747" s="279"/>
      <c r="BK747" s="279"/>
      <c r="BL747" s="279"/>
      <c r="BM747" s="279"/>
      <c r="BN747" s="279"/>
      <c r="BO747" s="279"/>
      <c r="BP747" s="279"/>
      <c r="BQ747" s="279"/>
      <c r="BR747" s="279"/>
      <c r="BS747" s="279"/>
      <c r="BT747" s="279"/>
      <c r="BU747" s="279"/>
      <c r="BV747" s="279"/>
      <c r="BW747" s="279"/>
      <c r="BX747" s="279"/>
      <c r="BY747" s="279"/>
      <c r="BZ747" s="279"/>
      <c r="CA747" s="279"/>
      <c r="CB747" s="279"/>
      <c r="CC747" s="279"/>
      <c r="CD747" s="279"/>
      <c r="CE747" s="279"/>
    </row>
    <row r="748" spans="1:83" ht="12.65" customHeight="1" x14ac:dyDescent="0.35">
      <c r="A748" s="209" t="str">
        <f>RIGHT($C$83,3)&amp;"*"&amp;RIGHT($C$82,4)&amp;"*"&amp;Q$55&amp;"*"&amp;"A"</f>
        <v>168*2020*7030*A</v>
      </c>
      <c r="B748" s="278">
        <f>ROUND(Q59,0)</f>
        <v>329624</v>
      </c>
      <c r="C748" s="280">
        <f>ROUND(Q60,2)</f>
        <v>14.49</v>
      </c>
      <c r="D748" s="278">
        <f>ROUND(Q61,0)</f>
        <v>1773430</v>
      </c>
      <c r="E748" s="278">
        <f>ROUND(Q62,0)</f>
        <v>411323</v>
      </c>
      <c r="F748" s="278">
        <f>ROUND(Q63,0)</f>
        <v>0</v>
      </c>
      <c r="G748" s="278">
        <f>ROUND(Q64,0)</f>
        <v>24387</v>
      </c>
      <c r="H748" s="278">
        <f>ROUND(Q65,0)</f>
        <v>2441</v>
      </c>
      <c r="I748" s="278">
        <f>ROUND(Q66,0)</f>
        <v>3450</v>
      </c>
      <c r="J748" s="278">
        <f>ROUND(Q67,0)</f>
        <v>5633</v>
      </c>
      <c r="K748" s="278">
        <f>ROUND(Q68,0)</f>
        <v>0</v>
      </c>
      <c r="L748" s="278">
        <f>ROUND(Q69,0)</f>
        <v>663</v>
      </c>
      <c r="M748" s="278">
        <f>ROUND(Q70,0)</f>
        <v>0</v>
      </c>
      <c r="N748" s="278">
        <f>ROUND(Q75,0)</f>
        <v>6569569</v>
      </c>
      <c r="O748" s="278">
        <f>ROUND(Q73,0)</f>
        <v>2855157</v>
      </c>
      <c r="P748" s="278">
        <f>IF(Q76&gt;0,ROUND(Q76,0),0)</f>
        <v>1737</v>
      </c>
      <c r="Q748" s="278">
        <f>IF(Q77&gt;0,ROUND(Q77,0),0)</f>
        <v>0</v>
      </c>
      <c r="R748" s="278">
        <f>IF(Q78&gt;0,ROUND(Q78,0),0)</f>
        <v>0</v>
      </c>
      <c r="S748" s="278">
        <f>IF(Q79&gt;0,ROUND(Q79,0),0)</f>
        <v>13724</v>
      </c>
      <c r="T748" s="280">
        <f>IF(Q80&gt;0,ROUND(Q80,2),0)</f>
        <v>13.77</v>
      </c>
      <c r="U748" s="278"/>
      <c r="V748" s="279"/>
      <c r="W748" s="278"/>
      <c r="X748" s="278"/>
      <c r="Y748" s="278" t="e">
        <f t="shared" si="22"/>
        <v>#DIV/0!</v>
      </c>
      <c r="Z748" s="279"/>
      <c r="AA748" s="279"/>
      <c r="AB748" s="279"/>
      <c r="AC748" s="279"/>
      <c r="AD748" s="279"/>
      <c r="AE748" s="279"/>
      <c r="AF748" s="279"/>
      <c r="AG748" s="279"/>
      <c r="AH748" s="279"/>
      <c r="AI748" s="279"/>
      <c r="AJ748" s="279"/>
      <c r="AK748" s="279"/>
      <c r="AL748" s="279"/>
      <c r="AM748" s="279"/>
      <c r="AN748" s="279"/>
      <c r="AO748" s="279"/>
      <c r="AP748" s="279"/>
      <c r="AQ748" s="279"/>
      <c r="AR748" s="279"/>
      <c r="AS748" s="279"/>
      <c r="AT748" s="279"/>
      <c r="AU748" s="279"/>
      <c r="AV748" s="279"/>
      <c r="AW748" s="279"/>
      <c r="AX748" s="279"/>
      <c r="AY748" s="279"/>
      <c r="AZ748" s="279"/>
      <c r="BA748" s="279"/>
      <c r="BB748" s="279"/>
      <c r="BC748" s="279"/>
      <c r="BD748" s="279"/>
      <c r="BE748" s="279"/>
      <c r="BF748" s="279"/>
      <c r="BG748" s="279"/>
      <c r="BH748" s="279"/>
      <c r="BI748" s="279"/>
      <c r="BJ748" s="279"/>
      <c r="BK748" s="279"/>
      <c r="BL748" s="279"/>
      <c r="BM748" s="279"/>
      <c r="BN748" s="279"/>
      <c r="BO748" s="279"/>
      <c r="BP748" s="279"/>
      <c r="BQ748" s="279"/>
      <c r="BR748" s="279"/>
      <c r="BS748" s="279"/>
      <c r="BT748" s="279"/>
      <c r="BU748" s="279"/>
      <c r="BV748" s="279"/>
      <c r="BW748" s="279"/>
      <c r="BX748" s="279"/>
      <c r="BY748" s="279"/>
      <c r="BZ748" s="279"/>
      <c r="CA748" s="279"/>
      <c r="CB748" s="279"/>
      <c r="CC748" s="279"/>
      <c r="CD748" s="279"/>
      <c r="CE748" s="279"/>
    </row>
    <row r="749" spans="1:83" ht="12.65" customHeight="1" x14ac:dyDescent="0.35">
      <c r="A749" s="209" t="str">
        <f>RIGHT($C$83,3)&amp;"*"&amp;RIGHT($C$82,4)&amp;"*"&amp;R$55&amp;"*"&amp;"A"</f>
        <v>168*2020*7040*A</v>
      </c>
      <c r="B749" s="278">
        <f>ROUND(R59,0)</f>
        <v>757108</v>
      </c>
      <c r="C749" s="280">
        <f>ROUND(R60,2)</f>
        <v>6.42</v>
      </c>
      <c r="D749" s="278">
        <f>ROUND(R61,0)</f>
        <v>517178</v>
      </c>
      <c r="E749" s="278">
        <f>ROUND(R62,0)</f>
        <v>167796</v>
      </c>
      <c r="F749" s="278">
        <f>ROUND(R63,0)</f>
        <v>159</v>
      </c>
      <c r="G749" s="278">
        <f>ROUND(R64,0)</f>
        <v>418375</v>
      </c>
      <c r="H749" s="278">
        <f>ROUND(R65,0)</f>
        <v>0</v>
      </c>
      <c r="I749" s="278">
        <f>ROUND(R66,0)</f>
        <v>36189</v>
      </c>
      <c r="J749" s="278">
        <f>ROUND(R67,0)</f>
        <v>17876</v>
      </c>
      <c r="K749" s="278">
        <f>ROUND(R68,0)</f>
        <v>1066</v>
      </c>
      <c r="L749" s="278">
        <f>ROUND(R69,0)</f>
        <v>31857</v>
      </c>
      <c r="M749" s="278">
        <f>ROUND(R70,0)</f>
        <v>0</v>
      </c>
      <c r="N749" s="278">
        <f>ROUND(R75,0)</f>
        <v>6317065</v>
      </c>
      <c r="O749" s="278">
        <f>ROUND(R73,0)</f>
        <v>2305852</v>
      </c>
      <c r="P749" s="278">
        <f>IF(R76&gt;0,ROUND(R76,0),0)</f>
        <v>0</v>
      </c>
      <c r="Q749" s="278">
        <f>IF(R77&gt;0,ROUND(R77,0),0)</f>
        <v>0</v>
      </c>
      <c r="R749" s="278">
        <f>IF(R78&gt;0,ROUND(R78,0),0)</f>
        <v>0</v>
      </c>
      <c r="S749" s="278">
        <f>IF(R79&gt;0,ROUND(R79,0),0)</f>
        <v>62242</v>
      </c>
      <c r="T749" s="280">
        <f>IF(R80&gt;0,ROUND(R80,2),0)</f>
        <v>0</v>
      </c>
      <c r="U749" s="278"/>
      <c r="V749" s="279"/>
      <c r="W749" s="278"/>
      <c r="X749" s="278"/>
      <c r="Y749" s="278" t="e">
        <f t="shared" si="22"/>
        <v>#DIV/0!</v>
      </c>
      <c r="Z749" s="279"/>
      <c r="AA749" s="279"/>
      <c r="AB749" s="279"/>
      <c r="AC749" s="279"/>
      <c r="AD749" s="279"/>
      <c r="AE749" s="279"/>
      <c r="AF749" s="279"/>
      <c r="AG749" s="279"/>
      <c r="AH749" s="279"/>
      <c r="AI749" s="279"/>
      <c r="AJ749" s="279"/>
      <c r="AK749" s="279"/>
      <c r="AL749" s="279"/>
      <c r="AM749" s="279"/>
      <c r="AN749" s="279"/>
      <c r="AO749" s="279"/>
      <c r="AP749" s="279"/>
      <c r="AQ749" s="279"/>
      <c r="AR749" s="279"/>
      <c r="AS749" s="279"/>
      <c r="AT749" s="279"/>
      <c r="AU749" s="279"/>
      <c r="AV749" s="279"/>
      <c r="AW749" s="279"/>
      <c r="AX749" s="279"/>
      <c r="AY749" s="279"/>
      <c r="AZ749" s="279"/>
      <c r="BA749" s="279"/>
      <c r="BB749" s="279"/>
      <c r="BC749" s="279"/>
      <c r="BD749" s="279"/>
      <c r="BE749" s="279"/>
      <c r="BF749" s="279"/>
      <c r="BG749" s="279"/>
      <c r="BH749" s="279"/>
      <c r="BI749" s="279"/>
      <c r="BJ749" s="279"/>
      <c r="BK749" s="279"/>
      <c r="BL749" s="279"/>
      <c r="BM749" s="279"/>
      <c r="BN749" s="279"/>
      <c r="BO749" s="279"/>
      <c r="BP749" s="279"/>
      <c r="BQ749" s="279"/>
      <c r="BR749" s="279"/>
      <c r="BS749" s="279"/>
      <c r="BT749" s="279"/>
      <c r="BU749" s="279"/>
      <c r="BV749" s="279"/>
      <c r="BW749" s="279"/>
      <c r="BX749" s="279"/>
      <c r="BY749" s="279"/>
      <c r="BZ749" s="279"/>
      <c r="CA749" s="279"/>
      <c r="CB749" s="279"/>
      <c r="CC749" s="279"/>
      <c r="CD749" s="279"/>
      <c r="CE749" s="279"/>
    </row>
    <row r="750" spans="1:83" ht="12.65" customHeight="1" x14ac:dyDescent="0.35">
      <c r="A750" s="209" t="str">
        <f>RIGHT($C$83,3)&amp;"*"&amp;RIGHT($C$82,4)&amp;"*"&amp;S$55&amp;"*"&amp;"A"</f>
        <v>168*2020*7050*A</v>
      </c>
      <c r="B750" s="278"/>
      <c r="C750" s="280">
        <f>ROUND(S60,2)</f>
        <v>15.77</v>
      </c>
      <c r="D750" s="278">
        <f>ROUND(S61,0)</f>
        <v>735789</v>
      </c>
      <c r="E750" s="278">
        <f>ROUND(S62,0)</f>
        <v>278384</v>
      </c>
      <c r="F750" s="278">
        <f>ROUND(S63,0)</f>
        <v>24450</v>
      </c>
      <c r="G750" s="278">
        <f>ROUND(S64,0)</f>
        <v>25345556</v>
      </c>
      <c r="H750" s="278">
        <f>ROUND(S65,0)</f>
        <v>3409</v>
      </c>
      <c r="I750" s="278">
        <f>ROUND(S66,0)</f>
        <v>120826</v>
      </c>
      <c r="J750" s="278">
        <f>ROUND(S67,0)</f>
        <v>217691</v>
      </c>
      <c r="K750" s="278">
        <f>ROUND(S68,0)</f>
        <v>69042</v>
      </c>
      <c r="L750" s="278">
        <f>ROUND(S69,0)</f>
        <v>4542</v>
      </c>
      <c r="M750" s="278">
        <f>ROUND(S70,0)</f>
        <v>0</v>
      </c>
      <c r="N750" s="278">
        <f>ROUND(S75,0)</f>
        <v>66583842</v>
      </c>
      <c r="O750" s="278">
        <f>ROUND(S73,0)</f>
        <v>34301241</v>
      </c>
      <c r="P750" s="278">
        <f>IF(S76&gt;0,ROUND(S76,0),0)</f>
        <v>7010</v>
      </c>
      <c r="Q750" s="278">
        <f>IF(S77&gt;0,ROUND(S77,0),0)</f>
        <v>0</v>
      </c>
      <c r="R750" s="278">
        <f>IF(S78&gt;0,ROUND(S78,0),0)</f>
        <v>0</v>
      </c>
      <c r="S750" s="278">
        <f>IF(S79&gt;0,ROUND(S79,0),0)</f>
        <v>39284</v>
      </c>
      <c r="T750" s="280">
        <f>IF(S80&gt;0,ROUND(S80,2),0)</f>
        <v>0</v>
      </c>
      <c r="U750" s="278"/>
      <c r="V750" s="279"/>
      <c r="W750" s="278"/>
      <c r="X750" s="278"/>
      <c r="Y750" s="278" t="e">
        <f t="shared" si="22"/>
        <v>#DIV/0!</v>
      </c>
      <c r="Z750" s="279"/>
      <c r="AA750" s="279"/>
      <c r="AB750" s="279"/>
      <c r="AC750" s="279"/>
      <c r="AD750" s="279"/>
      <c r="AE750" s="279"/>
      <c r="AF750" s="279"/>
      <c r="AG750" s="279"/>
      <c r="AH750" s="279"/>
      <c r="AI750" s="279"/>
      <c r="AJ750" s="279"/>
      <c r="AK750" s="279"/>
      <c r="AL750" s="279"/>
      <c r="AM750" s="279"/>
      <c r="AN750" s="279"/>
      <c r="AO750" s="279"/>
      <c r="AP750" s="279"/>
      <c r="AQ750" s="279"/>
      <c r="AR750" s="279"/>
      <c r="AS750" s="279"/>
      <c r="AT750" s="279"/>
      <c r="AU750" s="279"/>
      <c r="AV750" s="279"/>
      <c r="AW750" s="279"/>
      <c r="AX750" s="279"/>
      <c r="AY750" s="279"/>
      <c r="AZ750" s="279"/>
      <c r="BA750" s="279"/>
      <c r="BB750" s="279"/>
      <c r="BC750" s="279"/>
      <c r="BD750" s="279"/>
      <c r="BE750" s="279"/>
      <c r="BF750" s="279"/>
      <c r="BG750" s="279"/>
      <c r="BH750" s="279"/>
      <c r="BI750" s="279"/>
      <c r="BJ750" s="279"/>
      <c r="BK750" s="279"/>
      <c r="BL750" s="279"/>
      <c r="BM750" s="279"/>
      <c r="BN750" s="279"/>
      <c r="BO750" s="279"/>
      <c r="BP750" s="279"/>
      <c r="BQ750" s="279"/>
      <c r="BR750" s="279"/>
      <c r="BS750" s="279"/>
      <c r="BT750" s="279"/>
      <c r="BU750" s="279"/>
      <c r="BV750" s="279"/>
      <c r="BW750" s="279"/>
      <c r="BX750" s="279"/>
      <c r="BY750" s="279"/>
      <c r="BZ750" s="279"/>
      <c r="CA750" s="279"/>
      <c r="CB750" s="279"/>
      <c r="CC750" s="279"/>
      <c r="CD750" s="279"/>
      <c r="CE750" s="279"/>
    </row>
    <row r="751" spans="1:83" ht="12.65" customHeight="1" x14ac:dyDescent="0.35">
      <c r="A751" s="209" t="str">
        <f>RIGHT($C$83,3)&amp;"*"&amp;RIGHT($C$82,4)&amp;"*"&amp;T$55&amp;"*"&amp;"A"</f>
        <v>168*2020*7060*A</v>
      </c>
      <c r="B751" s="278"/>
      <c r="C751" s="280">
        <f>ROUND(T60,2)</f>
        <v>3.69</v>
      </c>
      <c r="D751" s="278">
        <f>ROUND(T61,0)</f>
        <v>333632</v>
      </c>
      <c r="E751" s="278">
        <f>ROUND(T62,0)</f>
        <v>98616</v>
      </c>
      <c r="F751" s="278">
        <f>ROUND(T63,0)</f>
        <v>0</v>
      </c>
      <c r="G751" s="278">
        <f>ROUND(T64,0)</f>
        <v>542954</v>
      </c>
      <c r="H751" s="278">
        <f>ROUND(T65,0)</f>
        <v>480</v>
      </c>
      <c r="I751" s="278">
        <f>ROUND(T66,0)</f>
        <v>83004</v>
      </c>
      <c r="J751" s="278">
        <f>ROUND(T67,0)</f>
        <v>0</v>
      </c>
      <c r="K751" s="278">
        <f>ROUND(T68,0)</f>
        <v>0</v>
      </c>
      <c r="L751" s="278">
        <f>ROUND(T69,0)</f>
        <v>4614</v>
      </c>
      <c r="M751" s="278">
        <f>ROUND(T70,0)</f>
        <v>0</v>
      </c>
      <c r="N751" s="278">
        <f>ROUND(T75,0)</f>
        <v>2084790</v>
      </c>
      <c r="O751" s="278">
        <f>ROUND(T73,0)</f>
        <v>0</v>
      </c>
      <c r="P751" s="278">
        <f>IF(T76&gt;0,ROUND(T76,0),0)</f>
        <v>0</v>
      </c>
      <c r="Q751" s="278">
        <f>IF(T77&gt;0,ROUND(T77,0),0)</f>
        <v>0</v>
      </c>
      <c r="R751" s="278">
        <f>IF(T78&gt;0,ROUND(T78,0),0)</f>
        <v>0</v>
      </c>
      <c r="S751" s="278">
        <f>IF(T79&gt;0,ROUND(T79,0),0)</f>
        <v>0</v>
      </c>
      <c r="T751" s="280">
        <f>IF(T80&gt;0,ROUND(T80,2),0)</f>
        <v>0.48</v>
      </c>
      <c r="U751" s="278"/>
      <c r="V751" s="279"/>
      <c r="W751" s="278"/>
      <c r="X751" s="278"/>
      <c r="Y751" s="278" t="e">
        <f t="shared" si="22"/>
        <v>#DIV/0!</v>
      </c>
      <c r="Z751" s="279"/>
      <c r="AA751" s="279"/>
      <c r="AB751" s="279"/>
      <c r="AC751" s="279"/>
      <c r="AD751" s="279"/>
      <c r="AE751" s="279"/>
      <c r="AF751" s="279"/>
      <c r="AG751" s="279"/>
      <c r="AH751" s="279"/>
      <c r="AI751" s="279"/>
      <c r="AJ751" s="279"/>
      <c r="AK751" s="279"/>
      <c r="AL751" s="279"/>
      <c r="AM751" s="279"/>
      <c r="AN751" s="279"/>
      <c r="AO751" s="279"/>
      <c r="AP751" s="279"/>
      <c r="AQ751" s="279"/>
      <c r="AR751" s="279"/>
      <c r="AS751" s="279"/>
      <c r="AT751" s="279"/>
      <c r="AU751" s="279"/>
      <c r="AV751" s="279"/>
      <c r="AW751" s="279"/>
      <c r="AX751" s="279"/>
      <c r="AY751" s="279"/>
      <c r="AZ751" s="279"/>
      <c r="BA751" s="279"/>
      <c r="BB751" s="279"/>
      <c r="BC751" s="279"/>
      <c r="BD751" s="279"/>
      <c r="BE751" s="279"/>
      <c r="BF751" s="279"/>
      <c r="BG751" s="279"/>
      <c r="BH751" s="279"/>
      <c r="BI751" s="279"/>
      <c r="BJ751" s="279"/>
      <c r="BK751" s="279"/>
      <c r="BL751" s="279"/>
      <c r="BM751" s="279"/>
      <c r="BN751" s="279"/>
      <c r="BO751" s="279"/>
      <c r="BP751" s="279"/>
      <c r="BQ751" s="279"/>
      <c r="BR751" s="279"/>
      <c r="BS751" s="279"/>
      <c r="BT751" s="279"/>
      <c r="BU751" s="279"/>
      <c r="BV751" s="279"/>
      <c r="BW751" s="279"/>
      <c r="BX751" s="279"/>
      <c r="BY751" s="279"/>
      <c r="BZ751" s="279"/>
      <c r="CA751" s="279"/>
      <c r="CB751" s="279"/>
      <c r="CC751" s="279"/>
      <c r="CD751" s="279"/>
      <c r="CE751" s="279"/>
    </row>
    <row r="752" spans="1:83" ht="12.65" customHeight="1" x14ac:dyDescent="0.35">
      <c r="A752" s="209" t="str">
        <f>RIGHT($C$83,3)&amp;"*"&amp;RIGHT($C$82,4)&amp;"*"&amp;U$55&amp;"*"&amp;"A"</f>
        <v>168*2020*7070*A</v>
      </c>
      <c r="B752" s="278">
        <f>ROUND(U59,0)</f>
        <v>978198</v>
      </c>
      <c r="C752" s="280">
        <f>ROUND(U60,2)</f>
        <v>84.48</v>
      </c>
      <c r="D752" s="278">
        <f>ROUND(U61,0)</f>
        <v>5140526</v>
      </c>
      <c r="E752" s="278">
        <f>ROUND(U62,0)</f>
        <v>1586781</v>
      </c>
      <c r="F752" s="278">
        <f>ROUND(U63,0)</f>
        <v>210344</v>
      </c>
      <c r="G752" s="278">
        <f>ROUND(U64,0)</f>
        <v>8903425</v>
      </c>
      <c r="H752" s="278">
        <f>ROUND(U65,0)</f>
        <v>4403</v>
      </c>
      <c r="I752" s="278">
        <f>ROUND(U66,0)</f>
        <v>4587317</v>
      </c>
      <c r="J752" s="278">
        <f>ROUND(U67,0)</f>
        <v>565079</v>
      </c>
      <c r="K752" s="278">
        <f>ROUND(U68,0)</f>
        <v>40115</v>
      </c>
      <c r="L752" s="278">
        <f>ROUND(U69,0)</f>
        <v>56918</v>
      </c>
      <c r="M752" s="278">
        <f>ROUND(U70,0)</f>
        <v>0</v>
      </c>
      <c r="N752" s="278">
        <f>ROUND(U75,0)</f>
        <v>72886030</v>
      </c>
      <c r="O752" s="278">
        <f>ROUND(U73,0)</f>
        <v>22335171</v>
      </c>
      <c r="P752" s="278">
        <f>IF(U76&gt;0,ROUND(U76,0),0)</f>
        <v>13589</v>
      </c>
      <c r="Q752" s="278">
        <f>IF(U77&gt;0,ROUND(U77,0),0)</f>
        <v>0</v>
      </c>
      <c r="R752" s="278">
        <f>IF(U78&gt;0,ROUND(U78,0),0)</f>
        <v>0</v>
      </c>
      <c r="S752" s="278">
        <f>IF(U79&gt;0,ROUND(U79,0),0)</f>
        <v>0</v>
      </c>
      <c r="T752" s="280">
        <f>IF(U80&gt;0,ROUND(U80,2),0)</f>
        <v>0</v>
      </c>
      <c r="U752" s="278"/>
      <c r="V752" s="279"/>
      <c r="W752" s="278"/>
      <c r="X752" s="278"/>
      <c r="Y752" s="278" t="e">
        <f t="shared" si="22"/>
        <v>#DIV/0!</v>
      </c>
      <c r="Z752" s="279"/>
      <c r="AA752" s="279"/>
      <c r="AB752" s="279"/>
      <c r="AC752" s="279"/>
      <c r="AD752" s="279"/>
      <c r="AE752" s="279"/>
      <c r="AF752" s="279"/>
      <c r="AG752" s="279"/>
      <c r="AH752" s="279"/>
      <c r="AI752" s="279"/>
      <c r="AJ752" s="279"/>
      <c r="AK752" s="279"/>
      <c r="AL752" s="279"/>
      <c r="AM752" s="279"/>
      <c r="AN752" s="279"/>
      <c r="AO752" s="279"/>
      <c r="AP752" s="279"/>
      <c r="AQ752" s="279"/>
      <c r="AR752" s="279"/>
      <c r="AS752" s="279"/>
      <c r="AT752" s="279"/>
      <c r="AU752" s="279"/>
      <c r="AV752" s="279"/>
      <c r="AW752" s="279"/>
      <c r="AX752" s="279"/>
      <c r="AY752" s="279"/>
      <c r="AZ752" s="279"/>
      <c r="BA752" s="279"/>
      <c r="BB752" s="279"/>
      <c r="BC752" s="279"/>
      <c r="BD752" s="279"/>
      <c r="BE752" s="279"/>
      <c r="BF752" s="279"/>
      <c r="BG752" s="279"/>
      <c r="BH752" s="279"/>
      <c r="BI752" s="279"/>
      <c r="BJ752" s="279"/>
      <c r="BK752" s="279"/>
      <c r="BL752" s="279"/>
      <c r="BM752" s="279"/>
      <c r="BN752" s="279"/>
      <c r="BO752" s="279"/>
      <c r="BP752" s="279"/>
      <c r="BQ752" s="279"/>
      <c r="BR752" s="279"/>
      <c r="BS752" s="279"/>
      <c r="BT752" s="279"/>
      <c r="BU752" s="279"/>
      <c r="BV752" s="279"/>
      <c r="BW752" s="279"/>
      <c r="BX752" s="279"/>
      <c r="BY752" s="279"/>
      <c r="BZ752" s="279"/>
      <c r="CA752" s="279"/>
      <c r="CB752" s="279"/>
      <c r="CC752" s="279"/>
      <c r="CD752" s="279"/>
      <c r="CE752" s="279"/>
    </row>
    <row r="753" spans="1:83" ht="12.65" customHeight="1" x14ac:dyDescent="0.35">
      <c r="A753" s="209" t="str">
        <f>RIGHT($C$83,3)&amp;"*"&amp;RIGHT($C$82,4)&amp;"*"&amp;V$55&amp;"*"&amp;"A"</f>
        <v>168*2020*7110*A</v>
      </c>
      <c r="B753" s="278">
        <f>ROUND(V59,0)</f>
        <v>10476</v>
      </c>
      <c r="C753" s="280">
        <f>ROUND(V60,2)</f>
        <v>0.41</v>
      </c>
      <c r="D753" s="278">
        <f>ROUND(V61,0)</f>
        <v>27732</v>
      </c>
      <c r="E753" s="278">
        <f>ROUND(V62,0)</f>
        <v>9588</v>
      </c>
      <c r="F753" s="278">
        <f>ROUND(V63,0)</f>
        <v>0</v>
      </c>
      <c r="G753" s="278">
        <f>ROUND(V64,0)</f>
        <v>4246</v>
      </c>
      <c r="H753" s="278">
        <f>ROUND(V65,0)</f>
        <v>0</v>
      </c>
      <c r="I753" s="278">
        <f>ROUND(V66,0)</f>
        <v>0</v>
      </c>
      <c r="J753" s="278">
        <f>ROUND(V67,0)</f>
        <v>6126</v>
      </c>
      <c r="K753" s="278">
        <f>ROUND(V68,0)</f>
        <v>0</v>
      </c>
      <c r="L753" s="278">
        <f>ROUND(V69,0)</f>
        <v>0</v>
      </c>
      <c r="M753" s="278">
        <f>ROUND(V70,0)</f>
        <v>0</v>
      </c>
      <c r="N753" s="278">
        <f>ROUND(V75,0)</f>
        <v>1371780</v>
      </c>
      <c r="O753" s="278">
        <f>ROUND(V73,0)</f>
        <v>1145570</v>
      </c>
      <c r="P753" s="278">
        <f>IF(V76&gt;0,ROUND(V76,0),0)</f>
        <v>0</v>
      </c>
      <c r="Q753" s="278">
        <f>IF(V77&gt;0,ROUND(V77,0),0)</f>
        <v>0</v>
      </c>
      <c r="R753" s="278">
        <f>IF(V78&gt;0,ROUND(V78,0),0)</f>
        <v>0</v>
      </c>
      <c r="S753" s="278">
        <f>IF(V79&gt;0,ROUND(V79,0),0)</f>
        <v>0</v>
      </c>
      <c r="T753" s="280">
        <f>IF(V80&gt;0,ROUND(V80,2),0)</f>
        <v>0</v>
      </c>
      <c r="U753" s="278"/>
      <c r="V753" s="279"/>
      <c r="W753" s="278"/>
      <c r="X753" s="278"/>
      <c r="Y753" s="278" t="e">
        <f t="shared" si="22"/>
        <v>#DIV/0!</v>
      </c>
      <c r="Z753" s="279"/>
      <c r="AA753" s="279"/>
      <c r="AB753" s="279"/>
      <c r="AC753" s="279"/>
      <c r="AD753" s="279"/>
      <c r="AE753" s="279"/>
      <c r="AF753" s="279"/>
      <c r="AG753" s="279"/>
      <c r="AH753" s="279"/>
      <c r="AI753" s="279"/>
      <c r="AJ753" s="279"/>
      <c r="AK753" s="279"/>
      <c r="AL753" s="279"/>
      <c r="AM753" s="279"/>
      <c r="AN753" s="279"/>
      <c r="AO753" s="279"/>
      <c r="AP753" s="279"/>
      <c r="AQ753" s="279"/>
      <c r="AR753" s="279"/>
      <c r="AS753" s="279"/>
      <c r="AT753" s="279"/>
      <c r="AU753" s="279"/>
      <c r="AV753" s="279"/>
      <c r="AW753" s="279"/>
      <c r="AX753" s="279"/>
      <c r="AY753" s="279"/>
      <c r="AZ753" s="279"/>
      <c r="BA753" s="279"/>
      <c r="BB753" s="279"/>
      <c r="BC753" s="279"/>
      <c r="BD753" s="279"/>
      <c r="BE753" s="279"/>
      <c r="BF753" s="279"/>
      <c r="BG753" s="279"/>
      <c r="BH753" s="279"/>
      <c r="BI753" s="279"/>
      <c r="BJ753" s="279"/>
      <c r="BK753" s="279"/>
      <c r="BL753" s="279"/>
      <c r="BM753" s="279"/>
      <c r="BN753" s="279"/>
      <c r="BO753" s="279"/>
      <c r="BP753" s="279"/>
      <c r="BQ753" s="279"/>
      <c r="BR753" s="279"/>
      <c r="BS753" s="279"/>
      <c r="BT753" s="279"/>
      <c r="BU753" s="279"/>
      <c r="BV753" s="279"/>
      <c r="BW753" s="279"/>
      <c r="BX753" s="279"/>
      <c r="BY753" s="279"/>
      <c r="BZ753" s="279"/>
      <c r="CA753" s="279"/>
      <c r="CB753" s="279"/>
      <c r="CC753" s="279"/>
      <c r="CD753" s="279"/>
      <c r="CE753" s="279"/>
    </row>
    <row r="754" spans="1:83" ht="12.65" customHeight="1" x14ac:dyDescent="0.35">
      <c r="A754" s="209" t="str">
        <f>RIGHT($C$83,3)&amp;"*"&amp;RIGHT($C$82,4)&amp;"*"&amp;W$55&amp;"*"&amp;"A"</f>
        <v>168*2020*7120*A</v>
      </c>
      <c r="B754" s="278">
        <f>ROUND(W59,0)</f>
        <v>25967</v>
      </c>
      <c r="C754" s="280">
        <f>ROUND(W60,2)</f>
        <v>6.84</v>
      </c>
      <c r="D754" s="278">
        <f>ROUND(W61,0)</f>
        <v>715104</v>
      </c>
      <c r="E754" s="278">
        <f>ROUND(W62,0)</f>
        <v>200763</v>
      </c>
      <c r="F754" s="278">
        <f>ROUND(W63,0)</f>
        <v>38448</v>
      </c>
      <c r="G754" s="278">
        <f>ROUND(W64,0)</f>
        <v>96480</v>
      </c>
      <c r="H754" s="278">
        <f>ROUND(W65,0)</f>
        <v>726</v>
      </c>
      <c r="I754" s="278">
        <f>ROUND(W66,0)</f>
        <v>124460</v>
      </c>
      <c r="J754" s="278">
        <f>ROUND(W67,0)</f>
        <v>47129</v>
      </c>
      <c r="K754" s="278">
        <f>ROUND(W68,0)</f>
        <v>0</v>
      </c>
      <c r="L754" s="278">
        <f>ROUND(W69,0)</f>
        <v>2167</v>
      </c>
      <c r="M754" s="278">
        <f>ROUND(W70,0)</f>
        <v>0</v>
      </c>
      <c r="N754" s="278">
        <f>ROUND(W75,0)</f>
        <v>8256833</v>
      </c>
      <c r="O754" s="278">
        <f>ROUND(W73,0)</f>
        <v>3243847</v>
      </c>
      <c r="P754" s="278">
        <f>IF(W76&gt;0,ROUND(W76,0),0)</f>
        <v>1199</v>
      </c>
      <c r="Q754" s="278">
        <f>IF(W77&gt;0,ROUND(W77,0),0)</f>
        <v>0</v>
      </c>
      <c r="R754" s="278">
        <f>IF(W78&gt;0,ROUND(W78,0),0)</f>
        <v>0</v>
      </c>
      <c r="S754" s="278">
        <f>IF(W79&gt;0,ROUND(W79,0),0)</f>
        <v>0</v>
      </c>
      <c r="T754" s="280">
        <f>IF(W80&gt;0,ROUND(W80,2),0)</f>
        <v>0</v>
      </c>
      <c r="U754" s="278"/>
      <c r="V754" s="279"/>
      <c r="W754" s="278"/>
      <c r="X754" s="278"/>
      <c r="Y754" s="278" t="e">
        <f t="shared" si="22"/>
        <v>#DIV/0!</v>
      </c>
      <c r="Z754" s="279"/>
      <c r="AA754" s="279"/>
      <c r="AB754" s="279"/>
      <c r="AC754" s="279"/>
      <c r="AD754" s="279"/>
      <c r="AE754" s="279"/>
      <c r="AF754" s="279"/>
      <c r="AG754" s="279"/>
      <c r="AH754" s="279"/>
      <c r="AI754" s="279"/>
      <c r="AJ754" s="279"/>
      <c r="AK754" s="279"/>
      <c r="AL754" s="279"/>
      <c r="AM754" s="279"/>
      <c r="AN754" s="279"/>
      <c r="AO754" s="279"/>
      <c r="AP754" s="279"/>
      <c r="AQ754" s="279"/>
      <c r="AR754" s="279"/>
      <c r="AS754" s="279"/>
      <c r="AT754" s="279"/>
      <c r="AU754" s="279"/>
      <c r="AV754" s="279"/>
      <c r="AW754" s="279"/>
      <c r="AX754" s="279"/>
      <c r="AY754" s="279"/>
      <c r="AZ754" s="279"/>
      <c r="BA754" s="279"/>
      <c r="BB754" s="279"/>
      <c r="BC754" s="279"/>
      <c r="BD754" s="279"/>
      <c r="BE754" s="279"/>
      <c r="BF754" s="279"/>
      <c r="BG754" s="279"/>
      <c r="BH754" s="279"/>
      <c r="BI754" s="279"/>
      <c r="BJ754" s="279"/>
      <c r="BK754" s="279"/>
      <c r="BL754" s="279"/>
      <c r="BM754" s="279"/>
      <c r="BN754" s="279"/>
      <c r="BO754" s="279"/>
      <c r="BP754" s="279"/>
      <c r="BQ754" s="279"/>
      <c r="BR754" s="279"/>
      <c r="BS754" s="279"/>
      <c r="BT754" s="279"/>
      <c r="BU754" s="279"/>
      <c r="BV754" s="279"/>
      <c r="BW754" s="279"/>
      <c r="BX754" s="279"/>
      <c r="BY754" s="279"/>
      <c r="BZ754" s="279"/>
      <c r="CA754" s="279"/>
      <c r="CB754" s="279"/>
      <c r="CC754" s="279"/>
      <c r="CD754" s="279"/>
      <c r="CE754" s="279"/>
    </row>
    <row r="755" spans="1:83" ht="12.65" customHeight="1" x14ac:dyDescent="0.35">
      <c r="A755" s="209" t="str">
        <f>RIGHT($C$83,3)&amp;"*"&amp;RIGHT($C$82,4)&amp;"*"&amp;X$55&amp;"*"&amp;"A"</f>
        <v>168*2020*7130*A</v>
      </c>
      <c r="B755" s="278">
        <f>ROUND(X59,0)</f>
        <v>15830</v>
      </c>
      <c r="C755" s="280">
        <f>ROUND(X60,2)</f>
        <v>11.37</v>
      </c>
      <c r="D755" s="278">
        <f>ROUND(X61,0)</f>
        <v>920212</v>
      </c>
      <c r="E755" s="278">
        <f>ROUND(X62,0)</f>
        <v>223053</v>
      </c>
      <c r="F755" s="278">
        <f>ROUND(X63,0)</f>
        <v>9010</v>
      </c>
      <c r="G755" s="278">
        <f>ROUND(X64,0)</f>
        <v>266430</v>
      </c>
      <c r="H755" s="278">
        <f>ROUND(X65,0)</f>
        <v>902</v>
      </c>
      <c r="I755" s="278">
        <f>ROUND(X66,0)</f>
        <v>264829</v>
      </c>
      <c r="J755" s="278">
        <f>ROUND(X67,0)</f>
        <v>105642</v>
      </c>
      <c r="K755" s="278">
        <f>ROUND(X68,0)</f>
        <v>0</v>
      </c>
      <c r="L755" s="278">
        <f>ROUND(X69,0)</f>
        <v>972</v>
      </c>
      <c r="M755" s="278">
        <f>ROUND(X70,0)</f>
        <v>0</v>
      </c>
      <c r="N755" s="278">
        <f>ROUND(X75,0)</f>
        <v>31693851</v>
      </c>
      <c r="O755" s="278">
        <f>ROUND(X73,0)</f>
        <v>13354117</v>
      </c>
      <c r="P755" s="278">
        <f>IF(X76&gt;0,ROUND(X76,0),0)</f>
        <v>1315</v>
      </c>
      <c r="Q755" s="278">
        <f>IF(X77&gt;0,ROUND(X77,0),0)</f>
        <v>0</v>
      </c>
      <c r="R755" s="278">
        <f>IF(X78&gt;0,ROUND(X78,0),0)</f>
        <v>0</v>
      </c>
      <c r="S755" s="278">
        <f>IF(X79&gt;0,ROUND(X79,0),0)</f>
        <v>0</v>
      </c>
      <c r="T755" s="280">
        <f>IF(X80&gt;0,ROUND(X80,2),0)</f>
        <v>0</v>
      </c>
      <c r="U755" s="278"/>
      <c r="V755" s="279"/>
      <c r="W755" s="278"/>
      <c r="X755" s="278"/>
      <c r="Y755" s="278" t="e">
        <f t="shared" si="22"/>
        <v>#DIV/0!</v>
      </c>
      <c r="Z755" s="279"/>
      <c r="AA755" s="279"/>
      <c r="AB755" s="279"/>
      <c r="AC755" s="279"/>
      <c r="AD755" s="279"/>
      <c r="AE755" s="279"/>
      <c r="AF755" s="279"/>
      <c r="AG755" s="279"/>
      <c r="AH755" s="279"/>
      <c r="AI755" s="279"/>
      <c r="AJ755" s="279"/>
      <c r="AK755" s="279"/>
      <c r="AL755" s="279"/>
      <c r="AM755" s="279"/>
      <c r="AN755" s="279"/>
      <c r="AO755" s="279"/>
      <c r="AP755" s="279"/>
      <c r="AQ755" s="279"/>
      <c r="AR755" s="279"/>
      <c r="AS755" s="279"/>
      <c r="AT755" s="279"/>
      <c r="AU755" s="279"/>
      <c r="AV755" s="279"/>
      <c r="AW755" s="279"/>
      <c r="AX755" s="279"/>
      <c r="AY755" s="279"/>
      <c r="AZ755" s="279"/>
      <c r="BA755" s="279"/>
      <c r="BB755" s="279"/>
      <c r="BC755" s="279"/>
      <c r="BD755" s="279"/>
      <c r="BE755" s="279"/>
      <c r="BF755" s="279"/>
      <c r="BG755" s="279"/>
      <c r="BH755" s="279"/>
      <c r="BI755" s="279"/>
      <c r="BJ755" s="279"/>
      <c r="BK755" s="279"/>
      <c r="BL755" s="279"/>
      <c r="BM755" s="279"/>
      <c r="BN755" s="279"/>
      <c r="BO755" s="279"/>
      <c r="BP755" s="279"/>
      <c r="BQ755" s="279"/>
      <c r="BR755" s="279"/>
      <c r="BS755" s="279"/>
      <c r="BT755" s="279"/>
      <c r="BU755" s="279"/>
      <c r="BV755" s="279"/>
      <c r="BW755" s="279"/>
      <c r="BX755" s="279"/>
      <c r="BY755" s="279"/>
      <c r="BZ755" s="279"/>
      <c r="CA755" s="279"/>
      <c r="CB755" s="279"/>
      <c r="CC755" s="279"/>
      <c r="CD755" s="279"/>
      <c r="CE755" s="279"/>
    </row>
    <row r="756" spans="1:83" ht="12.65" customHeight="1" x14ac:dyDescent="0.35">
      <c r="A756" s="209" t="str">
        <f>RIGHT($C$83,3)&amp;"*"&amp;RIGHT($C$82,4)&amp;"*"&amp;Y$55&amp;"*"&amp;"A"</f>
        <v>168*2020*7140*A</v>
      </c>
      <c r="B756" s="278">
        <f>ROUND(Y59,0)</f>
        <v>351419</v>
      </c>
      <c r="C756" s="280">
        <f>ROUND(Y60,2)</f>
        <v>80.86</v>
      </c>
      <c r="D756" s="278">
        <f>ROUND(Y61,0)</f>
        <v>6573389</v>
      </c>
      <c r="E756" s="278">
        <f>ROUND(Y62,0)</f>
        <v>1902416</v>
      </c>
      <c r="F756" s="278">
        <f>ROUND(Y63,0)</f>
        <v>345640</v>
      </c>
      <c r="G756" s="278">
        <f>ROUND(Y64,0)</f>
        <v>2234651</v>
      </c>
      <c r="H756" s="278">
        <f>ROUND(Y65,0)</f>
        <v>14809</v>
      </c>
      <c r="I756" s="278">
        <f>ROUND(Y66,0)</f>
        <v>1932535</v>
      </c>
      <c r="J756" s="278">
        <f>ROUND(Y67,0)</f>
        <v>742722</v>
      </c>
      <c r="K756" s="278">
        <f>ROUND(Y68,0)</f>
        <v>177776</v>
      </c>
      <c r="L756" s="278">
        <f>ROUND(Y69,0)</f>
        <v>151388</v>
      </c>
      <c r="M756" s="278">
        <f>ROUND(Y70,0)</f>
        <v>0</v>
      </c>
      <c r="N756" s="278">
        <f>ROUND(Y75,0)</f>
        <v>85772958</v>
      </c>
      <c r="O756" s="278">
        <f>ROUND(Y73,0)</f>
        <v>27647945</v>
      </c>
      <c r="P756" s="278">
        <f>IF(Y76&gt;0,ROUND(Y76,0),0)</f>
        <v>15236</v>
      </c>
      <c r="Q756" s="278">
        <f>IF(Y77&gt;0,ROUND(Y77,0),0)</f>
        <v>0</v>
      </c>
      <c r="R756" s="278">
        <f>IF(Y78&gt;0,ROUND(Y78,0),0)</f>
        <v>0</v>
      </c>
      <c r="S756" s="278">
        <f>IF(Y79&gt;0,ROUND(Y79,0),0)</f>
        <v>0</v>
      </c>
      <c r="T756" s="280">
        <f>IF(Y80&gt;0,ROUND(Y80,2),0)</f>
        <v>11.79</v>
      </c>
      <c r="U756" s="278"/>
      <c r="V756" s="279"/>
      <c r="W756" s="278"/>
      <c r="X756" s="278"/>
      <c r="Y756" s="278" t="e">
        <f t="shared" si="22"/>
        <v>#DIV/0!</v>
      </c>
      <c r="Z756" s="279"/>
      <c r="AA756" s="279"/>
      <c r="AB756" s="279"/>
      <c r="AC756" s="279"/>
      <c r="AD756" s="279"/>
      <c r="AE756" s="279"/>
      <c r="AF756" s="279"/>
      <c r="AG756" s="279"/>
      <c r="AH756" s="279"/>
      <c r="AI756" s="279"/>
      <c r="AJ756" s="279"/>
      <c r="AK756" s="279"/>
      <c r="AL756" s="279"/>
      <c r="AM756" s="279"/>
      <c r="AN756" s="279"/>
      <c r="AO756" s="279"/>
      <c r="AP756" s="279"/>
      <c r="AQ756" s="279"/>
      <c r="AR756" s="279"/>
      <c r="AS756" s="279"/>
      <c r="AT756" s="279"/>
      <c r="AU756" s="279"/>
      <c r="AV756" s="279"/>
      <c r="AW756" s="279"/>
      <c r="AX756" s="279"/>
      <c r="AY756" s="279"/>
      <c r="AZ756" s="279"/>
      <c r="BA756" s="279"/>
      <c r="BB756" s="279"/>
      <c r="BC756" s="279"/>
      <c r="BD756" s="279"/>
      <c r="BE756" s="279"/>
      <c r="BF756" s="279"/>
      <c r="BG756" s="279"/>
      <c r="BH756" s="279"/>
      <c r="BI756" s="279"/>
      <c r="BJ756" s="279"/>
      <c r="BK756" s="279"/>
      <c r="BL756" s="279"/>
      <c r="BM756" s="279"/>
      <c r="BN756" s="279"/>
      <c r="BO756" s="279"/>
      <c r="BP756" s="279"/>
      <c r="BQ756" s="279"/>
      <c r="BR756" s="279"/>
      <c r="BS756" s="279"/>
      <c r="BT756" s="279"/>
      <c r="BU756" s="279"/>
      <c r="BV756" s="279"/>
      <c r="BW756" s="279"/>
      <c r="BX756" s="279"/>
      <c r="BY756" s="279"/>
      <c r="BZ756" s="279"/>
      <c r="CA756" s="279"/>
      <c r="CB756" s="279"/>
      <c r="CC756" s="279"/>
      <c r="CD756" s="279"/>
      <c r="CE756" s="279"/>
    </row>
    <row r="757" spans="1:83" ht="12.65" customHeight="1" x14ac:dyDescent="0.35">
      <c r="A757" s="209" t="str">
        <f>RIGHT($C$83,3)&amp;"*"&amp;RIGHT($C$82,4)&amp;"*"&amp;Z$55&amp;"*"&amp;"A"</f>
        <v>168*2020*7150*A</v>
      </c>
      <c r="B757" s="278">
        <f>ROUND(Z59,0)</f>
        <v>0</v>
      </c>
      <c r="C757" s="280">
        <f>ROUND(Z60,2)</f>
        <v>0</v>
      </c>
      <c r="D757" s="278">
        <f>ROUND(Z61,0)</f>
        <v>0</v>
      </c>
      <c r="E757" s="278">
        <f>ROUND(Z62,0)</f>
        <v>0</v>
      </c>
      <c r="F757" s="278">
        <f>ROUND(Z63,0)</f>
        <v>0</v>
      </c>
      <c r="G757" s="278">
        <f>ROUND(Z64,0)</f>
        <v>0</v>
      </c>
      <c r="H757" s="278">
        <f>ROUND(Z65,0)</f>
        <v>0</v>
      </c>
      <c r="I757" s="278">
        <f>ROUND(Z66,0)</f>
        <v>0</v>
      </c>
      <c r="J757" s="278">
        <f>ROUND(Z67,0)</f>
        <v>0</v>
      </c>
      <c r="K757" s="278">
        <f>ROUND(Z68,0)</f>
        <v>0</v>
      </c>
      <c r="L757" s="278">
        <f>ROUND(Z69,0)</f>
        <v>0</v>
      </c>
      <c r="M757" s="278">
        <f>ROUND(Z70,0)</f>
        <v>0</v>
      </c>
      <c r="N757" s="278">
        <f>ROUND(Z75,0)</f>
        <v>0</v>
      </c>
      <c r="O757" s="278">
        <f>ROUND(Z73,0)</f>
        <v>0</v>
      </c>
      <c r="P757" s="278">
        <f>IF(Z76&gt;0,ROUND(Z76,0),0)</f>
        <v>0</v>
      </c>
      <c r="Q757" s="278">
        <f>IF(Z77&gt;0,ROUND(Z77,0),0)</f>
        <v>0</v>
      </c>
      <c r="R757" s="278">
        <f>IF(Z78&gt;0,ROUND(Z78,0),0)</f>
        <v>0</v>
      </c>
      <c r="S757" s="278">
        <f>IF(Z79&gt;0,ROUND(Z79,0),0)</f>
        <v>0</v>
      </c>
      <c r="T757" s="280">
        <f>IF(Z80&gt;0,ROUND(Z80,2),0)</f>
        <v>0</v>
      </c>
      <c r="U757" s="278"/>
      <c r="V757" s="279"/>
      <c r="W757" s="278"/>
      <c r="X757" s="278"/>
      <c r="Y757" s="278" t="e">
        <f t="shared" si="22"/>
        <v>#DIV/0!</v>
      </c>
      <c r="Z757" s="279"/>
      <c r="AA757" s="279"/>
      <c r="AB757" s="279"/>
      <c r="AC757" s="279"/>
      <c r="AD757" s="279"/>
      <c r="AE757" s="279"/>
      <c r="AF757" s="279"/>
      <c r="AG757" s="279"/>
      <c r="AH757" s="279"/>
      <c r="AI757" s="279"/>
      <c r="AJ757" s="279"/>
      <c r="AK757" s="279"/>
      <c r="AL757" s="279"/>
      <c r="AM757" s="279"/>
      <c r="AN757" s="279"/>
      <c r="AO757" s="279"/>
      <c r="AP757" s="279"/>
      <c r="AQ757" s="279"/>
      <c r="AR757" s="279"/>
      <c r="AS757" s="279"/>
      <c r="AT757" s="279"/>
      <c r="AU757" s="279"/>
      <c r="AV757" s="279"/>
      <c r="AW757" s="279"/>
      <c r="AX757" s="279"/>
      <c r="AY757" s="279"/>
      <c r="AZ757" s="279"/>
      <c r="BA757" s="279"/>
      <c r="BB757" s="279"/>
      <c r="BC757" s="279"/>
      <c r="BD757" s="279"/>
      <c r="BE757" s="279"/>
      <c r="BF757" s="279"/>
      <c r="BG757" s="279"/>
      <c r="BH757" s="279"/>
      <c r="BI757" s="279"/>
      <c r="BJ757" s="279"/>
      <c r="BK757" s="279"/>
      <c r="BL757" s="279"/>
      <c r="BM757" s="279"/>
      <c r="BN757" s="279"/>
      <c r="BO757" s="279"/>
      <c r="BP757" s="279"/>
      <c r="BQ757" s="279"/>
      <c r="BR757" s="279"/>
      <c r="BS757" s="279"/>
      <c r="BT757" s="279"/>
      <c r="BU757" s="279"/>
      <c r="BV757" s="279"/>
      <c r="BW757" s="279"/>
      <c r="BX757" s="279"/>
      <c r="BY757" s="279"/>
      <c r="BZ757" s="279"/>
      <c r="CA757" s="279"/>
      <c r="CB757" s="279"/>
      <c r="CC757" s="279"/>
      <c r="CD757" s="279"/>
      <c r="CE757" s="279"/>
    </row>
    <row r="758" spans="1:83" ht="12.65" customHeight="1" x14ac:dyDescent="0.35">
      <c r="A758" s="209" t="str">
        <f>RIGHT($C$83,3)&amp;"*"&amp;RIGHT($C$82,4)&amp;"*"&amp;AA$55&amp;"*"&amp;"A"</f>
        <v>168*2020*7160*A</v>
      </c>
      <c r="B758" s="278">
        <f>ROUND(AA59,0)</f>
        <v>0</v>
      </c>
      <c r="C758" s="280">
        <f>ROUND(AA60,2)</f>
        <v>0</v>
      </c>
      <c r="D758" s="278">
        <f>ROUND(AA61,0)</f>
        <v>0</v>
      </c>
      <c r="E758" s="278">
        <f>ROUND(AA62,0)</f>
        <v>0</v>
      </c>
      <c r="F758" s="278">
        <f>ROUND(AA63,0)</f>
        <v>0</v>
      </c>
      <c r="G758" s="278">
        <f>ROUND(AA64,0)</f>
        <v>0</v>
      </c>
      <c r="H758" s="278">
        <f>ROUND(AA65,0)</f>
        <v>0</v>
      </c>
      <c r="I758" s="278">
        <f>ROUND(AA66,0)</f>
        <v>0</v>
      </c>
      <c r="J758" s="278">
        <f>ROUND(AA67,0)</f>
        <v>0</v>
      </c>
      <c r="K758" s="278">
        <f>ROUND(AA68,0)</f>
        <v>0</v>
      </c>
      <c r="L758" s="278">
        <f>ROUND(AA69,0)</f>
        <v>0</v>
      </c>
      <c r="M758" s="278">
        <f>ROUND(AA70,0)</f>
        <v>0</v>
      </c>
      <c r="N758" s="278">
        <f>ROUND(AA75,0)</f>
        <v>0</v>
      </c>
      <c r="O758" s="278">
        <f>ROUND(AA73,0)</f>
        <v>0</v>
      </c>
      <c r="P758" s="278">
        <f>IF(AA76&gt;0,ROUND(AA76,0),0)</f>
        <v>0</v>
      </c>
      <c r="Q758" s="278">
        <f>IF(AA77&gt;0,ROUND(AA77,0),0)</f>
        <v>0</v>
      </c>
      <c r="R758" s="278">
        <f>IF(AA78&gt;0,ROUND(AA78,0),0)</f>
        <v>0</v>
      </c>
      <c r="S758" s="278">
        <f>IF(AA79&gt;0,ROUND(AA79,0),0)</f>
        <v>0</v>
      </c>
      <c r="T758" s="280">
        <f>IF(AA80&gt;0,ROUND(AA80,2),0)</f>
        <v>0</v>
      </c>
      <c r="U758" s="278"/>
      <c r="V758" s="279"/>
      <c r="W758" s="278"/>
      <c r="X758" s="278"/>
      <c r="Y758" s="278" t="e">
        <f t="shared" si="22"/>
        <v>#DIV/0!</v>
      </c>
      <c r="Z758" s="279"/>
      <c r="AA758" s="279"/>
      <c r="AB758" s="279"/>
      <c r="AC758" s="279"/>
      <c r="AD758" s="279"/>
      <c r="AE758" s="279"/>
      <c r="AF758" s="279"/>
      <c r="AG758" s="279"/>
      <c r="AH758" s="279"/>
      <c r="AI758" s="279"/>
      <c r="AJ758" s="279"/>
      <c r="AK758" s="279"/>
      <c r="AL758" s="279"/>
      <c r="AM758" s="279"/>
      <c r="AN758" s="279"/>
      <c r="AO758" s="279"/>
      <c r="AP758" s="279"/>
      <c r="AQ758" s="279"/>
      <c r="AR758" s="279"/>
      <c r="AS758" s="279"/>
      <c r="AT758" s="279"/>
      <c r="AU758" s="279"/>
      <c r="AV758" s="279"/>
      <c r="AW758" s="279"/>
      <c r="AX758" s="279"/>
      <c r="AY758" s="279"/>
      <c r="AZ758" s="279"/>
      <c r="BA758" s="279"/>
      <c r="BB758" s="279"/>
      <c r="BC758" s="279"/>
      <c r="BD758" s="279"/>
      <c r="BE758" s="279"/>
      <c r="BF758" s="279"/>
      <c r="BG758" s="279"/>
      <c r="BH758" s="279"/>
      <c r="BI758" s="279"/>
      <c r="BJ758" s="279"/>
      <c r="BK758" s="279"/>
      <c r="BL758" s="279"/>
      <c r="BM758" s="279"/>
      <c r="BN758" s="279"/>
      <c r="BO758" s="279"/>
      <c r="BP758" s="279"/>
      <c r="BQ758" s="279"/>
      <c r="BR758" s="279"/>
      <c r="BS758" s="279"/>
      <c r="BT758" s="279"/>
      <c r="BU758" s="279"/>
      <c r="BV758" s="279"/>
      <c r="BW758" s="279"/>
      <c r="BX758" s="279"/>
      <c r="BY758" s="279"/>
      <c r="BZ758" s="279"/>
      <c r="CA758" s="279"/>
      <c r="CB758" s="279"/>
      <c r="CC758" s="279"/>
      <c r="CD758" s="279"/>
      <c r="CE758" s="279"/>
    </row>
    <row r="759" spans="1:83" ht="12.65" customHeight="1" x14ac:dyDescent="0.35">
      <c r="A759" s="209" t="str">
        <f>RIGHT($C$83,3)&amp;"*"&amp;RIGHT($C$82,4)&amp;"*"&amp;AB$55&amp;"*"&amp;"A"</f>
        <v>168*2020*7170*A</v>
      </c>
      <c r="B759" s="278"/>
      <c r="C759" s="280">
        <f>ROUND(AB60,2)</f>
        <v>71.41</v>
      </c>
      <c r="D759" s="278">
        <f>ROUND(AB61,0)</f>
        <v>6086287</v>
      </c>
      <c r="E759" s="278">
        <f>ROUND(AB62,0)</f>
        <v>1651253</v>
      </c>
      <c r="F759" s="278">
        <f>ROUND(AB63,0)</f>
        <v>26375</v>
      </c>
      <c r="G759" s="278">
        <f>ROUND(AB64,0)</f>
        <v>9303628</v>
      </c>
      <c r="H759" s="278">
        <f>ROUND(AB65,0)</f>
        <v>8936</v>
      </c>
      <c r="I759" s="278">
        <f>ROUND(AB66,0)</f>
        <v>438250</v>
      </c>
      <c r="J759" s="278">
        <f>ROUND(AB67,0)</f>
        <v>206016</v>
      </c>
      <c r="K759" s="278">
        <f>ROUND(AB68,0)</f>
        <v>79416</v>
      </c>
      <c r="L759" s="278">
        <f>ROUND(AB69,0)</f>
        <v>140089</v>
      </c>
      <c r="M759" s="278">
        <f>ROUND(AB70,0)</f>
        <v>0</v>
      </c>
      <c r="N759" s="278">
        <f>ROUND(AB75,0)</f>
        <v>32557747</v>
      </c>
      <c r="O759" s="278">
        <f>ROUND(AB73,0)</f>
        <v>21970946</v>
      </c>
      <c r="P759" s="278">
        <f>IF(AB76&gt;0,ROUND(AB76,0),0)</f>
        <v>8816</v>
      </c>
      <c r="Q759" s="278">
        <f>IF(AB77&gt;0,ROUND(AB77,0),0)</f>
        <v>0</v>
      </c>
      <c r="R759" s="278">
        <f>IF(AB78&gt;0,ROUND(AB78,0),0)</f>
        <v>0</v>
      </c>
      <c r="S759" s="278">
        <f>IF(AB79&gt;0,ROUND(AB79,0),0)</f>
        <v>0</v>
      </c>
      <c r="T759" s="280">
        <f>IF(AB80&gt;0,ROUND(AB80,2),0)</f>
        <v>0</v>
      </c>
      <c r="U759" s="278"/>
      <c r="V759" s="279"/>
      <c r="W759" s="278"/>
      <c r="X759" s="278"/>
      <c r="Y759" s="278" t="e">
        <f t="shared" si="22"/>
        <v>#DIV/0!</v>
      </c>
      <c r="Z759" s="279"/>
      <c r="AA759" s="279"/>
      <c r="AB759" s="279"/>
      <c r="AC759" s="279"/>
      <c r="AD759" s="279"/>
      <c r="AE759" s="279"/>
      <c r="AF759" s="279"/>
      <c r="AG759" s="279"/>
      <c r="AH759" s="279"/>
      <c r="AI759" s="279"/>
      <c r="AJ759" s="279"/>
      <c r="AK759" s="279"/>
      <c r="AL759" s="279"/>
      <c r="AM759" s="279"/>
      <c r="AN759" s="279"/>
      <c r="AO759" s="279"/>
      <c r="AP759" s="279"/>
      <c r="AQ759" s="279"/>
      <c r="AR759" s="279"/>
      <c r="AS759" s="279"/>
      <c r="AT759" s="279"/>
      <c r="AU759" s="279"/>
      <c r="AV759" s="279"/>
      <c r="AW759" s="279"/>
      <c r="AX759" s="279"/>
      <c r="AY759" s="279"/>
      <c r="AZ759" s="279"/>
      <c r="BA759" s="279"/>
      <c r="BB759" s="279"/>
      <c r="BC759" s="279"/>
      <c r="BD759" s="279"/>
      <c r="BE759" s="279"/>
      <c r="BF759" s="279"/>
      <c r="BG759" s="279"/>
      <c r="BH759" s="279"/>
      <c r="BI759" s="279"/>
      <c r="BJ759" s="279"/>
      <c r="BK759" s="279"/>
      <c r="BL759" s="279"/>
      <c r="BM759" s="279"/>
      <c r="BN759" s="279"/>
      <c r="BO759" s="279"/>
      <c r="BP759" s="279"/>
      <c r="BQ759" s="279"/>
      <c r="BR759" s="279"/>
      <c r="BS759" s="279"/>
      <c r="BT759" s="279"/>
      <c r="BU759" s="279"/>
      <c r="BV759" s="279"/>
      <c r="BW759" s="279"/>
      <c r="BX759" s="279"/>
      <c r="BY759" s="279"/>
      <c r="BZ759" s="279"/>
      <c r="CA759" s="279"/>
      <c r="CB759" s="279"/>
      <c r="CC759" s="279"/>
      <c r="CD759" s="279"/>
      <c r="CE759" s="279"/>
    </row>
    <row r="760" spans="1:83" ht="12.65" customHeight="1" x14ac:dyDescent="0.35">
      <c r="A760" s="209" t="str">
        <f>RIGHT($C$83,3)&amp;"*"&amp;RIGHT($C$82,4)&amp;"*"&amp;AC$55&amp;"*"&amp;"A"</f>
        <v>168*2020*7180*A</v>
      </c>
      <c r="B760" s="278">
        <f>ROUND(AC59,0)</f>
        <v>12386</v>
      </c>
      <c r="C760" s="280">
        <f>ROUND(AC60,2)</f>
        <v>23.98</v>
      </c>
      <c r="D760" s="278">
        <f>ROUND(AC61,0)</f>
        <v>1982713</v>
      </c>
      <c r="E760" s="278">
        <f>ROUND(AC62,0)</f>
        <v>517509</v>
      </c>
      <c r="F760" s="278">
        <f>ROUND(AC63,0)</f>
        <v>329359</v>
      </c>
      <c r="G760" s="278">
        <f>ROUND(AC64,0)</f>
        <v>347575</v>
      </c>
      <c r="H760" s="278">
        <f>ROUND(AC65,0)</f>
        <v>2135</v>
      </c>
      <c r="I760" s="278">
        <f>ROUND(AC66,0)</f>
        <v>19180</v>
      </c>
      <c r="J760" s="278">
        <f>ROUND(AC67,0)</f>
        <v>12669</v>
      </c>
      <c r="K760" s="278">
        <f>ROUND(AC68,0)</f>
        <v>50792</v>
      </c>
      <c r="L760" s="278">
        <f>ROUND(AC69,0)</f>
        <v>14688</v>
      </c>
      <c r="M760" s="278">
        <f>ROUND(AC70,0)</f>
        <v>0</v>
      </c>
      <c r="N760" s="278">
        <f>ROUND(AC75,0)</f>
        <v>10117916</v>
      </c>
      <c r="O760" s="278">
        <f>ROUND(AC73,0)</f>
        <v>9116065</v>
      </c>
      <c r="P760" s="278">
        <f>IF(AC76&gt;0,ROUND(AC76,0),0)</f>
        <v>2215</v>
      </c>
      <c r="Q760" s="278">
        <f>IF(AC77&gt;0,ROUND(AC77,0),0)</f>
        <v>0</v>
      </c>
      <c r="R760" s="278">
        <f>IF(AC78&gt;0,ROUND(AC78,0),0)</f>
        <v>0</v>
      </c>
      <c r="S760" s="278">
        <f>IF(AC79&gt;0,ROUND(AC79,0),0)</f>
        <v>0</v>
      </c>
      <c r="T760" s="280">
        <f>IF(AC80&gt;0,ROUND(AC80,2),0)</f>
        <v>0</v>
      </c>
      <c r="U760" s="278"/>
      <c r="V760" s="279"/>
      <c r="W760" s="278"/>
      <c r="X760" s="278"/>
      <c r="Y760" s="278" t="e">
        <f t="shared" si="22"/>
        <v>#DIV/0!</v>
      </c>
      <c r="Z760" s="279"/>
      <c r="AA760" s="279"/>
      <c r="AB760" s="279"/>
      <c r="AC760" s="279"/>
      <c r="AD760" s="279"/>
      <c r="AE760" s="279"/>
      <c r="AF760" s="279"/>
      <c r="AG760" s="279"/>
      <c r="AH760" s="279"/>
      <c r="AI760" s="279"/>
      <c r="AJ760" s="279"/>
      <c r="AK760" s="279"/>
      <c r="AL760" s="279"/>
      <c r="AM760" s="279"/>
      <c r="AN760" s="279"/>
      <c r="AO760" s="279"/>
      <c r="AP760" s="279"/>
      <c r="AQ760" s="279"/>
      <c r="AR760" s="279"/>
      <c r="AS760" s="279"/>
      <c r="AT760" s="279"/>
      <c r="AU760" s="279"/>
      <c r="AV760" s="279"/>
      <c r="AW760" s="279"/>
      <c r="AX760" s="279"/>
      <c r="AY760" s="279"/>
      <c r="AZ760" s="279"/>
      <c r="BA760" s="279"/>
      <c r="BB760" s="279"/>
      <c r="BC760" s="279"/>
      <c r="BD760" s="279"/>
      <c r="BE760" s="279"/>
      <c r="BF760" s="279"/>
      <c r="BG760" s="279"/>
      <c r="BH760" s="279"/>
      <c r="BI760" s="279"/>
      <c r="BJ760" s="279"/>
      <c r="BK760" s="279"/>
      <c r="BL760" s="279"/>
      <c r="BM760" s="279"/>
      <c r="BN760" s="279"/>
      <c r="BO760" s="279"/>
      <c r="BP760" s="279"/>
      <c r="BQ760" s="279"/>
      <c r="BR760" s="279"/>
      <c r="BS760" s="279"/>
      <c r="BT760" s="279"/>
      <c r="BU760" s="279"/>
      <c r="BV760" s="279"/>
      <c r="BW760" s="279"/>
      <c r="BX760" s="279"/>
      <c r="BY760" s="279"/>
      <c r="BZ760" s="279"/>
      <c r="CA760" s="279"/>
      <c r="CB760" s="279"/>
      <c r="CC760" s="279"/>
      <c r="CD760" s="279"/>
      <c r="CE760" s="279"/>
    </row>
    <row r="761" spans="1:83" ht="12.65" customHeight="1" x14ac:dyDescent="0.35">
      <c r="A761" s="209" t="str">
        <f>RIGHT($C$83,3)&amp;"*"&amp;RIGHT($C$82,4)&amp;"*"&amp;AD$55&amp;"*"&amp;"A"</f>
        <v>168*2020*7190*A</v>
      </c>
      <c r="B761" s="278">
        <f>ROUND(AD59,0)</f>
        <v>1829</v>
      </c>
      <c r="C761" s="280">
        <f>ROUND(AD60,2)</f>
        <v>0</v>
      </c>
      <c r="D761" s="278">
        <f>ROUND(AD61,0)</f>
        <v>0</v>
      </c>
      <c r="E761" s="278">
        <f>ROUND(AD62,0)</f>
        <v>0</v>
      </c>
      <c r="F761" s="278">
        <f>ROUND(AD63,0)</f>
        <v>971873</v>
      </c>
      <c r="G761" s="278">
        <f>ROUND(AD64,0)</f>
        <v>33871</v>
      </c>
      <c r="H761" s="278">
        <f>ROUND(AD65,0)</f>
        <v>0</v>
      </c>
      <c r="I761" s="278">
        <f>ROUND(AD66,0)</f>
        <v>9164</v>
      </c>
      <c r="J761" s="278">
        <f>ROUND(AD67,0)</f>
        <v>0</v>
      </c>
      <c r="K761" s="278">
        <f>ROUND(AD68,0)</f>
        <v>0</v>
      </c>
      <c r="L761" s="278">
        <f>ROUND(AD69,0)</f>
        <v>0</v>
      </c>
      <c r="M761" s="278">
        <f>ROUND(AD70,0)</f>
        <v>0</v>
      </c>
      <c r="N761" s="278">
        <f>ROUND(AD75,0)</f>
        <v>2260644</v>
      </c>
      <c r="O761" s="278">
        <f>ROUND(AD73,0)</f>
        <v>2088840</v>
      </c>
      <c r="P761" s="278">
        <f>IF(AD76&gt;0,ROUND(AD76,0),0)</f>
        <v>1198</v>
      </c>
      <c r="Q761" s="278">
        <f>IF(AD77&gt;0,ROUND(AD77,0),0)</f>
        <v>0</v>
      </c>
      <c r="R761" s="278">
        <f>IF(AD78&gt;0,ROUND(AD78,0),0)</f>
        <v>0</v>
      </c>
      <c r="S761" s="278">
        <f>IF(AD79&gt;0,ROUND(AD79,0),0)</f>
        <v>0</v>
      </c>
      <c r="T761" s="280">
        <f>IF(AD80&gt;0,ROUND(AD80,2),0)</f>
        <v>0</v>
      </c>
      <c r="U761" s="278"/>
      <c r="V761" s="279"/>
      <c r="W761" s="278"/>
      <c r="X761" s="278"/>
      <c r="Y761" s="278" t="e">
        <f t="shared" si="22"/>
        <v>#DIV/0!</v>
      </c>
      <c r="Z761" s="279"/>
      <c r="AA761" s="279"/>
      <c r="AB761" s="279"/>
      <c r="AC761" s="279"/>
      <c r="AD761" s="279"/>
      <c r="AE761" s="279"/>
      <c r="AF761" s="279"/>
      <c r="AG761" s="279"/>
      <c r="AH761" s="279"/>
      <c r="AI761" s="279"/>
      <c r="AJ761" s="279"/>
      <c r="AK761" s="279"/>
      <c r="AL761" s="279"/>
      <c r="AM761" s="279"/>
      <c r="AN761" s="279"/>
      <c r="AO761" s="279"/>
      <c r="AP761" s="279"/>
      <c r="AQ761" s="279"/>
      <c r="AR761" s="279"/>
      <c r="AS761" s="279"/>
      <c r="AT761" s="279"/>
      <c r="AU761" s="279"/>
      <c r="AV761" s="279"/>
      <c r="AW761" s="279"/>
      <c r="AX761" s="279"/>
      <c r="AY761" s="279"/>
      <c r="AZ761" s="279"/>
      <c r="BA761" s="279"/>
      <c r="BB761" s="279"/>
      <c r="BC761" s="279"/>
      <c r="BD761" s="279"/>
      <c r="BE761" s="279"/>
      <c r="BF761" s="279"/>
      <c r="BG761" s="279"/>
      <c r="BH761" s="279"/>
      <c r="BI761" s="279"/>
      <c r="BJ761" s="279"/>
      <c r="BK761" s="279"/>
      <c r="BL761" s="279"/>
      <c r="BM761" s="279"/>
      <c r="BN761" s="279"/>
      <c r="BO761" s="279"/>
      <c r="BP761" s="279"/>
      <c r="BQ761" s="279"/>
      <c r="BR761" s="279"/>
      <c r="BS761" s="279"/>
      <c r="BT761" s="279"/>
      <c r="BU761" s="279"/>
      <c r="BV761" s="279"/>
      <c r="BW761" s="279"/>
      <c r="BX761" s="279"/>
      <c r="BY761" s="279"/>
      <c r="BZ761" s="279"/>
      <c r="CA761" s="279"/>
      <c r="CB761" s="279"/>
      <c r="CC761" s="279"/>
      <c r="CD761" s="279"/>
      <c r="CE761" s="279"/>
    </row>
    <row r="762" spans="1:83" ht="12.65" customHeight="1" x14ac:dyDescent="0.35">
      <c r="A762" s="209" t="str">
        <f>RIGHT($C$83,3)&amp;"*"&amp;RIGHT($C$82,4)&amp;"*"&amp;AE$55&amp;"*"&amp;"A"</f>
        <v>168*2020*7200*A</v>
      </c>
      <c r="B762" s="278">
        <f>ROUND(AE59,0)</f>
        <v>27314</v>
      </c>
      <c r="C762" s="280">
        <f>ROUND(AE60,2)</f>
        <v>28.09</v>
      </c>
      <c r="D762" s="278">
        <f>ROUND(AE61,0)</f>
        <v>2111503</v>
      </c>
      <c r="E762" s="278">
        <f>ROUND(AE62,0)</f>
        <v>688475</v>
      </c>
      <c r="F762" s="278">
        <f>ROUND(AE63,0)</f>
        <v>0</v>
      </c>
      <c r="G762" s="278">
        <f>ROUND(AE64,0)</f>
        <v>326729</v>
      </c>
      <c r="H762" s="278">
        <f>ROUND(AE65,0)</f>
        <v>7517</v>
      </c>
      <c r="I762" s="278">
        <f>ROUND(AE66,0)</f>
        <v>36678</v>
      </c>
      <c r="J762" s="278">
        <f>ROUND(AE67,0)</f>
        <v>25026</v>
      </c>
      <c r="K762" s="278">
        <f>ROUND(AE68,0)</f>
        <v>5670</v>
      </c>
      <c r="L762" s="278">
        <f>ROUND(AE69,0)</f>
        <v>58611</v>
      </c>
      <c r="M762" s="278">
        <f>ROUND(AE70,0)</f>
        <v>0</v>
      </c>
      <c r="N762" s="278">
        <f>ROUND(AE75,0)</f>
        <v>6370397</v>
      </c>
      <c r="O762" s="278">
        <f>ROUND(AE73,0)</f>
        <v>3194570</v>
      </c>
      <c r="P762" s="278">
        <f>IF(AE76&gt;0,ROUND(AE76,0),0)</f>
        <v>9386</v>
      </c>
      <c r="Q762" s="278">
        <f>IF(AE77&gt;0,ROUND(AE77,0),0)</f>
        <v>0</v>
      </c>
      <c r="R762" s="278">
        <f>IF(AE78&gt;0,ROUND(AE78,0),0)</f>
        <v>0</v>
      </c>
      <c r="S762" s="278">
        <f>IF(AE79&gt;0,ROUND(AE79,0),0)</f>
        <v>2154</v>
      </c>
      <c r="T762" s="280">
        <f>IF(AE80&gt;0,ROUND(AE80,2),0)</f>
        <v>0</v>
      </c>
      <c r="U762" s="278"/>
      <c r="V762" s="279"/>
      <c r="W762" s="278"/>
      <c r="X762" s="278"/>
      <c r="Y762" s="278" t="e">
        <f t="shared" si="22"/>
        <v>#DIV/0!</v>
      </c>
      <c r="Z762" s="279"/>
      <c r="AA762" s="279"/>
      <c r="AB762" s="279"/>
      <c r="AC762" s="279"/>
      <c r="AD762" s="279"/>
      <c r="AE762" s="279"/>
      <c r="AF762" s="279"/>
      <c r="AG762" s="279"/>
      <c r="AH762" s="279"/>
      <c r="AI762" s="279"/>
      <c r="AJ762" s="279"/>
      <c r="AK762" s="279"/>
      <c r="AL762" s="279"/>
      <c r="AM762" s="279"/>
      <c r="AN762" s="279"/>
      <c r="AO762" s="279"/>
      <c r="AP762" s="279"/>
      <c r="AQ762" s="279"/>
      <c r="AR762" s="279"/>
      <c r="AS762" s="279"/>
      <c r="AT762" s="279"/>
      <c r="AU762" s="279"/>
      <c r="AV762" s="279"/>
      <c r="AW762" s="279"/>
      <c r="AX762" s="279"/>
      <c r="AY762" s="279"/>
      <c r="AZ762" s="279"/>
      <c r="BA762" s="279"/>
      <c r="BB762" s="279"/>
      <c r="BC762" s="279"/>
      <c r="BD762" s="279"/>
      <c r="BE762" s="279"/>
      <c r="BF762" s="279"/>
      <c r="BG762" s="279"/>
      <c r="BH762" s="279"/>
      <c r="BI762" s="279"/>
      <c r="BJ762" s="279"/>
      <c r="BK762" s="279"/>
      <c r="BL762" s="279"/>
      <c r="BM762" s="279"/>
      <c r="BN762" s="279"/>
      <c r="BO762" s="279"/>
      <c r="BP762" s="279"/>
      <c r="BQ762" s="279"/>
      <c r="BR762" s="279"/>
      <c r="BS762" s="279"/>
      <c r="BT762" s="279"/>
      <c r="BU762" s="279"/>
      <c r="BV762" s="279"/>
      <c r="BW762" s="279"/>
      <c r="BX762" s="279"/>
      <c r="BY762" s="279"/>
      <c r="BZ762" s="279"/>
      <c r="CA762" s="279"/>
      <c r="CB762" s="279"/>
      <c r="CC762" s="279"/>
      <c r="CD762" s="279"/>
      <c r="CE762" s="279"/>
    </row>
    <row r="763" spans="1:83" ht="12.65" customHeight="1" x14ac:dyDescent="0.35">
      <c r="A763" s="209" t="str">
        <f>RIGHT($C$83,3)&amp;"*"&amp;RIGHT($C$82,4)&amp;"*"&amp;AF$55&amp;"*"&amp;"A"</f>
        <v>168*2020*7220*A</v>
      </c>
      <c r="B763" s="278">
        <f>ROUND(AF59,0)</f>
        <v>0</v>
      </c>
      <c r="C763" s="280">
        <f>ROUND(AF60,2)</f>
        <v>0</v>
      </c>
      <c r="D763" s="278">
        <f>ROUND(AF61,0)</f>
        <v>0</v>
      </c>
      <c r="E763" s="278">
        <f>ROUND(AF62,0)</f>
        <v>0</v>
      </c>
      <c r="F763" s="278">
        <f>ROUND(AF63,0)</f>
        <v>0</v>
      </c>
      <c r="G763" s="278">
        <f>ROUND(AF64,0)</f>
        <v>0</v>
      </c>
      <c r="H763" s="278">
        <f>ROUND(AF65,0)</f>
        <v>0</v>
      </c>
      <c r="I763" s="278">
        <f>ROUND(AF66,0)</f>
        <v>0</v>
      </c>
      <c r="J763" s="278">
        <f>ROUND(AF67,0)</f>
        <v>0</v>
      </c>
      <c r="K763" s="278">
        <f>ROUND(AF68,0)</f>
        <v>0</v>
      </c>
      <c r="L763" s="278">
        <f>ROUND(AF69,0)</f>
        <v>0</v>
      </c>
      <c r="M763" s="278">
        <f>ROUND(AF70,0)</f>
        <v>0</v>
      </c>
      <c r="N763" s="278">
        <f>ROUND(AF75,0)</f>
        <v>0</v>
      </c>
      <c r="O763" s="278">
        <f>ROUND(AF73,0)</f>
        <v>0</v>
      </c>
      <c r="P763" s="278">
        <f>IF(AF76&gt;0,ROUND(AF76,0),0)</f>
        <v>0</v>
      </c>
      <c r="Q763" s="278">
        <f>IF(AF77&gt;0,ROUND(AF77,0),0)</f>
        <v>0</v>
      </c>
      <c r="R763" s="278">
        <f>IF(AF78&gt;0,ROUND(AF78,0),0)</f>
        <v>0</v>
      </c>
      <c r="S763" s="278">
        <f>IF(AF79&gt;0,ROUND(AF79,0),0)</f>
        <v>0</v>
      </c>
      <c r="T763" s="280">
        <f>IF(AF80&gt;0,ROUND(AF80,2),0)</f>
        <v>0</v>
      </c>
      <c r="U763" s="278"/>
      <c r="V763" s="279"/>
      <c r="W763" s="278"/>
      <c r="X763" s="278"/>
      <c r="Y763" s="278" t="e">
        <f t="shared" si="22"/>
        <v>#DIV/0!</v>
      </c>
      <c r="Z763" s="279"/>
      <c r="AA763" s="279"/>
      <c r="AB763" s="279"/>
      <c r="AC763" s="279"/>
      <c r="AD763" s="279"/>
      <c r="AE763" s="279"/>
      <c r="AF763" s="279"/>
      <c r="AG763" s="279"/>
      <c r="AH763" s="279"/>
      <c r="AI763" s="279"/>
      <c r="AJ763" s="279"/>
      <c r="AK763" s="279"/>
      <c r="AL763" s="279"/>
      <c r="AM763" s="279"/>
      <c r="AN763" s="279"/>
      <c r="AO763" s="279"/>
      <c r="AP763" s="279"/>
      <c r="AQ763" s="279"/>
      <c r="AR763" s="279"/>
      <c r="AS763" s="279"/>
      <c r="AT763" s="279"/>
      <c r="AU763" s="279"/>
      <c r="AV763" s="279"/>
      <c r="AW763" s="279"/>
      <c r="AX763" s="279"/>
      <c r="AY763" s="279"/>
      <c r="AZ763" s="279"/>
      <c r="BA763" s="279"/>
      <c r="BB763" s="279"/>
      <c r="BC763" s="279"/>
      <c r="BD763" s="279"/>
      <c r="BE763" s="279"/>
      <c r="BF763" s="279"/>
      <c r="BG763" s="279"/>
      <c r="BH763" s="279"/>
      <c r="BI763" s="279"/>
      <c r="BJ763" s="279"/>
      <c r="BK763" s="279"/>
      <c r="BL763" s="279"/>
      <c r="BM763" s="279"/>
      <c r="BN763" s="279"/>
      <c r="BO763" s="279"/>
      <c r="BP763" s="279"/>
      <c r="BQ763" s="279"/>
      <c r="BR763" s="279"/>
      <c r="BS763" s="279"/>
      <c r="BT763" s="279"/>
      <c r="BU763" s="279"/>
      <c r="BV763" s="279"/>
      <c r="BW763" s="279"/>
      <c r="BX763" s="279"/>
      <c r="BY763" s="279"/>
      <c r="BZ763" s="279"/>
      <c r="CA763" s="279"/>
      <c r="CB763" s="279"/>
      <c r="CC763" s="279"/>
      <c r="CD763" s="279"/>
      <c r="CE763" s="279"/>
    </row>
    <row r="764" spans="1:83" ht="12.65" customHeight="1" x14ac:dyDescent="0.35">
      <c r="A764" s="209" t="str">
        <f>RIGHT($C$83,3)&amp;"*"&amp;RIGHT($C$82,4)&amp;"*"&amp;AG$55&amp;"*"&amp;"A"</f>
        <v>168*2020*7230*A</v>
      </c>
      <c r="B764" s="278">
        <f>ROUND(AG59,0)</f>
        <v>33794</v>
      </c>
      <c r="C764" s="280">
        <f>ROUND(AG60,2)</f>
        <v>58.18</v>
      </c>
      <c r="D764" s="278">
        <f>ROUND(AG61,0)</f>
        <v>5049086</v>
      </c>
      <c r="E764" s="278">
        <f>ROUND(AG62,0)</f>
        <v>1355112</v>
      </c>
      <c r="F764" s="278">
        <f>ROUND(AG63,0)</f>
        <v>7734356</v>
      </c>
      <c r="G764" s="278">
        <f>ROUND(AG64,0)</f>
        <v>432493</v>
      </c>
      <c r="H764" s="278">
        <f>ROUND(AG65,0)</f>
        <v>8385</v>
      </c>
      <c r="I764" s="278">
        <f>ROUND(AG66,0)</f>
        <v>194766</v>
      </c>
      <c r="J764" s="278">
        <f>ROUND(AG67,0)</f>
        <v>20056</v>
      </c>
      <c r="K764" s="278">
        <f>ROUND(AG68,0)</f>
        <v>0</v>
      </c>
      <c r="L764" s="278">
        <f>ROUND(AG69,0)</f>
        <v>38418</v>
      </c>
      <c r="M764" s="278">
        <f>ROUND(AG70,0)</f>
        <v>0</v>
      </c>
      <c r="N764" s="278">
        <f>ROUND(AG75,0)</f>
        <v>66368778</v>
      </c>
      <c r="O764" s="278">
        <f>ROUND(AG73,0)</f>
        <v>12931859</v>
      </c>
      <c r="P764" s="278">
        <f>IF(AG76&gt;0,ROUND(AG76,0),0)</f>
        <v>10208</v>
      </c>
      <c r="Q764" s="278">
        <f>IF(AG77&gt;0,ROUND(AG77,0),0)</f>
        <v>2782</v>
      </c>
      <c r="R764" s="278">
        <f>IF(AG78&gt;0,ROUND(AG78,0),0)</f>
        <v>0</v>
      </c>
      <c r="S764" s="278">
        <f>IF(AG79&gt;0,ROUND(AG79,0),0)</f>
        <v>324255</v>
      </c>
      <c r="T764" s="280">
        <f>IF(AG80&gt;0,ROUND(AG80,2),0)</f>
        <v>35.43</v>
      </c>
      <c r="U764" s="278"/>
      <c r="V764" s="279"/>
      <c r="W764" s="278"/>
      <c r="X764" s="278"/>
      <c r="Y764" s="278" t="e">
        <f t="shared" si="22"/>
        <v>#DIV/0!</v>
      </c>
      <c r="Z764" s="279"/>
      <c r="AA764" s="279"/>
      <c r="AB764" s="279"/>
      <c r="AC764" s="279"/>
      <c r="AD764" s="279"/>
      <c r="AE764" s="279"/>
      <c r="AF764" s="279"/>
      <c r="AG764" s="279"/>
      <c r="AH764" s="279"/>
      <c r="AI764" s="279"/>
      <c r="AJ764" s="279"/>
      <c r="AK764" s="279"/>
      <c r="AL764" s="279"/>
      <c r="AM764" s="279"/>
      <c r="AN764" s="279"/>
      <c r="AO764" s="279"/>
      <c r="AP764" s="279"/>
      <c r="AQ764" s="279"/>
      <c r="AR764" s="279"/>
      <c r="AS764" s="279"/>
      <c r="AT764" s="279"/>
      <c r="AU764" s="279"/>
      <c r="AV764" s="279"/>
      <c r="AW764" s="279"/>
      <c r="AX764" s="279"/>
      <c r="AY764" s="279"/>
      <c r="AZ764" s="279"/>
      <c r="BA764" s="279"/>
      <c r="BB764" s="279"/>
      <c r="BC764" s="279"/>
      <c r="BD764" s="279"/>
      <c r="BE764" s="279"/>
      <c r="BF764" s="279"/>
      <c r="BG764" s="279"/>
      <c r="BH764" s="279"/>
      <c r="BI764" s="279"/>
      <c r="BJ764" s="279"/>
      <c r="BK764" s="279"/>
      <c r="BL764" s="279"/>
      <c r="BM764" s="279"/>
      <c r="BN764" s="279"/>
      <c r="BO764" s="279"/>
      <c r="BP764" s="279"/>
      <c r="BQ764" s="279"/>
      <c r="BR764" s="279"/>
      <c r="BS764" s="279"/>
      <c r="BT764" s="279"/>
      <c r="BU764" s="279"/>
      <c r="BV764" s="279"/>
      <c r="BW764" s="279"/>
      <c r="BX764" s="279"/>
      <c r="BY764" s="279"/>
      <c r="BZ764" s="279"/>
      <c r="CA764" s="279"/>
      <c r="CB764" s="279"/>
      <c r="CC764" s="279"/>
      <c r="CD764" s="279"/>
      <c r="CE764" s="279"/>
    </row>
    <row r="765" spans="1:83" ht="12.65" customHeight="1" x14ac:dyDescent="0.35">
      <c r="A765" s="209" t="str">
        <f>RIGHT($C$83,3)&amp;"*"&amp;RIGHT($C$82,4)&amp;"*"&amp;AH$55&amp;"*"&amp;"A"</f>
        <v>168*2020*7240*A</v>
      </c>
      <c r="B765" s="278">
        <f>ROUND(AH59,0)</f>
        <v>0</v>
      </c>
      <c r="C765" s="280">
        <f>ROUND(AH60,2)</f>
        <v>0</v>
      </c>
      <c r="D765" s="278">
        <f>ROUND(AH61,0)</f>
        <v>0</v>
      </c>
      <c r="E765" s="278">
        <f>ROUND(AH62,0)</f>
        <v>0</v>
      </c>
      <c r="F765" s="278">
        <f>ROUND(AH63,0)</f>
        <v>0</v>
      </c>
      <c r="G765" s="278">
        <f>ROUND(AH64,0)</f>
        <v>0</v>
      </c>
      <c r="H765" s="278">
        <f>ROUND(AH65,0)</f>
        <v>0</v>
      </c>
      <c r="I765" s="278">
        <f>ROUND(AH66,0)</f>
        <v>0</v>
      </c>
      <c r="J765" s="278">
        <f>ROUND(AH67,0)</f>
        <v>0</v>
      </c>
      <c r="K765" s="278">
        <f>ROUND(AH68,0)</f>
        <v>0</v>
      </c>
      <c r="L765" s="278">
        <f>ROUND(AH69,0)</f>
        <v>0</v>
      </c>
      <c r="M765" s="278">
        <f>ROUND(AH70,0)</f>
        <v>0</v>
      </c>
      <c r="N765" s="278">
        <f>ROUND(AH75,0)</f>
        <v>0</v>
      </c>
      <c r="O765" s="278">
        <f>ROUND(AH73,0)</f>
        <v>0</v>
      </c>
      <c r="P765" s="278">
        <f>IF(AH76&gt;0,ROUND(AH76,0),0)</f>
        <v>0</v>
      </c>
      <c r="Q765" s="278">
        <f>IF(AH77&gt;0,ROUND(AH77,0),0)</f>
        <v>0</v>
      </c>
      <c r="R765" s="278">
        <f>IF(AH78&gt;0,ROUND(AH78,0),0)</f>
        <v>0</v>
      </c>
      <c r="S765" s="278">
        <f>IF(AH79&gt;0,ROUND(AH79,0),0)</f>
        <v>0</v>
      </c>
      <c r="T765" s="280">
        <f>IF(AH80&gt;0,ROUND(AH80,2),0)</f>
        <v>0</v>
      </c>
      <c r="U765" s="278"/>
      <c r="V765" s="279"/>
      <c r="W765" s="278"/>
      <c r="X765" s="278"/>
      <c r="Y765" s="278" t="e">
        <f t="shared" si="22"/>
        <v>#DIV/0!</v>
      </c>
      <c r="Z765" s="279"/>
      <c r="AA765" s="279"/>
      <c r="AB765" s="279"/>
      <c r="AC765" s="279"/>
      <c r="AD765" s="279"/>
      <c r="AE765" s="279"/>
      <c r="AF765" s="279"/>
      <c r="AG765" s="279"/>
      <c r="AH765" s="279"/>
      <c r="AI765" s="279"/>
      <c r="AJ765" s="279"/>
      <c r="AK765" s="279"/>
      <c r="AL765" s="279"/>
      <c r="AM765" s="279"/>
      <c r="AN765" s="279"/>
      <c r="AO765" s="279"/>
      <c r="AP765" s="279"/>
      <c r="AQ765" s="279"/>
      <c r="AR765" s="279"/>
      <c r="AS765" s="279"/>
      <c r="AT765" s="279"/>
      <c r="AU765" s="279"/>
      <c r="AV765" s="279"/>
      <c r="AW765" s="279"/>
      <c r="AX765" s="279"/>
      <c r="AY765" s="279"/>
      <c r="AZ765" s="279"/>
      <c r="BA765" s="279"/>
      <c r="BB765" s="279"/>
      <c r="BC765" s="279"/>
      <c r="BD765" s="279"/>
      <c r="BE765" s="279"/>
      <c r="BF765" s="279"/>
      <c r="BG765" s="279"/>
      <c r="BH765" s="279"/>
      <c r="BI765" s="279"/>
      <c r="BJ765" s="279"/>
      <c r="BK765" s="279"/>
      <c r="BL765" s="279"/>
      <c r="BM765" s="279"/>
      <c r="BN765" s="279"/>
      <c r="BO765" s="279"/>
      <c r="BP765" s="279"/>
      <c r="BQ765" s="279"/>
      <c r="BR765" s="279"/>
      <c r="BS765" s="279"/>
      <c r="BT765" s="279"/>
      <c r="BU765" s="279"/>
      <c r="BV765" s="279"/>
      <c r="BW765" s="279"/>
      <c r="BX765" s="279"/>
      <c r="BY765" s="279"/>
      <c r="BZ765" s="279"/>
      <c r="CA765" s="279"/>
      <c r="CB765" s="279"/>
      <c r="CC765" s="279"/>
      <c r="CD765" s="279"/>
      <c r="CE765" s="279"/>
    </row>
    <row r="766" spans="1:83" ht="12.65" customHeight="1" x14ac:dyDescent="0.35">
      <c r="A766" s="209" t="str">
        <f>RIGHT($C$83,3)&amp;"*"&amp;RIGHT($C$82,4)&amp;"*"&amp;AI$55&amp;"*"&amp;"A"</f>
        <v>168*2020*7250*A</v>
      </c>
      <c r="B766" s="278">
        <f>ROUND(AI59,0)</f>
        <v>9330</v>
      </c>
      <c r="C766" s="280">
        <f>ROUND(AI60,2)</f>
        <v>23.96</v>
      </c>
      <c r="D766" s="278">
        <f>ROUND(AI61,0)</f>
        <v>2230351</v>
      </c>
      <c r="E766" s="278">
        <f>ROUND(AI62,0)</f>
        <v>611266</v>
      </c>
      <c r="F766" s="278">
        <f>ROUND(AI63,0)</f>
        <v>0</v>
      </c>
      <c r="G766" s="278">
        <f>ROUND(AI64,0)</f>
        <v>111006</v>
      </c>
      <c r="H766" s="278">
        <f>ROUND(AI65,0)</f>
        <v>7967</v>
      </c>
      <c r="I766" s="278">
        <f>ROUND(AI66,0)</f>
        <v>15158</v>
      </c>
      <c r="J766" s="278">
        <f>ROUND(AI67,0)</f>
        <v>24902</v>
      </c>
      <c r="K766" s="278">
        <f>ROUND(AI68,0)</f>
        <v>0</v>
      </c>
      <c r="L766" s="278">
        <f>ROUND(AI69,0)</f>
        <v>345</v>
      </c>
      <c r="M766" s="278">
        <f>ROUND(AI70,0)</f>
        <v>0</v>
      </c>
      <c r="N766" s="278">
        <f>ROUND(AI75,0)</f>
        <v>4152700</v>
      </c>
      <c r="O766" s="278">
        <f>ROUND(AI73,0)</f>
        <v>31019</v>
      </c>
      <c r="P766" s="278">
        <f>IF(AI76&gt;0,ROUND(AI76,0),0)</f>
        <v>9401</v>
      </c>
      <c r="Q766" s="278">
        <f>IF(AI77&gt;0,ROUND(AI77,0),0)</f>
        <v>1391</v>
      </c>
      <c r="R766" s="278">
        <f>IF(AI78&gt;0,ROUND(AI78,0),0)</f>
        <v>0</v>
      </c>
      <c r="S766" s="278">
        <f>IF(AI79&gt;0,ROUND(AI79,0),0)</f>
        <v>119465</v>
      </c>
      <c r="T766" s="280">
        <f>IF(AI80&gt;0,ROUND(AI80,2),0)</f>
        <v>16.86</v>
      </c>
      <c r="U766" s="278"/>
      <c r="V766" s="279"/>
      <c r="W766" s="278"/>
      <c r="X766" s="278"/>
      <c r="Y766" s="278" t="e">
        <f t="shared" si="22"/>
        <v>#DIV/0!</v>
      </c>
      <c r="Z766" s="279"/>
      <c r="AA766" s="279"/>
      <c r="AB766" s="279"/>
      <c r="AC766" s="279"/>
      <c r="AD766" s="279"/>
      <c r="AE766" s="279"/>
      <c r="AF766" s="279"/>
      <c r="AG766" s="279"/>
      <c r="AH766" s="279"/>
      <c r="AI766" s="279"/>
      <c r="AJ766" s="279"/>
      <c r="AK766" s="279"/>
      <c r="AL766" s="279"/>
      <c r="AM766" s="279"/>
      <c r="AN766" s="279"/>
      <c r="AO766" s="279"/>
      <c r="AP766" s="279"/>
      <c r="AQ766" s="279"/>
      <c r="AR766" s="279"/>
      <c r="AS766" s="279"/>
      <c r="AT766" s="279"/>
      <c r="AU766" s="279"/>
      <c r="AV766" s="279"/>
      <c r="AW766" s="279"/>
      <c r="AX766" s="279"/>
      <c r="AY766" s="279"/>
      <c r="AZ766" s="279"/>
      <c r="BA766" s="279"/>
      <c r="BB766" s="279"/>
      <c r="BC766" s="279"/>
      <c r="BD766" s="279"/>
      <c r="BE766" s="279"/>
      <c r="BF766" s="279"/>
      <c r="BG766" s="279"/>
      <c r="BH766" s="279"/>
      <c r="BI766" s="279"/>
      <c r="BJ766" s="279"/>
      <c r="BK766" s="279"/>
      <c r="BL766" s="279"/>
      <c r="BM766" s="279"/>
      <c r="BN766" s="279"/>
      <c r="BO766" s="279"/>
      <c r="BP766" s="279"/>
      <c r="BQ766" s="279"/>
      <c r="BR766" s="279"/>
      <c r="BS766" s="279"/>
      <c r="BT766" s="279"/>
      <c r="BU766" s="279"/>
      <c r="BV766" s="279"/>
      <c r="BW766" s="279"/>
      <c r="BX766" s="279"/>
      <c r="BY766" s="279"/>
      <c r="BZ766" s="279"/>
      <c r="CA766" s="279"/>
      <c r="CB766" s="279"/>
      <c r="CC766" s="279"/>
      <c r="CD766" s="279"/>
      <c r="CE766" s="279"/>
    </row>
    <row r="767" spans="1:83" ht="12.65" customHeight="1" x14ac:dyDescent="0.35">
      <c r="A767" s="209" t="str">
        <f>RIGHT($C$83,3)&amp;"*"&amp;RIGHT($C$82,4)&amp;"*"&amp;AJ$55&amp;"*"&amp;"A"</f>
        <v>168*2020*7260*A</v>
      </c>
      <c r="B767" s="278">
        <f>ROUND(AJ59,0)</f>
        <v>149831</v>
      </c>
      <c r="C767" s="280">
        <f>ROUND(AJ60,2)</f>
        <v>203.36</v>
      </c>
      <c r="D767" s="278">
        <f>ROUND(AJ61,0)</f>
        <v>12932808</v>
      </c>
      <c r="E767" s="278">
        <f>ROUND(AJ62,0)</f>
        <v>4372620</v>
      </c>
      <c r="F767" s="278">
        <f>ROUND(AJ63,0)</f>
        <v>856055</v>
      </c>
      <c r="G767" s="278">
        <f>ROUND(AJ64,0)</f>
        <v>10540265</v>
      </c>
      <c r="H767" s="278">
        <f>ROUND(AJ65,0)</f>
        <v>35845</v>
      </c>
      <c r="I767" s="278">
        <f>ROUND(AJ66,0)</f>
        <v>603197</v>
      </c>
      <c r="J767" s="278">
        <f>ROUND(AJ67,0)</f>
        <v>1045497</v>
      </c>
      <c r="K767" s="278">
        <f>ROUND(AJ68,0)</f>
        <v>1367122</v>
      </c>
      <c r="L767" s="278">
        <f>ROUND(AJ69,0)</f>
        <v>1278172</v>
      </c>
      <c r="M767" s="278">
        <f>ROUND(AJ70,0)</f>
        <v>0</v>
      </c>
      <c r="N767" s="278">
        <f>ROUND(AJ75,0)</f>
        <v>115447431</v>
      </c>
      <c r="O767" s="278">
        <f>ROUND(AJ73,0)</f>
        <v>3365498</v>
      </c>
      <c r="P767" s="278">
        <f>IF(AJ76&gt;0,ROUND(AJ76,0),0)</f>
        <v>41802</v>
      </c>
      <c r="Q767" s="278">
        <f>IF(AJ77&gt;0,ROUND(AJ77,0),0)</f>
        <v>0</v>
      </c>
      <c r="R767" s="278">
        <f>IF(AJ78&gt;0,ROUND(AJ78,0),0)</f>
        <v>0</v>
      </c>
      <c r="S767" s="278">
        <f>IF(AJ79&gt;0,ROUND(AJ79,0),0)</f>
        <v>53455</v>
      </c>
      <c r="T767" s="280">
        <f>IF(AJ80&gt;0,ROUND(AJ80,2),0)</f>
        <v>19.77</v>
      </c>
      <c r="U767" s="278"/>
      <c r="V767" s="279"/>
      <c r="W767" s="278"/>
      <c r="X767" s="278"/>
      <c r="Y767" s="278" t="e">
        <f t="shared" si="22"/>
        <v>#DIV/0!</v>
      </c>
      <c r="Z767" s="279"/>
      <c r="AA767" s="279"/>
      <c r="AB767" s="279"/>
      <c r="AC767" s="279"/>
      <c r="AD767" s="279"/>
      <c r="AE767" s="279"/>
      <c r="AF767" s="279"/>
      <c r="AG767" s="279"/>
      <c r="AH767" s="279"/>
      <c r="AI767" s="279"/>
      <c r="AJ767" s="279"/>
      <c r="AK767" s="279"/>
      <c r="AL767" s="279"/>
      <c r="AM767" s="279"/>
      <c r="AN767" s="279"/>
      <c r="AO767" s="279"/>
      <c r="AP767" s="279"/>
      <c r="AQ767" s="279"/>
      <c r="AR767" s="279"/>
      <c r="AS767" s="279"/>
      <c r="AT767" s="279"/>
      <c r="AU767" s="279"/>
      <c r="AV767" s="279"/>
      <c r="AW767" s="279"/>
      <c r="AX767" s="279"/>
      <c r="AY767" s="279"/>
      <c r="AZ767" s="279"/>
      <c r="BA767" s="279"/>
      <c r="BB767" s="279"/>
      <c r="BC767" s="279"/>
      <c r="BD767" s="279"/>
      <c r="BE767" s="279"/>
      <c r="BF767" s="279"/>
      <c r="BG767" s="279"/>
      <c r="BH767" s="279"/>
      <c r="BI767" s="279"/>
      <c r="BJ767" s="279"/>
      <c r="BK767" s="279"/>
      <c r="BL767" s="279"/>
      <c r="BM767" s="279"/>
      <c r="BN767" s="279"/>
      <c r="BO767" s="279"/>
      <c r="BP767" s="279"/>
      <c r="BQ767" s="279"/>
      <c r="BR767" s="279"/>
      <c r="BS767" s="279"/>
      <c r="BT767" s="279"/>
      <c r="BU767" s="279"/>
      <c r="BV767" s="279"/>
      <c r="BW767" s="279"/>
      <c r="BX767" s="279"/>
      <c r="BY767" s="279"/>
      <c r="BZ767" s="279"/>
      <c r="CA767" s="279"/>
      <c r="CB767" s="279"/>
      <c r="CC767" s="279"/>
      <c r="CD767" s="279"/>
      <c r="CE767" s="279"/>
    </row>
    <row r="768" spans="1:83" ht="12.65" customHeight="1" x14ac:dyDescent="0.35">
      <c r="A768" s="209" t="str">
        <f>RIGHT($C$83,3)&amp;"*"&amp;RIGHT($C$82,4)&amp;"*"&amp;AK$55&amp;"*"&amp;"A"</f>
        <v>168*2020*7310*A</v>
      </c>
      <c r="B768" s="278">
        <f>ROUND(AK59,0)</f>
        <v>8391</v>
      </c>
      <c r="C768" s="280">
        <f>ROUND(AK60,2)</f>
        <v>7.6</v>
      </c>
      <c r="D768" s="278">
        <f>ROUND(AK61,0)</f>
        <v>753951</v>
      </c>
      <c r="E768" s="278">
        <f>ROUND(AK62,0)</f>
        <v>205145</v>
      </c>
      <c r="F768" s="278">
        <f>ROUND(AK63,0)</f>
        <v>45544</v>
      </c>
      <c r="G768" s="278">
        <f>ROUND(AK64,0)</f>
        <v>6171</v>
      </c>
      <c r="H768" s="278">
        <f>ROUND(AK65,0)</f>
        <v>0</v>
      </c>
      <c r="I768" s="278">
        <f>ROUND(AK66,0)</f>
        <v>5731</v>
      </c>
      <c r="J768" s="278">
        <f>ROUND(AK67,0)</f>
        <v>1029</v>
      </c>
      <c r="K768" s="278">
        <f>ROUND(AK68,0)</f>
        <v>0</v>
      </c>
      <c r="L768" s="278">
        <f>ROUND(AK69,0)</f>
        <v>8051</v>
      </c>
      <c r="M768" s="278">
        <f>ROUND(AK70,0)</f>
        <v>0</v>
      </c>
      <c r="N768" s="278">
        <f>ROUND(AK75,0)</f>
        <v>3051536</v>
      </c>
      <c r="O768" s="278">
        <f>ROUND(AK73,0)</f>
        <v>2405959</v>
      </c>
      <c r="P768" s="278">
        <f>IF(AK76&gt;0,ROUND(AK76,0),0)</f>
        <v>0</v>
      </c>
      <c r="Q768" s="278">
        <f>IF(AK77&gt;0,ROUND(AK77,0),0)</f>
        <v>0</v>
      </c>
      <c r="R768" s="278">
        <f>IF(AK78&gt;0,ROUND(AK78,0),0)</f>
        <v>0</v>
      </c>
      <c r="S768" s="278">
        <f>IF(AK79&gt;0,ROUND(AK79,0),0)</f>
        <v>0</v>
      </c>
      <c r="T768" s="280">
        <f>IF(AK80&gt;0,ROUND(AK80,2),0)</f>
        <v>0</v>
      </c>
      <c r="U768" s="278"/>
      <c r="V768" s="279"/>
      <c r="W768" s="278"/>
      <c r="X768" s="278"/>
      <c r="Y768" s="278" t="e">
        <f t="shared" si="22"/>
        <v>#DIV/0!</v>
      </c>
      <c r="Z768" s="279"/>
      <c r="AA768" s="279"/>
      <c r="AB768" s="279"/>
      <c r="AC768" s="279"/>
      <c r="AD768" s="279"/>
      <c r="AE768" s="279"/>
      <c r="AF768" s="279"/>
      <c r="AG768" s="279"/>
      <c r="AH768" s="279"/>
      <c r="AI768" s="279"/>
      <c r="AJ768" s="279"/>
      <c r="AK768" s="279"/>
      <c r="AL768" s="279"/>
      <c r="AM768" s="279"/>
      <c r="AN768" s="279"/>
      <c r="AO768" s="279"/>
      <c r="AP768" s="279"/>
      <c r="AQ768" s="279"/>
      <c r="AR768" s="279"/>
      <c r="AS768" s="279"/>
      <c r="AT768" s="279"/>
      <c r="AU768" s="279"/>
      <c r="AV768" s="279"/>
      <c r="AW768" s="279"/>
      <c r="AX768" s="279"/>
      <c r="AY768" s="279"/>
      <c r="AZ768" s="279"/>
      <c r="BA768" s="279"/>
      <c r="BB768" s="279"/>
      <c r="BC768" s="279"/>
      <c r="BD768" s="279"/>
      <c r="BE768" s="279"/>
      <c r="BF768" s="279"/>
      <c r="BG768" s="279"/>
      <c r="BH768" s="279"/>
      <c r="BI768" s="279"/>
      <c r="BJ768" s="279"/>
      <c r="BK768" s="279"/>
      <c r="BL768" s="279"/>
      <c r="BM768" s="279"/>
      <c r="BN768" s="279"/>
      <c r="BO768" s="279"/>
      <c r="BP768" s="279"/>
      <c r="BQ768" s="279"/>
      <c r="BR768" s="279"/>
      <c r="BS768" s="279"/>
      <c r="BT768" s="279"/>
      <c r="BU768" s="279"/>
      <c r="BV768" s="279"/>
      <c r="BW768" s="279"/>
      <c r="BX768" s="279"/>
      <c r="BY768" s="279"/>
      <c r="BZ768" s="279"/>
      <c r="CA768" s="279"/>
      <c r="CB768" s="279"/>
      <c r="CC768" s="279"/>
      <c r="CD768" s="279"/>
      <c r="CE768" s="279"/>
    </row>
    <row r="769" spans="1:83" ht="12.65" customHeight="1" x14ac:dyDescent="0.35">
      <c r="A769" s="209" t="str">
        <f>RIGHT($C$83,3)&amp;"*"&amp;RIGHT($C$82,4)&amp;"*"&amp;AL$55&amp;"*"&amp;"A"</f>
        <v>168*2020*7320*A</v>
      </c>
      <c r="B769" s="278">
        <f>ROUND(AL59,0)</f>
        <v>5796</v>
      </c>
      <c r="C769" s="280">
        <f>ROUND(AL60,2)</f>
        <v>6.02</v>
      </c>
      <c r="D769" s="278">
        <f>ROUND(AL61,0)</f>
        <v>577333</v>
      </c>
      <c r="E769" s="278">
        <f>ROUND(AL62,0)</f>
        <v>168493</v>
      </c>
      <c r="F769" s="278">
        <f>ROUND(AL63,0)</f>
        <v>3104</v>
      </c>
      <c r="G769" s="278">
        <f>ROUND(AL64,0)</f>
        <v>7608</v>
      </c>
      <c r="H769" s="278">
        <f>ROUND(AL65,0)</f>
        <v>0</v>
      </c>
      <c r="I769" s="278">
        <f>ROUND(AL66,0)</f>
        <v>609</v>
      </c>
      <c r="J769" s="278">
        <f>ROUND(AL67,0)</f>
        <v>11074</v>
      </c>
      <c r="K769" s="278">
        <f>ROUND(AL68,0)</f>
        <v>0</v>
      </c>
      <c r="L769" s="278">
        <f>ROUND(AL69,0)</f>
        <v>25021</v>
      </c>
      <c r="M769" s="278">
        <f>ROUND(AL70,0)</f>
        <v>0</v>
      </c>
      <c r="N769" s="278">
        <f>ROUND(AL75,0)</f>
        <v>2358432</v>
      </c>
      <c r="O769" s="278">
        <f>ROUND(AL73,0)</f>
        <v>1436735</v>
      </c>
      <c r="P769" s="278">
        <f>IF(AL76&gt;0,ROUND(AL76,0),0)</f>
        <v>0</v>
      </c>
      <c r="Q769" s="278">
        <f>IF(AL77&gt;0,ROUND(AL77,0),0)</f>
        <v>0</v>
      </c>
      <c r="R769" s="278">
        <f>IF(AL78&gt;0,ROUND(AL78,0),0)</f>
        <v>0</v>
      </c>
      <c r="S769" s="278">
        <f>IF(AL79&gt;0,ROUND(AL79,0),0)</f>
        <v>0</v>
      </c>
      <c r="T769" s="280">
        <f>IF(AL80&gt;0,ROUND(AL80,2),0)</f>
        <v>0</v>
      </c>
      <c r="U769" s="278"/>
      <c r="V769" s="279"/>
      <c r="W769" s="278"/>
      <c r="X769" s="278"/>
      <c r="Y769" s="278" t="e">
        <f t="shared" si="22"/>
        <v>#DIV/0!</v>
      </c>
      <c r="Z769" s="279"/>
      <c r="AA769" s="279"/>
      <c r="AB769" s="279"/>
      <c r="AC769" s="279"/>
      <c r="AD769" s="279"/>
      <c r="AE769" s="279"/>
      <c r="AF769" s="279"/>
      <c r="AG769" s="279"/>
      <c r="AH769" s="279"/>
      <c r="AI769" s="279"/>
      <c r="AJ769" s="279"/>
      <c r="AK769" s="279"/>
      <c r="AL769" s="279"/>
      <c r="AM769" s="279"/>
      <c r="AN769" s="279"/>
      <c r="AO769" s="279"/>
      <c r="AP769" s="279"/>
      <c r="AQ769" s="279"/>
      <c r="AR769" s="279"/>
      <c r="AS769" s="279"/>
      <c r="AT769" s="279"/>
      <c r="AU769" s="279"/>
      <c r="AV769" s="279"/>
      <c r="AW769" s="279"/>
      <c r="AX769" s="279"/>
      <c r="AY769" s="279"/>
      <c r="AZ769" s="279"/>
      <c r="BA769" s="279"/>
      <c r="BB769" s="279"/>
      <c r="BC769" s="279"/>
      <c r="BD769" s="279"/>
      <c r="BE769" s="279"/>
      <c r="BF769" s="279"/>
      <c r="BG769" s="279"/>
      <c r="BH769" s="279"/>
      <c r="BI769" s="279"/>
      <c r="BJ769" s="279"/>
      <c r="BK769" s="279"/>
      <c r="BL769" s="279"/>
      <c r="BM769" s="279"/>
      <c r="BN769" s="279"/>
      <c r="BO769" s="279"/>
      <c r="BP769" s="279"/>
      <c r="BQ769" s="279"/>
      <c r="BR769" s="279"/>
      <c r="BS769" s="279"/>
      <c r="BT769" s="279"/>
      <c r="BU769" s="279"/>
      <c r="BV769" s="279"/>
      <c r="BW769" s="279"/>
      <c r="BX769" s="279"/>
      <c r="BY769" s="279"/>
      <c r="BZ769" s="279"/>
      <c r="CA769" s="279"/>
      <c r="CB769" s="279"/>
      <c r="CC769" s="279"/>
      <c r="CD769" s="279"/>
      <c r="CE769" s="279"/>
    </row>
    <row r="770" spans="1:83" ht="12.65" customHeight="1" x14ac:dyDescent="0.35">
      <c r="A770" s="209" t="str">
        <f>RIGHT($C$83,3)&amp;"*"&amp;RIGHT($C$82,4)&amp;"*"&amp;AM$55&amp;"*"&amp;"A"</f>
        <v>168*2020*7330*A</v>
      </c>
      <c r="B770" s="278">
        <f>ROUND(AM59,0)</f>
        <v>0</v>
      </c>
      <c r="C770" s="280">
        <f>ROUND(AM60,2)</f>
        <v>0</v>
      </c>
      <c r="D770" s="278">
        <f>ROUND(AM61,0)</f>
        <v>0</v>
      </c>
      <c r="E770" s="278">
        <f>ROUND(AM62,0)</f>
        <v>0</v>
      </c>
      <c r="F770" s="278">
        <f>ROUND(AM63,0)</f>
        <v>0</v>
      </c>
      <c r="G770" s="278">
        <f>ROUND(AM64,0)</f>
        <v>0</v>
      </c>
      <c r="H770" s="278">
        <f>ROUND(AM65,0)</f>
        <v>0</v>
      </c>
      <c r="I770" s="278">
        <f>ROUND(AM66,0)</f>
        <v>0</v>
      </c>
      <c r="J770" s="278">
        <f>ROUND(AM67,0)</f>
        <v>0</v>
      </c>
      <c r="K770" s="278">
        <f>ROUND(AM68,0)</f>
        <v>0</v>
      </c>
      <c r="L770" s="278">
        <f>ROUND(AM69,0)</f>
        <v>0</v>
      </c>
      <c r="M770" s="278">
        <f>ROUND(AM70,0)</f>
        <v>0</v>
      </c>
      <c r="N770" s="278">
        <f>ROUND(AM75,0)</f>
        <v>0</v>
      </c>
      <c r="O770" s="278">
        <f>ROUND(AM73,0)</f>
        <v>0</v>
      </c>
      <c r="P770" s="278">
        <f>IF(AM76&gt;0,ROUND(AM76,0),0)</f>
        <v>0</v>
      </c>
      <c r="Q770" s="278">
        <f>IF(AM77&gt;0,ROUND(AM77,0),0)</f>
        <v>0</v>
      </c>
      <c r="R770" s="278">
        <f>IF(AM78&gt;0,ROUND(AM78,0),0)</f>
        <v>0</v>
      </c>
      <c r="S770" s="278">
        <f>IF(AM79&gt;0,ROUND(AM79,0),0)</f>
        <v>0</v>
      </c>
      <c r="T770" s="280">
        <f>IF(AM80&gt;0,ROUND(AM80,2),0)</f>
        <v>0</v>
      </c>
      <c r="U770" s="278"/>
      <c r="V770" s="279"/>
      <c r="W770" s="278"/>
      <c r="X770" s="278"/>
      <c r="Y770" s="278" t="e">
        <f t="shared" si="22"/>
        <v>#DIV/0!</v>
      </c>
      <c r="Z770" s="279"/>
      <c r="AA770" s="279"/>
      <c r="AB770" s="279"/>
      <c r="AC770" s="279"/>
      <c r="AD770" s="279"/>
      <c r="AE770" s="279"/>
      <c r="AF770" s="279"/>
      <c r="AG770" s="279"/>
      <c r="AH770" s="279"/>
      <c r="AI770" s="279"/>
      <c r="AJ770" s="279"/>
      <c r="AK770" s="279"/>
      <c r="AL770" s="279"/>
      <c r="AM770" s="279"/>
      <c r="AN770" s="279"/>
      <c r="AO770" s="279"/>
      <c r="AP770" s="279"/>
      <c r="AQ770" s="279"/>
      <c r="AR770" s="279"/>
      <c r="AS770" s="279"/>
      <c r="AT770" s="279"/>
      <c r="AU770" s="279"/>
      <c r="AV770" s="279"/>
      <c r="AW770" s="279"/>
      <c r="AX770" s="279"/>
      <c r="AY770" s="279"/>
      <c r="AZ770" s="279"/>
      <c r="BA770" s="279"/>
      <c r="BB770" s="279"/>
      <c r="BC770" s="279"/>
      <c r="BD770" s="279"/>
      <c r="BE770" s="279"/>
      <c r="BF770" s="279"/>
      <c r="BG770" s="279"/>
      <c r="BH770" s="279"/>
      <c r="BI770" s="279"/>
      <c r="BJ770" s="279"/>
      <c r="BK770" s="279"/>
      <c r="BL770" s="279"/>
      <c r="BM770" s="279"/>
      <c r="BN770" s="279"/>
      <c r="BO770" s="279"/>
      <c r="BP770" s="279"/>
      <c r="BQ770" s="279"/>
      <c r="BR770" s="279"/>
      <c r="BS770" s="279"/>
      <c r="BT770" s="279"/>
      <c r="BU770" s="279"/>
      <c r="BV770" s="279"/>
      <c r="BW770" s="279"/>
      <c r="BX770" s="279"/>
      <c r="BY770" s="279"/>
      <c r="BZ770" s="279"/>
      <c r="CA770" s="279"/>
      <c r="CB770" s="279"/>
      <c r="CC770" s="279"/>
      <c r="CD770" s="279"/>
      <c r="CE770" s="279"/>
    </row>
    <row r="771" spans="1:83" ht="12.65" customHeight="1" x14ac:dyDescent="0.35">
      <c r="A771" s="209" t="str">
        <f>RIGHT($C$83,3)&amp;"*"&amp;RIGHT($C$82,4)&amp;"*"&amp;AN$55&amp;"*"&amp;"A"</f>
        <v>168*2020*7340*A</v>
      </c>
      <c r="B771" s="278">
        <f>ROUND(AN59,0)</f>
        <v>0</v>
      </c>
      <c r="C771" s="280">
        <f>ROUND(AN60,2)</f>
        <v>0</v>
      </c>
      <c r="D771" s="278">
        <f>ROUND(AN61,0)</f>
        <v>0</v>
      </c>
      <c r="E771" s="278">
        <f>ROUND(AN62,0)</f>
        <v>0</v>
      </c>
      <c r="F771" s="278">
        <f>ROUND(AN63,0)</f>
        <v>0</v>
      </c>
      <c r="G771" s="278">
        <f>ROUND(AN64,0)</f>
        <v>0</v>
      </c>
      <c r="H771" s="278">
        <f>ROUND(AN65,0)</f>
        <v>0</v>
      </c>
      <c r="I771" s="278">
        <f>ROUND(AN66,0)</f>
        <v>0</v>
      </c>
      <c r="J771" s="278">
        <f>ROUND(AN67,0)</f>
        <v>0</v>
      </c>
      <c r="K771" s="278">
        <f>ROUND(AN68,0)</f>
        <v>0</v>
      </c>
      <c r="L771" s="278">
        <f>ROUND(AN69,0)</f>
        <v>0</v>
      </c>
      <c r="M771" s="278">
        <f>ROUND(AN70,0)</f>
        <v>0</v>
      </c>
      <c r="N771" s="278">
        <f>ROUND(AN75,0)</f>
        <v>0</v>
      </c>
      <c r="O771" s="278">
        <f>ROUND(AN73,0)</f>
        <v>0</v>
      </c>
      <c r="P771" s="278">
        <f>IF(AN76&gt;0,ROUND(AN76,0),0)</f>
        <v>0</v>
      </c>
      <c r="Q771" s="278">
        <f>IF(AN77&gt;0,ROUND(AN77,0),0)</f>
        <v>0</v>
      </c>
      <c r="R771" s="278">
        <f>IF(AN78&gt;0,ROUND(AN78,0),0)</f>
        <v>0</v>
      </c>
      <c r="S771" s="278">
        <f>IF(AN79&gt;0,ROUND(AN79,0),0)</f>
        <v>0</v>
      </c>
      <c r="T771" s="280">
        <f>IF(AN80&gt;0,ROUND(AN80,2),0)</f>
        <v>0</v>
      </c>
      <c r="U771" s="278"/>
      <c r="V771" s="279"/>
      <c r="W771" s="278"/>
      <c r="X771" s="278"/>
      <c r="Y771" s="278" t="e">
        <f t="shared" si="22"/>
        <v>#DIV/0!</v>
      </c>
      <c r="Z771" s="279"/>
      <c r="AA771" s="279"/>
      <c r="AB771" s="279"/>
      <c r="AC771" s="279"/>
      <c r="AD771" s="279"/>
      <c r="AE771" s="279"/>
      <c r="AF771" s="279"/>
      <c r="AG771" s="279"/>
      <c r="AH771" s="279"/>
      <c r="AI771" s="279"/>
      <c r="AJ771" s="279"/>
      <c r="AK771" s="279"/>
      <c r="AL771" s="279"/>
      <c r="AM771" s="279"/>
      <c r="AN771" s="279"/>
      <c r="AO771" s="279"/>
      <c r="AP771" s="279"/>
      <c r="AQ771" s="279"/>
      <c r="AR771" s="279"/>
      <c r="AS771" s="279"/>
      <c r="AT771" s="279"/>
      <c r="AU771" s="279"/>
      <c r="AV771" s="279"/>
      <c r="AW771" s="279"/>
      <c r="AX771" s="279"/>
      <c r="AY771" s="279"/>
      <c r="AZ771" s="279"/>
      <c r="BA771" s="279"/>
      <c r="BB771" s="279"/>
      <c r="BC771" s="279"/>
      <c r="BD771" s="279"/>
      <c r="BE771" s="279"/>
      <c r="BF771" s="279"/>
      <c r="BG771" s="279"/>
      <c r="BH771" s="279"/>
      <c r="BI771" s="279"/>
      <c r="BJ771" s="279"/>
      <c r="BK771" s="279"/>
      <c r="BL771" s="279"/>
      <c r="BM771" s="279"/>
      <c r="BN771" s="279"/>
      <c r="BO771" s="279"/>
      <c r="BP771" s="279"/>
      <c r="BQ771" s="279"/>
      <c r="BR771" s="279"/>
      <c r="BS771" s="279"/>
      <c r="BT771" s="279"/>
      <c r="BU771" s="279"/>
      <c r="BV771" s="279"/>
      <c r="BW771" s="279"/>
      <c r="BX771" s="279"/>
      <c r="BY771" s="279"/>
      <c r="BZ771" s="279"/>
      <c r="CA771" s="279"/>
      <c r="CB771" s="279"/>
      <c r="CC771" s="279"/>
      <c r="CD771" s="279"/>
      <c r="CE771" s="279"/>
    </row>
    <row r="772" spans="1:83" ht="12.65" customHeight="1" x14ac:dyDescent="0.35">
      <c r="A772" s="209" t="str">
        <f>RIGHT($C$83,3)&amp;"*"&amp;RIGHT($C$82,4)&amp;"*"&amp;AO$55&amp;"*"&amp;"A"</f>
        <v>168*2020*7350*A</v>
      </c>
      <c r="B772" s="278">
        <f>ROUND(AO59,0)</f>
        <v>0</v>
      </c>
      <c r="C772" s="280">
        <f>ROUND(AO60,2)</f>
        <v>0</v>
      </c>
      <c r="D772" s="278">
        <f>ROUND(AO61,0)</f>
        <v>0</v>
      </c>
      <c r="E772" s="278">
        <f>ROUND(AO62,0)</f>
        <v>0</v>
      </c>
      <c r="F772" s="278">
        <f>ROUND(AO63,0)</f>
        <v>0</v>
      </c>
      <c r="G772" s="278">
        <f>ROUND(AO64,0)</f>
        <v>0</v>
      </c>
      <c r="H772" s="278">
        <f>ROUND(AO65,0)</f>
        <v>0</v>
      </c>
      <c r="I772" s="278">
        <f>ROUND(AO66,0)</f>
        <v>0</v>
      </c>
      <c r="J772" s="278">
        <f>ROUND(AO67,0)</f>
        <v>0</v>
      </c>
      <c r="K772" s="278">
        <f>ROUND(AO68,0)</f>
        <v>0</v>
      </c>
      <c r="L772" s="278">
        <f>ROUND(AO69,0)</f>
        <v>0</v>
      </c>
      <c r="M772" s="278">
        <f>ROUND(AO70,0)</f>
        <v>0</v>
      </c>
      <c r="N772" s="278">
        <f>ROUND(AO75,0)</f>
        <v>0</v>
      </c>
      <c r="O772" s="278">
        <f>ROUND(AO73,0)</f>
        <v>0</v>
      </c>
      <c r="P772" s="278">
        <f>IF(AO76&gt;0,ROUND(AO76,0),0)</f>
        <v>0</v>
      </c>
      <c r="Q772" s="278">
        <f>IF(AO77&gt;0,ROUND(AO77,0),0)</f>
        <v>0</v>
      </c>
      <c r="R772" s="278">
        <f>IF(AO78&gt;0,ROUND(AO78,0),0)</f>
        <v>0</v>
      </c>
      <c r="S772" s="278">
        <f>IF(AO79&gt;0,ROUND(AO79,0),0)</f>
        <v>0</v>
      </c>
      <c r="T772" s="280">
        <f>IF(AO80&gt;0,ROUND(AO80,2),0)</f>
        <v>0</v>
      </c>
      <c r="U772" s="278"/>
      <c r="V772" s="279"/>
      <c r="W772" s="278"/>
      <c r="X772" s="278"/>
      <c r="Y772" s="278" t="e">
        <f t="shared" si="22"/>
        <v>#DIV/0!</v>
      </c>
      <c r="Z772" s="279"/>
      <c r="AA772" s="279"/>
      <c r="AB772" s="279"/>
      <c r="AC772" s="279"/>
      <c r="AD772" s="279"/>
      <c r="AE772" s="279"/>
      <c r="AF772" s="279"/>
      <c r="AG772" s="279"/>
      <c r="AH772" s="279"/>
      <c r="AI772" s="279"/>
      <c r="AJ772" s="279"/>
      <c r="AK772" s="279"/>
      <c r="AL772" s="279"/>
      <c r="AM772" s="279"/>
      <c r="AN772" s="279"/>
      <c r="AO772" s="279"/>
      <c r="AP772" s="279"/>
      <c r="AQ772" s="279"/>
      <c r="AR772" s="279"/>
      <c r="AS772" s="279"/>
      <c r="AT772" s="279"/>
      <c r="AU772" s="279"/>
      <c r="AV772" s="279"/>
      <c r="AW772" s="279"/>
      <c r="AX772" s="279"/>
      <c r="AY772" s="279"/>
      <c r="AZ772" s="279"/>
      <c r="BA772" s="279"/>
      <c r="BB772" s="279"/>
      <c r="BC772" s="279"/>
      <c r="BD772" s="279"/>
      <c r="BE772" s="279"/>
      <c r="BF772" s="279"/>
      <c r="BG772" s="279"/>
      <c r="BH772" s="279"/>
      <c r="BI772" s="279"/>
      <c r="BJ772" s="279"/>
      <c r="BK772" s="279"/>
      <c r="BL772" s="279"/>
      <c r="BM772" s="279"/>
      <c r="BN772" s="279"/>
      <c r="BO772" s="279"/>
      <c r="BP772" s="279"/>
      <c r="BQ772" s="279"/>
      <c r="BR772" s="279"/>
      <c r="BS772" s="279"/>
      <c r="BT772" s="279"/>
      <c r="BU772" s="279"/>
      <c r="BV772" s="279"/>
      <c r="BW772" s="279"/>
      <c r="BX772" s="279"/>
      <c r="BY772" s="279"/>
      <c r="BZ772" s="279"/>
      <c r="CA772" s="279"/>
      <c r="CB772" s="279"/>
      <c r="CC772" s="279"/>
      <c r="CD772" s="279"/>
      <c r="CE772" s="279"/>
    </row>
    <row r="773" spans="1:83" ht="12.65" customHeight="1" x14ac:dyDescent="0.35">
      <c r="A773" s="209" t="str">
        <f>RIGHT($C$83,3)&amp;"*"&amp;RIGHT($C$82,4)&amp;"*"&amp;AP$55&amp;"*"&amp;"A"</f>
        <v>168*2020*7380*A</v>
      </c>
      <c r="B773" s="278">
        <f>ROUND(AP59,0)</f>
        <v>44623</v>
      </c>
      <c r="C773" s="280">
        <f>ROUND(AP60,2)</f>
        <v>75.41</v>
      </c>
      <c r="D773" s="278">
        <f>ROUND(AP61,0)</f>
        <v>6947784</v>
      </c>
      <c r="E773" s="278">
        <f>ROUND(AP62,0)</f>
        <v>1802238</v>
      </c>
      <c r="F773" s="278">
        <f>ROUND(AP63,0)</f>
        <v>383848</v>
      </c>
      <c r="G773" s="278">
        <f>ROUND(AP64,0)</f>
        <v>34255428</v>
      </c>
      <c r="H773" s="278">
        <f>ROUND(AP65,0)</f>
        <v>34696</v>
      </c>
      <c r="I773" s="278">
        <f>ROUND(AP66,0)</f>
        <v>82873</v>
      </c>
      <c r="J773" s="278">
        <f>ROUND(AP67,0)</f>
        <v>30498</v>
      </c>
      <c r="K773" s="278">
        <f>ROUND(AP68,0)</f>
        <v>377079</v>
      </c>
      <c r="L773" s="278">
        <f>ROUND(AP69,0)</f>
        <v>621676</v>
      </c>
      <c r="M773" s="278">
        <f>ROUND(AP70,0)</f>
        <v>0</v>
      </c>
      <c r="N773" s="278">
        <f>ROUND(AP75,0)</f>
        <v>214369574</v>
      </c>
      <c r="O773" s="278">
        <f>ROUND(AP73,0)</f>
        <v>426869</v>
      </c>
      <c r="P773" s="278">
        <f>IF(AP76&gt;0,ROUND(AP76,0),0)</f>
        <v>18690</v>
      </c>
      <c r="Q773" s="278">
        <f>IF(AP77&gt;0,ROUND(AP77,0),0)</f>
        <v>0</v>
      </c>
      <c r="R773" s="278">
        <f>IF(AP78&gt;0,ROUND(AP78,0),0)</f>
        <v>0</v>
      </c>
      <c r="S773" s="278">
        <f>IF(AP79&gt;0,ROUND(AP79,0),0)</f>
        <v>0</v>
      </c>
      <c r="T773" s="280">
        <f>IF(AP80&gt;0,ROUND(AP80,2),0)</f>
        <v>12.76</v>
      </c>
      <c r="U773" s="278"/>
      <c r="V773" s="279"/>
      <c r="W773" s="278"/>
      <c r="X773" s="278"/>
      <c r="Y773" s="278" t="e">
        <f t="shared" si="22"/>
        <v>#DIV/0!</v>
      </c>
      <c r="Z773" s="279"/>
      <c r="AA773" s="279"/>
      <c r="AB773" s="279"/>
      <c r="AC773" s="279"/>
      <c r="AD773" s="279"/>
      <c r="AE773" s="279"/>
      <c r="AF773" s="279"/>
      <c r="AG773" s="279"/>
      <c r="AH773" s="279"/>
      <c r="AI773" s="279"/>
      <c r="AJ773" s="279"/>
      <c r="AK773" s="279"/>
      <c r="AL773" s="279"/>
      <c r="AM773" s="279"/>
      <c r="AN773" s="279"/>
      <c r="AO773" s="279"/>
      <c r="AP773" s="279"/>
      <c r="AQ773" s="279"/>
      <c r="AR773" s="279"/>
      <c r="AS773" s="279"/>
      <c r="AT773" s="279"/>
      <c r="AU773" s="279"/>
      <c r="AV773" s="279"/>
      <c r="AW773" s="279"/>
      <c r="AX773" s="279"/>
      <c r="AY773" s="279"/>
      <c r="AZ773" s="279"/>
      <c r="BA773" s="279"/>
      <c r="BB773" s="279"/>
      <c r="BC773" s="279"/>
      <c r="BD773" s="279"/>
      <c r="BE773" s="279"/>
      <c r="BF773" s="279"/>
      <c r="BG773" s="279"/>
      <c r="BH773" s="279"/>
      <c r="BI773" s="279"/>
      <c r="BJ773" s="279"/>
      <c r="BK773" s="279"/>
      <c r="BL773" s="279"/>
      <c r="BM773" s="279"/>
      <c r="BN773" s="279"/>
      <c r="BO773" s="279"/>
      <c r="BP773" s="279"/>
      <c r="BQ773" s="279"/>
      <c r="BR773" s="279"/>
      <c r="BS773" s="279"/>
      <c r="BT773" s="279"/>
      <c r="BU773" s="279"/>
      <c r="BV773" s="279"/>
      <c r="BW773" s="279"/>
      <c r="BX773" s="279"/>
      <c r="BY773" s="279"/>
      <c r="BZ773" s="279"/>
      <c r="CA773" s="279"/>
      <c r="CB773" s="279"/>
      <c r="CC773" s="279"/>
      <c r="CD773" s="279"/>
      <c r="CE773" s="279"/>
    </row>
    <row r="774" spans="1:83" ht="12.65" customHeight="1" x14ac:dyDescent="0.35">
      <c r="A774" s="209" t="str">
        <f>RIGHT($C$83,3)&amp;"*"&amp;RIGHT($C$82,4)&amp;"*"&amp;AQ$55&amp;"*"&amp;"A"</f>
        <v>168*2020*7390*A</v>
      </c>
      <c r="B774" s="278">
        <f>ROUND(AQ59,0)</f>
        <v>0</v>
      </c>
      <c r="C774" s="280">
        <f>ROUND(AQ60,2)</f>
        <v>0</v>
      </c>
      <c r="D774" s="278">
        <f>ROUND(AQ61,0)</f>
        <v>0</v>
      </c>
      <c r="E774" s="278">
        <f>ROUND(AQ62,0)</f>
        <v>0</v>
      </c>
      <c r="F774" s="278">
        <f>ROUND(AQ63,0)</f>
        <v>0</v>
      </c>
      <c r="G774" s="278">
        <f>ROUND(AQ64,0)</f>
        <v>0</v>
      </c>
      <c r="H774" s="278">
        <f>ROUND(AQ65,0)</f>
        <v>0</v>
      </c>
      <c r="I774" s="278">
        <f>ROUND(AQ66,0)</f>
        <v>0</v>
      </c>
      <c r="J774" s="278">
        <f>ROUND(AQ67,0)</f>
        <v>0</v>
      </c>
      <c r="K774" s="278">
        <f>ROUND(AQ68,0)</f>
        <v>0</v>
      </c>
      <c r="L774" s="278">
        <f>ROUND(AQ69,0)</f>
        <v>0</v>
      </c>
      <c r="M774" s="278">
        <f>ROUND(AQ70,0)</f>
        <v>0</v>
      </c>
      <c r="N774" s="278">
        <f>ROUND(AQ75,0)</f>
        <v>0</v>
      </c>
      <c r="O774" s="278">
        <f>ROUND(AQ73,0)</f>
        <v>0</v>
      </c>
      <c r="P774" s="278">
        <f>IF(AQ76&gt;0,ROUND(AQ76,0),0)</f>
        <v>0</v>
      </c>
      <c r="Q774" s="278">
        <f>IF(AQ77&gt;0,ROUND(AQ77,0),0)</f>
        <v>0</v>
      </c>
      <c r="R774" s="278">
        <f>IF(AQ78&gt;0,ROUND(AQ78,0),0)</f>
        <v>0</v>
      </c>
      <c r="S774" s="278">
        <f>IF(AQ79&gt;0,ROUND(AQ79,0),0)</f>
        <v>0</v>
      </c>
      <c r="T774" s="280">
        <f>IF(AQ80&gt;0,ROUND(AQ80,2),0)</f>
        <v>0</v>
      </c>
      <c r="U774" s="278"/>
      <c r="V774" s="279"/>
      <c r="W774" s="278"/>
      <c r="X774" s="278"/>
      <c r="Y774" s="278" t="e">
        <f t="shared" si="22"/>
        <v>#DIV/0!</v>
      </c>
      <c r="Z774" s="279"/>
      <c r="AA774" s="279"/>
      <c r="AB774" s="279"/>
      <c r="AC774" s="279"/>
      <c r="AD774" s="279"/>
      <c r="AE774" s="279"/>
      <c r="AF774" s="279"/>
      <c r="AG774" s="279"/>
      <c r="AH774" s="279"/>
      <c r="AI774" s="279"/>
      <c r="AJ774" s="279"/>
      <c r="AK774" s="279"/>
      <c r="AL774" s="279"/>
      <c r="AM774" s="279"/>
      <c r="AN774" s="279"/>
      <c r="AO774" s="279"/>
      <c r="AP774" s="279"/>
      <c r="AQ774" s="279"/>
      <c r="AR774" s="279"/>
      <c r="AS774" s="279"/>
      <c r="AT774" s="279"/>
      <c r="AU774" s="279"/>
      <c r="AV774" s="279"/>
      <c r="AW774" s="279"/>
      <c r="AX774" s="279"/>
      <c r="AY774" s="279"/>
      <c r="AZ774" s="279"/>
      <c r="BA774" s="279"/>
      <c r="BB774" s="279"/>
      <c r="BC774" s="279"/>
      <c r="BD774" s="279"/>
      <c r="BE774" s="279"/>
      <c r="BF774" s="279"/>
      <c r="BG774" s="279"/>
      <c r="BH774" s="279"/>
      <c r="BI774" s="279"/>
      <c r="BJ774" s="279"/>
      <c r="BK774" s="279"/>
      <c r="BL774" s="279"/>
      <c r="BM774" s="279"/>
      <c r="BN774" s="279"/>
      <c r="BO774" s="279"/>
      <c r="BP774" s="279"/>
      <c r="BQ774" s="279"/>
      <c r="BR774" s="279"/>
      <c r="BS774" s="279"/>
      <c r="BT774" s="279"/>
      <c r="BU774" s="279"/>
      <c r="BV774" s="279"/>
      <c r="BW774" s="279"/>
      <c r="BX774" s="279"/>
      <c r="BY774" s="279"/>
      <c r="BZ774" s="279"/>
      <c r="CA774" s="279"/>
      <c r="CB774" s="279"/>
      <c r="CC774" s="279"/>
      <c r="CD774" s="279"/>
      <c r="CE774" s="279"/>
    </row>
    <row r="775" spans="1:83" ht="12.65" customHeight="1" x14ac:dyDescent="0.35">
      <c r="A775" s="209" t="str">
        <f>RIGHT($C$83,3)&amp;"*"&amp;RIGHT($C$82,4)&amp;"*"&amp;AR$55&amp;"*"&amp;"A"</f>
        <v>168*2020*7400*A</v>
      </c>
      <c r="B775" s="278">
        <f>ROUND(AR59,0)</f>
        <v>42459</v>
      </c>
      <c r="C775" s="280">
        <f>ROUND(AR60,2)</f>
        <v>83.47</v>
      </c>
      <c r="D775" s="278">
        <f>ROUND(AR61,0)</f>
        <v>7352385</v>
      </c>
      <c r="E775" s="278">
        <f>ROUND(AR62,0)</f>
        <v>2040829</v>
      </c>
      <c r="F775" s="278">
        <f>ROUND(AR63,0)</f>
        <v>344494</v>
      </c>
      <c r="G775" s="278">
        <f>ROUND(AR64,0)</f>
        <v>378063</v>
      </c>
      <c r="H775" s="278">
        <f>ROUND(AR65,0)</f>
        <v>8988</v>
      </c>
      <c r="I775" s="278">
        <f>ROUND(AR66,0)</f>
        <v>795794</v>
      </c>
      <c r="J775" s="278">
        <f>ROUND(AR67,0)</f>
        <v>10539</v>
      </c>
      <c r="K775" s="278">
        <f>ROUND(AR68,0)</f>
        <v>489175</v>
      </c>
      <c r="L775" s="278">
        <f>ROUND(AR69,0)</f>
        <v>338150</v>
      </c>
      <c r="M775" s="278">
        <f>ROUND(AR70,0)</f>
        <v>0</v>
      </c>
      <c r="N775" s="278">
        <f>ROUND(AR75,0)</f>
        <v>13678001</v>
      </c>
      <c r="O775" s="278">
        <f>ROUND(AR73,0)</f>
        <v>0</v>
      </c>
      <c r="P775" s="278">
        <f>IF(AR76&gt;0,ROUND(AR76,0),0)</f>
        <v>6827</v>
      </c>
      <c r="Q775" s="278">
        <f>IF(AR77&gt;0,ROUND(AR77,0),0)</f>
        <v>0</v>
      </c>
      <c r="R775" s="278">
        <f>IF(AR78&gt;0,ROUND(AR78,0),0)</f>
        <v>0</v>
      </c>
      <c r="S775" s="278">
        <f>IF(AR79&gt;0,ROUND(AR79,0),0)</f>
        <v>7741</v>
      </c>
      <c r="T775" s="280">
        <f>IF(AR80&gt;0,ROUND(AR80,2),0)</f>
        <v>31.37</v>
      </c>
      <c r="U775" s="278"/>
      <c r="V775" s="279"/>
      <c r="W775" s="278"/>
      <c r="X775" s="278"/>
      <c r="Y775" s="278" t="e">
        <f t="shared" si="22"/>
        <v>#DIV/0!</v>
      </c>
      <c r="Z775" s="279"/>
      <c r="AA775" s="279"/>
      <c r="AB775" s="279"/>
      <c r="AC775" s="279"/>
      <c r="AD775" s="279"/>
      <c r="AE775" s="279"/>
      <c r="AF775" s="279"/>
      <c r="AG775" s="279"/>
      <c r="AH775" s="279"/>
      <c r="AI775" s="279"/>
      <c r="AJ775" s="279"/>
      <c r="AK775" s="279"/>
      <c r="AL775" s="279"/>
      <c r="AM775" s="279"/>
      <c r="AN775" s="279"/>
      <c r="AO775" s="279"/>
      <c r="AP775" s="279"/>
      <c r="AQ775" s="279"/>
      <c r="AR775" s="279"/>
      <c r="AS775" s="279"/>
      <c r="AT775" s="279"/>
      <c r="AU775" s="279"/>
      <c r="AV775" s="279"/>
      <c r="AW775" s="279"/>
      <c r="AX775" s="279"/>
      <c r="AY775" s="279"/>
      <c r="AZ775" s="279"/>
      <c r="BA775" s="279"/>
      <c r="BB775" s="279"/>
      <c r="BC775" s="279"/>
      <c r="BD775" s="279"/>
      <c r="BE775" s="279"/>
      <c r="BF775" s="279"/>
      <c r="BG775" s="279"/>
      <c r="BH775" s="279"/>
      <c r="BI775" s="279"/>
      <c r="BJ775" s="279"/>
      <c r="BK775" s="279"/>
      <c r="BL775" s="279"/>
      <c r="BM775" s="279"/>
      <c r="BN775" s="279"/>
      <c r="BO775" s="279"/>
      <c r="BP775" s="279"/>
      <c r="BQ775" s="279"/>
      <c r="BR775" s="279"/>
      <c r="BS775" s="279"/>
      <c r="BT775" s="279"/>
      <c r="BU775" s="279"/>
      <c r="BV775" s="279"/>
      <c r="BW775" s="279"/>
      <c r="BX775" s="279"/>
      <c r="BY775" s="279"/>
      <c r="BZ775" s="279"/>
      <c r="CA775" s="279"/>
      <c r="CB775" s="279"/>
      <c r="CC775" s="279"/>
      <c r="CD775" s="279"/>
      <c r="CE775" s="279"/>
    </row>
    <row r="776" spans="1:83" ht="12.65" customHeight="1" x14ac:dyDescent="0.35">
      <c r="A776" s="209" t="str">
        <f>RIGHT($C$83,3)&amp;"*"&amp;RIGHT($C$82,4)&amp;"*"&amp;AS$55&amp;"*"&amp;"A"</f>
        <v>168*2020*7410*A</v>
      </c>
      <c r="B776" s="278">
        <f>ROUND(AS59,0)</f>
        <v>0</v>
      </c>
      <c r="C776" s="280">
        <f>ROUND(AS60,2)</f>
        <v>0</v>
      </c>
      <c r="D776" s="278">
        <f>ROUND(AS61,0)</f>
        <v>0</v>
      </c>
      <c r="E776" s="278">
        <f>ROUND(AS62,0)</f>
        <v>0</v>
      </c>
      <c r="F776" s="278">
        <f>ROUND(AS63,0)</f>
        <v>0</v>
      </c>
      <c r="G776" s="278">
        <f>ROUND(AS64,0)</f>
        <v>0</v>
      </c>
      <c r="H776" s="278">
        <f>ROUND(AS65,0)</f>
        <v>0</v>
      </c>
      <c r="I776" s="278">
        <f>ROUND(AS66,0)</f>
        <v>0</v>
      </c>
      <c r="J776" s="278">
        <f>ROUND(AS67,0)</f>
        <v>0</v>
      </c>
      <c r="K776" s="278">
        <f>ROUND(AS68,0)</f>
        <v>0</v>
      </c>
      <c r="L776" s="278">
        <f>ROUND(AS69,0)</f>
        <v>0</v>
      </c>
      <c r="M776" s="278">
        <f>ROUND(AS70,0)</f>
        <v>0</v>
      </c>
      <c r="N776" s="278">
        <f>ROUND(AS75,0)</f>
        <v>0</v>
      </c>
      <c r="O776" s="278">
        <f>ROUND(AS73,0)</f>
        <v>0</v>
      </c>
      <c r="P776" s="278">
        <f>IF(AS76&gt;0,ROUND(AS76,0),0)</f>
        <v>0</v>
      </c>
      <c r="Q776" s="278">
        <f>IF(AS77&gt;0,ROUND(AS77,0),0)</f>
        <v>0</v>
      </c>
      <c r="R776" s="278">
        <f>IF(AS78&gt;0,ROUND(AS78,0),0)</f>
        <v>0</v>
      </c>
      <c r="S776" s="278">
        <f>IF(AS79&gt;0,ROUND(AS79,0),0)</f>
        <v>0</v>
      </c>
      <c r="T776" s="280">
        <f>IF(AS80&gt;0,ROUND(AS80,2),0)</f>
        <v>0</v>
      </c>
      <c r="U776" s="278"/>
      <c r="V776" s="279"/>
      <c r="W776" s="278"/>
      <c r="X776" s="278"/>
      <c r="Y776" s="278" t="e">
        <f t="shared" si="22"/>
        <v>#DIV/0!</v>
      </c>
      <c r="Z776" s="279"/>
      <c r="AA776" s="279"/>
      <c r="AB776" s="279"/>
      <c r="AC776" s="279"/>
      <c r="AD776" s="279"/>
      <c r="AE776" s="279"/>
      <c r="AF776" s="279"/>
      <c r="AG776" s="279"/>
      <c r="AH776" s="279"/>
      <c r="AI776" s="279"/>
      <c r="AJ776" s="279"/>
      <c r="AK776" s="279"/>
      <c r="AL776" s="279"/>
      <c r="AM776" s="279"/>
      <c r="AN776" s="279"/>
      <c r="AO776" s="279"/>
      <c r="AP776" s="279"/>
      <c r="AQ776" s="279"/>
      <c r="AR776" s="279"/>
      <c r="AS776" s="279"/>
      <c r="AT776" s="279"/>
      <c r="AU776" s="279"/>
      <c r="AV776" s="279"/>
      <c r="AW776" s="279"/>
      <c r="AX776" s="279"/>
      <c r="AY776" s="279"/>
      <c r="AZ776" s="279"/>
      <c r="BA776" s="279"/>
      <c r="BB776" s="279"/>
      <c r="BC776" s="279"/>
      <c r="BD776" s="279"/>
      <c r="BE776" s="279"/>
      <c r="BF776" s="279"/>
      <c r="BG776" s="279"/>
      <c r="BH776" s="279"/>
      <c r="BI776" s="279"/>
      <c r="BJ776" s="279"/>
      <c r="BK776" s="279"/>
      <c r="BL776" s="279"/>
      <c r="BM776" s="279"/>
      <c r="BN776" s="279"/>
      <c r="BO776" s="279"/>
      <c r="BP776" s="279"/>
      <c r="BQ776" s="279"/>
      <c r="BR776" s="279"/>
      <c r="BS776" s="279"/>
      <c r="BT776" s="279"/>
      <c r="BU776" s="279"/>
      <c r="BV776" s="279"/>
      <c r="BW776" s="279"/>
      <c r="BX776" s="279"/>
      <c r="BY776" s="279"/>
      <c r="BZ776" s="279"/>
      <c r="CA776" s="279"/>
      <c r="CB776" s="279"/>
      <c r="CC776" s="279"/>
      <c r="CD776" s="279"/>
      <c r="CE776" s="279"/>
    </row>
    <row r="777" spans="1:83" ht="12.65" customHeight="1" x14ac:dyDescent="0.35">
      <c r="A777" s="209" t="str">
        <f>RIGHT($C$83,3)&amp;"*"&amp;RIGHT($C$82,4)&amp;"*"&amp;AT$55&amp;"*"&amp;"A"</f>
        <v>168*2020*7420*A</v>
      </c>
      <c r="B777" s="278">
        <f>ROUND(AT59,0)</f>
        <v>0</v>
      </c>
      <c r="C777" s="280">
        <f>ROUND(AT60,2)</f>
        <v>0</v>
      </c>
      <c r="D777" s="278">
        <f>ROUND(AT61,0)</f>
        <v>0</v>
      </c>
      <c r="E777" s="278">
        <f>ROUND(AT62,0)</f>
        <v>0</v>
      </c>
      <c r="F777" s="278">
        <f>ROUND(AT63,0)</f>
        <v>0</v>
      </c>
      <c r="G777" s="278">
        <f>ROUND(AT64,0)</f>
        <v>0</v>
      </c>
      <c r="H777" s="278">
        <f>ROUND(AT65,0)</f>
        <v>0</v>
      </c>
      <c r="I777" s="278">
        <f>ROUND(AT66,0)</f>
        <v>0</v>
      </c>
      <c r="J777" s="278">
        <f>ROUND(AT67,0)</f>
        <v>0</v>
      </c>
      <c r="K777" s="278">
        <f>ROUND(AT68,0)</f>
        <v>0</v>
      </c>
      <c r="L777" s="278">
        <f>ROUND(AT69,0)</f>
        <v>0</v>
      </c>
      <c r="M777" s="278">
        <f>ROUND(AT70,0)</f>
        <v>0</v>
      </c>
      <c r="N777" s="278">
        <f>ROUND(AT75,0)</f>
        <v>0</v>
      </c>
      <c r="O777" s="278">
        <f>ROUND(AT73,0)</f>
        <v>0</v>
      </c>
      <c r="P777" s="278">
        <f>IF(AT76&gt;0,ROUND(AT76,0),0)</f>
        <v>0</v>
      </c>
      <c r="Q777" s="278">
        <f>IF(AT77&gt;0,ROUND(AT77,0),0)</f>
        <v>0</v>
      </c>
      <c r="R777" s="278">
        <f>IF(AT78&gt;0,ROUND(AT78,0),0)</f>
        <v>0</v>
      </c>
      <c r="S777" s="278">
        <f>IF(AT79&gt;0,ROUND(AT79,0),0)</f>
        <v>0</v>
      </c>
      <c r="T777" s="280">
        <f>IF(AT80&gt;0,ROUND(AT80,2),0)</f>
        <v>0</v>
      </c>
      <c r="U777" s="278"/>
      <c r="V777" s="279"/>
      <c r="W777" s="278"/>
      <c r="X777" s="278"/>
      <c r="Y777" s="278" t="e">
        <f t="shared" si="22"/>
        <v>#DIV/0!</v>
      </c>
      <c r="Z777" s="279"/>
      <c r="AA777" s="279"/>
      <c r="AB777" s="279"/>
      <c r="AC777" s="279"/>
      <c r="AD777" s="279"/>
      <c r="AE777" s="279"/>
      <c r="AF777" s="279"/>
      <c r="AG777" s="279"/>
      <c r="AH777" s="279"/>
      <c r="AI777" s="279"/>
      <c r="AJ777" s="279"/>
      <c r="AK777" s="279"/>
      <c r="AL777" s="279"/>
      <c r="AM777" s="279"/>
      <c r="AN777" s="279"/>
      <c r="AO777" s="279"/>
      <c r="AP777" s="279"/>
      <c r="AQ777" s="279"/>
      <c r="AR777" s="279"/>
      <c r="AS777" s="279"/>
      <c r="AT777" s="279"/>
      <c r="AU777" s="279"/>
      <c r="AV777" s="279"/>
      <c r="AW777" s="279"/>
      <c r="AX777" s="279"/>
      <c r="AY777" s="279"/>
      <c r="AZ777" s="279"/>
      <c r="BA777" s="279"/>
      <c r="BB777" s="279"/>
      <c r="BC777" s="279"/>
      <c r="BD777" s="279"/>
      <c r="BE777" s="279"/>
      <c r="BF777" s="279"/>
      <c r="BG777" s="279"/>
      <c r="BH777" s="279"/>
      <c r="BI777" s="279"/>
      <c r="BJ777" s="279"/>
      <c r="BK777" s="279"/>
      <c r="BL777" s="279"/>
      <c r="BM777" s="279"/>
      <c r="BN777" s="279"/>
      <c r="BO777" s="279"/>
      <c r="BP777" s="279"/>
      <c r="BQ777" s="279"/>
      <c r="BR777" s="279"/>
      <c r="BS777" s="279"/>
      <c r="BT777" s="279"/>
      <c r="BU777" s="279"/>
      <c r="BV777" s="279"/>
      <c r="BW777" s="279"/>
      <c r="BX777" s="279"/>
      <c r="BY777" s="279"/>
      <c r="BZ777" s="279"/>
      <c r="CA777" s="279"/>
      <c r="CB777" s="279"/>
      <c r="CC777" s="279"/>
      <c r="CD777" s="279"/>
      <c r="CE777" s="279"/>
    </row>
    <row r="778" spans="1:83" ht="12.65" customHeight="1" x14ac:dyDescent="0.35">
      <c r="A778" s="209" t="str">
        <f>RIGHT($C$83,3)&amp;"*"&amp;RIGHT($C$82,4)&amp;"*"&amp;AU$55&amp;"*"&amp;"A"</f>
        <v>168*2020*7430*A</v>
      </c>
      <c r="B778" s="278">
        <f>ROUND(AU59,0)</f>
        <v>0</v>
      </c>
      <c r="C778" s="280">
        <f>ROUND(AU60,2)</f>
        <v>0</v>
      </c>
      <c r="D778" s="278">
        <f>ROUND(AU61,0)</f>
        <v>0</v>
      </c>
      <c r="E778" s="278">
        <f>ROUND(AU62,0)</f>
        <v>0</v>
      </c>
      <c r="F778" s="278">
        <f>ROUND(AU63,0)</f>
        <v>0</v>
      </c>
      <c r="G778" s="278">
        <f>ROUND(AU64,0)</f>
        <v>0</v>
      </c>
      <c r="H778" s="278">
        <f>ROUND(AU65,0)</f>
        <v>0</v>
      </c>
      <c r="I778" s="278">
        <f>ROUND(AU66,0)</f>
        <v>0</v>
      </c>
      <c r="J778" s="278">
        <f>ROUND(AU67,0)</f>
        <v>0</v>
      </c>
      <c r="K778" s="278">
        <f>ROUND(AU68,0)</f>
        <v>0</v>
      </c>
      <c r="L778" s="278">
        <f>ROUND(AU69,0)</f>
        <v>0</v>
      </c>
      <c r="M778" s="278">
        <f>ROUND(AU70,0)</f>
        <v>0</v>
      </c>
      <c r="N778" s="278">
        <f>ROUND(AU75,0)</f>
        <v>0</v>
      </c>
      <c r="O778" s="278">
        <f>ROUND(AU73,0)</f>
        <v>0</v>
      </c>
      <c r="P778" s="278">
        <f>IF(AU76&gt;0,ROUND(AU76,0),0)</f>
        <v>0</v>
      </c>
      <c r="Q778" s="278">
        <f>IF(AU77&gt;0,ROUND(AU77,0),0)</f>
        <v>0</v>
      </c>
      <c r="R778" s="278">
        <f>IF(AU78&gt;0,ROUND(AU78,0),0)</f>
        <v>0</v>
      </c>
      <c r="S778" s="278">
        <f>IF(AU79&gt;0,ROUND(AU79,0),0)</f>
        <v>0</v>
      </c>
      <c r="T778" s="280">
        <f>IF(AU80&gt;0,ROUND(AU80,2),0)</f>
        <v>0</v>
      </c>
      <c r="U778" s="278"/>
      <c r="V778" s="279"/>
      <c r="W778" s="278"/>
      <c r="X778" s="278"/>
      <c r="Y778" s="278" t="e">
        <f t="shared" si="22"/>
        <v>#DIV/0!</v>
      </c>
      <c r="Z778" s="279"/>
      <c r="AA778" s="279"/>
      <c r="AB778" s="279"/>
      <c r="AC778" s="279"/>
      <c r="AD778" s="279"/>
      <c r="AE778" s="279"/>
      <c r="AF778" s="279"/>
      <c r="AG778" s="279"/>
      <c r="AH778" s="279"/>
      <c r="AI778" s="279"/>
      <c r="AJ778" s="279"/>
      <c r="AK778" s="279"/>
      <c r="AL778" s="279"/>
      <c r="AM778" s="279"/>
      <c r="AN778" s="279"/>
      <c r="AO778" s="279"/>
      <c r="AP778" s="279"/>
      <c r="AQ778" s="279"/>
      <c r="AR778" s="279"/>
      <c r="AS778" s="279"/>
      <c r="AT778" s="279"/>
      <c r="AU778" s="279"/>
      <c r="AV778" s="279"/>
      <c r="AW778" s="279"/>
      <c r="AX778" s="279"/>
      <c r="AY778" s="279"/>
      <c r="AZ778" s="279"/>
      <c r="BA778" s="279"/>
      <c r="BB778" s="279"/>
      <c r="BC778" s="279"/>
      <c r="BD778" s="279"/>
      <c r="BE778" s="279"/>
      <c r="BF778" s="279"/>
      <c r="BG778" s="279"/>
      <c r="BH778" s="279"/>
      <c r="BI778" s="279"/>
      <c r="BJ778" s="279"/>
      <c r="BK778" s="279"/>
      <c r="BL778" s="279"/>
      <c r="BM778" s="279"/>
      <c r="BN778" s="279"/>
      <c r="BO778" s="279"/>
      <c r="BP778" s="279"/>
      <c r="BQ778" s="279"/>
      <c r="BR778" s="279"/>
      <c r="BS778" s="279"/>
      <c r="BT778" s="279"/>
      <c r="BU778" s="279"/>
      <c r="BV778" s="279"/>
      <c r="BW778" s="279"/>
      <c r="BX778" s="279"/>
      <c r="BY778" s="279"/>
      <c r="BZ778" s="279"/>
      <c r="CA778" s="279"/>
      <c r="CB778" s="279"/>
      <c r="CC778" s="279"/>
      <c r="CD778" s="279"/>
      <c r="CE778" s="279"/>
    </row>
    <row r="779" spans="1:83" ht="12.65" customHeight="1" x14ac:dyDescent="0.35">
      <c r="A779" s="209" t="str">
        <f>RIGHT($C$83,3)&amp;"*"&amp;RIGHT($C$82,4)&amp;"*"&amp;AV$55&amp;"*"&amp;"A"</f>
        <v>168*2020*7490*A</v>
      </c>
      <c r="B779" s="278"/>
      <c r="C779" s="280">
        <f>ROUND(AV60,2)</f>
        <v>0</v>
      </c>
      <c r="D779" s="278">
        <f>ROUND(AV61,0)</f>
        <v>0</v>
      </c>
      <c r="E779" s="278">
        <f>ROUND(AV62,0)</f>
        <v>0</v>
      </c>
      <c r="F779" s="278">
        <f>ROUND(AV63,0)</f>
        <v>0</v>
      </c>
      <c r="G779" s="278">
        <f>ROUND(AV64,0)</f>
        <v>0</v>
      </c>
      <c r="H779" s="278">
        <f>ROUND(AV65,0)</f>
        <v>0</v>
      </c>
      <c r="I779" s="278">
        <f>ROUND(AV66,0)</f>
        <v>0</v>
      </c>
      <c r="J779" s="278">
        <f>ROUND(AV67,0)</f>
        <v>0</v>
      </c>
      <c r="K779" s="278">
        <f>ROUND(AV68,0)</f>
        <v>0</v>
      </c>
      <c r="L779" s="278">
        <f>ROUND(AV69,0)</f>
        <v>0</v>
      </c>
      <c r="M779" s="278">
        <f>ROUND(AV70,0)</f>
        <v>0</v>
      </c>
      <c r="N779" s="278">
        <f>ROUND(AV75,0)</f>
        <v>0</v>
      </c>
      <c r="O779" s="278">
        <f>ROUND(AV73,0)</f>
        <v>0</v>
      </c>
      <c r="P779" s="278">
        <f>IF(AV76&gt;0,ROUND(AV76,0),0)</f>
        <v>0</v>
      </c>
      <c r="Q779" s="278">
        <f>IF(AV77&gt;0,ROUND(AV77,0),0)</f>
        <v>0</v>
      </c>
      <c r="R779" s="278">
        <f>IF(AV78&gt;0,ROUND(AV78,0),0)</f>
        <v>0</v>
      </c>
      <c r="S779" s="278">
        <f>IF(AV79&gt;0,ROUND(AV79,0),0)</f>
        <v>0</v>
      </c>
      <c r="T779" s="280">
        <f>IF(AV80&gt;0,ROUND(AV80,2),0)</f>
        <v>0</v>
      </c>
      <c r="U779" s="278"/>
      <c r="V779" s="279"/>
      <c r="W779" s="278"/>
      <c r="X779" s="278"/>
      <c r="Y779" s="278" t="e">
        <f t="shared" si="22"/>
        <v>#DIV/0!</v>
      </c>
      <c r="Z779" s="279"/>
      <c r="AA779" s="279"/>
      <c r="AB779" s="279"/>
      <c r="AC779" s="279"/>
      <c r="AD779" s="279"/>
      <c r="AE779" s="279"/>
      <c r="AF779" s="279"/>
      <c r="AG779" s="279"/>
      <c r="AH779" s="279"/>
      <c r="AI779" s="279"/>
      <c r="AJ779" s="279"/>
      <c r="AK779" s="279"/>
      <c r="AL779" s="279"/>
      <c r="AM779" s="279"/>
      <c r="AN779" s="279"/>
      <c r="AO779" s="279"/>
      <c r="AP779" s="279"/>
      <c r="AQ779" s="279"/>
      <c r="AR779" s="279"/>
      <c r="AS779" s="279"/>
      <c r="AT779" s="279"/>
      <c r="AU779" s="279"/>
      <c r="AV779" s="279"/>
      <c r="AW779" s="279"/>
      <c r="AX779" s="279"/>
      <c r="AY779" s="279"/>
      <c r="AZ779" s="279"/>
      <c r="BA779" s="279"/>
      <c r="BB779" s="279"/>
      <c r="BC779" s="279"/>
      <c r="BD779" s="279"/>
      <c r="BE779" s="279"/>
      <c r="BF779" s="279"/>
      <c r="BG779" s="279"/>
      <c r="BH779" s="279"/>
      <c r="BI779" s="279"/>
      <c r="BJ779" s="279"/>
      <c r="BK779" s="279"/>
      <c r="BL779" s="279"/>
      <c r="BM779" s="279"/>
      <c r="BN779" s="279"/>
      <c r="BO779" s="279"/>
      <c r="BP779" s="279"/>
      <c r="BQ779" s="279"/>
      <c r="BR779" s="279"/>
      <c r="BS779" s="279"/>
      <c r="BT779" s="279"/>
      <c r="BU779" s="279"/>
      <c r="BV779" s="279"/>
      <c r="BW779" s="279"/>
      <c r="BX779" s="279"/>
      <c r="BY779" s="279"/>
      <c r="BZ779" s="279"/>
      <c r="CA779" s="279"/>
      <c r="CB779" s="279"/>
      <c r="CC779" s="279"/>
      <c r="CD779" s="279"/>
      <c r="CE779" s="279"/>
    </row>
    <row r="780" spans="1:83" ht="12.65" customHeight="1" x14ac:dyDescent="0.35">
      <c r="A780" s="209" t="str">
        <f>RIGHT($C$83,3)&amp;"*"&amp;RIGHT($C$82,4)&amp;"*"&amp;AW$55&amp;"*"&amp;"A"</f>
        <v>168*2020*8200*A</v>
      </c>
      <c r="B780" s="278"/>
      <c r="C780" s="280">
        <f>ROUND(AW60,2)</f>
        <v>0</v>
      </c>
      <c r="D780" s="278">
        <f>ROUND(AW61,0)</f>
        <v>0</v>
      </c>
      <c r="E780" s="278">
        <f>ROUND(AW62,0)</f>
        <v>0</v>
      </c>
      <c r="F780" s="278">
        <f>ROUND(AW63,0)</f>
        <v>0</v>
      </c>
      <c r="G780" s="278">
        <f>ROUND(AW64,0)</f>
        <v>0</v>
      </c>
      <c r="H780" s="278">
        <f>ROUND(AW65,0)</f>
        <v>0</v>
      </c>
      <c r="I780" s="278">
        <f>ROUND(AW66,0)</f>
        <v>0</v>
      </c>
      <c r="J780" s="278">
        <f>ROUND(AW67,0)</f>
        <v>0</v>
      </c>
      <c r="K780" s="278">
        <f>ROUND(AW68,0)</f>
        <v>0</v>
      </c>
      <c r="L780" s="278">
        <f>ROUND(AW69,0)</f>
        <v>0</v>
      </c>
      <c r="M780" s="278">
        <f>ROUND(AW70,0)</f>
        <v>0</v>
      </c>
      <c r="N780" s="278"/>
      <c r="O780" s="278"/>
      <c r="P780" s="278">
        <f>IF(AW76&gt;0,ROUND(AW76,0),0)</f>
        <v>0</v>
      </c>
      <c r="Q780" s="278">
        <f>IF(AW77&gt;0,ROUND(AW77,0),0)</f>
        <v>0</v>
      </c>
      <c r="R780" s="278">
        <f>IF(AW78&gt;0,ROUND(AW78,0),0)</f>
        <v>0</v>
      </c>
      <c r="S780" s="278">
        <f>IF(AW79&gt;0,ROUND(AW79,0),0)</f>
        <v>0</v>
      </c>
      <c r="T780" s="280">
        <f>IF(AW80&gt;0,ROUND(AW80,2),0)</f>
        <v>0</v>
      </c>
      <c r="U780" s="278"/>
      <c r="V780" s="279"/>
      <c r="W780" s="278"/>
      <c r="X780" s="278"/>
      <c r="Y780" s="278"/>
      <c r="Z780" s="279"/>
      <c r="AA780" s="279"/>
      <c r="AB780" s="279"/>
      <c r="AC780" s="279"/>
      <c r="AD780" s="279"/>
      <c r="AE780" s="279"/>
      <c r="AF780" s="279"/>
      <c r="AG780" s="279"/>
      <c r="AH780" s="279"/>
      <c r="AI780" s="279"/>
      <c r="AJ780" s="279"/>
      <c r="AK780" s="279"/>
      <c r="AL780" s="279"/>
      <c r="AM780" s="279"/>
      <c r="AN780" s="279"/>
      <c r="AO780" s="279"/>
      <c r="AP780" s="279"/>
      <c r="AQ780" s="279"/>
      <c r="AR780" s="279"/>
      <c r="AS780" s="279"/>
      <c r="AT780" s="279"/>
      <c r="AU780" s="279"/>
      <c r="AV780" s="279"/>
      <c r="AW780" s="279"/>
      <c r="AX780" s="279"/>
      <c r="AY780" s="279"/>
      <c r="AZ780" s="279"/>
      <c r="BA780" s="279"/>
      <c r="BB780" s="279"/>
      <c r="BC780" s="279"/>
      <c r="BD780" s="279"/>
      <c r="BE780" s="279"/>
      <c r="BF780" s="279"/>
      <c r="BG780" s="279"/>
      <c r="BH780" s="279"/>
      <c r="BI780" s="279"/>
      <c r="BJ780" s="279"/>
      <c r="BK780" s="279"/>
      <c r="BL780" s="279"/>
      <c r="BM780" s="279"/>
      <c r="BN780" s="279"/>
      <c r="BO780" s="279"/>
      <c r="BP780" s="279"/>
      <c r="BQ780" s="279"/>
      <c r="BR780" s="279"/>
      <c r="BS780" s="279"/>
      <c r="BT780" s="279"/>
      <c r="BU780" s="279"/>
      <c r="BV780" s="279"/>
      <c r="BW780" s="279"/>
      <c r="BX780" s="279"/>
      <c r="BY780" s="279"/>
      <c r="BZ780" s="279"/>
      <c r="CA780" s="279"/>
      <c r="CB780" s="279"/>
      <c r="CC780" s="279"/>
      <c r="CD780" s="279"/>
      <c r="CE780" s="279"/>
    </row>
    <row r="781" spans="1:83" ht="12.65" customHeight="1" x14ac:dyDescent="0.35">
      <c r="A781" s="209" t="str">
        <f>RIGHT($C$83,3)&amp;"*"&amp;RIGHT($C$82,4)&amp;"*"&amp;AX$55&amp;"*"&amp;"A"</f>
        <v>168*2020*8310*A</v>
      </c>
      <c r="B781" s="278"/>
      <c r="C781" s="280">
        <f>ROUND(AX60,2)</f>
        <v>0</v>
      </c>
      <c r="D781" s="278">
        <f>ROUND(AX61,0)</f>
        <v>0</v>
      </c>
      <c r="E781" s="278">
        <f>ROUND(AX62,0)</f>
        <v>0</v>
      </c>
      <c r="F781" s="278">
        <f>ROUND(AX63,0)</f>
        <v>0</v>
      </c>
      <c r="G781" s="278">
        <f>ROUND(AX64,0)</f>
        <v>0</v>
      </c>
      <c r="H781" s="278">
        <f>ROUND(AX65,0)</f>
        <v>0</v>
      </c>
      <c r="I781" s="278">
        <f>ROUND(AX66,0)</f>
        <v>0</v>
      </c>
      <c r="J781" s="278">
        <f>ROUND(AX67,0)</f>
        <v>0</v>
      </c>
      <c r="K781" s="278">
        <f>ROUND(AX68,0)</f>
        <v>0</v>
      </c>
      <c r="L781" s="278">
        <f>ROUND(AX69,0)</f>
        <v>0</v>
      </c>
      <c r="M781" s="278">
        <f>ROUND(AX70,0)</f>
        <v>0</v>
      </c>
      <c r="N781" s="278"/>
      <c r="O781" s="278"/>
      <c r="P781" s="278">
        <f>IF(AX76&gt;0,ROUND(AX76,0),0)</f>
        <v>0</v>
      </c>
      <c r="Q781" s="278">
        <f>IF(AX77&gt;0,ROUND(AX77,0),0)</f>
        <v>0</v>
      </c>
      <c r="R781" s="278">
        <f>IF(AX78&gt;0,ROUND(AX78,0),0)</f>
        <v>0</v>
      </c>
      <c r="S781" s="278">
        <f>IF(AX79&gt;0,ROUND(AX79,0),0)</f>
        <v>0</v>
      </c>
      <c r="T781" s="280">
        <f>IF(AX80&gt;0,ROUND(AX80,2),0)</f>
        <v>0</v>
      </c>
      <c r="U781" s="278"/>
      <c r="V781" s="279"/>
      <c r="W781" s="278"/>
      <c r="X781" s="278"/>
      <c r="Y781" s="278"/>
      <c r="Z781" s="279"/>
      <c r="AA781" s="279"/>
      <c r="AB781" s="279"/>
      <c r="AC781" s="279"/>
      <c r="AD781" s="279"/>
      <c r="AE781" s="279"/>
      <c r="AF781" s="279"/>
      <c r="AG781" s="279"/>
      <c r="AH781" s="279"/>
      <c r="AI781" s="279"/>
      <c r="AJ781" s="279"/>
      <c r="AK781" s="279"/>
      <c r="AL781" s="279"/>
      <c r="AM781" s="279"/>
      <c r="AN781" s="279"/>
      <c r="AO781" s="279"/>
      <c r="AP781" s="279"/>
      <c r="AQ781" s="279"/>
      <c r="AR781" s="279"/>
      <c r="AS781" s="279"/>
      <c r="AT781" s="279"/>
      <c r="AU781" s="279"/>
      <c r="AV781" s="279"/>
      <c r="AW781" s="279"/>
      <c r="AX781" s="279"/>
      <c r="AY781" s="279"/>
      <c r="AZ781" s="279"/>
      <c r="BA781" s="279"/>
      <c r="BB781" s="279"/>
      <c r="BC781" s="279"/>
      <c r="BD781" s="279"/>
      <c r="BE781" s="279"/>
      <c r="BF781" s="279"/>
      <c r="BG781" s="279"/>
      <c r="BH781" s="279"/>
      <c r="BI781" s="279"/>
      <c r="BJ781" s="279"/>
      <c r="BK781" s="279"/>
      <c r="BL781" s="279"/>
      <c r="BM781" s="279"/>
      <c r="BN781" s="279"/>
      <c r="BO781" s="279"/>
      <c r="BP781" s="279"/>
      <c r="BQ781" s="279"/>
      <c r="BR781" s="279"/>
      <c r="BS781" s="279"/>
      <c r="BT781" s="279"/>
      <c r="BU781" s="279"/>
      <c r="BV781" s="279"/>
      <c r="BW781" s="279"/>
      <c r="BX781" s="279"/>
      <c r="BY781" s="279"/>
      <c r="BZ781" s="279"/>
      <c r="CA781" s="279"/>
      <c r="CB781" s="279"/>
      <c r="CC781" s="279"/>
      <c r="CD781" s="279"/>
      <c r="CE781" s="279"/>
    </row>
    <row r="782" spans="1:83" ht="12.65" customHeight="1" x14ac:dyDescent="0.35">
      <c r="A782" s="209" t="str">
        <f>RIGHT($C$83,3)&amp;"*"&amp;RIGHT($C$82,4)&amp;"*"&amp;AY$55&amp;"*"&amp;"A"</f>
        <v>168*2020*8320*A</v>
      </c>
      <c r="B782" s="278">
        <f>ROUND(AY59,0)</f>
        <v>992857</v>
      </c>
      <c r="C782" s="280">
        <f>ROUND(AY60,2)</f>
        <v>58.4</v>
      </c>
      <c r="D782" s="278">
        <f>ROUND(AY61,0)</f>
        <v>2651271</v>
      </c>
      <c r="E782" s="278">
        <f>ROUND(AY62,0)</f>
        <v>892922</v>
      </c>
      <c r="F782" s="278">
        <f>ROUND(AY63,0)</f>
        <v>0</v>
      </c>
      <c r="G782" s="278">
        <f>ROUND(AY64,0)</f>
        <v>1593983</v>
      </c>
      <c r="H782" s="278">
        <f>ROUND(AY65,0)</f>
        <v>7890</v>
      </c>
      <c r="I782" s="278">
        <f>ROUND(AY66,0)</f>
        <v>136069</v>
      </c>
      <c r="J782" s="278">
        <f>ROUND(AY67,0)</f>
        <v>16453</v>
      </c>
      <c r="K782" s="278">
        <f>ROUND(AY68,0)</f>
        <v>0</v>
      </c>
      <c r="L782" s="278">
        <f>ROUND(AY69,0)</f>
        <v>81405</v>
      </c>
      <c r="M782" s="278">
        <f>ROUND(AY70,0)</f>
        <v>0</v>
      </c>
      <c r="N782" s="278"/>
      <c r="O782" s="278"/>
      <c r="P782" s="278">
        <f>IF(AY76&gt;0,ROUND(AY76,0),0)</f>
        <v>8453</v>
      </c>
      <c r="Q782" s="278">
        <f>IF(AY77&gt;0,ROUND(AY77,0),0)</f>
        <v>0</v>
      </c>
      <c r="R782" s="278">
        <f>IF(AY78&gt;0,ROUND(AY78,0),0)</f>
        <v>0</v>
      </c>
      <c r="S782" s="278">
        <f>IF(AY79&gt;0,ROUND(AY79,0),0)</f>
        <v>0</v>
      </c>
      <c r="T782" s="280">
        <f>IF(AY80&gt;0,ROUND(AY80,2),0)</f>
        <v>0</v>
      </c>
      <c r="U782" s="278"/>
      <c r="V782" s="279"/>
      <c r="W782" s="278"/>
      <c r="X782" s="278"/>
      <c r="Y782" s="278"/>
      <c r="Z782" s="279"/>
      <c r="AA782" s="279"/>
      <c r="AB782" s="279"/>
      <c r="AC782" s="279"/>
      <c r="AD782" s="279"/>
      <c r="AE782" s="279"/>
      <c r="AF782" s="279"/>
      <c r="AG782" s="279"/>
      <c r="AH782" s="279"/>
      <c r="AI782" s="279"/>
      <c r="AJ782" s="279"/>
      <c r="AK782" s="279"/>
      <c r="AL782" s="279"/>
      <c r="AM782" s="279"/>
      <c r="AN782" s="279"/>
      <c r="AO782" s="279"/>
      <c r="AP782" s="279"/>
      <c r="AQ782" s="279"/>
      <c r="AR782" s="279"/>
      <c r="AS782" s="279"/>
      <c r="AT782" s="279"/>
      <c r="AU782" s="279"/>
      <c r="AV782" s="279"/>
      <c r="AW782" s="279"/>
      <c r="AX782" s="279"/>
      <c r="AY782" s="279"/>
      <c r="AZ782" s="279"/>
      <c r="BA782" s="279"/>
      <c r="BB782" s="279"/>
      <c r="BC782" s="279"/>
      <c r="BD782" s="279"/>
      <c r="BE782" s="279"/>
      <c r="BF782" s="279"/>
      <c r="BG782" s="279"/>
      <c r="BH782" s="279"/>
      <c r="BI782" s="279"/>
      <c r="BJ782" s="279"/>
      <c r="BK782" s="279"/>
      <c r="BL782" s="279"/>
      <c r="BM782" s="279"/>
      <c r="BN782" s="279"/>
      <c r="BO782" s="279"/>
      <c r="BP782" s="279"/>
      <c r="BQ782" s="279"/>
      <c r="BR782" s="279"/>
      <c r="BS782" s="279"/>
      <c r="BT782" s="279"/>
      <c r="BU782" s="279"/>
      <c r="BV782" s="279"/>
      <c r="BW782" s="279"/>
      <c r="BX782" s="279"/>
      <c r="BY782" s="279"/>
      <c r="BZ782" s="279"/>
      <c r="CA782" s="279"/>
      <c r="CB782" s="279"/>
      <c r="CC782" s="279"/>
      <c r="CD782" s="279"/>
      <c r="CE782" s="279"/>
    </row>
    <row r="783" spans="1:83" ht="12.65" customHeight="1" x14ac:dyDescent="0.35">
      <c r="A783" s="209" t="str">
        <f>RIGHT($C$83,3)&amp;"*"&amp;RIGHT($C$82,4)&amp;"*"&amp;AZ$55&amp;"*"&amp;"A"</f>
        <v>168*2020*8330*A</v>
      </c>
      <c r="B783" s="278">
        <f>ROUND(AZ59,0)</f>
        <v>0</v>
      </c>
      <c r="C783" s="280">
        <f>ROUND(AZ60,2)</f>
        <v>0</v>
      </c>
      <c r="D783" s="278">
        <f>ROUND(AZ61,0)</f>
        <v>0</v>
      </c>
      <c r="E783" s="278">
        <f>ROUND(AZ62,0)</f>
        <v>0</v>
      </c>
      <c r="F783" s="278">
        <f>ROUND(AZ63,0)</f>
        <v>0</v>
      </c>
      <c r="G783" s="278">
        <f>ROUND(AZ64,0)</f>
        <v>0</v>
      </c>
      <c r="H783" s="278">
        <f>ROUND(AZ65,0)</f>
        <v>0</v>
      </c>
      <c r="I783" s="278">
        <f>ROUND(AZ66,0)</f>
        <v>0</v>
      </c>
      <c r="J783" s="278">
        <f>ROUND(AZ67,0)</f>
        <v>0</v>
      </c>
      <c r="K783" s="278">
        <f>ROUND(AZ68,0)</f>
        <v>0</v>
      </c>
      <c r="L783" s="278">
        <f>ROUND(AZ69,0)</f>
        <v>0</v>
      </c>
      <c r="M783" s="278">
        <f>ROUND(AZ70,0)</f>
        <v>0</v>
      </c>
      <c r="N783" s="278"/>
      <c r="O783" s="278"/>
      <c r="P783" s="278">
        <f>IF(AZ76&gt;0,ROUND(AZ76,0),0)</f>
        <v>0</v>
      </c>
      <c r="Q783" s="278">
        <f>IF(AZ77&gt;0,ROUND(AZ77,0),0)</f>
        <v>714695</v>
      </c>
      <c r="R783" s="278">
        <f>IF(AZ78&gt;0,ROUND(AZ78,0),0)</f>
        <v>0</v>
      </c>
      <c r="S783" s="278">
        <f>IF(AZ79&gt;0,ROUND(AZ79,0),0)</f>
        <v>0</v>
      </c>
      <c r="T783" s="280">
        <f>IF(AZ80&gt;0,ROUND(AZ80,2),0)</f>
        <v>0</v>
      </c>
      <c r="U783" s="278"/>
      <c r="V783" s="279"/>
      <c r="W783" s="278"/>
      <c r="X783" s="278"/>
      <c r="Y783" s="278"/>
      <c r="Z783" s="279"/>
      <c r="AA783" s="279"/>
      <c r="AB783" s="279"/>
      <c r="AC783" s="279"/>
      <c r="AD783" s="279"/>
      <c r="AE783" s="279"/>
      <c r="AF783" s="279"/>
      <c r="AG783" s="279"/>
      <c r="AH783" s="279"/>
      <c r="AI783" s="279"/>
      <c r="AJ783" s="279"/>
      <c r="AK783" s="279"/>
      <c r="AL783" s="279"/>
      <c r="AM783" s="279"/>
      <c r="AN783" s="279"/>
      <c r="AO783" s="279"/>
      <c r="AP783" s="279"/>
      <c r="AQ783" s="279"/>
      <c r="AR783" s="279"/>
      <c r="AS783" s="279"/>
      <c r="AT783" s="279"/>
      <c r="AU783" s="279"/>
      <c r="AV783" s="279"/>
      <c r="AW783" s="279"/>
      <c r="AX783" s="279"/>
      <c r="AY783" s="279"/>
      <c r="AZ783" s="279"/>
      <c r="BA783" s="279"/>
      <c r="BB783" s="279"/>
      <c r="BC783" s="279"/>
      <c r="BD783" s="279"/>
      <c r="BE783" s="279"/>
      <c r="BF783" s="279"/>
      <c r="BG783" s="279"/>
      <c r="BH783" s="279"/>
      <c r="BI783" s="279"/>
      <c r="BJ783" s="279"/>
      <c r="BK783" s="279"/>
      <c r="BL783" s="279"/>
      <c r="BM783" s="279"/>
      <c r="BN783" s="279"/>
      <c r="BO783" s="279"/>
      <c r="BP783" s="279"/>
      <c r="BQ783" s="279"/>
      <c r="BR783" s="279"/>
      <c r="BS783" s="279"/>
      <c r="BT783" s="279"/>
      <c r="BU783" s="279"/>
      <c r="BV783" s="279"/>
      <c r="BW783" s="279"/>
      <c r="BX783" s="279"/>
      <c r="BY783" s="279"/>
      <c r="BZ783" s="279"/>
      <c r="CA783" s="279"/>
      <c r="CB783" s="279"/>
      <c r="CC783" s="279"/>
      <c r="CD783" s="279"/>
      <c r="CE783" s="279"/>
    </row>
    <row r="784" spans="1:83" ht="12.65" customHeight="1" x14ac:dyDescent="0.35">
      <c r="A784" s="209" t="str">
        <f>RIGHT($C$83,3)&amp;"*"&amp;RIGHT($C$82,4)&amp;"*"&amp;BA$55&amp;"*"&amp;"A"</f>
        <v>168*2020*8350*A</v>
      </c>
      <c r="B784" s="278">
        <f>ROUND(BA59,0)</f>
        <v>0</v>
      </c>
      <c r="C784" s="280">
        <f>ROUND(BA60,2)</f>
        <v>14.98</v>
      </c>
      <c r="D784" s="278">
        <f>ROUND(BA61,0)</f>
        <v>647507</v>
      </c>
      <c r="E784" s="278">
        <f>ROUND(BA62,0)</f>
        <v>228496</v>
      </c>
      <c r="F784" s="278">
        <f>ROUND(BA63,0)</f>
        <v>0</v>
      </c>
      <c r="G784" s="278">
        <f>ROUND(BA64,0)</f>
        <v>291450</v>
      </c>
      <c r="H784" s="278">
        <f>ROUND(BA65,0)</f>
        <v>4156</v>
      </c>
      <c r="I784" s="278">
        <f>ROUND(BA66,0)</f>
        <v>131253</v>
      </c>
      <c r="J784" s="278">
        <f>ROUND(BA67,0)</f>
        <v>14444</v>
      </c>
      <c r="K784" s="278">
        <f>ROUND(BA68,0)</f>
        <v>0</v>
      </c>
      <c r="L784" s="278">
        <f>ROUND(BA69,0)</f>
        <v>297</v>
      </c>
      <c r="M784" s="278">
        <f>ROUND(BA70,0)</f>
        <v>0</v>
      </c>
      <c r="N784" s="278"/>
      <c r="O784" s="278"/>
      <c r="P784" s="278">
        <f>IF(BA76&gt;0,ROUND(BA76,0),0)</f>
        <v>0</v>
      </c>
      <c r="Q784" s="278">
        <f>IF(BA77&gt;0,ROUND(BA77,0),0)</f>
        <v>0</v>
      </c>
      <c r="R784" s="278">
        <f>IF(BA78&gt;0,ROUND(BA78,0),0)</f>
        <v>0</v>
      </c>
      <c r="S784" s="278">
        <f>IF(BA79&gt;0,ROUND(BA79,0),0)</f>
        <v>0</v>
      </c>
      <c r="T784" s="280">
        <f>IF(BA80&gt;0,ROUND(BA80,2),0)</f>
        <v>0</v>
      </c>
      <c r="U784" s="278"/>
      <c r="V784" s="279"/>
      <c r="W784" s="278"/>
      <c r="X784" s="278"/>
      <c r="Y784" s="278"/>
      <c r="Z784" s="279"/>
      <c r="AA784" s="279"/>
      <c r="AB784" s="279"/>
      <c r="AC784" s="279"/>
      <c r="AD784" s="279"/>
      <c r="AE784" s="279"/>
      <c r="AF784" s="279"/>
      <c r="AG784" s="279"/>
      <c r="AH784" s="279"/>
      <c r="AI784" s="279"/>
      <c r="AJ784" s="279"/>
      <c r="AK784" s="279"/>
      <c r="AL784" s="279"/>
      <c r="AM784" s="279"/>
      <c r="AN784" s="279"/>
      <c r="AO784" s="279"/>
      <c r="AP784" s="279"/>
      <c r="AQ784" s="279"/>
      <c r="AR784" s="279"/>
      <c r="AS784" s="279"/>
      <c r="AT784" s="279"/>
      <c r="AU784" s="279"/>
      <c r="AV784" s="279"/>
      <c r="AW784" s="279"/>
      <c r="AX784" s="279"/>
      <c r="AY784" s="279"/>
      <c r="AZ784" s="279"/>
      <c r="BA784" s="279"/>
      <c r="BB784" s="279"/>
      <c r="BC784" s="279"/>
      <c r="BD784" s="279"/>
      <c r="BE784" s="279"/>
      <c r="BF784" s="279"/>
      <c r="BG784" s="279"/>
      <c r="BH784" s="279"/>
      <c r="BI784" s="279"/>
      <c r="BJ784" s="279"/>
      <c r="BK784" s="279"/>
      <c r="BL784" s="279"/>
      <c r="BM784" s="279"/>
      <c r="BN784" s="279"/>
      <c r="BO784" s="279"/>
      <c r="BP784" s="279"/>
      <c r="BQ784" s="279"/>
      <c r="BR784" s="279"/>
      <c r="BS784" s="279"/>
      <c r="BT784" s="279"/>
      <c r="BU784" s="279"/>
      <c r="BV784" s="279"/>
      <c r="BW784" s="279"/>
      <c r="BX784" s="279"/>
      <c r="BY784" s="279"/>
      <c r="BZ784" s="279"/>
      <c r="CA784" s="279"/>
      <c r="CB784" s="279"/>
      <c r="CC784" s="279"/>
      <c r="CD784" s="279"/>
      <c r="CE784" s="279"/>
    </row>
    <row r="785" spans="1:83" ht="12.65" customHeight="1" x14ac:dyDescent="0.35">
      <c r="A785" s="209" t="str">
        <f>RIGHT($C$83,3)&amp;"*"&amp;RIGHT($C$82,4)&amp;"*"&amp;BB$55&amp;"*"&amp;"A"</f>
        <v>168*2020*8360*A</v>
      </c>
      <c r="B785" s="278"/>
      <c r="C785" s="280">
        <f>ROUND(BB60,2)</f>
        <v>27.16</v>
      </c>
      <c r="D785" s="278">
        <f>ROUND(BB61,0)</f>
        <v>2139214</v>
      </c>
      <c r="E785" s="278">
        <f>ROUND(BB62,0)</f>
        <v>696992</v>
      </c>
      <c r="F785" s="278">
        <f>ROUND(BB63,0)</f>
        <v>10075</v>
      </c>
      <c r="G785" s="278">
        <f>ROUND(BB64,0)</f>
        <v>7870</v>
      </c>
      <c r="H785" s="278">
        <f>ROUND(BB65,0)</f>
        <v>2613</v>
      </c>
      <c r="I785" s="278">
        <f>ROUND(BB66,0)</f>
        <v>547462</v>
      </c>
      <c r="J785" s="278">
        <f>ROUND(BB67,0)</f>
        <v>0</v>
      </c>
      <c r="K785" s="278">
        <f>ROUND(BB68,0)</f>
        <v>0</v>
      </c>
      <c r="L785" s="278">
        <f>ROUND(BB69,0)</f>
        <v>16788</v>
      </c>
      <c r="M785" s="278">
        <f>ROUND(BB70,0)</f>
        <v>0</v>
      </c>
      <c r="N785" s="278"/>
      <c r="O785" s="278"/>
      <c r="P785" s="278">
        <f>IF(BB76&gt;0,ROUND(BB76,0),0)</f>
        <v>859</v>
      </c>
      <c r="Q785" s="278">
        <f>IF(BB77&gt;0,ROUND(BB77,0),0)</f>
        <v>0</v>
      </c>
      <c r="R785" s="278">
        <f>IF(BB78&gt;0,ROUND(BB78,0),0)</f>
        <v>0</v>
      </c>
      <c r="S785" s="278">
        <f>IF(BB79&gt;0,ROUND(BB79,0),0)</f>
        <v>0</v>
      </c>
      <c r="T785" s="280">
        <f>IF(BB80&gt;0,ROUND(BB80,2),0)</f>
        <v>0</v>
      </c>
      <c r="U785" s="278"/>
      <c r="V785" s="279"/>
      <c r="W785" s="278"/>
      <c r="X785" s="278"/>
      <c r="Y785" s="278"/>
      <c r="Z785" s="279"/>
      <c r="AA785" s="279"/>
      <c r="AB785" s="279"/>
      <c r="AC785" s="279"/>
      <c r="AD785" s="279"/>
      <c r="AE785" s="279"/>
      <c r="AF785" s="279"/>
      <c r="AG785" s="279"/>
      <c r="AH785" s="279"/>
      <c r="AI785" s="279"/>
      <c r="AJ785" s="279"/>
      <c r="AK785" s="279"/>
      <c r="AL785" s="279"/>
      <c r="AM785" s="279"/>
      <c r="AN785" s="279"/>
      <c r="AO785" s="279"/>
      <c r="AP785" s="279"/>
      <c r="AQ785" s="279"/>
      <c r="AR785" s="279"/>
      <c r="AS785" s="279"/>
      <c r="AT785" s="279"/>
      <c r="AU785" s="279"/>
      <c r="AV785" s="279"/>
      <c r="AW785" s="279"/>
      <c r="AX785" s="279"/>
      <c r="AY785" s="279"/>
      <c r="AZ785" s="279"/>
      <c r="BA785" s="279"/>
      <c r="BB785" s="279"/>
      <c r="BC785" s="279"/>
      <c r="BD785" s="279"/>
      <c r="BE785" s="279"/>
      <c r="BF785" s="279"/>
      <c r="BG785" s="279"/>
      <c r="BH785" s="279"/>
      <c r="BI785" s="279"/>
      <c r="BJ785" s="279"/>
      <c r="BK785" s="279"/>
      <c r="BL785" s="279"/>
      <c r="BM785" s="279"/>
      <c r="BN785" s="279"/>
      <c r="BO785" s="279"/>
      <c r="BP785" s="279"/>
      <c r="BQ785" s="279"/>
      <c r="BR785" s="279"/>
      <c r="BS785" s="279"/>
      <c r="BT785" s="279"/>
      <c r="BU785" s="279"/>
      <c r="BV785" s="279"/>
      <c r="BW785" s="279"/>
      <c r="BX785" s="279"/>
      <c r="BY785" s="279"/>
      <c r="BZ785" s="279"/>
      <c r="CA785" s="279"/>
      <c r="CB785" s="279"/>
      <c r="CC785" s="279"/>
      <c r="CD785" s="279"/>
      <c r="CE785" s="279"/>
    </row>
    <row r="786" spans="1:83" ht="12.65" customHeight="1" x14ac:dyDescent="0.35">
      <c r="A786" s="209" t="str">
        <f>RIGHT($C$83,3)&amp;"*"&amp;RIGHT($C$82,4)&amp;"*"&amp;BC$55&amp;"*"&amp;"A"</f>
        <v>168*2020*8370*A</v>
      </c>
      <c r="B786" s="278"/>
      <c r="C786" s="280">
        <f>ROUND(BC60,2)</f>
        <v>0</v>
      </c>
      <c r="D786" s="278">
        <f>ROUND(BC61,0)</f>
        <v>0</v>
      </c>
      <c r="E786" s="278">
        <f>ROUND(BC62,0)</f>
        <v>0</v>
      </c>
      <c r="F786" s="278">
        <f>ROUND(BC63,0)</f>
        <v>0</v>
      </c>
      <c r="G786" s="278">
        <f>ROUND(BC64,0)</f>
        <v>0</v>
      </c>
      <c r="H786" s="278">
        <f>ROUND(BC65,0)</f>
        <v>0</v>
      </c>
      <c r="I786" s="278">
        <f>ROUND(BC66,0)</f>
        <v>0</v>
      </c>
      <c r="J786" s="278">
        <f>ROUND(BC67,0)</f>
        <v>0</v>
      </c>
      <c r="K786" s="278">
        <f>ROUND(BC68,0)</f>
        <v>0</v>
      </c>
      <c r="L786" s="278">
        <f>ROUND(BC69,0)</f>
        <v>0</v>
      </c>
      <c r="M786" s="278">
        <f>ROUND(BC70,0)</f>
        <v>0</v>
      </c>
      <c r="N786" s="278"/>
      <c r="O786" s="278"/>
      <c r="P786" s="278">
        <f>IF(BC76&gt;0,ROUND(BC76,0),0)</f>
        <v>0</v>
      </c>
      <c r="Q786" s="278">
        <f>IF(BC77&gt;0,ROUND(BC77,0),0)</f>
        <v>0</v>
      </c>
      <c r="R786" s="278">
        <f>IF(BC78&gt;0,ROUND(BC78,0),0)</f>
        <v>0</v>
      </c>
      <c r="S786" s="278">
        <f>IF(BC79&gt;0,ROUND(BC79,0),0)</f>
        <v>0</v>
      </c>
      <c r="T786" s="280">
        <f>IF(BC80&gt;0,ROUND(BC80,2),0)</f>
        <v>0</v>
      </c>
      <c r="U786" s="278"/>
      <c r="V786" s="279"/>
      <c r="W786" s="278"/>
      <c r="X786" s="278"/>
      <c r="Y786" s="278"/>
      <c r="Z786" s="279"/>
      <c r="AA786" s="279"/>
      <c r="AB786" s="279"/>
      <c r="AC786" s="279"/>
      <c r="AD786" s="279"/>
      <c r="AE786" s="279"/>
      <c r="AF786" s="279"/>
      <c r="AG786" s="279"/>
      <c r="AH786" s="279"/>
      <c r="AI786" s="279"/>
      <c r="AJ786" s="279"/>
      <c r="AK786" s="279"/>
      <c r="AL786" s="279"/>
      <c r="AM786" s="279"/>
      <c r="AN786" s="279"/>
      <c r="AO786" s="279"/>
      <c r="AP786" s="279"/>
      <c r="AQ786" s="279"/>
      <c r="AR786" s="279"/>
      <c r="AS786" s="279"/>
      <c r="AT786" s="279"/>
      <c r="AU786" s="279"/>
      <c r="AV786" s="279"/>
      <c r="AW786" s="279"/>
      <c r="AX786" s="279"/>
      <c r="AY786" s="279"/>
      <c r="AZ786" s="279"/>
      <c r="BA786" s="279"/>
      <c r="BB786" s="279"/>
      <c r="BC786" s="279"/>
      <c r="BD786" s="279"/>
      <c r="BE786" s="279"/>
      <c r="BF786" s="279"/>
      <c r="BG786" s="279"/>
      <c r="BH786" s="279"/>
      <c r="BI786" s="279"/>
      <c r="BJ786" s="279"/>
      <c r="BK786" s="279"/>
      <c r="BL786" s="279"/>
      <c r="BM786" s="279"/>
      <c r="BN786" s="279"/>
      <c r="BO786" s="279"/>
      <c r="BP786" s="279"/>
      <c r="BQ786" s="279"/>
      <c r="BR786" s="279"/>
      <c r="BS786" s="279"/>
      <c r="BT786" s="279"/>
      <c r="BU786" s="279"/>
      <c r="BV786" s="279"/>
      <c r="BW786" s="279"/>
      <c r="BX786" s="279"/>
      <c r="BY786" s="279"/>
      <c r="BZ786" s="279"/>
      <c r="CA786" s="279"/>
      <c r="CB786" s="279"/>
      <c r="CC786" s="279"/>
      <c r="CD786" s="279"/>
      <c r="CE786" s="279"/>
    </row>
    <row r="787" spans="1:83" ht="12.65" customHeight="1" x14ac:dyDescent="0.35">
      <c r="A787" s="209" t="str">
        <f>RIGHT($C$83,3)&amp;"*"&amp;RIGHT($C$82,4)&amp;"*"&amp;BD$55&amp;"*"&amp;"A"</f>
        <v>168*2020*8420*A</v>
      </c>
      <c r="B787" s="278"/>
      <c r="C787" s="280">
        <f>ROUND(BD60,2)</f>
        <v>0</v>
      </c>
      <c r="D787" s="278">
        <f>ROUND(BD61,0)</f>
        <v>0</v>
      </c>
      <c r="E787" s="278">
        <f>ROUND(BD62,0)</f>
        <v>0</v>
      </c>
      <c r="F787" s="278">
        <f>ROUND(BD63,0)</f>
        <v>0</v>
      </c>
      <c r="G787" s="278">
        <f>ROUND(BD64,0)</f>
        <v>177897</v>
      </c>
      <c r="H787" s="278">
        <f>ROUND(BD65,0)</f>
        <v>3387</v>
      </c>
      <c r="I787" s="278">
        <f>ROUND(BD66,0)</f>
        <v>42399</v>
      </c>
      <c r="J787" s="278">
        <f>ROUND(BD67,0)</f>
        <v>0</v>
      </c>
      <c r="K787" s="278">
        <f>ROUND(BD68,0)</f>
        <v>0</v>
      </c>
      <c r="L787" s="278">
        <f>ROUND(BD69,0)</f>
        <v>0</v>
      </c>
      <c r="M787" s="278">
        <f>ROUND(BD70,0)</f>
        <v>0</v>
      </c>
      <c r="N787" s="278"/>
      <c r="O787" s="278"/>
      <c r="P787" s="278">
        <f>IF(BD76&gt;0,ROUND(BD76,0),0)</f>
        <v>5582</v>
      </c>
      <c r="Q787" s="278">
        <f>IF(BD77&gt;0,ROUND(BD77,0),0)</f>
        <v>0</v>
      </c>
      <c r="R787" s="278">
        <f>IF(BD78&gt;0,ROUND(BD78,0),0)</f>
        <v>0</v>
      </c>
      <c r="S787" s="278">
        <f>IF(BD79&gt;0,ROUND(BD79,0),0)</f>
        <v>0</v>
      </c>
      <c r="T787" s="280">
        <f>IF(BD80&gt;0,ROUND(BD80,2),0)</f>
        <v>0</v>
      </c>
      <c r="U787" s="278"/>
      <c r="V787" s="279"/>
      <c r="W787" s="278"/>
      <c r="X787" s="278"/>
      <c r="Y787" s="278"/>
      <c r="Z787" s="279"/>
      <c r="AA787" s="279"/>
      <c r="AB787" s="279"/>
      <c r="AC787" s="279"/>
      <c r="AD787" s="279"/>
      <c r="AE787" s="279"/>
      <c r="AF787" s="279"/>
      <c r="AG787" s="279"/>
      <c r="AH787" s="279"/>
      <c r="AI787" s="279"/>
      <c r="AJ787" s="279"/>
      <c r="AK787" s="279"/>
      <c r="AL787" s="279"/>
      <c r="AM787" s="279"/>
      <c r="AN787" s="279"/>
      <c r="AO787" s="279"/>
      <c r="AP787" s="279"/>
      <c r="AQ787" s="279"/>
      <c r="AR787" s="279"/>
      <c r="AS787" s="279"/>
      <c r="AT787" s="279"/>
      <c r="AU787" s="279"/>
      <c r="AV787" s="279"/>
      <c r="AW787" s="279"/>
      <c r="AX787" s="279"/>
      <c r="AY787" s="279"/>
      <c r="AZ787" s="279"/>
      <c r="BA787" s="279"/>
      <c r="BB787" s="279"/>
      <c r="BC787" s="279"/>
      <c r="BD787" s="279"/>
      <c r="BE787" s="279"/>
      <c r="BF787" s="279"/>
      <c r="BG787" s="279"/>
      <c r="BH787" s="279"/>
      <c r="BI787" s="279"/>
      <c r="BJ787" s="279"/>
      <c r="BK787" s="279"/>
      <c r="BL787" s="279"/>
      <c r="BM787" s="279"/>
      <c r="BN787" s="279"/>
      <c r="BO787" s="279"/>
      <c r="BP787" s="279"/>
      <c r="BQ787" s="279"/>
      <c r="BR787" s="279"/>
      <c r="BS787" s="279"/>
      <c r="BT787" s="279"/>
      <c r="BU787" s="279"/>
      <c r="BV787" s="279"/>
      <c r="BW787" s="279"/>
      <c r="BX787" s="279"/>
      <c r="BY787" s="279"/>
      <c r="BZ787" s="279"/>
      <c r="CA787" s="279"/>
      <c r="CB787" s="279"/>
      <c r="CC787" s="279"/>
      <c r="CD787" s="279"/>
      <c r="CE787" s="279"/>
    </row>
    <row r="788" spans="1:83" ht="12.65" customHeight="1" x14ac:dyDescent="0.35">
      <c r="A788" s="209" t="str">
        <f>RIGHT($C$83,3)&amp;"*"&amp;RIGHT($C$82,4)&amp;"*"&amp;BE$55&amp;"*"&amp;"A"</f>
        <v>168*2020*8430*A</v>
      </c>
      <c r="B788" s="278">
        <f>ROUND(BE59,0)</f>
        <v>354089</v>
      </c>
      <c r="C788" s="280">
        <f>ROUND(BE60,2)</f>
        <v>13.24</v>
      </c>
      <c r="D788" s="278">
        <f>ROUND(BE61,0)</f>
        <v>900921</v>
      </c>
      <c r="E788" s="278">
        <f>ROUND(BE62,0)</f>
        <v>255632</v>
      </c>
      <c r="F788" s="278">
        <f>ROUND(BE63,0)</f>
        <v>1503</v>
      </c>
      <c r="G788" s="278">
        <f>ROUND(BE64,0)</f>
        <v>61166</v>
      </c>
      <c r="H788" s="278">
        <f>ROUND(BE65,0)</f>
        <v>893542</v>
      </c>
      <c r="I788" s="278">
        <f>ROUND(BE66,0)</f>
        <v>945765</v>
      </c>
      <c r="J788" s="278">
        <f>ROUND(BE67,0)</f>
        <v>490736</v>
      </c>
      <c r="K788" s="278">
        <f>ROUND(BE68,0)</f>
        <v>238</v>
      </c>
      <c r="L788" s="278">
        <f>ROUND(BE69,0)</f>
        <v>21797</v>
      </c>
      <c r="M788" s="278">
        <f>ROUND(BE70,0)</f>
        <v>0</v>
      </c>
      <c r="N788" s="278"/>
      <c r="O788" s="278"/>
      <c r="P788" s="278">
        <f>IF(BE76&gt;0,ROUND(BE76,0),0)</f>
        <v>33896</v>
      </c>
      <c r="Q788" s="278">
        <f>IF(BE77&gt;0,ROUND(BE77,0),0)</f>
        <v>0</v>
      </c>
      <c r="R788" s="278">
        <f>IF(BE78&gt;0,ROUND(BE78,0),0)</f>
        <v>0</v>
      </c>
      <c r="S788" s="278">
        <f>IF(BE79&gt;0,ROUND(BE79,0),0)</f>
        <v>0</v>
      </c>
      <c r="T788" s="280">
        <f>IF(BE80&gt;0,ROUND(BE80,2),0)</f>
        <v>0</v>
      </c>
      <c r="U788" s="278"/>
      <c r="V788" s="279"/>
      <c r="W788" s="278"/>
      <c r="X788" s="278"/>
      <c r="Y788" s="278"/>
      <c r="Z788" s="279"/>
      <c r="AA788" s="279"/>
      <c r="AB788" s="279"/>
      <c r="AC788" s="279"/>
      <c r="AD788" s="279"/>
      <c r="AE788" s="279"/>
      <c r="AF788" s="279"/>
      <c r="AG788" s="279"/>
      <c r="AH788" s="279"/>
      <c r="AI788" s="279"/>
      <c r="AJ788" s="279"/>
      <c r="AK788" s="279"/>
      <c r="AL788" s="279"/>
      <c r="AM788" s="279"/>
      <c r="AN788" s="279"/>
      <c r="AO788" s="279"/>
      <c r="AP788" s="279"/>
      <c r="AQ788" s="279"/>
      <c r="AR788" s="279"/>
      <c r="AS788" s="279"/>
      <c r="AT788" s="279"/>
      <c r="AU788" s="279"/>
      <c r="AV788" s="279"/>
      <c r="AW788" s="279"/>
      <c r="AX788" s="279"/>
      <c r="AY788" s="279"/>
      <c r="AZ788" s="279"/>
      <c r="BA788" s="279"/>
      <c r="BB788" s="279"/>
      <c r="BC788" s="279"/>
      <c r="BD788" s="279"/>
      <c r="BE788" s="279"/>
      <c r="BF788" s="279"/>
      <c r="BG788" s="279"/>
      <c r="BH788" s="279"/>
      <c r="BI788" s="279"/>
      <c r="BJ788" s="279"/>
      <c r="BK788" s="279"/>
      <c r="BL788" s="279"/>
      <c r="BM788" s="279"/>
      <c r="BN788" s="279"/>
      <c r="BO788" s="279"/>
      <c r="BP788" s="279"/>
      <c r="BQ788" s="279"/>
      <c r="BR788" s="279"/>
      <c r="BS788" s="279"/>
      <c r="BT788" s="279"/>
      <c r="BU788" s="279"/>
      <c r="BV788" s="279"/>
      <c r="BW788" s="279"/>
      <c r="BX788" s="279"/>
      <c r="BY788" s="279"/>
      <c r="BZ788" s="279"/>
      <c r="CA788" s="279"/>
      <c r="CB788" s="279"/>
      <c r="CC788" s="279"/>
      <c r="CD788" s="279"/>
      <c r="CE788" s="279"/>
    </row>
    <row r="789" spans="1:83" ht="12.65" customHeight="1" x14ac:dyDescent="0.35">
      <c r="A789" s="209" t="str">
        <f>RIGHT($C$83,3)&amp;"*"&amp;RIGHT($C$82,4)&amp;"*"&amp;BF$55&amp;"*"&amp;"A"</f>
        <v>168*2020*8460*A</v>
      </c>
      <c r="B789" s="278"/>
      <c r="C789" s="280">
        <f>ROUND(BF60,2)</f>
        <v>53.31</v>
      </c>
      <c r="D789" s="278">
        <f>ROUND(BF61,0)</f>
        <v>2172279</v>
      </c>
      <c r="E789" s="278">
        <f>ROUND(BF62,0)</f>
        <v>851517</v>
      </c>
      <c r="F789" s="278">
        <f>ROUND(BF63,0)</f>
        <v>0</v>
      </c>
      <c r="G789" s="278">
        <f>ROUND(BF64,0)</f>
        <v>431736</v>
      </c>
      <c r="H789" s="278">
        <f>ROUND(BF65,0)</f>
        <v>432179</v>
      </c>
      <c r="I789" s="278">
        <f>ROUND(BF66,0)</f>
        <v>59737</v>
      </c>
      <c r="J789" s="278">
        <f>ROUND(BF67,0)</f>
        <v>1299</v>
      </c>
      <c r="K789" s="278">
        <f>ROUND(BF68,0)</f>
        <v>0</v>
      </c>
      <c r="L789" s="278">
        <f>ROUND(BF69,0)</f>
        <v>3234</v>
      </c>
      <c r="M789" s="278">
        <f>ROUND(BF70,0)</f>
        <v>0</v>
      </c>
      <c r="N789" s="278"/>
      <c r="O789" s="278"/>
      <c r="P789" s="278">
        <f>IF(BF76&gt;0,ROUND(BF76,0),0)</f>
        <v>0</v>
      </c>
      <c r="Q789" s="278">
        <f>IF(BF77&gt;0,ROUND(BF77,0),0)</f>
        <v>0</v>
      </c>
      <c r="R789" s="278">
        <f>IF(BF78&gt;0,ROUND(BF78,0),0)</f>
        <v>0</v>
      </c>
      <c r="S789" s="278">
        <f>IF(BF79&gt;0,ROUND(BF79,0),0)</f>
        <v>0</v>
      </c>
      <c r="T789" s="280">
        <f>IF(BF80&gt;0,ROUND(BF80,2),0)</f>
        <v>0</v>
      </c>
      <c r="U789" s="278"/>
      <c r="V789" s="279"/>
      <c r="W789" s="278"/>
      <c r="X789" s="278"/>
      <c r="Y789" s="278"/>
      <c r="Z789" s="279"/>
      <c r="AA789" s="279"/>
      <c r="AB789" s="279"/>
      <c r="AC789" s="279"/>
      <c r="AD789" s="279"/>
      <c r="AE789" s="279"/>
      <c r="AF789" s="279"/>
      <c r="AG789" s="279"/>
      <c r="AH789" s="279"/>
      <c r="AI789" s="279"/>
      <c r="AJ789" s="279"/>
      <c r="AK789" s="279"/>
      <c r="AL789" s="279"/>
      <c r="AM789" s="279"/>
      <c r="AN789" s="279"/>
      <c r="AO789" s="279"/>
      <c r="AP789" s="279"/>
      <c r="AQ789" s="279"/>
      <c r="AR789" s="279"/>
      <c r="AS789" s="279"/>
      <c r="AT789" s="279"/>
      <c r="AU789" s="279"/>
      <c r="AV789" s="279"/>
      <c r="AW789" s="279"/>
      <c r="AX789" s="279"/>
      <c r="AY789" s="279"/>
      <c r="AZ789" s="279"/>
      <c r="BA789" s="279"/>
      <c r="BB789" s="279"/>
      <c r="BC789" s="279"/>
      <c r="BD789" s="279"/>
      <c r="BE789" s="279"/>
      <c r="BF789" s="279"/>
      <c r="BG789" s="279"/>
      <c r="BH789" s="279"/>
      <c r="BI789" s="279"/>
      <c r="BJ789" s="279"/>
      <c r="BK789" s="279"/>
      <c r="BL789" s="279"/>
      <c r="BM789" s="279"/>
      <c r="BN789" s="279"/>
      <c r="BO789" s="279"/>
      <c r="BP789" s="279"/>
      <c r="BQ789" s="279"/>
      <c r="BR789" s="279"/>
      <c r="BS789" s="279"/>
      <c r="BT789" s="279"/>
      <c r="BU789" s="279"/>
      <c r="BV789" s="279"/>
      <c r="BW789" s="279"/>
      <c r="BX789" s="279"/>
      <c r="BY789" s="279"/>
      <c r="BZ789" s="279"/>
      <c r="CA789" s="279"/>
      <c r="CB789" s="279"/>
      <c r="CC789" s="279"/>
      <c r="CD789" s="279"/>
      <c r="CE789" s="279"/>
    </row>
    <row r="790" spans="1:83" ht="12.65" customHeight="1" x14ac:dyDescent="0.35">
      <c r="A790" s="209" t="str">
        <f>RIGHT($C$83,3)&amp;"*"&amp;RIGHT($C$82,4)&amp;"*"&amp;BG$55&amp;"*"&amp;"A"</f>
        <v>168*2020*8470*A</v>
      </c>
      <c r="B790" s="278"/>
      <c r="C790" s="280">
        <f>ROUND(BG60,2)</f>
        <v>0</v>
      </c>
      <c r="D790" s="278">
        <f>ROUND(BG61,0)</f>
        <v>0</v>
      </c>
      <c r="E790" s="278">
        <f>ROUND(BG62,0)</f>
        <v>0</v>
      </c>
      <c r="F790" s="278">
        <f>ROUND(BG63,0)</f>
        <v>0</v>
      </c>
      <c r="G790" s="278">
        <f>ROUND(BG64,0)</f>
        <v>2474</v>
      </c>
      <c r="H790" s="278">
        <f>ROUND(BG65,0)</f>
        <v>31</v>
      </c>
      <c r="I790" s="278">
        <f>ROUND(BG66,0)</f>
        <v>533</v>
      </c>
      <c r="J790" s="278">
        <f>ROUND(BG67,0)</f>
        <v>108111</v>
      </c>
      <c r="K790" s="278">
        <f>ROUND(BG68,0)</f>
        <v>0</v>
      </c>
      <c r="L790" s="278">
        <f>ROUND(BG69,0)</f>
        <v>0</v>
      </c>
      <c r="M790" s="278">
        <f>ROUND(BG70,0)</f>
        <v>0</v>
      </c>
      <c r="N790" s="278"/>
      <c r="O790" s="278"/>
      <c r="P790" s="278">
        <f>IF(BG76&gt;0,ROUND(BG76,0),0)</f>
        <v>552</v>
      </c>
      <c r="Q790" s="278">
        <f>IF(BG77&gt;0,ROUND(BG77,0),0)</f>
        <v>0</v>
      </c>
      <c r="R790" s="278">
        <f>IF(BG78&gt;0,ROUND(BG78,0),0)</f>
        <v>0</v>
      </c>
      <c r="S790" s="278">
        <f>IF(BG79&gt;0,ROUND(BG79,0),0)</f>
        <v>0</v>
      </c>
      <c r="T790" s="280">
        <f>IF(BG80&gt;0,ROUND(BG80,2),0)</f>
        <v>0</v>
      </c>
      <c r="U790" s="278"/>
      <c r="V790" s="279"/>
      <c r="W790" s="278"/>
      <c r="X790" s="278"/>
      <c r="Y790" s="278"/>
      <c r="Z790" s="279"/>
      <c r="AA790" s="279"/>
      <c r="AB790" s="279"/>
      <c r="AC790" s="279"/>
      <c r="AD790" s="279"/>
      <c r="AE790" s="279"/>
      <c r="AF790" s="279"/>
      <c r="AG790" s="279"/>
      <c r="AH790" s="279"/>
      <c r="AI790" s="279"/>
      <c r="AJ790" s="279"/>
      <c r="AK790" s="279"/>
      <c r="AL790" s="279"/>
      <c r="AM790" s="279"/>
      <c r="AN790" s="279"/>
      <c r="AO790" s="279"/>
      <c r="AP790" s="279"/>
      <c r="AQ790" s="279"/>
      <c r="AR790" s="279"/>
      <c r="AS790" s="279"/>
      <c r="AT790" s="279"/>
      <c r="AU790" s="279"/>
      <c r="AV790" s="279"/>
      <c r="AW790" s="279"/>
      <c r="AX790" s="279"/>
      <c r="AY790" s="279"/>
      <c r="AZ790" s="279"/>
      <c r="BA790" s="279"/>
      <c r="BB790" s="279"/>
      <c r="BC790" s="279"/>
      <c r="BD790" s="279"/>
      <c r="BE790" s="279"/>
      <c r="BF790" s="279"/>
      <c r="BG790" s="279"/>
      <c r="BH790" s="279"/>
      <c r="BI790" s="279"/>
      <c r="BJ790" s="279"/>
      <c r="BK790" s="279"/>
      <c r="BL790" s="279"/>
      <c r="BM790" s="279"/>
      <c r="BN790" s="279"/>
      <c r="BO790" s="279"/>
      <c r="BP790" s="279"/>
      <c r="BQ790" s="279"/>
      <c r="BR790" s="279"/>
      <c r="BS790" s="279"/>
      <c r="BT790" s="279"/>
      <c r="BU790" s="279"/>
      <c r="BV790" s="279"/>
      <c r="BW790" s="279"/>
      <c r="BX790" s="279"/>
      <c r="BY790" s="279"/>
      <c r="BZ790" s="279"/>
      <c r="CA790" s="279"/>
      <c r="CB790" s="279"/>
      <c r="CC790" s="279"/>
      <c r="CD790" s="279"/>
      <c r="CE790" s="279"/>
    </row>
    <row r="791" spans="1:83" ht="12.65" customHeight="1" x14ac:dyDescent="0.35">
      <c r="A791" s="209" t="str">
        <f>RIGHT($C$83,3)&amp;"*"&amp;RIGHT($C$82,4)&amp;"*"&amp;BH$55&amp;"*"&amp;"A"</f>
        <v>168*2020*8480*A</v>
      </c>
      <c r="B791" s="278"/>
      <c r="C791" s="280">
        <f>ROUND(BH60,2)</f>
        <v>0</v>
      </c>
      <c r="D791" s="278">
        <f>ROUND(BH61,0)</f>
        <v>0</v>
      </c>
      <c r="E791" s="278">
        <f>ROUND(BH62,0)</f>
        <v>154</v>
      </c>
      <c r="F791" s="278">
        <f>ROUND(BH63,0)</f>
        <v>0</v>
      </c>
      <c r="G791" s="278">
        <f>ROUND(BH64,0)</f>
        <v>15157</v>
      </c>
      <c r="H791" s="278">
        <f>ROUND(BH65,0)</f>
        <v>2705</v>
      </c>
      <c r="I791" s="278">
        <f>ROUND(BH66,0)</f>
        <v>182048</v>
      </c>
      <c r="J791" s="278">
        <f>ROUND(BH67,0)</f>
        <v>1648504</v>
      </c>
      <c r="K791" s="278">
        <f>ROUND(BH68,0)</f>
        <v>0</v>
      </c>
      <c r="L791" s="278">
        <f>ROUND(BH69,0)</f>
        <v>187335</v>
      </c>
      <c r="M791" s="278">
        <f>ROUND(BH70,0)</f>
        <v>0</v>
      </c>
      <c r="N791" s="278"/>
      <c r="O791" s="278"/>
      <c r="P791" s="278">
        <f>IF(BH76&gt;0,ROUND(BH76,0),0)</f>
        <v>4216</v>
      </c>
      <c r="Q791" s="278">
        <f>IF(BH77&gt;0,ROUND(BH77,0),0)</f>
        <v>0</v>
      </c>
      <c r="R791" s="278">
        <f>IF(BH78&gt;0,ROUND(BH78,0),0)</f>
        <v>0</v>
      </c>
      <c r="S791" s="278">
        <f>IF(BH79&gt;0,ROUND(BH79,0),0)</f>
        <v>0</v>
      </c>
      <c r="T791" s="280">
        <f>IF(BH80&gt;0,ROUND(BH80,2),0)</f>
        <v>0</v>
      </c>
      <c r="U791" s="278"/>
      <c r="V791" s="279"/>
      <c r="W791" s="278"/>
      <c r="X791" s="278"/>
      <c r="Y791" s="278"/>
      <c r="Z791" s="279"/>
      <c r="AA791" s="279"/>
      <c r="AB791" s="279"/>
      <c r="AC791" s="279"/>
      <c r="AD791" s="279"/>
      <c r="AE791" s="279"/>
      <c r="AF791" s="279"/>
      <c r="AG791" s="279"/>
      <c r="AH791" s="279"/>
      <c r="AI791" s="279"/>
      <c r="AJ791" s="279"/>
      <c r="AK791" s="279"/>
      <c r="AL791" s="279"/>
      <c r="AM791" s="279"/>
      <c r="AN791" s="279"/>
      <c r="AO791" s="279"/>
      <c r="AP791" s="279"/>
      <c r="AQ791" s="279"/>
      <c r="AR791" s="279"/>
      <c r="AS791" s="279"/>
      <c r="AT791" s="279"/>
      <c r="AU791" s="279"/>
      <c r="AV791" s="279"/>
      <c r="AW791" s="279"/>
      <c r="AX791" s="279"/>
      <c r="AY791" s="279"/>
      <c r="AZ791" s="279"/>
      <c r="BA791" s="279"/>
      <c r="BB791" s="279"/>
      <c r="BC791" s="279"/>
      <c r="BD791" s="279"/>
      <c r="BE791" s="279"/>
      <c r="BF791" s="279"/>
      <c r="BG791" s="279"/>
      <c r="BH791" s="279"/>
      <c r="BI791" s="279"/>
      <c r="BJ791" s="279"/>
      <c r="BK791" s="279"/>
      <c r="BL791" s="279"/>
      <c r="BM791" s="279"/>
      <c r="BN791" s="279"/>
      <c r="BO791" s="279"/>
      <c r="BP791" s="279"/>
      <c r="BQ791" s="279"/>
      <c r="BR791" s="279"/>
      <c r="BS791" s="279"/>
      <c r="BT791" s="279"/>
      <c r="BU791" s="279"/>
      <c r="BV791" s="279"/>
      <c r="BW791" s="279"/>
      <c r="BX791" s="279"/>
      <c r="BY791" s="279"/>
      <c r="BZ791" s="279"/>
      <c r="CA791" s="279"/>
      <c r="CB791" s="279"/>
      <c r="CC791" s="279"/>
      <c r="CD791" s="279"/>
      <c r="CE791" s="279"/>
    </row>
    <row r="792" spans="1:83" ht="12.65" customHeight="1" x14ac:dyDescent="0.35">
      <c r="A792" s="209" t="str">
        <f>RIGHT($C$83,3)&amp;"*"&amp;RIGHT($C$82,4)&amp;"*"&amp;BI$55&amp;"*"&amp;"A"</f>
        <v>168*2020*8490*A</v>
      </c>
      <c r="B792" s="278"/>
      <c r="C792" s="280">
        <f>ROUND(BI60,2)</f>
        <v>0</v>
      </c>
      <c r="D792" s="278">
        <f>ROUND(BI61,0)</f>
        <v>0</v>
      </c>
      <c r="E792" s="278">
        <f>ROUND(BI62,0)</f>
        <v>0</v>
      </c>
      <c r="F792" s="278">
        <f>ROUND(BI63,0)</f>
        <v>0</v>
      </c>
      <c r="G792" s="278">
        <f>ROUND(BI64,0)</f>
        <v>0</v>
      </c>
      <c r="H792" s="278">
        <f>ROUND(BI65,0)</f>
        <v>0</v>
      </c>
      <c r="I792" s="278">
        <f>ROUND(BI66,0)</f>
        <v>0</v>
      </c>
      <c r="J792" s="278">
        <f>ROUND(BI67,0)</f>
        <v>0</v>
      </c>
      <c r="K792" s="278">
        <f>ROUND(BI68,0)</f>
        <v>0</v>
      </c>
      <c r="L792" s="278">
        <f>ROUND(BI69,0)</f>
        <v>0</v>
      </c>
      <c r="M792" s="278">
        <f>ROUND(BI70,0)</f>
        <v>0</v>
      </c>
      <c r="N792" s="278"/>
      <c r="O792" s="278"/>
      <c r="P792" s="278">
        <f>IF(BI76&gt;0,ROUND(BI76,0),0)</f>
        <v>0</v>
      </c>
      <c r="Q792" s="278">
        <f>IF(BI77&gt;0,ROUND(BI77,0),0)</f>
        <v>0</v>
      </c>
      <c r="R792" s="278">
        <f>IF(BI78&gt;0,ROUND(BI78,0),0)</f>
        <v>0</v>
      </c>
      <c r="S792" s="278">
        <f>IF(BI79&gt;0,ROUND(BI79,0),0)</f>
        <v>0</v>
      </c>
      <c r="T792" s="280">
        <f>IF(BI80&gt;0,ROUND(BI80,2),0)</f>
        <v>0</v>
      </c>
      <c r="U792" s="278"/>
      <c r="V792" s="279"/>
      <c r="W792" s="278"/>
      <c r="X792" s="278"/>
      <c r="Y792" s="278"/>
      <c r="Z792" s="279"/>
      <c r="AA792" s="279"/>
      <c r="AB792" s="279"/>
      <c r="AC792" s="279"/>
      <c r="AD792" s="279"/>
      <c r="AE792" s="279"/>
      <c r="AF792" s="279"/>
      <c r="AG792" s="279"/>
      <c r="AH792" s="279"/>
      <c r="AI792" s="279"/>
      <c r="AJ792" s="279"/>
      <c r="AK792" s="279"/>
      <c r="AL792" s="279"/>
      <c r="AM792" s="279"/>
      <c r="AN792" s="279"/>
      <c r="AO792" s="279"/>
      <c r="AP792" s="279"/>
      <c r="AQ792" s="279"/>
      <c r="AR792" s="279"/>
      <c r="AS792" s="279"/>
      <c r="AT792" s="279"/>
      <c r="AU792" s="279"/>
      <c r="AV792" s="279"/>
      <c r="AW792" s="279"/>
      <c r="AX792" s="279"/>
      <c r="AY792" s="279"/>
      <c r="AZ792" s="279"/>
      <c r="BA792" s="279"/>
      <c r="BB792" s="279"/>
      <c r="BC792" s="279"/>
      <c r="BD792" s="279"/>
      <c r="BE792" s="279"/>
      <c r="BF792" s="279"/>
      <c r="BG792" s="279"/>
      <c r="BH792" s="279"/>
      <c r="BI792" s="279"/>
      <c r="BJ792" s="279"/>
      <c r="BK792" s="279"/>
      <c r="BL792" s="279"/>
      <c r="BM792" s="279"/>
      <c r="BN792" s="279"/>
      <c r="BO792" s="279"/>
      <c r="BP792" s="279"/>
      <c r="BQ792" s="279"/>
      <c r="BR792" s="279"/>
      <c r="BS792" s="279"/>
      <c r="BT792" s="279"/>
      <c r="BU792" s="279"/>
      <c r="BV792" s="279"/>
      <c r="BW792" s="279"/>
      <c r="BX792" s="279"/>
      <c r="BY792" s="279"/>
      <c r="BZ792" s="279"/>
      <c r="CA792" s="279"/>
      <c r="CB792" s="279"/>
      <c r="CC792" s="279"/>
      <c r="CD792" s="279"/>
      <c r="CE792" s="279"/>
    </row>
    <row r="793" spans="1:83" ht="12.65" customHeight="1" x14ac:dyDescent="0.35">
      <c r="A793" s="209" t="str">
        <f>RIGHT($C$83,3)&amp;"*"&amp;RIGHT($C$82,4)&amp;"*"&amp;BJ$55&amp;"*"&amp;"A"</f>
        <v>168*2020*8510*A</v>
      </c>
      <c r="B793" s="278"/>
      <c r="C793" s="280">
        <f>ROUND(BJ60,2)</f>
        <v>0</v>
      </c>
      <c r="D793" s="278">
        <f>ROUND(BJ61,0)</f>
        <v>0</v>
      </c>
      <c r="E793" s="278">
        <f>ROUND(BJ62,0)</f>
        <v>0</v>
      </c>
      <c r="F793" s="278">
        <f>ROUND(BJ63,0)</f>
        <v>0</v>
      </c>
      <c r="G793" s="278">
        <f>ROUND(BJ64,0)</f>
        <v>0</v>
      </c>
      <c r="H793" s="278">
        <f>ROUND(BJ65,0)</f>
        <v>0</v>
      </c>
      <c r="I793" s="278">
        <f>ROUND(BJ66,0)</f>
        <v>0</v>
      </c>
      <c r="J793" s="278">
        <f>ROUND(BJ67,0)</f>
        <v>0</v>
      </c>
      <c r="K793" s="278">
        <f>ROUND(BJ68,0)</f>
        <v>0</v>
      </c>
      <c r="L793" s="278">
        <f>ROUND(BJ69,0)</f>
        <v>0</v>
      </c>
      <c r="M793" s="278">
        <f>ROUND(BJ70,0)</f>
        <v>0</v>
      </c>
      <c r="N793" s="278"/>
      <c r="O793" s="278"/>
      <c r="P793" s="278">
        <f>IF(BJ76&gt;0,ROUND(BJ76,0),0)</f>
        <v>0</v>
      </c>
      <c r="Q793" s="278">
        <f>IF(BJ77&gt;0,ROUND(BJ77,0),0)</f>
        <v>0</v>
      </c>
      <c r="R793" s="278">
        <f>IF(BJ78&gt;0,ROUND(BJ78,0),0)</f>
        <v>0</v>
      </c>
      <c r="S793" s="278">
        <f>IF(BJ79&gt;0,ROUND(BJ79,0),0)</f>
        <v>0</v>
      </c>
      <c r="T793" s="280">
        <f>IF(BJ80&gt;0,ROUND(BJ80,2),0)</f>
        <v>0</v>
      </c>
      <c r="U793" s="278"/>
      <c r="V793" s="279"/>
      <c r="W793" s="278"/>
      <c r="X793" s="278"/>
      <c r="Y793" s="278"/>
      <c r="Z793" s="279"/>
      <c r="AA793" s="279"/>
      <c r="AB793" s="279"/>
      <c r="AC793" s="279"/>
      <c r="AD793" s="279"/>
      <c r="AE793" s="279"/>
      <c r="AF793" s="279"/>
      <c r="AG793" s="279"/>
      <c r="AH793" s="279"/>
      <c r="AI793" s="279"/>
      <c r="AJ793" s="279"/>
      <c r="AK793" s="279"/>
      <c r="AL793" s="279"/>
      <c r="AM793" s="279"/>
      <c r="AN793" s="279"/>
      <c r="AO793" s="279"/>
      <c r="AP793" s="279"/>
      <c r="AQ793" s="279"/>
      <c r="AR793" s="279"/>
      <c r="AS793" s="279"/>
      <c r="AT793" s="279"/>
      <c r="AU793" s="279"/>
      <c r="AV793" s="279"/>
      <c r="AW793" s="279"/>
      <c r="AX793" s="279"/>
      <c r="AY793" s="279"/>
      <c r="AZ793" s="279"/>
      <c r="BA793" s="279"/>
      <c r="BB793" s="279"/>
      <c r="BC793" s="279"/>
      <c r="BD793" s="279"/>
      <c r="BE793" s="279"/>
      <c r="BF793" s="279"/>
      <c r="BG793" s="279"/>
      <c r="BH793" s="279"/>
      <c r="BI793" s="279"/>
      <c r="BJ793" s="279"/>
      <c r="BK793" s="279"/>
      <c r="BL793" s="279"/>
      <c r="BM793" s="279"/>
      <c r="BN793" s="279"/>
      <c r="BO793" s="279"/>
      <c r="BP793" s="279"/>
      <c r="BQ793" s="279"/>
      <c r="BR793" s="279"/>
      <c r="BS793" s="279"/>
      <c r="BT793" s="279"/>
      <c r="BU793" s="279"/>
      <c r="BV793" s="279"/>
      <c r="BW793" s="279"/>
      <c r="BX793" s="279"/>
      <c r="BY793" s="279"/>
      <c r="BZ793" s="279"/>
      <c r="CA793" s="279"/>
      <c r="CB793" s="279"/>
      <c r="CC793" s="279"/>
      <c r="CD793" s="279"/>
      <c r="CE793" s="279"/>
    </row>
    <row r="794" spans="1:83" ht="12.65" customHeight="1" x14ac:dyDescent="0.35">
      <c r="A794" s="209" t="str">
        <f>RIGHT($C$83,3)&amp;"*"&amp;RIGHT($C$82,4)&amp;"*"&amp;BK$55&amp;"*"&amp;"A"</f>
        <v>168*2020*8530*A</v>
      </c>
      <c r="B794" s="278"/>
      <c r="C794" s="280">
        <f>ROUND(BK60,2)</f>
        <v>0</v>
      </c>
      <c r="D794" s="278">
        <f>ROUND(BK61,0)</f>
        <v>0</v>
      </c>
      <c r="E794" s="278">
        <f>ROUND(BK62,0)</f>
        <v>0</v>
      </c>
      <c r="F794" s="278">
        <f>ROUND(BK63,0)</f>
        <v>0</v>
      </c>
      <c r="G794" s="278">
        <f>ROUND(BK64,0)</f>
        <v>69</v>
      </c>
      <c r="H794" s="278">
        <f>ROUND(BK65,0)</f>
        <v>0</v>
      </c>
      <c r="I794" s="278">
        <f>ROUND(BK66,0)</f>
        <v>0</v>
      </c>
      <c r="J794" s="278">
        <f>ROUND(BK67,0)</f>
        <v>0</v>
      </c>
      <c r="K794" s="278">
        <f>ROUND(BK68,0)</f>
        <v>0</v>
      </c>
      <c r="L794" s="278">
        <f>ROUND(BK69,0)</f>
        <v>0</v>
      </c>
      <c r="M794" s="278">
        <f>ROUND(BK70,0)</f>
        <v>0</v>
      </c>
      <c r="N794" s="278"/>
      <c r="O794" s="278"/>
      <c r="P794" s="278">
        <f>IF(BK76&gt;0,ROUND(BK76,0),0)</f>
        <v>0</v>
      </c>
      <c r="Q794" s="278">
        <f>IF(BK77&gt;0,ROUND(BK77,0),0)</f>
        <v>0</v>
      </c>
      <c r="R794" s="278">
        <f>IF(BK78&gt;0,ROUND(BK78,0),0)</f>
        <v>0</v>
      </c>
      <c r="S794" s="278">
        <f>IF(BK79&gt;0,ROUND(BK79,0),0)</f>
        <v>0</v>
      </c>
      <c r="T794" s="280">
        <f>IF(BK80&gt;0,ROUND(BK80,2),0)</f>
        <v>0</v>
      </c>
      <c r="U794" s="278"/>
      <c r="V794" s="279"/>
      <c r="W794" s="278"/>
      <c r="X794" s="278"/>
      <c r="Y794" s="278"/>
      <c r="Z794" s="279"/>
      <c r="AA794" s="279"/>
      <c r="AB794" s="279"/>
      <c r="AC794" s="279"/>
      <c r="AD794" s="279"/>
      <c r="AE794" s="279"/>
      <c r="AF794" s="279"/>
      <c r="AG794" s="279"/>
      <c r="AH794" s="279"/>
      <c r="AI794" s="279"/>
      <c r="AJ794" s="279"/>
      <c r="AK794" s="279"/>
      <c r="AL794" s="279"/>
      <c r="AM794" s="279"/>
      <c r="AN794" s="279"/>
      <c r="AO794" s="279"/>
      <c r="AP794" s="279"/>
      <c r="AQ794" s="279"/>
      <c r="AR794" s="279"/>
      <c r="AS794" s="279"/>
      <c r="AT794" s="279"/>
      <c r="AU794" s="279"/>
      <c r="AV794" s="279"/>
      <c r="AW794" s="279"/>
      <c r="AX794" s="279"/>
      <c r="AY794" s="279"/>
      <c r="AZ794" s="279"/>
      <c r="BA794" s="279"/>
      <c r="BB794" s="279"/>
      <c r="BC794" s="279"/>
      <c r="BD794" s="279"/>
      <c r="BE794" s="279"/>
      <c r="BF794" s="279"/>
      <c r="BG794" s="279"/>
      <c r="BH794" s="279"/>
      <c r="BI794" s="279"/>
      <c r="BJ794" s="279"/>
      <c r="BK794" s="279"/>
      <c r="BL794" s="279"/>
      <c r="BM794" s="279"/>
      <c r="BN794" s="279"/>
      <c r="BO794" s="279"/>
      <c r="BP794" s="279"/>
      <c r="BQ794" s="279"/>
      <c r="BR794" s="279"/>
      <c r="BS794" s="279"/>
      <c r="BT794" s="279"/>
      <c r="BU794" s="279"/>
      <c r="BV794" s="279"/>
      <c r="BW794" s="279"/>
      <c r="BX794" s="279"/>
      <c r="BY794" s="279"/>
      <c r="BZ794" s="279"/>
      <c r="CA794" s="279"/>
      <c r="CB794" s="279"/>
      <c r="CC794" s="279"/>
      <c r="CD794" s="279"/>
      <c r="CE794" s="279"/>
    </row>
    <row r="795" spans="1:83" ht="12.65" customHeight="1" x14ac:dyDescent="0.35">
      <c r="A795" s="209" t="str">
        <f>RIGHT($C$83,3)&amp;"*"&amp;RIGHT($C$82,4)&amp;"*"&amp;BL$55&amp;"*"&amp;"A"</f>
        <v>168*2020*8560*A</v>
      </c>
      <c r="B795" s="278"/>
      <c r="C795" s="280">
        <f>ROUND(BL60,2)</f>
        <v>0</v>
      </c>
      <c r="D795" s="278">
        <f>ROUND(BL61,0)</f>
        <v>31</v>
      </c>
      <c r="E795" s="278">
        <f>ROUND(BL62,0)</f>
        <v>5</v>
      </c>
      <c r="F795" s="278">
        <f>ROUND(BL63,0)</f>
        <v>0</v>
      </c>
      <c r="G795" s="278">
        <f>ROUND(BL64,0)</f>
        <v>4315</v>
      </c>
      <c r="H795" s="278">
        <f>ROUND(BL65,0)</f>
        <v>0</v>
      </c>
      <c r="I795" s="278">
        <f>ROUND(BL66,0)</f>
        <v>0</v>
      </c>
      <c r="J795" s="278">
        <f>ROUND(BL67,0)</f>
        <v>0</v>
      </c>
      <c r="K795" s="278">
        <f>ROUND(BL68,0)</f>
        <v>0</v>
      </c>
      <c r="L795" s="278">
        <f>ROUND(BL69,0)</f>
        <v>0</v>
      </c>
      <c r="M795" s="278">
        <f>ROUND(BL70,0)</f>
        <v>0</v>
      </c>
      <c r="N795" s="278"/>
      <c r="O795" s="278"/>
      <c r="P795" s="278">
        <f>IF(BL76&gt;0,ROUND(BL76,0),0)</f>
        <v>2480</v>
      </c>
      <c r="Q795" s="278">
        <f>IF(BL77&gt;0,ROUND(BL77,0),0)</f>
        <v>0</v>
      </c>
      <c r="R795" s="278">
        <f>IF(BL78&gt;0,ROUND(BL78,0),0)</f>
        <v>0</v>
      </c>
      <c r="S795" s="278">
        <f>IF(BL79&gt;0,ROUND(BL79,0),0)</f>
        <v>0</v>
      </c>
      <c r="T795" s="280">
        <f>IF(BL80&gt;0,ROUND(BL80,2),0)</f>
        <v>0</v>
      </c>
      <c r="U795" s="278"/>
      <c r="V795" s="279"/>
      <c r="W795" s="278"/>
      <c r="X795" s="278"/>
      <c r="Y795" s="278"/>
      <c r="Z795" s="279"/>
      <c r="AA795" s="279"/>
      <c r="AB795" s="279"/>
      <c r="AC795" s="279"/>
      <c r="AD795" s="279"/>
      <c r="AE795" s="279"/>
      <c r="AF795" s="279"/>
      <c r="AG795" s="279"/>
      <c r="AH795" s="279"/>
      <c r="AI795" s="279"/>
      <c r="AJ795" s="279"/>
      <c r="AK795" s="279"/>
      <c r="AL795" s="279"/>
      <c r="AM795" s="279"/>
      <c r="AN795" s="279"/>
      <c r="AO795" s="279"/>
      <c r="AP795" s="279"/>
      <c r="AQ795" s="279"/>
      <c r="AR795" s="279"/>
      <c r="AS795" s="279"/>
      <c r="AT795" s="279"/>
      <c r="AU795" s="279"/>
      <c r="AV795" s="279"/>
      <c r="AW795" s="279"/>
      <c r="AX795" s="279"/>
      <c r="AY795" s="279"/>
      <c r="AZ795" s="279"/>
      <c r="BA795" s="279"/>
      <c r="BB795" s="279"/>
      <c r="BC795" s="279"/>
      <c r="BD795" s="279"/>
      <c r="BE795" s="279"/>
      <c r="BF795" s="279"/>
      <c r="BG795" s="279"/>
      <c r="BH795" s="279"/>
      <c r="BI795" s="279"/>
      <c r="BJ795" s="279"/>
      <c r="BK795" s="279"/>
      <c r="BL795" s="279"/>
      <c r="BM795" s="279"/>
      <c r="BN795" s="279"/>
      <c r="BO795" s="279"/>
      <c r="BP795" s="279"/>
      <c r="BQ795" s="279"/>
      <c r="BR795" s="279"/>
      <c r="BS795" s="279"/>
      <c r="BT795" s="279"/>
      <c r="BU795" s="279"/>
      <c r="BV795" s="279"/>
      <c r="BW795" s="279"/>
      <c r="BX795" s="279"/>
      <c r="BY795" s="279"/>
      <c r="BZ795" s="279"/>
      <c r="CA795" s="279"/>
      <c r="CB795" s="279"/>
      <c r="CC795" s="279"/>
      <c r="CD795" s="279"/>
      <c r="CE795" s="279"/>
    </row>
    <row r="796" spans="1:83" ht="12.65" customHeight="1" x14ac:dyDescent="0.35">
      <c r="A796" s="209" t="str">
        <f>RIGHT($C$83,3)&amp;"*"&amp;RIGHT($C$82,4)&amp;"*"&amp;BM$55&amp;"*"&amp;"A"</f>
        <v>168*2020*8590*A</v>
      </c>
      <c r="B796" s="278"/>
      <c r="C796" s="280">
        <f>ROUND(BM60,2)</f>
        <v>0</v>
      </c>
      <c r="D796" s="278">
        <f>ROUND(BM61,0)</f>
        <v>0</v>
      </c>
      <c r="E796" s="278">
        <f>ROUND(BM62,0)</f>
        <v>0</v>
      </c>
      <c r="F796" s="278">
        <f>ROUND(BM63,0)</f>
        <v>0</v>
      </c>
      <c r="G796" s="278">
        <f>ROUND(BM64,0)</f>
        <v>0</v>
      </c>
      <c r="H796" s="278">
        <f>ROUND(BM65,0)</f>
        <v>0</v>
      </c>
      <c r="I796" s="278">
        <f>ROUND(BM66,0)</f>
        <v>0</v>
      </c>
      <c r="J796" s="278">
        <f>ROUND(BM67,0)</f>
        <v>0</v>
      </c>
      <c r="K796" s="278">
        <f>ROUND(BM68,0)</f>
        <v>0</v>
      </c>
      <c r="L796" s="278">
        <f>ROUND(BM69,0)</f>
        <v>0</v>
      </c>
      <c r="M796" s="278">
        <f>ROUND(BM70,0)</f>
        <v>0</v>
      </c>
      <c r="N796" s="278"/>
      <c r="O796" s="278"/>
      <c r="P796" s="278">
        <f>IF(BM76&gt;0,ROUND(BM76,0),0)</f>
        <v>0</v>
      </c>
      <c r="Q796" s="278">
        <f>IF(BM77&gt;0,ROUND(BM77,0),0)</f>
        <v>0</v>
      </c>
      <c r="R796" s="278">
        <f>IF(BM78&gt;0,ROUND(BM78,0),0)</f>
        <v>0</v>
      </c>
      <c r="S796" s="278">
        <f>IF(BM79&gt;0,ROUND(BM79,0),0)</f>
        <v>0</v>
      </c>
      <c r="T796" s="280">
        <f>IF(BM80&gt;0,ROUND(BM80,2),0)</f>
        <v>0</v>
      </c>
      <c r="U796" s="278"/>
      <c r="V796" s="279"/>
      <c r="W796" s="278"/>
      <c r="X796" s="278"/>
      <c r="Y796" s="278"/>
      <c r="Z796" s="279"/>
      <c r="AA796" s="279"/>
      <c r="AB796" s="279"/>
      <c r="AC796" s="279"/>
      <c r="AD796" s="279"/>
      <c r="AE796" s="279"/>
      <c r="AF796" s="279"/>
      <c r="AG796" s="279"/>
      <c r="AH796" s="279"/>
      <c r="AI796" s="279"/>
      <c r="AJ796" s="279"/>
      <c r="AK796" s="279"/>
      <c r="AL796" s="279"/>
      <c r="AM796" s="279"/>
      <c r="AN796" s="279"/>
      <c r="AO796" s="279"/>
      <c r="AP796" s="279"/>
      <c r="AQ796" s="279"/>
      <c r="AR796" s="279"/>
      <c r="AS796" s="279"/>
      <c r="AT796" s="279"/>
      <c r="AU796" s="279"/>
      <c r="AV796" s="279"/>
      <c r="AW796" s="279"/>
      <c r="AX796" s="279"/>
      <c r="AY796" s="279"/>
      <c r="AZ796" s="279"/>
      <c r="BA796" s="279"/>
      <c r="BB796" s="279"/>
      <c r="BC796" s="279"/>
      <c r="BD796" s="279"/>
      <c r="BE796" s="279"/>
      <c r="BF796" s="279"/>
      <c r="BG796" s="279"/>
      <c r="BH796" s="279"/>
      <c r="BI796" s="279"/>
      <c r="BJ796" s="279"/>
      <c r="BK796" s="279"/>
      <c r="BL796" s="279"/>
      <c r="BM796" s="279"/>
      <c r="BN796" s="279"/>
      <c r="BO796" s="279"/>
      <c r="BP796" s="279"/>
      <c r="BQ796" s="279"/>
      <c r="BR796" s="279"/>
      <c r="BS796" s="279"/>
      <c r="BT796" s="279"/>
      <c r="BU796" s="279"/>
      <c r="BV796" s="279"/>
      <c r="BW796" s="279"/>
      <c r="BX796" s="279"/>
      <c r="BY796" s="279"/>
      <c r="BZ796" s="279"/>
      <c r="CA796" s="279"/>
      <c r="CB796" s="279"/>
      <c r="CC796" s="279"/>
      <c r="CD796" s="279"/>
      <c r="CE796" s="279"/>
    </row>
    <row r="797" spans="1:83" ht="12.65" customHeight="1" x14ac:dyDescent="0.35">
      <c r="A797" s="209" t="str">
        <f>RIGHT($C$83,3)&amp;"*"&amp;RIGHT($C$82,4)&amp;"*"&amp;BN$55&amp;"*"&amp;"A"</f>
        <v>168*2020*8610*A</v>
      </c>
      <c r="B797" s="278"/>
      <c r="C797" s="280">
        <f>ROUND(BN60,2)</f>
        <v>31.6</v>
      </c>
      <c r="D797" s="278">
        <f>ROUND(BN61,0)</f>
        <v>5548354</v>
      </c>
      <c r="E797" s="278">
        <f>ROUND(BN62,0)</f>
        <v>4418666</v>
      </c>
      <c r="F797" s="278">
        <f>ROUND(BN63,0)</f>
        <v>152438684</v>
      </c>
      <c r="G797" s="278">
        <f>ROUND(BN64,0)</f>
        <v>2861348</v>
      </c>
      <c r="H797" s="278">
        <f>ROUND(BN65,0)</f>
        <v>23908</v>
      </c>
      <c r="I797" s="278">
        <f>ROUND(BN66,0)</f>
        <v>840219</v>
      </c>
      <c r="J797" s="278">
        <f>ROUND(BN67,0)</f>
        <v>4936830</v>
      </c>
      <c r="K797" s="278">
        <f>ROUND(BN68,0)</f>
        <v>58907</v>
      </c>
      <c r="L797" s="278">
        <f>ROUND(BN69,0)</f>
        <v>20134591</v>
      </c>
      <c r="M797" s="278">
        <f>ROUND(BN70,0)</f>
        <v>0</v>
      </c>
      <c r="N797" s="278"/>
      <c r="O797" s="278"/>
      <c r="P797" s="278">
        <f>IF(BN76&gt;0,ROUND(BN76,0),0)</f>
        <v>3989</v>
      </c>
      <c r="Q797" s="278">
        <f>IF(BN77&gt;0,ROUND(BN77,0),0)</f>
        <v>0</v>
      </c>
      <c r="R797" s="278">
        <f>IF(BN78&gt;0,ROUND(BN78,0),0)</f>
        <v>0</v>
      </c>
      <c r="S797" s="278">
        <f>IF(BN79&gt;0,ROUND(BN79,0),0)</f>
        <v>0</v>
      </c>
      <c r="T797" s="280">
        <f>IF(BN80&gt;0,ROUND(BN80,2),0)</f>
        <v>0</v>
      </c>
      <c r="U797" s="278"/>
      <c r="V797" s="279"/>
      <c r="W797" s="278"/>
      <c r="X797" s="278"/>
      <c r="Y797" s="278"/>
      <c r="Z797" s="279"/>
      <c r="AA797" s="279"/>
      <c r="AB797" s="279"/>
      <c r="AC797" s="279"/>
      <c r="AD797" s="279"/>
      <c r="AE797" s="279"/>
      <c r="AF797" s="279"/>
      <c r="AG797" s="279"/>
      <c r="AH797" s="279"/>
      <c r="AI797" s="279"/>
      <c r="AJ797" s="279"/>
      <c r="AK797" s="279"/>
      <c r="AL797" s="279"/>
      <c r="AM797" s="279"/>
      <c r="AN797" s="279"/>
      <c r="AO797" s="279"/>
      <c r="AP797" s="279"/>
      <c r="AQ797" s="279"/>
      <c r="AR797" s="279"/>
      <c r="AS797" s="279"/>
      <c r="AT797" s="279"/>
      <c r="AU797" s="279"/>
      <c r="AV797" s="279"/>
      <c r="AW797" s="279"/>
      <c r="AX797" s="279"/>
      <c r="AY797" s="279"/>
      <c r="AZ797" s="279"/>
      <c r="BA797" s="279"/>
      <c r="BB797" s="279"/>
      <c r="BC797" s="279"/>
      <c r="BD797" s="279"/>
      <c r="BE797" s="279"/>
      <c r="BF797" s="279"/>
      <c r="BG797" s="279"/>
      <c r="BH797" s="279"/>
      <c r="BI797" s="279"/>
      <c r="BJ797" s="279"/>
      <c r="BK797" s="279"/>
      <c r="BL797" s="279"/>
      <c r="BM797" s="279"/>
      <c r="BN797" s="279"/>
      <c r="BO797" s="279"/>
      <c r="BP797" s="279"/>
      <c r="BQ797" s="279"/>
      <c r="BR797" s="279"/>
      <c r="BS797" s="279"/>
      <c r="BT797" s="279"/>
      <c r="BU797" s="279"/>
      <c r="BV797" s="279"/>
      <c r="BW797" s="279"/>
      <c r="BX797" s="279"/>
      <c r="BY797" s="279"/>
      <c r="BZ797" s="279"/>
      <c r="CA797" s="279"/>
      <c r="CB797" s="279"/>
      <c r="CC797" s="279"/>
      <c r="CD797" s="279"/>
      <c r="CE797" s="279"/>
    </row>
    <row r="798" spans="1:83" ht="12.65" customHeight="1" x14ac:dyDescent="0.35">
      <c r="A798" s="209" t="str">
        <f>RIGHT($C$83,3)&amp;"*"&amp;RIGHT($C$82,4)&amp;"*"&amp;BO$55&amp;"*"&amp;"A"</f>
        <v>168*2020*8620*A</v>
      </c>
      <c r="B798" s="278"/>
      <c r="C798" s="280">
        <f>ROUND(BO60,2)</f>
        <v>0</v>
      </c>
      <c r="D798" s="278">
        <f>ROUND(BO61,0)</f>
        <v>0</v>
      </c>
      <c r="E798" s="278">
        <f>ROUND(BO62,0)</f>
        <v>0</v>
      </c>
      <c r="F798" s="278">
        <f>ROUND(BO63,0)</f>
        <v>0</v>
      </c>
      <c r="G798" s="278">
        <f>ROUND(BO64,0)</f>
        <v>0</v>
      </c>
      <c r="H798" s="278">
        <f>ROUND(BO65,0)</f>
        <v>0</v>
      </c>
      <c r="I798" s="278">
        <f>ROUND(BO66,0)</f>
        <v>0</v>
      </c>
      <c r="J798" s="278">
        <f>ROUND(BO67,0)</f>
        <v>0</v>
      </c>
      <c r="K798" s="278">
        <f>ROUND(BO68,0)</f>
        <v>0</v>
      </c>
      <c r="L798" s="278">
        <f>ROUND(BO69,0)</f>
        <v>0</v>
      </c>
      <c r="M798" s="278">
        <f>ROUND(BO70,0)</f>
        <v>0</v>
      </c>
      <c r="N798" s="278"/>
      <c r="O798" s="278"/>
      <c r="P798" s="278">
        <f>IF(BO76&gt;0,ROUND(BO76,0),0)</f>
        <v>0</v>
      </c>
      <c r="Q798" s="278">
        <f>IF(BO77&gt;0,ROUND(BO77,0),0)</f>
        <v>0</v>
      </c>
      <c r="R798" s="278">
        <f>IF(BO78&gt;0,ROUND(BO78,0),0)</f>
        <v>0</v>
      </c>
      <c r="S798" s="278">
        <f>IF(BO79&gt;0,ROUND(BO79,0),0)</f>
        <v>0</v>
      </c>
      <c r="T798" s="280">
        <f>IF(BO80&gt;0,ROUND(BO80,2),0)</f>
        <v>0</v>
      </c>
      <c r="U798" s="278"/>
      <c r="V798" s="279"/>
      <c r="W798" s="278"/>
      <c r="X798" s="278"/>
      <c r="Y798" s="278"/>
      <c r="Z798" s="279"/>
      <c r="AA798" s="279"/>
      <c r="AB798" s="279"/>
      <c r="AC798" s="279"/>
      <c r="AD798" s="279"/>
      <c r="AE798" s="279"/>
      <c r="AF798" s="279"/>
      <c r="AG798" s="279"/>
      <c r="AH798" s="279"/>
      <c r="AI798" s="279"/>
      <c r="AJ798" s="279"/>
      <c r="AK798" s="279"/>
      <c r="AL798" s="279"/>
      <c r="AM798" s="279"/>
      <c r="AN798" s="279"/>
      <c r="AO798" s="279"/>
      <c r="AP798" s="279"/>
      <c r="AQ798" s="279"/>
      <c r="AR798" s="279"/>
      <c r="AS798" s="279"/>
      <c r="AT798" s="279"/>
      <c r="AU798" s="279"/>
      <c r="AV798" s="279"/>
      <c r="AW798" s="279"/>
      <c r="AX798" s="279"/>
      <c r="AY798" s="279"/>
      <c r="AZ798" s="279"/>
      <c r="BA798" s="279"/>
      <c r="BB798" s="279"/>
      <c r="BC798" s="279"/>
      <c r="BD798" s="279"/>
      <c r="BE798" s="279"/>
      <c r="BF798" s="279"/>
      <c r="BG798" s="279"/>
      <c r="BH798" s="279"/>
      <c r="BI798" s="279"/>
      <c r="BJ798" s="279"/>
      <c r="BK798" s="279"/>
      <c r="BL798" s="279"/>
      <c r="BM798" s="279"/>
      <c r="BN798" s="279"/>
      <c r="BO798" s="279"/>
      <c r="BP798" s="279"/>
      <c r="BQ798" s="279"/>
      <c r="BR798" s="279"/>
      <c r="BS798" s="279"/>
      <c r="BT798" s="279"/>
      <c r="BU798" s="279"/>
      <c r="BV798" s="279"/>
      <c r="BW798" s="279"/>
      <c r="BX798" s="279"/>
      <c r="BY798" s="279"/>
      <c r="BZ798" s="279"/>
      <c r="CA798" s="279"/>
      <c r="CB798" s="279"/>
      <c r="CC798" s="279"/>
      <c r="CD798" s="279"/>
      <c r="CE798" s="279"/>
    </row>
    <row r="799" spans="1:83" ht="12.65" customHeight="1" x14ac:dyDescent="0.35">
      <c r="A799" s="209" t="str">
        <f>RIGHT($C$83,3)&amp;"*"&amp;RIGHT($C$82,4)&amp;"*"&amp;BP$55&amp;"*"&amp;"A"</f>
        <v>168*2020*8630*A</v>
      </c>
      <c r="B799" s="278"/>
      <c r="C799" s="280">
        <f>ROUND(BP60,2)</f>
        <v>0</v>
      </c>
      <c r="D799" s="278">
        <f>ROUND(BP61,0)</f>
        <v>0</v>
      </c>
      <c r="E799" s="278">
        <f>ROUND(BP62,0)</f>
        <v>0</v>
      </c>
      <c r="F799" s="278">
        <f>ROUND(BP63,0)</f>
        <v>0</v>
      </c>
      <c r="G799" s="278">
        <f>ROUND(BP64,0)</f>
        <v>252</v>
      </c>
      <c r="H799" s="278">
        <f>ROUND(BP65,0)</f>
        <v>0</v>
      </c>
      <c r="I799" s="278">
        <f>ROUND(BP66,0)</f>
        <v>0</v>
      </c>
      <c r="J799" s="278">
        <f>ROUND(BP67,0)</f>
        <v>0</v>
      </c>
      <c r="K799" s="278">
        <f>ROUND(BP68,0)</f>
        <v>0</v>
      </c>
      <c r="L799" s="278">
        <f>ROUND(BP69,0)</f>
        <v>236361</v>
      </c>
      <c r="M799" s="278">
        <f>ROUND(BP70,0)</f>
        <v>0</v>
      </c>
      <c r="N799" s="278"/>
      <c r="O799" s="278"/>
      <c r="P799" s="278">
        <f>IF(BP76&gt;0,ROUND(BP76,0),0)</f>
        <v>0</v>
      </c>
      <c r="Q799" s="278">
        <f>IF(BP77&gt;0,ROUND(BP77,0),0)</f>
        <v>0</v>
      </c>
      <c r="R799" s="278">
        <f>IF(BP78&gt;0,ROUND(BP78,0),0)</f>
        <v>0</v>
      </c>
      <c r="S799" s="278">
        <f>IF(BP79&gt;0,ROUND(BP79,0),0)</f>
        <v>0</v>
      </c>
      <c r="T799" s="280">
        <f>IF(BP80&gt;0,ROUND(BP80,2),0)</f>
        <v>0</v>
      </c>
      <c r="U799" s="278"/>
      <c r="V799" s="279"/>
      <c r="W799" s="278"/>
      <c r="X799" s="278"/>
      <c r="Y799" s="278"/>
      <c r="Z799" s="279"/>
      <c r="AA799" s="279"/>
      <c r="AB799" s="279"/>
      <c r="AC799" s="279"/>
      <c r="AD799" s="279"/>
      <c r="AE799" s="279"/>
      <c r="AF799" s="279"/>
      <c r="AG799" s="279"/>
      <c r="AH799" s="279"/>
      <c r="AI799" s="279"/>
      <c r="AJ799" s="279"/>
      <c r="AK799" s="279"/>
      <c r="AL799" s="279"/>
      <c r="AM799" s="279"/>
      <c r="AN799" s="279"/>
      <c r="AO799" s="279"/>
      <c r="AP799" s="279"/>
      <c r="AQ799" s="279"/>
      <c r="AR799" s="279"/>
      <c r="AS799" s="279"/>
      <c r="AT799" s="279"/>
      <c r="AU799" s="279"/>
      <c r="AV799" s="279"/>
      <c r="AW799" s="279"/>
      <c r="AX799" s="279"/>
      <c r="AY799" s="279"/>
      <c r="AZ799" s="279"/>
      <c r="BA799" s="279"/>
      <c r="BB799" s="279"/>
      <c r="BC799" s="279"/>
      <c r="BD799" s="279"/>
      <c r="BE799" s="279"/>
      <c r="BF799" s="279"/>
      <c r="BG799" s="279"/>
      <c r="BH799" s="279"/>
      <c r="BI799" s="279"/>
      <c r="BJ799" s="279"/>
      <c r="BK799" s="279"/>
      <c r="BL799" s="279"/>
      <c r="BM799" s="279"/>
      <c r="BN799" s="279"/>
      <c r="BO799" s="279"/>
      <c r="BP799" s="279"/>
      <c r="BQ799" s="279"/>
      <c r="BR799" s="279"/>
      <c r="BS799" s="279"/>
      <c r="BT799" s="279"/>
      <c r="BU799" s="279"/>
      <c r="BV799" s="279"/>
      <c r="BW799" s="279"/>
      <c r="BX799" s="279"/>
      <c r="BY799" s="279"/>
      <c r="BZ799" s="279"/>
      <c r="CA799" s="279"/>
      <c r="CB799" s="279"/>
      <c r="CC799" s="279"/>
      <c r="CD799" s="279"/>
      <c r="CE799" s="279"/>
    </row>
    <row r="800" spans="1:83" ht="12.65" customHeight="1" x14ac:dyDescent="0.35">
      <c r="A800" s="209" t="str">
        <f>RIGHT($C$83,3)&amp;"*"&amp;RIGHT($C$82,4)&amp;"*"&amp;BQ$55&amp;"*"&amp;"A"</f>
        <v>168*2020*8640*A</v>
      </c>
      <c r="B800" s="278"/>
      <c r="C800" s="280">
        <f>ROUND(BQ60,2)</f>
        <v>0</v>
      </c>
      <c r="D800" s="278">
        <f>ROUND(BQ61,0)</f>
        <v>0</v>
      </c>
      <c r="E800" s="278">
        <f>ROUND(BQ62,0)</f>
        <v>0</v>
      </c>
      <c r="F800" s="278">
        <f>ROUND(BQ63,0)</f>
        <v>0</v>
      </c>
      <c r="G800" s="278">
        <f>ROUND(BQ64,0)</f>
        <v>0</v>
      </c>
      <c r="H800" s="278">
        <f>ROUND(BQ65,0)</f>
        <v>0</v>
      </c>
      <c r="I800" s="278">
        <f>ROUND(BQ66,0)</f>
        <v>0</v>
      </c>
      <c r="J800" s="278">
        <f>ROUND(BQ67,0)</f>
        <v>0</v>
      </c>
      <c r="K800" s="278">
        <f>ROUND(BQ68,0)</f>
        <v>0</v>
      </c>
      <c r="L800" s="278">
        <f>ROUND(BQ69,0)</f>
        <v>0</v>
      </c>
      <c r="M800" s="278">
        <f>ROUND(BQ70,0)</f>
        <v>0</v>
      </c>
      <c r="N800" s="278"/>
      <c r="O800" s="278"/>
      <c r="P800" s="278">
        <f>IF(BQ76&gt;0,ROUND(BQ76,0),0)</f>
        <v>0</v>
      </c>
      <c r="Q800" s="278">
        <f>IF(BQ77&gt;0,ROUND(BQ77,0),0)</f>
        <v>0</v>
      </c>
      <c r="R800" s="278">
        <f>IF(BQ78&gt;0,ROUND(BQ78,0),0)</f>
        <v>0</v>
      </c>
      <c r="S800" s="278">
        <f>IF(BQ79&gt;0,ROUND(BQ79,0),0)</f>
        <v>0</v>
      </c>
      <c r="T800" s="280">
        <f>IF(BQ80&gt;0,ROUND(BQ80,2),0)</f>
        <v>0</v>
      </c>
      <c r="U800" s="278"/>
      <c r="V800" s="279"/>
      <c r="W800" s="278"/>
      <c r="X800" s="278"/>
      <c r="Y800" s="278"/>
      <c r="Z800" s="279"/>
      <c r="AA800" s="279"/>
      <c r="AB800" s="279"/>
      <c r="AC800" s="279"/>
      <c r="AD800" s="279"/>
      <c r="AE800" s="279"/>
      <c r="AF800" s="279"/>
      <c r="AG800" s="279"/>
      <c r="AH800" s="279"/>
      <c r="AI800" s="279"/>
      <c r="AJ800" s="279"/>
      <c r="AK800" s="279"/>
      <c r="AL800" s="279"/>
      <c r="AM800" s="279"/>
      <c r="AN800" s="279"/>
      <c r="AO800" s="279"/>
      <c r="AP800" s="279"/>
      <c r="AQ800" s="279"/>
      <c r="AR800" s="279"/>
      <c r="AS800" s="279"/>
      <c r="AT800" s="279"/>
      <c r="AU800" s="279"/>
      <c r="AV800" s="279"/>
      <c r="AW800" s="279"/>
      <c r="AX800" s="279"/>
      <c r="AY800" s="279"/>
      <c r="AZ800" s="279"/>
      <c r="BA800" s="279"/>
      <c r="BB800" s="279"/>
      <c r="BC800" s="279"/>
      <c r="BD800" s="279"/>
      <c r="BE800" s="279"/>
      <c r="BF800" s="279"/>
      <c r="BG800" s="279"/>
      <c r="BH800" s="279"/>
      <c r="BI800" s="279"/>
      <c r="BJ800" s="279"/>
      <c r="BK800" s="279"/>
      <c r="BL800" s="279"/>
      <c r="BM800" s="279"/>
      <c r="BN800" s="279"/>
      <c r="BO800" s="279"/>
      <c r="BP800" s="279"/>
      <c r="BQ800" s="279"/>
      <c r="BR800" s="279"/>
      <c r="BS800" s="279"/>
      <c r="BT800" s="279"/>
      <c r="BU800" s="279"/>
      <c r="BV800" s="279"/>
      <c r="BW800" s="279"/>
      <c r="BX800" s="279"/>
      <c r="BY800" s="279"/>
      <c r="BZ800" s="279"/>
      <c r="CA800" s="279"/>
      <c r="CB800" s="279"/>
      <c r="CC800" s="279"/>
      <c r="CD800" s="279"/>
      <c r="CE800" s="279"/>
    </row>
    <row r="801" spans="1:83" ht="12.65" customHeight="1" x14ac:dyDescent="0.35">
      <c r="A801" s="209" t="str">
        <f>RIGHT($C$83,3)&amp;"*"&amp;RIGHT($C$82,4)&amp;"*"&amp;BR$55&amp;"*"&amp;"A"</f>
        <v>168*2020*8650*A</v>
      </c>
      <c r="B801" s="278"/>
      <c r="C801" s="280">
        <f>ROUND(BR60,2)</f>
        <v>1.76</v>
      </c>
      <c r="D801" s="278">
        <f>ROUND(BR61,0)</f>
        <v>146683</v>
      </c>
      <c r="E801" s="278">
        <f>ROUND(BR62,0)</f>
        <v>42862</v>
      </c>
      <c r="F801" s="278">
        <f>ROUND(BR63,0)</f>
        <v>126630</v>
      </c>
      <c r="G801" s="278">
        <f>ROUND(BR64,0)</f>
        <v>-1303</v>
      </c>
      <c r="H801" s="278">
        <f>ROUND(BR65,0)</f>
        <v>488</v>
      </c>
      <c r="I801" s="278">
        <f>ROUND(BR66,0)</f>
        <v>2087</v>
      </c>
      <c r="J801" s="278">
        <f>ROUND(BR67,0)</f>
        <v>0</v>
      </c>
      <c r="K801" s="278">
        <f>ROUND(BR68,0)</f>
        <v>0</v>
      </c>
      <c r="L801" s="278">
        <f>ROUND(BR69,0)</f>
        <v>3441</v>
      </c>
      <c r="M801" s="278">
        <f>ROUND(BR70,0)</f>
        <v>0</v>
      </c>
      <c r="N801" s="278"/>
      <c r="O801" s="278"/>
      <c r="P801" s="278">
        <f>IF(BR76&gt;0,ROUND(BR76,0),0)</f>
        <v>265</v>
      </c>
      <c r="Q801" s="278">
        <f>IF(BR77&gt;0,ROUND(BR77,0),0)</f>
        <v>0</v>
      </c>
      <c r="R801" s="278">
        <f>IF(BR78&gt;0,ROUND(BR78,0),0)</f>
        <v>0</v>
      </c>
      <c r="S801" s="278">
        <f>IF(BR79&gt;0,ROUND(BR79,0),0)</f>
        <v>0</v>
      </c>
      <c r="T801" s="280">
        <f>IF(BR80&gt;0,ROUND(BR80,2),0)</f>
        <v>0</v>
      </c>
      <c r="U801" s="278"/>
      <c r="V801" s="279"/>
      <c r="W801" s="278"/>
      <c r="X801" s="278"/>
      <c r="Y801" s="278"/>
      <c r="Z801" s="279"/>
      <c r="AA801" s="279"/>
      <c r="AB801" s="279"/>
      <c r="AC801" s="279"/>
      <c r="AD801" s="279"/>
      <c r="AE801" s="279"/>
      <c r="AF801" s="279"/>
      <c r="AG801" s="279"/>
      <c r="AH801" s="279"/>
      <c r="AI801" s="279"/>
      <c r="AJ801" s="279"/>
      <c r="AK801" s="279"/>
      <c r="AL801" s="279"/>
      <c r="AM801" s="279"/>
      <c r="AN801" s="279"/>
      <c r="AO801" s="279"/>
      <c r="AP801" s="279"/>
      <c r="AQ801" s="279"/>
      <c r="AR801" s="279"/>
      <c r="AS801" s="279"/>
      <c r="AT801" s="279"/>
      <c r="AU801" s="279"/>
      <c r="AV801" s="279"/>
      <c r="AW801" s="279"/>
      <c r="AX801" s="279"/>
      <c r="AY801" s="279"/>
      <c r="AZ801" s="279"/>
      <c r="BA801" s="279"/>
      <c r="BB801" s="279"/>
      <c r="BC801" s="279"/>
      <c r="BD801" s="279"/>
      <c r="BE801" s="279"/>
      <c r="BF801" s="279"/>
      <c r="BG801" s="279"/>
      <c r="BH801" s="279"/>
      <c r="BI801" s="279"/>
      <c r="BJ801" s="279"/>
      <c r="BK801" s="279"/>
      <c r="BL801" s="279"/>
      <c r="BM801" s="279"/>
      <c r="BN801" s="279"/>
      <c r="BO801" s="279"/>
      <c r="BP801" s="279"/>
      <c r="BQ801" s="279"/>
      <c r="BR801" s="279"/>
      <c r="BS801" s="279"/>
      <c r="BT801" s="279"/>
      <c r="BU801" s="279"/>
      <c r="BV801" s="279"/>
      <c r="BW801" s="279"/>
      <c r="BX801" s="279"/>
      <c r="BY801" s="279"/>
      <c r="BZ801" s="279"/>
      <c r="CA801" s="279"/>
      <c r="CB801" s="279"/>
      <c r="CC801" s="279"/>
      <c r="CD801" s="279"/>
      <c r="CE801" s="279"/>
    </row>
    <row r="802" spans="1:83" ht="12.65" customHeight="1" x14ac:dyDescent="0.35">
      <c r="A802" s="209" t="str">
        <f>RIGHT($C$83,3)&amp;"*"&amp;RIGHT($C$82,4)&amp;"*"&amp;BS$55&amp;"*"&amp;"A"</f>
        <v>168*2020*8660*A</v>
      </c>
      <c r="B802" s="278"/>
      <c r="C802" s="280">
        <f>ROUND(BS60,2)</f>
        <v>0</v>
      </c>
      <c r="D802" s="278">
        <f>ROUND(BS61,0)</f>
        <v>0</v>
      </c>
      <c r="E802" s="278">
        <f>ROUND(BS62,0)</f>
        <v>0</v>
      </c>
      <c r="F802" s="278">
        <f>ROUND(BS63,0)</f>
        <v>0</v>
      </c>
      <c r="G802" s="278">
        <f>ROUND(BS64,0)</f>
        <v>0</v>
      </c>
      <c r="H802" s="278">
        <f>ROUND(BS65,0)</f>
        <v>0</v>
      </c>
      <c r="I802" s="278">
        <f>ROUND(BS66,0)</f>
        <v>0</v>
      </c>
      <c r="J802" s="278">
        <f>ROUND(BS67,0)</f>
        <v>0</v>
      </c>
      <c r="K802" s="278">
        <f>ROUND(BS68,0)</f>
        <v>0</v>
      </c>
      <c r="L802" s="278">
        <f>ROUND(BS69,0)</f>
        <v>0</v>
      </c>
      <c r="M802" s="278">
        <f>ROUND(BS70,0)</f>
        <v>0</v>
      </c>
      <c r="N802" s="278"/>
      <c r="O802" s="278"/>
      <c r="P802" s="278">
        <f>IF(BS76&gt;0,ROUND(BS76,0),0)</f>
        <v>0</v>
      </c>
      <c r="Q802" s="278">
        <f>IF(BS77&gt;0,ROUND(BS77,0),0)</f>
        <v>0</v>
      </c>
      <c r="R802" s="278">
        <f>IF(BS78&gt;0,ROUND(BS78,0),0)</f>
        <v>0</v>
      </c>
      <c r="S802" s="278">
        <f>IF(BS79&gt;0,ROUND(BS79,0),0)</f>
        <v>0</v>
      </c>
      <c r="T802" s="280">
        <f>IF(BS80&gt;0,ROUND(BS80,2),0)</f>
        <v>0</v>
      </c>
      <c r="U802" s="278"/>
      <c r="V802" s="279"/>
      <c r="W802" s="278"/>
      <c r="X802" s="278"/>
      <c r="Y802" s="278"/>
      <c r="Z802" s="279"/>
      <c r="AA802" s="279"/>
      <c r="AB802" s="279"/>
      <c r="AC802" s="279"/>
      <c r="AD802" s="279"/>
      <c r="AE802" s="279"/>
      <c r="AF802" s="279"/>
      <c r="AG802" s="279"/>
      <c r="AH802" s="279"/>
      <c r="AI802" s="279"/>
      <c r="AJ802" s="279"/>
      <c r="AK802" s="279"/>
      <c r="AL802" s="279"/>
      <c r="AM802" s="279"/>
      <c r="AN802" s="279"/>
      <c r="AO802" s="279"/>
      <c r="AP802" s="279"/>
      <c r="AQ802" s="279"/>
      <c r="AR802" s="279"/>
      <c r="AS802" s="279"/>
      <c r="AT802" s="279"/>
      <c r="AU802" s="279"/>
      <c r="AV802" s="279"/>
      <c r="AW802" s="279"/>
      <c r="AX802" s="279"/>
      <c r="AY802" s="279"/>
      <c r="AZ802" s="279"/>
      <c r="BA802" s="279"/>
      <c r="BB802" s="279"/>
      <c r="BC802" s="279"/>
      <c r="BD802" s="279"/>
      <c r="BE802" s="279"/>
      <c r="BF802" s="279"/>
      <c r="BG802" s="279"/>
      <c r="BH802" s="279"/>
      <c r="BI802" s="279"/>
      <c r="BJ802" s="279"/>
      <c r="BK802" s="279"/>
      <c r="BL802" s="279"/>
      <c r="BM802" s="279"/>
      <c r="BN802" s="279"/>
      <c r="BO802" s="279"/>
      <c r="BP802" s="279"/>
      <c r="BQ802" s="279"/>
      <c r="BR802" s="279"/>
      <c r="BS802" s="279"/>
      <c r="BT802" s="279"/>
      <c r="BU802" s="279"/>
      <c r="BV802" s="279"/>
      <c r="BW802" s="279"/>
      <c r="BX802" s="279"/>
      <c r="BY802" s="279"/>
      <c r="BZ802" s="279"/>
      <c r="CA802" s="279"/>
      <c r="CB802" s="279"/>
      <c r="CC802" s="279"/>
      <c r="CD802" s="279"/>
      <c r="CE802" s="279"/>
    </row>
    <row r="803" spans="1:83" ht="12.65" customHeight="1" x14ac:dyDescent="0.35">
      <c r="A803" s="209" t="str">
        <f>RIGHT($C$83,3)&amp;"*"&amp;RIGHT($C$82,4)&amp;"*"&amp;BT$55&amp;"*"&amp;"A"</f>
        <v>168*2020*8670*A</v>
      </c>
      <c r="B803" s="278"/>
      <c r="C803" s="280">
        <f>ROUND(BT60,2)</f>
        <v>2.0099999999999998</v>
      </c>
      <c r="D803" s="278">
        <f>ROUND(BT61,0)</f>
        <v>131824</v>
      </c>
      <c r="E803" s="278">
        <f>ROUND(BT62,0)</f>
        <v>48298</v>
      </c>
      <c r="F803" s="278">
        <f>ROUND(BT63,0)</f>
        <v>114</v>
      </c>
      <c r="G803" s="278">
        <f>ROUND(BT64,0)</f>
        <v>238</v>
      </c>
      <c r="H803" s="278">
        <f>ROUND(BT65,0)</f>
        <v>1183</v>
      </c>
      <c r="I803" s="278">
        <f>ROUND(BT66,0)</f>
        <v>0</v>
      </c>
      <c r="J803" s="278">
        <f>ROUND(BT67,0)</f>
        <v>118</v>
      </c>
      <c r="K803" s="278">
        <f>ROUND(BT68,0)</f>
        <v>0</v>
      </c>
      <c r="L803" s="278">
        <f>ROUND(BT69,0)</f>
        <v>2558</v>
      </c>
      <c r="M803" s="278">
        <f>ROUND(BT70,0)</f>
        <v>0</v>
      </c>
      <c r="N803" s="278"/>
      <c r="O803" s="278"/>
      <c r="P803" s="278">
        <f>IF(BT76&gt;0,ROUND(BT76,0),0)</f>
        <v>384</v>
      </c>
      <c r="Q803" s="278">
        <f>IF(BT77&gt;0,ROUND(BT77,0),0)</f>
        <v>0</v>
      </c>
      <c r="R803" s="278">
        <f>IF(BT78&gt;0,ROUND(BT78,0),0)</f>
        <v>0</v>
      </c>
      <c r="S803" s="278">
        <f>IF(BT79&gt;0,ROUND(BT79,0),0)</f>
        <v>0</v>
      </c>
      <c r="T803" s="280">
        <f>IF(BT80&gt;0,ROUND(BT80,2),0)</f>
        <v>0</v>
      </c>
      <c r="U803" s="278"/>
      <c r="V803" s="279"/>
      <c r="W803" s="278"/>
      <c r="X803" s="278"/>
      <c r="Y803" s="278"/>
      <c r="Z803" s="279"/>
      <c r="AA803" s="279"/>
      <c r="AB803" s="279"/>
      <c r="AC803" s="279"/>
      <c r="AD803" s="279"/>
      <c r="AE803" s="279"/>
      <c r="AF803" s="279"/>
      <c r="AG803" s="279"/>
      <c r="AH803" s="279"/>
      <c r="AI803" s="279"/>
      <c r="AJ803" s="279"/>
      <c r="AK803" s="279"/>
      <c r="AL803" s="279"/>
      <c r="AM803" s="279"/>
      <c r="AN803" s="279"/>
      <c r="AO803" s="279"/>
      <c r="AP803" s="279"/>
      <c r="AQ803" s="279"/>
      <c r="AR803" s="279"/>
      <c r="AS803" s="279"/>
      <c r="AT803" s="279"/>
      <c r="AU803" s="279"/>
      <c r="AV803" s="279"/>
      <c r="AW803" s="279"/>
      <c r="AX803" s="279"/>
      <c r="AY803" s="279"/>
      <c r="AZ803" s="279"/>
      <c r="BA803" s="279"/>
      <c r="BB803" s="279"/>
      <c r="BC803" s="279"/>
      <c r="BD803" s="279"/>
      <c r="BE803" s="279"/>
      <c r="BF803" s="279"/>
      <c r="BG803" s="279"/>
      <c r="BH803" s="279"/>
      <c r="BI803" s="279"/>
      <c r="BJ803" s="279"/>
      <c r="BK803" s="279"/>
      <c r="BL803" s="279"/>
      <c r="BM803" s="279"/>
      <c r="BN803" s="279"/>
      <c r="BO803" s="279"/>
      <c r="BP803" s="279"/>
      <c r="BQ803" s="279"/>
      <c r="BR803" s="279"/>
      <c r="BS803" s="279"/>
      <c r="BT803" s="279"/>
      <c r="BU803" s="279"/>
      <c r="BV803" s="279"/>
      <c r="BW803" s="279"/>
      <c r="BX803" s="279"/>
      <c r="BY803" s="279"/>
      <c r="BZ803" s="279"/>
      <c r="CA803" s="279"/>
      <c r="CB803" s="279"/>
      <c r="CC803" s="279"/>
      <c r="CD803" s="279"/>
      <c r="CE803" s="279"/>
    </row>
    <row r="804" spans="1:83" ht="12.65" customHeight="1" x14ac:dyDescent="0.35">
      <c r="A804" s="209" t="str">
        <f>RIGHT($C$83,3)&amp;"*"&amp;RIGHT($C$82,4)&amp;"*"&amp;BU$55&amp;"*"&amp;"A"</f>
        <v>168*2020*8680*A</v>
      </c>
      <c r="B804" s="278"/>
      <c r="C804" s="280">
        <f>ROUND(BU60,2)</f>
        <v>0</v>
      </c>
      <c r="D804" s="278">
        <f>ROUND(BU61,0)</f>
        <v>0</v>
      </c>
      <c r="E804" s="278">
        <f>ROUND(BU62,0)</f>
        <v>0</v>
      </c>
      <c r="F804" s="278">
        <f>ROUND(BU63,0)</f>
        <v>0</v>
      </c>
      <c r="G804" s="278">
        <f>ROUND(BU64,0)</f>
        <v>0</v>
      </c>
      <c r="H804" s="278">
        <f>ROUND(BU65,0)</f>
        <v>0</v>
      </c>
      <c r="I804" s="278">
        <f>ROUND(BU66,0)</f>
        <v>0</v>
      </c>
      <c r="J804" s="278">
        <f>ROUND(BU67,0)</f>
        <v>0</v>
      </c>
      <c r="K804" s="278">
        <f>ROUND(BU68,0)</f>
        <v>0</v>
      </c>
      <c r="L804" s="278">
        <f>ROUND(BU69,0)</f>
        <v>0</v>
      </c>
      <c r="M804" s="278">
        <f>ROUND(BU70,0)</f>
        <v>0</v>
      </c>
      <c r="N804" s="278"/>
      <c r="O804" s="278"/>
      <c r="P804" s="278">
        <f>IF(BU76&gt;0,ROUND(BU76,0),0)</f>
        <v>0</v>
      </c>
      <c r="Q804" s="278">
        <f>IF(BU77&gt;0,ROUND(BU77,0),0)</f>
        <v>0</v>
      </c>
      <c r="R804" s="278">
        <f>IF(BU78&gt;0,ROUND(BU78,0),0)</f>
        <v>0</v>
      </c>
      <c r="S804" s="278">
        <f>IF(BU79&gt;0,ROUND(BU79,0),0)</f>
        <v>0</v>
      </c>
      <c r="T804" s="280">
        <f>IF(BU80&gt;0,ROUND(BU80,2),0)</f>
        <v>0</v>
      </c>
      <c r="U804" s="278"/>
      <c r="V804" s="279"/>
      <c r="W804" s="278"/>
      <c r="X804" s="278"/>
      <c r="Y804" s="278"/>
      <c r="Z804" s="279"/>
      <c r="AA804" s="279"/>
      <c r="AB804" s="279"/>
      <c r="AC804" s="279"/>
      <c r="AD804" s="279"/>
      <c r="AE804" s="279"/>
      <c r="AF804" s="279"/>
      <c r="AG804" s="279"/>
      <c r="AH804" s="279"/>
      <c r="AI804" s="279"/>
      <c r="AJ804" s="279"/>
      <c r="AK804" s="279"/>
      <c r="AL804" s="279"/>
      <c r="AM804" s="279"/>
      <c r="AN804" s="279"/>
      <c r="AO804" s="279"/>
      <c r="AP804" s="279"/>
      <c r="AQ804" s="279"/>
      <c r="AR804" s="279"/>
      <c r="AS804" s="279"/>
      <c r="AT804" s="279"/>
      <c r="AU804" s="279"/>
      <c r="AV804" s="279"/>
      <c r="AW804" s="279"/>
      <c r="AX804" s="279"/>
      <c r="AY804" s="279"/>
      <c r="AZ804" s="279"/>
      <c r="BA804" s="279"/>
      <c r="BB804" s="279"/>
      <c r="BC804" s="279"/>
      <c r="BD804" s="279"/>
      <c r="BE804" s="279"/>
      <c r="BF804" s="279"/>
      <c r="BG804" s="279"/>
      <c r="BH804" s="279"/>
      <c r="BI804" s="279"/>
      <c r="BJ804" s="279"/>
      <c r="BK804" s="279"/>
      <c r="BL804" s="279"/>
      <c r="BM804" s="279"/>
      <c r="BN804" s="279"/>
      <c r="BO804" s="279"/>
      <c r="BP804" s="279"/>
      <c r="BQ804" s="279"/>
      <c r="BR804" s="279"/>
      <c r="BS804" s="279"/>
      <c r="BT804" s="279"/>
      <c r="BU804" s="279"/>
      <c r="BV804" s="279"/>
      <c r="BW804" s="279"/>
      <c r="BX804" s="279"/>
      <c r="BY804" s="279"/>
      <c r="BZ804" s="279"/>
      <c r="CA804" s="279"/>
      <c r="CB804" s="279"/>
      <c r="CC804" s="279"/>
      <c r="CD804" s="279"/>
      <c r="CE804" s="279"/>
    </row>
    <row r="805" spans="1:83" ht="12.65" customHeight="1" x14ac:dyDescent="0.35">
      <c r="A805" s="209" t="str">
        <f>RIGHT($C$83,3)&amp;"*"&amp;RIGHT($C$82,4)&amp;"*"&amp;BV$55&amp;"*"&amp;"A"</f>
        <v>168*2020*8690*A</v>
      </c>
      <c r="B805" s="278"/>
      <c r="C805" s="280">
        <f>ROUND(BV60,2)</f>
        <v>15.26</v>
      </c>
      <c r="D805" s="278">
        <f>ROUND(BV61,0)</f>
        <v>629790</v>
      </c>
      <c r="E805" s="278">
        <f>ROUND(BV62,0)</f>
        <v>282448</v>
      </c>
      <c r="F805" s="278">
        <f>ROUND(BV63,0)</f>
        <v>3833</v>
      </c>
      <c r="G805" s="278">
        <f>ROUND(BV64,0)</f>
        <v>3060</v>
      </c>
      <c r="H805" s="278">
        <f>ROUND(BV65,0)</f>
        <v>1145</v>
      </c>
      <c r="I805" s="278">
        <f>ROUND(BV66,0)</f>
        <v>101133</v>
      </c>
      <c r="J805" s="278">
        <f>ROUND(BV67,0)</f>
        <v>0</v>
      </c>
      <c r="K805" s="278">
        <f>ROUND(BV68,0)</f>
        <v>14300</v>
      </c>
      <c r="L805" s="278">
        <f>ROUND(BV69,0)</f>
        <v>151</v>
      </c>
      <c r="M805" s="278">
        <f>ROUND(BV70,0)</f>
        <v>0</v>
      </c>
      <c r="N805" s="278"/>
      <c r="O805" s="278"/>
      <c r="P805" s="278">
        <f>IF(BV76&gt;0,ROUND(BV76,0),0)</f>
        <v>1501</v>
      </c>
      <c r="Q805" s="278">
        <f>IF(BV77&gt;0,ROUND(BV77,0),0)</f>
        <v>0</v>
      </c>
      <c r="R805" s="278">
        <f>IF(BV78&gt;0,ROUND(BV78,0),0)</f>
        <v>0</v>
      </c>
      <c r="S805" s="278">
        <f>IF(BV79&gt;0,ROUND(BV79,0),0)</f>
        <v>0</v>
      </c>
      <c r="T805" s="280">
        <f>IF(BV80&gt;0,ROUND(BV80,2),0)</f>
        <v>0</v>
      </c>
      <c r="U805" s="278"/>
      <c r="V805" s="279"/>
      <c r="W805" s="278"/>
      <c r="X805" s="278"/>
      <c r="Y805" s="278"/>
      <c r="Z805" s="279"/>
      <c r="AA805" s="279"/>
      <c r="AB805" s="279"/>
      <c r="AC805" s="279"/>
      <c r="AD805" s="279"/>
      <c r="AE805" s="279"/>
      <c r="AF805" s="279"/>
      <c r="AG805" s="279"/>
      <c r="AH805" s="279"/>
      <c r="AI805" s="279"/>
      <c r="AJ805" s="279"/>
      <c r="AK805" s="279"/>
      <c r="AL805" s="279"/>
      <c r="AM805" s="279"/>
      <c r="AN805" s="279"/>
      <c r="AO805" s="279"/>
      <c r="AP805" s="279"/>
      <c r="AQ805" s="279"/>
      <c r="AR805" s="279"/>
      <c r="AS805" s="279"/>
      <c r="AT805" s="279"/>
      <c r="AU805" s="279"/>
      <c r="AV805" s="279"/>
      <c r="AW805" s="279"/>
      <c r="AX805" s="279"/>
      <c r="AY805" s="279"/>
      <c r="AZ805" s="279"/>
      <c r="BA805" s="279"/>
      <c r="BB805" s="279"/>
      <c r="BC805" s="279"/>
      <c r="BD805" s="279"/>
      <c r="BE805" s="279"/>
      <c r="BF805" s="279"/>
      <c r="BG805" s="279"/>
      <c r="BH805" s="279"/>
      <c r="BI805" s="279"/>
      <c r="BJ805" s="279"/>
      <c r="BK805" s="279"/>
      <c r="BL805" s="279"/>
      <c r="BM805" s="279"/>
      <c r="BN805" s="279"/>
      <c r="BO805" s="279"/>
      <c r="BP805" s="279"/>
      <c r="BQ805" s="279"/>
      <c r="BR805" s="279"/>
      <c r="BS805" s="279"/>
      <c r="BT805" s="279"/>
      <c r="BU805" s="279"/>
      <c r="BV805" s="279"/>
      <c r="BW805" s="279"/>
      <c r="BX805" s="279"/>
      <c r="BY805" s="279"/>
      <c r="BZ805" s="279"/>
      <c r="CA805" s="279"/>
      <c r="CB805" s="279"/>
      <c r="CC805" s="279"/>
      <c r="CD805" s="279"/>
      <c r="CE805" s="279"/>
    </row>
    <row r="806" spans="1:83" ht="12.65" customHeight="1" x14ac:dyDescent="0.35">
      <c r="A806" s="209" t="str">
        <f>RIGHT($C$83,3)&amp;"*"&amp;RIGHT($C$82,4)&amp;"*"&amp;BW$55&amp;"*"&amp;"A"</f>
        <v>168*2020*8700*A</v>
      </c>
      <c r="B806" s="278"/>
      <c r="C806" s="280">
        <f>ROUND(BW60,2)</f>
        <v>0</v>
      </c>
      <c r="D806" s="278">
        <f>ROUND(BW61,0)</f>
        <v>0</v>
      </c>
      <c r="E806" s="278">
        <f>ROUND(BW62,0)</f>
        <v>0</v>
      </c>
      <c r="F806" s="278">
        <f>ROUND(BW63,0)</f>
        <v>0</v>
      </c>
      <c r="G806" s="278">
        <f>ROUND(BW64,0)</f>
        <v>0</v>
      </c>
      <c r="H806" s="278">
        <f>ROUND(BW65,0)</f>
        <v>0</v>
      </c>
      <c r="I806" s="278">
        <f>ROUND(BW66,0)</f>
        <v>0</v>
      </c>
      <c r="J806" s="278">
        <f>ROUND(BW67,0)</f>
        <v>0</v>
      </c>
      <c r="K806" s="278">
        <f>ROUND(BW68,0)</f>
        <v>0</v>
      </c>
      <c r="L806" s="278">
        <f>ROUND(BW69,0)</f>
        <v>0</v>
      </c>
      <c r="M806" s="278">
        <f>ROUND(BW70,0)</f>
        <v>0</v>
      </c>
      <c r="N806" s="278"/>
      <c r="O806" s="278"/>
      <c r="P806" s="278">
        <f>IF(BW76&gt;0,ROUND(BW76,0),0)</f>
        <v>0</v>
      </c>
      <c r="Q806" s="278">
        <f>IF(BW77&gt;0,ROUND(BW77,0),0)</f>
        <v>0</v>
      </c>
      <c r="R806" s="278">
        <f>IF(BW78&gt;0,ROUND(BW78,0),0)</f>
        <v>0</v>
      </c>
      <c r="S806" s="278">
        <f>IF(BW79&gt;0,ROUND(BW79,0),0)</f>
        <v>0</v>
      </c>
      <c r="T806" s="280">
        <f>IF(BW80&gt;0,ROUND(BW80,2),0)</f>
        <v>0</v>
      </c>
      <c r="U806" s="278"/>
      <c r="V806" s="279"/>
      <c r="W806" s="278"/>
      <c r="X806" s="278"/>
      <c r="Y806" s="278"/>
      <c r="Z806" s="279"/>
      <c r="AA806" s="279"/>
      <c r="AB806" s="279"/>
      <c r="AC806" s="279"/>
      <c r="AD806" s="279"/>
      <c r="AE806" s="279"/>
      <c r="AF806" s="279"/>
      <c r="AG806" s="279"/>
      <c r="AH806" s="279"/>
      <c r="AI806" s="279"/>
      <c r="AJ806" s="279"/>
      <c r="AK806" s="279"/>
      <c r="AL806" s="279"/>
      <c r="AM806" s="279"/>
      <c r="AN806" s="279"/>
      <c r="AO806" s="279"/>
      <c r="AP806" s="279"/>
      <c r="AQ806" s="279"/>
      <c r="AR806" s="279"/>
      <c r="AS806" s="279"/>
      <c r="AT806" s="279"/>
      <c r="AU806" s="279"/>
      <c r="AV806" s="279"/>
      <c r="AW806" s="279"/>
      <c r="AX806" s="279"/>
      <c r="AY806" s="279"/>
      <c r="AZ806" s="279"/>
      <c r="BA806" s="279"/>
      <c r="BB806" s="279"/>
      <c r="BC806" s="279"/>
      <c r="BD806" s="279"/>
      <c r="BE806" s="279"/>
      <c r="BF806" s="279"/>
      <c r="BG806" s="279"/>
      <c r="BH806" s="279"/>
      <c r="BI806" s="279"/>
      <c r="BJ806" s="279"/>
      <c r="BK806" s="279"/>
      <c r="BL806" s="279"/>
      <c r="BM806" s="279"/>
      <c r="BN806" s="279"/>
      <c r="BO806" s="279"/>
      <c r="BP806" s="279"/>
      <c r="BQ806" s="279"/>
      <c r="BR806" s="279"/>
      <c r="BS806" s="279"/>
      <c r="BT806" s="279"/>
      <c r="BU806" s="279"/>
      <c r="BV806" s="279"/>
      <c r="BW806" s="279"/>
      <c r="BX806" s="279"/>
      <c r="BY806" s="279"/>
      <c r="BZ806" s="279"/>
      <c r="CA806" s="279"/>
      <c r="CB806" s="279"/>
      <c r="CC806" s="279"/>
      <c r="CD806" s="279"/>
      <c r="CE806" s="279"/>
    </row>
    <row r="807" spans="1:83" ht="12.65" customHeight="1" x14ac:dyDescent="0.35">
      <c r="A807" s="209" t="str">
        <f>RIGHT($C$83,3)&amp;"*"&amp;RIGHT($C$82,4)&amp;"*"&amp;BX$55&amp;"*"&amp;"A"</f>
        <v>168*2020*8710*A</v>
      </c>
      <c r="B807" s="278"/>
      <c r="C807" s="280">
        <f>ROUND(BX60,2)</f>
        <v>5.71</v>
      </c>
      <c r="D807" s="278">
        <f>ROUND(BX61,0)</f>
        <v>549707</v>
      </c>
      <c r="E807" s="278">
        <f>ROUND(BX62,0)</f>
        <v>142016</v>
      </c>
      <c r="F807" s="278">
        <f>ROUND(BX63,0)</f>
        <v>5250</v>
      </c>
      <c r="G807" s="278">
        <f>ROUND(BX64,0)</f>
        <v>2029</v>
      </c>
      <c r="H807" s="278">
        <f>ROUND(BX65,0)</f>
        <v>3178</v>
      </c>
      <c r="I807" s="278">
        <f>ROUND(BX66,0)</f>
        <v>146035</v>
      </c>
      <c r="J807" s="278">
        <f>ROUND(BX67,0)</f>
        <v>0</v>
      </c>
      <c r="K807" s="278">
        <f>ROUND(BX68,0)</f>
        <v>0</v>
      </c>
      <c r="L807" s="278">
        <f>ROUND(BX69,0)</f>
        <v>521</v>
      </c>
      <c r="M807" s="278">
        <f>ROUND(BX70,0)</f>
        <v>0</v>
      </c>
      <c r="N807" s="278"/>
      <c r="O807" s="278"/>
      <c r="P807" s="278">
        <f>IF(BX76&gt;0,ROUND(BX76,0),0)</f>
        <v>831</v>
      </c>
      <c r="Q807" s="278">
        <f>IF(BX77&gt;0,ROUND(BX77,0),0)</f>
        <v>0</v>
      </c>
      <c r="R807" s="278">
        <f>IF(BX78&gt;0,ROUND(BX78,0),0)</f>
        <v>0</v>
      </c>
      <c r="S807" s="278">
        <f>IF(BX79&gt;0,ROUND(BX79,0),0)</f>
        <v>0</v>
      </c>
      <c r="T807" s="280">
        <f>IF(BX80&gt;0,ROUND(BX80,2),0)</f>
        <v>0</v>
      </c>
      <c r="U807" s="278"/>
      <c r="V807" s="279"/>
      <c r="W807" s="278"/>
      <c r="X807" s="278"/>
      <c r="Y807" s="278"/>
      <c r="Z807" s="279"/>
      <c r="AA807" s="279"/>
      <c r="AB807" s="279"/>
      <c r="AC807" s="279"/>
      <c r="AD807" s="279"/>
      <c r="AE807" s="279"/>
      <c r="AF807" s="279"/>
      <c r="AG807" s="279"/>
      <c r="AH807" s="279"/>
      <c r="AI807" s="279"/>
      <c r="AJ807" s="279"/>
      <c r="AK807" s="279"/>
      <c r="AL807" s="279"/>
      <c r="AM807" s="279"/>
      <c r="AN807" s="279"/>
      <c r="AO807" s="279"/>
      <c r="AP807" s="279"/>
      <c r="AQ807" s="279"/>
      <c r="AR807" s="279"/>
      <c r="AS807" s="279"/>
      <c r="AT807" s="279"/>
      <c r="AU807" s="279"/>
      <c r="AV807" s="279"/>
      <c r="AW807" s="279"/>
      <c r="AX807" s="279"/>
      <c r="AY807" s="279"/>
      <c r="AZ807" s="279"/>
      <c r="BA807" s="279"/>
      <c r="BB807" s="279"/>
      <c r="BC807" s="279"/>
      <c r="BD807" s="279"/>
      <c r="BE807" s="279"/>
      <c r="BF807" s="279"/>
      <c r="BG807" s="279"/>
      <c r="BH807" s="279"/>
      <c r="BI807" s="279"/>
      <c r="BJ807" s="279"/>
      <c r="BK807" s="279"/>
      <c r="BL807" s="279"/>
      <c r="BM807" s="279"/>
      <c r="BN807" s="279"/>
      <c r="BO807" s="279"/>
      <c r="BP807" s="279"/>
      <c r="BQ807" s="279"/>
      <c r="BR807" s="279"/>
      <c r="BS807" s="279"/>
      <c r="BT807" s="279"/>
      <c r="BU807" s="279"/>
      <c r="BV807" s="279"/>
      <c r="BW807" s="279"/>
      <c r="BX807" s="279"/>
      <c r="BY807" s="279"/>
      <c r="BZ807" s="279"/>
      <c r="CA807" s="279"/>
      <c r="CB807" s="279"/>
      <c r="CC807" s="279"/>
      <c r="CD807" s="279"/>
      <c r="CE807" s="279"/>
    </row>
    <row r="808" spans="1:83" ht="12.65" customHeight="1" x14ac:dyDescent="0.35">
      <c r="A808" s="209" t="str">
        <f>RIGHT($C$83,3)&amp;"*"&amp;RIGHT($C$82,4)&amp;"*"&amp;BY$55&amp;"*"&amp;"A"</f>
        <v>168*2020*8720*A</v>
      </c>
      <c r="B808" s="278"/>
      <c r="C808" s="280">
        <f>ROUND(BY60,2)</f>
        <v>1.82</v>
      </c>
      <c r="D808" s="278">
        <f>ROUND(BY61,0)</f>
        <v>131089</v>
      </c>
      <c r="E808" s="278">
        <f>ROUND(BY62,0)</f>
        <v>48547</v>
      </c>
      <c r="F808" s="278">
        <f>ROUND(BY63,0)</f>
        <v>0</v>
      </c>
      <c r="G808" s="278">
        <f>ROUND(BY64,0)</f>
        <v>748</v>
      </c>
      <c r="H808" s="278">
        <f>ROUND(BY65,0)</f>
        <v>0</v>
      </c>
      <c r="I808" s="278">
        <f>ROUND(BY66,0)</f>
        <v>255</v>
      </c>
      <c r="J808" s="278">
        <f>ROUND(BY67,0)</f>
        <v>89737</v>
      </c>
      <c r="K808" s="278">
        <f>ROUND(BY68,0)</f>
        <v>0</v>
      </c>
      <c r="L808" s="278">
        <f>ROUND(BY69,0)</f>
        <v>68925</v>
      </c>
      <c r="M808" s="278">
        <f>ROUND(BY70,0)</f>
        <v>0</v>
      </c>
      <c r="N808" s="278"/>
      <c r="O808" s="278"/>
      <c r="P808" s="278">
        <f>IF(BY76&gt;0,ROUND(BY76,0),0)</f>
        <v>0</v>
      </c>
      <c r="Q808" s="278">
        <f>IF(BY77&gt;0,ROUND(BY77,0),0)</f>
        <v>0</v>
      </c>
      <c r="R808" s="278">
        <f>IF(BY78&gt;0,ROUND(BY78,0),0)</f>
        <v>0</v>
      </c>
      <c r="S808" s="278">
        <f>IF(BY79&gt;0,ROUND(BY79,0),0)</f>
        <v>0</v>
      </c>
      <c r="T808" s="280">
        <f>IF(BY80&gt;0,ROUND(BY80,2),0)</f>
        <v>0</v>
      </c>
      <c r="U808" s="278"/>
      <c r="V808" s="279"/>
      <c r="W808" s="278"/>
      <c r="X808" s="278"/>
      <c r="Y808" s="278"/>
      <c r="Z808" s="279"/>
      <c r="AA808" s="279"/>
      <c r="AB808" s="279"/>
      <c r="AC808" s="279"/>
      <c r="AD808" s="279"/>
      <c r="AE808" s="279"/>
      <c r="AF808" s="279"/>
      <c r="AG808" s="279"/>
      <c r="AH808" s="279"/>
      <c r="AI808" s="279"/>
      <c r="AJ808" s="279"/>
      <c r="AK808" s="279"/>
      <c r="AL808" s="279"/>
      <c r="AM808" s="279"/>
      <c r="AN808" s="279"/>
      <c r="AO808" s="279"/>
      <c r="AP808" s="279"/>
      <c r="AQ808" s="279"/>
      <c r="AR808" s="279"/>
      <c r="AS808" s="279"/>
      <c r="AT808" s="279"/>
      <c r="AU808" s="279"/>
      <c r="AV808" s="279"/>
      <c r="AW808" s="279"/>
      <c r="AX808" s="279"/>
      <c r="AY808" s="279"/>
      <c r="AZ808" s="279"/>
      <c r="BA808" s="279"/>
      <c r="BB808" s="279"/>
      <c r="BC808" s="279"/>
      <c r="BD808" s="279"/>
      <c r="BE808" s="279"/>
      <c r="BF808" s="279"/>
      <c r="BG808" s="279"/>
      <c r="BH808" s="279"/>
      <c r="BI808" s="279"/>
      <c r="BJ808" s="279"/>
      <c r="BK808" s="279"/>
      <c r="BL808" s="279"/>
      <c r="BM808" s="279"/>
      <c r="BN808" s="279"/>
      <c r="BO808" s="279"/>
      <c r="BP808" s="279"/>
      <c r="BQ808" s="279"/>
      <c r="BR808" s="279"/>
      <c r="BS808" s="279"/>
      <c r="BT808" s="279"/>
      <c r="BU808" s="279"/>
      <c r="BV808" s="279"/>
      <c r="BW808" s="279"/>
      <c r="BX808" s="279"/>
      <c r="BY808" s="279"/>
      <c r="BZ808" s="279"/>
      <c r="CA808" s="279"/>
      <c r="CB808" s="279"/>
      <c r="CC808" s="279"/>
      <c r="CD808" s="279"/>
      <c r="CE808" s="279"/>
    </row>
    <row r="809" spans="1:83" ht="12.65" customHeight="1" x14ac:dyDescent="0.35">
      <c r="A809" s="209" t="str">
        <f>RIGHT($C$83,3)&amp;"*"&amp;RIGHT($C$82,4)&amp;"*"&amp;BZ$55&amp;"*"&amp;"A"</f>
        <v>168*2020*8730*A</v>
      </c>
      <c r="B809" s="278"/>
      <c r="C809" s="280">
        <f>ROUND(BZ60,2)</f>
        <v>0</v>
      </c>
      <c r="D809" s="278">
        <f>ROUND(BZ61,0)</f>
        <v>0</v>
      </c>
      <c r="E809" s="278">
        <f>ROUND(BZ62,0)</f>
        <v>0</v>
      </c>
      <c r="F809" s="278">
        <f>ROUND(BZ63,0)</f>
        <v>0</v>
      </c>
      <c r="G809" s="278">
        <f>ROUND(BZ64,0)</f>
        <v>0</v>
      </c>
      <c r="H809" s="278">
        <f>ROUND(BZ65,0)</f>
        <v>0</v>
      </c>
      <c r="I809" s="278">
        <f>ROUND(BZ66,0)</f>
        <v>0</v>
      </c>
      <c r="J809" s="278">
        <f>ROUND(BZ67,0)</f>
        <v>0</v>
      </c>
      <c r="K809" s="278">
        <f>ROUND(BZ68,0)</f>
        <v>0</v>
      </c>
      <c r="L809" s="278">
        <f>ROUND(BZ69,0)</f>
        <v>0</v>
      </c>
      <c r="M809" s="278">
        <f>ROUND(BZ70,0)</f>
        <v>0</v>
      </c>
      <c r="N809" s="278"/>
      <c r="O809" s="278"/>
      <c r="P809" s="278">
        <f>IF(BZ76&gt;0,ROUND(BZ76,0),0)</f>
        <v>0</v>
      </c>
      <c r="Q809" s="278">
        <f>IF(BZ77&gt;0,ROUND(BZ77,0),0)</f>
        <v>0</v>
      </c>
      <c r="R809" s="278">
        <f>IF(BZ78&gt;0,ROUND(BZ78,0),0)</f>
        <v>0</v>
      </c>
      <c r="S809" s="278">
        <f>IF(BZ79&gt;0,ROUND(BZ79,0),0)</f>
        <v>0</v>
      </c>
      <c r="T809" s="280">
        <f>IF(BZ80&gt;0,ROUND(BZ80,2),0)</f>
        <v>0</v>
      </c>
      <c r="U809" s="278"/>
      <c r="V809" s="279"/>
      <c r="W809" s="278"/>
      <c r="X809" s="278"/>
      <c r="Y809" s="278"/>
      <c r="Z809" s="279"/>
      <c r="AA809" s="279"/>
      <c r="AB809" s="279"/>
      <c r="AC809" s="279"/>
      <c r="AD809" s="279"/>
      <c r="AE809" s="279"/>
      <c r="AF809" s="279"/>
      <c r="AG809" s="279"/>
      <c r="AH809" s="279"/>
      <c r="AI809" s="279"/>
      <c r="AJ809" s="279"/>
      <c r="AK809" s="279"/>
      <c r="AL809" s="279"/>
      <c r="AM809" s="279"/>
      <c r="AN809" s="279"/>
      <c r="AO809" s="279"/>
      <c r="AP809" s="279"/>
      <c r="AQ809" s="279"/>
      <c r="AR809" s="279"/>
      <c r="AS809" s="279"/>
      <c r="AT809" s="279"/>
      <c r="AU809" s="279"/>
      <c r="AV809" s="279"/>
      <c r="AW809" s="279"/>
      <c r="AX809" s="279"/>
      <c r="AY809" s="279"/>
      <c r="AZ809" s="279"/>
      <c r="BA809" s="279"/>
      <c r="BB809" s="279"/>
      <c r="BC809" s="279"/>
      <c r="BD809" s="279"/>
      <c r="BE809" s="279"/>
      <c r="BF809" s="279"/>
      <c r="BG809" s="279"/>
      <c r="BH809" s="279"/>
      <c r="BI809" s="279"/>
      <c r="BJ809" s="279"/>
      <c r="BK809" s="279"/>
      <c r="BL809" s="279"/>
      <c r="BM809" s="279"/>
      <c r="BN809" s="279"/>
      <c r="BO809" s="279"/>
      <c r="BP809" s="279"/>
      <c r="BQ809" s="279"/>
      <c r="BR809" s="279"/>
      <c r="BS809" s="279"/>
      <c r="BT809" s="279"/>
      <c r="BU809" s="279"/>
      <c r="BV809" s="279"/>
      <c r="BW809" s="279"/>
      <c r="BX809" s="279"/>
      <c r="BY809" s="279"/>
      <c r="BZ809" s="279"/>
      <c r="CA809" s="279"/>
      <c r="CB809" s="279"/>
      <c r="CC809" s="279"/>
      <c r="CD809" s="279"/>
      <c r="CE809" s="279"/>
    </row>
    <row r="810" spans="1:83" ht="12.65" customHeight="1" x14ac:dyDescent="0.35">
      <c r="A810" s="209" t="str">
        <f>RIGHT($C$83,3)&amp;"*"&amp;RIGHT($C$82,4)&amp;"*"&amp;CA$55&amp;"*"&amp;"A"</f>
        <v>168*2020*8740*A</v>
      </c>
      <c r="B810" s="278"/>
      <c r="C810" s="280">
        <f>ROUND(CA60,2)</f>
        <v>72.510000000000005</v>
      </c>
      <c r="D810" s="278">
        <f>ROUND(CA61,0)</f>
        <v>6017344</v>
      </c>
      <c r="E810" s="278">
        <f>ROUND(CA62,0)</f>
        <v>1735624</v>
      </c>
      <c r="F810" s="278">
        <f>ROUND(CA63,0)</f>
        <v>0</v>
      </c>
      <c r="G810" s="278">
        <f>ROUND(CA64,0)</f>
        <v>10288</v>
      </c>
      <c r="H810" s="278">
        <f>ROUND(CA65,0)</f>
        <v>2873</v>
      </c>
      <c r="I810" s="278">
        <f>ROUND(CA66,0)</f>
        <v>27403</v>
      </c>
      <c r="J810" s="278">
        <f>ROUND(CA67,0)</f>
        <v>8787</v>
      </c>
      <c r="K810" s="278">
        <f>ROUND(CA68,0)</f>
        <v>0</v>
      </c>
      <c r="L810" s="278">
        <f>ROUND(CA69,0)</f>
        <v>15953</v>
      </c>
      <c r="M810" s="278">
        <f>ROUND(CA70,0)</f>
        <v>0</v>
      </c>
      <c r="N810" s="278"/>
      <c r="O810" s="278"/>
      <c r="P810" s="278">
        <f>IF(CA76&gt;0,ROUND(CA76,0),0)</f>
        <v>1143</v>
      </c>
      <c r="Q810" s="278">
        <f>IF(CA77&gt;0,ROUND(CA77,0),0)</f>
        <v>0</v>
      </c>
      <c r="R810" s="278">
        <f>IF(CA78&gt;0,ROUND(CA78,0),0)</f>
        <v>0</v>
      </c>
      <c r="S810" s="278">
        <f>IF(CA79&gt;0,ROUND(CA79,0),0)</f>
        <v>0</v>
      </c>
      <c r="T810" s="280">
        <f>IF(CA80&gt;0,ROUND(CA80,2),0)</f>
        <v>0</v>
      </c>
      <c r="U810" s="278"/>
      <c r="V810" s="279"/>
      <c r="W810" s="278"/>
      <c r="X810" s="278"/>
      <c r="Y810" s="278"/>
      <c r="Z810" s="279"/>
      <c r="AA810" s="279"/>
      <c r="AB810" s="279"/>
      <c r="AC810" s="279"/>
      <c r="AD810" s="279"/>
      <c r="AE810" s="279"/>
      <c r="AF810" s="279"/>
      <c r="AG810" s="279"/>
      <c r="AH810" s="279"/>
      <c r="AI810" s="279"/>
      <c r="AJ810" s="279"/>
      <c r="AK810" s="279"/>
      <c r="AL810" s="279"/>
      <c r="AM810" s="279"/>
      <c r="AN810" s="279"/>
      <c r="AO810" s="279"/>
      <c r="AP810" s="279"/>
      <c r="AQ810" s="279"/>
      <c r="AR810" s="279"/>
      <c r="AS810" s="279"/>
      <c r="AT810" s="279"/>
      <c r="AU810" s="279"/>
      <c r="AV810" s="279"/>
      <c r="AW810" s="279"/>
      <c r="AX810" s="279"/>
      <c r="AY810" s="279"/>
      <c r="AZ810" s="279"/>
      <c r="BA810" s="279"/>
      <c r="BB810" s="279"/>
      <c r="BC810" s="279"/>
      <c r="BD810" s="279"/>
      <c r="BE810" s="279"/>
      <c r="BF810" s="279"/>
      <c r="BG810" s="279"/>
      <c r="BH810" s="279"/>
      <c r="BI810" s="279"/>
      <c r="BJ810" s="279"/>
      <c r="BK810" s="279"/>
      <c r="BL810" s="279"/>
      <c r="BM810" s="279"/>
      <c r="BN810" s="279"/>
      <c r="BO810" s="279"/>
      <c r="BP810" s="279"/>
      <c r="BQ810" s="279"/>
      <c r="BR810" s="279"/>
      <c r="BS810" s="279"/>
      <c r="BT810" s="279"/>
      <c r="BU810" s="279"/>
      <c r="BV810" s="279"/>
      <c r="BW810" s="279"/>
      <c r="BX810" s="279"/>
      <c r="BY810" s="279"/>
      <c r="BZ810" s="279"/>
      <c r="CA810" s="279"/>
      <c r="CB810" s="279"/>
      <c r="CC810" s="279"/>
      <c r="CD810" s="279"/>
      <c r="CE810" s="279"/>
    </row>
    <row r="811" spans="1:83" ht="12.65" customHeight="1" x14ac:dyDescent="0.35">
      <c r="A811" s="209" t="str">
        <f>RIGHT($C$83,3)&amp;"*"&amp;RIGHT($C$82,4)&amp;"*"&amp;CB$55&amp;"*"&amp;"A"</f>
        <v>168*2020*8770*A</v>
      </c>
      <c r="B811" s="278"/>
      <c r="C811" s="280">
        <f>ROUND(CB60,2)</f>
        <v>0</v>
      </c>
      <c r="D811" s="278">
        <f>ROUND(CB61,0)</f>
        <v>0</v>
      </c>
      <c r="E811" s="278">
        <f>ROUND(CB62,0)</f>
        <v>0</v>
      </c>
      <c r="F811" s="278">
        <f>ROUND(CB63,0)</f>
        <v>0</v>
      </c>
      <c r="G811" s="278">
        <f>ROUND(CB64,0)</f>
        <v>0</v>
      </c>
      <c r="H811" s="278">
        <f>ROUND(CB65,0)</f>
        <v>0</v>
      </c>
      <c r="I811" s="278">
        <f>ROUND(CB66,0)</f>
        <v>0</v>
      </c>
      <c r="J811" s="278">
        <f>ROUND(CB67,0)</f>
        <v>0</v>
      </c>
      <c r="K811" s="278">
        <f>ROUND(CB68,0)</f>
        <v>0</v>
      </c>
      <c r="L811" s="278">
        <f>ROUND(CB69,0)</f>
        <v>0</v>
      </c>
      <c r="M811" s="278">
        <f>ROUND(CB70,0)</f>
        <v>0</v>
      </c>
      <c r="N811" s="278"/>
      <c r="O811" s="278"/>
      <c r="P811" s="278">
        <f>IF(CB76&gt;0,ROUND(CB76,0),0)</f>
        <v>0</v>
      </c>
      <c r="Q811" s="278">
        <f>IF(CB77&gt;0,ROUND(CB77,0),0)</f>
        <v>0</v>
      </c>
      <c r="R811" s="278">
        <f>IF(CB78&gt;0,ROUND(CB78,0),0)</f>
        <v>0</v>
      </c>
      <c r="S811" s="278">
        <f>IF(CB79&gt;0,ROUND(CB79,0),0)</f>
        <v>0</v>
      </c>
      <c r="T811" s="280">
        <f>IF(CB80&gt;0,ROUND(CB80,2),0)</f>
        <v>0</v>
      </c>
      <c r="U811" s="278"/>
      <c r="V811" s="279"/>
      <c r="W811" s="278"/>
      <c r="X811" s="278"/>
      <c r="Y811" s="278"/>
      <c r="Z811" s="279"/>
      <c r="AA811" s="279"/>
      <c r="AB811" s="279"/>
      <c r="AC811" s="279"/>
      <c r="AD811" s="279"/>
      <c r="AE811" s="279"/>
      <c r="AF811" s="279"/>
      <c r="AG811" s="279"/>
      <c r="AH811" s="279"/>
      <c r="AI811" s="279"/>
      <c r="AJ811" s="279"/>
      <c r="AK811" s="279"/>
      <c r="AL811" s="279"/>
      <c r="AM811" s="279"/>
      <c r="AN811" s="279"/>
      <c r="AO811" s="279"/>
      <c r="AP811" s="279"/>
      <c r="AQ811" s="279"/>
      <c r="AR811" s="279"/>
      <c r="AS811" s="279"/>
      <c r="AT811" s="279"/>
      <c r="AU811" s="279"/>
      <c r="AV811" s="279"/>
      <c r="AW811" s="279"/>
      <c r="AX811" s="279"/>
      <c r="AY811" s="279"/>
      <c r="AZ811" s="279"/>
      <c r="BA811" s="279"/>
      <c r="BB811" s="279"/>
      <c r="BC811" s="279"/>
      <c r="BD811" s="279"/>
      <c r="BE811" s="279"/>
      <c r="BF811" s="279"/>
      <c r="BG811" s="279"/>
      <c r="BH811" s="279"/>
      <c r="BI811" s="279"/>
      <c r="BJ811" s="279"/>
      <c r="BK811" s="279"/>
      <c r="BL811" s="279"/>
      <c r="BM811" s="279"/>
      <c r="BN811" s="279"/>
      <c r="BO811" s="279"/>
      <c r="BP811" s="279"/>
      <c r="BQ811" s="279"/>
      <c r="BR811" s="279"/>
      <c r="BS811" s="279"/>
      <c r="BT811" s="279"/>
      <c r="BU811" s="279"/>
      <c r="BV811" s="279"/>
      <c r="BW811" s="279"/>
      <c r="BX811" s="279"/>
      <c r="BY811" s="279"/>
      <c r="BZ811" s="279"/>
      <c r="CA811" s="279"/>
      <c r="CB811" s="279"/>
      <c r="CC811" s="279"/>
      <c r="CD811" s="279"/>
      <c r="CE811" s="279"/>
    </row>
    <row r="812" spans="1:83" ht="12.65" customHeight="1" x14ac:dyDescent="0.35">
      <c r="A812" s="209" t="str">
        <f>RIGHT($C$83,3)&amp;"*"&amp;RIGHT($C$82,4)&amp;"*"&amp;CC$55&amp;"*"&amp;"A"</f>
        <v>168*2020*8790*A</v>
      </c>
      <c r="B812" s="278"/>
      <c r="C812" s="280">
        <f>ROUND(CC60,2)</f>
        <v>0</v>
      </c>
      <c r="D812" s="278">
        <f>ROUND(CC61,0)</f>
        <v>0</v>
      </c>
      <c r="E812" s="278">
        <f>ROUND(CC62,0)</f>
        <v>0</v>
      </c>
      <c r="F812" s="278">
        <f>ROUND(CC63,0)</f>
        <v>0</v>
      </c>
      <c r="G812" s="278">
        <f>ROUND(CC64,0)</f>
        <v>0</v>
      </c>
      <c r="H812" s="278">
        <f>ROUND(CC65,0)</f>
        <v>0</v>
      </c>
      <c r="I812" s="278">
        <f>ROUND(CC66,0)</f>
        <v>0</v>
      </c>
      <c r="J812" s="278">
        <f>ROUND(CC67,0)</f>
        <v>0</v>
      </c>
      <c r="K812" s="278">
        <f>ROUND(CC68,0)</f>
        <v>0</v>
      </c>
      <c r="L812" s="278">
        <f>ROUND(CC69,0)</f>
        <v>0</v>
      </c>
      <c r="M812" s="278">
        <f>ROUND(CC70,0)</f>
        <v>0</v>
      </c>
      <c r="N812" s="278"/>
      <c r="O812" s="278"/>
      <c r="P812" s="278">
        <f>IF(CC76&gt;0,ROUND(CC76,0),0)</f>
        <v>0</v>
      </c>
      <c r="Q812" s="278">
        <f>IF(CC77&gt;0,ROUND(CC77,0),0)</f>
        <v>0</v>
      </c>
      <c r="R812" s="278">
        <f>IF(CC78&gt;0,ROUND(CC78,0),0)</f>
        <v>0</v>
      </c>
      <c r="S812" s="278">
        <f>IF(CC79&gt;0,ROUND(CC79,0),0)</f>
        <v>0</v>
      </c>
      <c r="T812" s="280">
        <f>IF(CC80&gt;0,ROUND(CC80,2),0)</f>
        <v>0</v>
      </c>
      <c r="U812" s="278"/>
      <c r="V812" s="279"/>
      <c r="W812" s="278"/>
      <c r="X812" s="278"/>
      <c r="Y812" s="278"/>
      <c r="Z812" s="279"/>
      <c r="AA812" s="279"/>
      <c r="AB812" s="279"/>
      <c r="AC812" s="279"/>
      <c r="AD812" s="279"/>
      <c r="AE812" s="279"/>
      <c r="AF812" s="279"/>
      <c r="AG812" s="279"/>
      <c r="AH812" s="279"/>
      <c r="AI812" s="279"/>
      <c r="AJ812" s="279"/>
      <c r="AK812" s="279"/>
      <c r="AL812" s="279"/>
      <c r="AM812" s="279"/>
      <c r="AN812" s="279"/>
      <c r="AO812" s="279"/>
      <c r="AP812" s="279"/>
      <c r="AQ812" s="279"/>
      <c r="AR812" s="279"/>
      <c r="AS812" s="279"/>
      <c r="AT812" s="279"/>
      <c r="AU812" s="279"/>
      <c r="AV812" s="279"/>
      <c r="AW812" s="279"/>
      <c r="AX812" s="279"/>
      <c r="AY812" s="279"/>
      <c r="AZ812" s="279"/>
      <c r="BA812" s="279"/>
      <c r="BB812" s="279"/>
      <c r="BC812" s="279"/>
      <c r="BD812" s="279"/>
      <c r="BE812" s="279"/>
      <c r="BF812" s="279"/>
      <c r="BG812" s="279"/>
      <c r="BH812" s="279"/>
      <c r="BI812" s="279"/>
      <c r="BJ812" s="279"/>
      <c r="BK812" s="279"/>
      <c r="BL812" s="279"/>
      <c r="BM812" s="279"/>
      <c r="BN812" s="279"/>
      <c r="BO812" s="279"/>
      <c r="BP812" s="279"/>
      <c r="BQ812" s="279"/>
      <c r="BR812" s="279"/>
      <c r="BS812" s="279"/>
      <c r="BT812" s="279"/>
      <c r="BU812" s="279"/>
      <c r="BV812" s="279"/>
      <c r="BW812" s="279"/>
      <c r="BX812" s="279"/>
      <c r="BY812" s="279"/>
      <c r="BZ812" s="279"/>
      <c r="CA812" s="279"/>
      <c r="CB812" s="279"/>
      <c r="CC812" s="279"/>
      <c r="CD812" s="279"/>
      <c r="CE812" s="279"/>
    </row>
    <row r="813" spans="1:83" ht="12.65" customHeight="1" x14ac:dyDescent="0.35">
      <c r="A813" s="209" t="str">
        <f>RIGHT($C$83,3)&amp;"*"&amp;RIGHT($C$82,4)&amp;"*"&amp;"9000"&amp;"*"&amp;"A"</f>
        <v>168*2020*9000*A</v>
      </c>
      <c r="B813" s="278"/>
      <c r="C813" s="281"/>
      <c r="D813" s="278"/>
      <c r="E813" s="278"/>
      <c r="F813" s="278"/>
      <c r="G813" s="278"/>
      <c r="H813" s="278"/>
      <c r="I813" s="278"/>
      <c r="J813" s="278"/>
      <c r="K813" s="278"/>
      <c r="L813" s="278"/>
      <c r="M813" s="278"/>
      <c r="N813" s="278"/>
      <c r="O813" s="278"/>
      <c r="P813" s="278"/>
      <c r="Q813" s="278"/>
      <c r="R813" s="278"/>
      <c r="S813" s="278"/>
      <c r="T813" s="281"/>
      <c r="U813" s="278">
        <f>ROUND(CD69,0)</f>
        <v>0</v>
      </c>
      <c r="V813" s="279">
        <f>ROUND(CD70,0)</f>
        <v>0</v>
      </c>
      <c r="W813" s="278">
        <f>ROUND(CE72,0)</f>
        <v>0</v>
      </c>
      <c r="X813" s="278">
        <f>ROUND(C131,0)</f>
        <v>0</v>
      </c>
      <c r="Y813" s="278"/>
      <c r="Z813" s="279"/>
      <c r="AA813" s="279"/>
      <c r="AB813" s="279"/>
      <c r="AC813" s="279"/>
      <c r="AD813" s="279"/>
      <c r="AE813" s="279"/>
      <c r="AF813" s="279"/>
      <c r="AG813" s="279"/>
      <c r="AH813" s="279"/>
      <c r="AI813" s="279"/>
      <c r="AJ813" s="279"/>
      <c r="AK813" s="279"/>
      <c r="AL813" s="279"/>
      <c r="AM813" s="279"/>
      <c r="AN813" s="279"/>
      <c r="AO813" s="279"/>
      <c r="AP813" s="279"/>
      <c r="AQ813" s="279"/>
      <c r="AR813" s="279"/>
      <c r="AS813" s="279"/>
      <c r="AT813" s="279"/>
      <c r="AU813" s="279"/>
      <c r="AV813" s="279"/>
      <c r="AW813" s="279"/>
      <c r="AX813" s="279"/>
      <c r="AY813" s="279"/>
      <c r="AZ813" s="279"/>
      <c r="BA813" s="279"/>
      <c r="BB813" s="279"/>
      <c r="BC813" s="279"/>
      <c r="BD813" s="279"/>
      <c r="BE813" s="279"/>
      <c r="BF813" s="279"/>
      <c r="BG813" s="279"/>
      <c r="BH813" s="279"/>
      <c r="BI813" s="279"/>
      <c r="BJ813" s="279"/>
      <c r="BK813" s="279"/>
      <c r="BL813" s="279"/>
      <c r="BM813" s="279"/>
      <c r="BN813" s="279"/>
      <c r="BO813" s="279"/>
      <c r="BP813" s="279"/>
      <c r="BQ813" s="279"/>
      <c r="BR813" s="279"/>
      <c r="BS813" s="279"/>
      <c r="BT813" s="279"/>
      <c r="BU813" s="279"/>
      <c r="BV813" s="279"/>
      <c r="BW813" s="279"/>
      <c r="BX813" s="279"/>
      <c r="BY813" s="279"/>
      <c r="BZ813" s="279"/>
      <c r="CA813" s="279"/>
      <c r="CB813" s="279"/>
      <c r="CC813" s="279"/>
      <c r="CD813" s="279"/>
      <c r="CE813" s="279"/>
    </row>
    <row r="814" spans="1:83" ht="12.65" customHeight="1" x14ac:dyDescent="0.35">
      <c r="B814" s="279"/>
      <c r="C814" s="279"/>
      <c r="D814" s="279"/>
      <c r="E814" s="279"/>
      <c r="F814" s="279"/>
      <c r="G814" s="279"/>
      <c r="H814" s="279"/>
      <c r="I814" s="279"/>
      <c r="J814" s="279"/>
      <c r="K814" s="279"/>
      <c r="L814" s="279"/>
      <c r="M814" s="279"/>
      <c r="N814" s="279"/>
      <c r="O814" s="279"/>
      <c r="P814" s="279"/>
      <c r="Q814" s="279"/>
      <c r="R814" s="279"/>
      <c r="S814" s="279"/>
      <c r="T814" s="279"/>
      <c r="U814" s="279"/>
      <c r="V814" s="279"/>
      <c r="W814" s="279"/>
      <c r="X814" s="279"/>
      <c r="Y814" s="279"/>
      <c r="Z814" s="279"/>
      <c r="AA814" s="279"/>
      <c r="AB814" s="279"/>
      <c r="AC814" s="279"/>
      <c r="AD814" s="279"/>
      <c r="AE814" s="279"/>
      <c r="AF814" s="279"/>
      <c r="AG814" s="279"/>
      <c r="AH814" s="279"/>
      <c r="AI814" s="279"/>
      <c r="AJ814" s="279"/>
      <c r="AK814" s="279"/>
      <c r="AL814" s="279"/>
      <c r="AM814" s="279"/>
      <c r="AN814" s="279"/>
      <c r="AO814" s="279"/>
      <c r="AP814" s="279"/>
      <c r="AQ814" s="279"/>
      <c r="AR814" s="279"/>
      <c r="AS814" s="279"/>
      <c r="AT814" s="279"/>
      <c r="AU814" s="279"/>
      <c r="AV814" s="279"/>
      <c r="AW814" s="279"/>
      <c r="AX814" s="279"/>
      <c r="AY814" s="279"/>
      <c r="AZ814" s="279"/>
      <c r="BA814" s="279"/>
      <c r="BB814" s="279"/>
      <c r="BC814" s="279"/>
      <c r="BD814" s="279"/>
      <c r="BE814" s="279"/>
      <c r="BF814" s="279"/>
      <c r="BG814" s="279"/>
      <c r="BH814" s="279"/>
      <c r="BI814" s="279"/>
      <c r="BJ814" s="279"/>
      <c r="BK814" s="279"/>
      <c r="BL814" s="279"/>
      <c r="BM814" s="279"/>
      <c r="BN814" s="279"/>
      <c r="BO814" s="279"/>
      <c r="BP814" s="279"/>
      <c r="BQ814" s="279"/>
      <c r="BR814" s="279"/>
      <c r="BS814" s="279"/>
      <c r="BT814" s="279"/>
      <c r="BU814" s="279"/>
      <c r="BV814" s="279"/>
      <c r="BW814" s="279"/>
      <c r="BX814" s="279"/>
      <c r="BY814" s="279"/>
      <c r="BZ814" s="279"/>
      <c r="CA814" s="279"/>
      <c r="CB814" s="279"/>
      <c r="CC814" s="279"/>
      <c r="CD814" s="279"/>
      <c r="CE814" s="279"/>
    </row>
    <row r="815" spans="1:83" ht="12.65" customHeight="1" x14ac:dyDescent="0.35">
      <c r="B815" s="282" t="s">
        <v>1004</v>
      </c>
      <c r="C815" s="283">
        <f t="shared" ref="C815:K815" si="23">SUM(C734:C813)</f>
        <v>1555.65</v>
      </c>
      <c r="D815" s="279">
        <f t="shared" si="23"/>
        <v>123252916</v>
      </c>
      <c r="E815" s="279">
        <f t="shared" si="23"/>
        <v>39706554</v>
      </c>
      <c r="F815" s="279">
        <f t="shared" si="23"/>
        <v>167312882</v>
      </c>
      <c r="G815" s="279">
        <f t="shared" si="23"/>
        <v>106218605</v>
      </c>
      <c r="H815" s="279">
        <f t="shared" si="23"/>
        <v>1612614</v>
      </c>
      <c r="I815" s="279">
        <f t="shared" si="23"/>
        <v>13580758</v>
      </c>
      <c r="J815" s="279">
        <f t="shared" si="23"/>
        <v>11690530</v>
      </c>
      <c r="K815" s="279">
        <f t="shared" si="23"/>
        <v>2813972</v>
      </c>
      <c r="L815" s="279">
        <f>SUM(L734:L813)+SUM(U734:U813)</f>
        <v>23719996</v>
      </c>
      <c r="M815" s="279">
        <f>SUM(M734:M813)+SUM(V734:V813)</f>
        <v>0</v>
      </c>
      <c r="N815" s="279">
        <f t="shared" ref="N815:Y815" si="24">SUM(N734:N813)</f>
        <v>1136371652</v>
      </c>
      <c r="O815" s="279">
        <f t="shared" si="24"/>
        <v>459190010</v>
      </c>
      <c r="P815" s="279">
        <f t="shared" si="24"/>
        <v>354089</v>
      </c>
      <c r="Q815" s="279">
        <f t="shared" si="24"/>
        <v>992857</v>
      </c>
      <c r="R815" s="279">
        <f t="shared" si="24"/>
        <v>0</v>
      </c>
      <c r="S815" s="279">
        <f t="shared" si="24"/>
        <v>1569552</v>
      </c>
      <c r="T815" s="283">
        <f t="shared" si="24"/>
        <v>435.87</v>
      </c>
      <c r="U815" s="279">
        <f t="shared" si="24"/>
        <v>0</v>
      </c>
      <c r="V815" s="279">
        <f t="shared" si="24"/>
        <v>0</v>
      </c>
      <c r="W815" s="279">
        <f t="shared" si="24"/>
        <v>0</v>
      </c>
      <c r="X815" s="279">
        <f t="shared" si="24"/>
        <v>0</v>
      </c>
      <c r="Y815" s="279" t="e">
        <f t="shared" si="24"/>
        <v>#DIV/0!</v>
      </c>
      <c r="Z815" s="279"/>
      <c r="AA815" s="279"/>
      <c r="AB815" s="279"/>
      <c r="AC815" s="279"/>
      <c r="AD815" s="279"/>
      <c r="AE815" s="279"/>
      <c r="AF815" s="279"/>
      <c r="AG815" s="279"/>
      <c r="AH815" s="279"/>
      <c r="AI815" s="279"/>
      <c r="AJ815" s="279"/>
      <c r="AK815" s="279"/>
      <c r="AL815" s="279"/>
      <c r="AM815" s="279"/>
      <c r="AN815" s="279"/>
      <c r="AO815" s="279"/>
      <c r="AP815" s="279"/>
      <c r="AQ815" s="279"/>
      <c r="AR815" s="279"/>
      <c r="AS815" s="279"/>
      <c r="AT815" s="279"/>
      <c r="AU815" s="279"/>
      <c r="AV815" s="279"/>
      <c r="AW815" s="279"/>
      <c r="AX815" s="279"/>
      <c r="AY815" s="279"/>
      <c r="AZ815" s="279"/>
      <c r="BA815" s="279"/>
      <c r="BB815" s="279"/>
      <c r="BC815" s="279"/>
      <c r="BD815" s="279"/>
      <c r="BE815" s="279"/>
      <c r="BF815" s="279"/>
      <c r="BG815" s="279"/>
      <c r="BH815" s="279"/>
      <c r="BI815" s="279"/>
      <c r="BJ815" s="279"/>
      <c r="BK815" s="279"/>
      <c r="BL815" s="279"/>
      <c r="BM815" s="279"/>
      <c r="BN815" s="279"/>
      <c r="BO815" s="279"/>
      <c r="BP815" s="279"/>
      <c r="BQ815" s="279"/>
      <c r="BR815" s="279"/>
      <c r="BS815" s="279"/>
      <c r="BT815" s="279"/>
      <c r="BU815" s="279"/>
      <c r="BV815" s="279"/>
      <c r="BW815" s="279"/>
      <c r="BX815" s="279"/>
      <c r="BY815" s="279"/>
      <c r="BZ815" s="279"/>
      <c r="CA815" s="279"/>
      <c r="CB815" s="279"/>
      <c r="CC815" s="279"/>
      <c r="CD815" s="279"/>
      <c r="CE815" s="279"/>
    </row>
    <row r="816" spans="1:83" ht="12.65" customHeight="1" x14ac:dyDescent="0.35">
      <c r="B816" s="279" t="s">
        <v>1005</v>
      </c>
      <c r="C816" s="283">
        <f>CE60</f>
        <v>1555.6499999999999</v>
      </c>
      <c r="D816" s="279">
        <f>CE61</f>
        <v>123252916.91000003</v>
      </c>
      <c r="E816" s="279">
        <f>CE62</f>
        <v>39706554</v>
      </c>
      <c r="F816" s="279">
        <f>CE63</f>
        <v>167312879.69</v>
      </c>
      <c r="G816" s="279">
        <f>CE64</f>
        <v>106218605.32000002</v>
      </c>
      <c r="H816" s="282">
        <f>CE65</f>
        <v>1612615.0599999998</v>
      </c>
      <c r="I816" s="282">
        <f>CE66</f>
        <v>13580757.295999998</v>
      </c>
      <c r="J816" s="282">
        <f>CE67</f>
        <v>11690530</v>
      </c>
      <c r="K816" s="282">
        <f>CE68</f>
        <v>2813972.97</v>
      </c>
      <c r="L816" s="282">
        <f>CE69</f>
        <v>23719994.620000001</v>
      </c>
      <c r="M816" s="282">
        <f>CE70</f>
        <v>0</v>
      </c>
      <c r="N816" s="279">
        <f>CE75</f>
        <v>1136371652.2699997</v>
      </c>
      <c r="O816" s="279">
        <f>CE73</f>
        <v>459190011.92999995</v>
      </c>
      <c r="P816" s="279">
        <f>CE76</f>
        <v>354089</v>
      </c>
      <c r="Q816" s="279">
        <f>CE77</f>
        <v>992857</v>
      </c>
      <c r="R816" s="279">
        <f>CE78</f>
        <v>0</v>
      </c>
      <c r="S816" s="279">
        <f>CE79</f>
        <v>1569552</v>
      </c>
      <c r="T816" s="283">
        <f>CE80</f>
        <v>435.87</v>
      </c>
      <c r="U816" s="279" t="s">
        <v>1006</v>
      </c>
      <c r="V816" s="279" t="s">
        <v>1006</v>
      </c>
      <c r="W816" s="279" t="s">
        <v>1006</v>
      </c>
      <c r="X816" s="279" t="s">
        <v>1006</v>
      </c>
      <c r="Y816" s="279">
        <f>M716</f>
        <v>222062553.21999997</v>
      </c>
      <c r="Z816" s="279"/>
      <c r="AA816" s="279"/>
      <c r="AB816" s="279"/>
      <c r="AC816" s="279"/>
      <c r="AD816" s="279"/>
      <c r="AE816" s="279"/>
      <c r="AF816" s="279"/>
      <c r="AG816" s="279"/>
      <c r="AH816" s="279"/>
      <c r="AI816" s="279"/>
      <c r="AJ816" s="279"/>
      <c r="AK816" s="279"/>
      <c r="AL816" s="279"/>
      <c r="AM816" s="279"/>
      <c r="AN816" s="279"/>
      <c r="AO816" s="279"/>
      <c r="AP816" s="279"/>
      <c r="AQ816" s="279"/>
      <c r="AR816" s="279"/>
      <c r="AS816" s="279"/>
      <c r="AT816" s="279"/>
      <c r="AU816" s="279"/>
      <c r="AV816" s="279"/>
      <c r="AW816" s="279"/>
      <c r="AX816" s="279"/>
      <c r="AY816" s="279"/>
      <c r="AZ816" s="279"/>
      <c r="BA816" s="279"/>
      <c r="BB816" s="279"/>
      <c r="BC816" s="279"/>
      <c r="BD816" s="279"/>
      <c r="BE816" s="279"/>
      <c r="BF816" s="279"/>
      <c r="BG816" s="279"/>
      <c r="BH816" s="279"/>
      <c r="BI816" s="279"/>
      <c r="BJ816" s="279"/>
      <c r="BK816" s="279"/>
      <c r="BL816" s="279"/>
      <c r="BM816" s="279"/>
      <c r="BN816" s="279"/>
      <c r="BO816" s="279"/>
      <c r="BP816" s="279"/>
      <c r="BQ816" s="279"/>
      <c r="BR816" s="279"/>
      <c r="BS816" s="279"/>
      <c r="BT816" s="279"/>
      <c r="BU816" s="279"/>
      <c r="BV816" s="279"/>
      <c r="BW816" s="279"/>
      <c r="BX816" s="279"/>
      <c r="BY816" s="279"/>
      <c r="BZ816" s="279"/>
      <c r="CA816" s="279"/>
      <c r="CB816" s="279"/>
      <c r="CC816" s="279"/>
      <c r="CD816" s="279"/>
      <c r="CE816" s="279"/>
    </row>
    <row r="817" spans="2:15" ht="12.65" customHeight="1" x14ac:dyDescent="0.35">
      <c r="B817" s="180" t="s">
        <v>471</v>
      </c>
      <c r="C817" s="199" t="s">
        <v>1007</v>
      </c>
      <c r="D817" s="180">
        <f>C378</f>
        <v>123252917</v>
      </c>
      <c r="E817" s="180">
        <f>C379</f>
        <v>39706553</v>
      </c>
      <c r="F817" s="180">
        <f>C380</f>
        <v>167312880</v>
      </c>
      <c r="G817" s="243">
        <f>C381</f>
        <v>106218605</v>
      </c>
      <c r="H817" s="243">
        <f>C382</f>
        <v>1612615</v>
      </c>
      <c r="I817" s="243">
        <f>C383</f>
        <v>13580756</v>
      </c>
      <c r="J817" s="243">
        <f>C384</f>
        <v>11690527</v>
      </c>
      <c r="K817" s="243">
        <f>C385</f>
        <v>2813973</v>
      </c>
      <c r="L817" s="243">
        <f>C386+C387+C388+C389</f>
        <v>23719995</v>
      </c>
      <c r="M817" s="243">
        <f>C370</f>
        <v>33160898</v>
      </c>
      <c r="N817" s="180">
        <f>D361</f>
        <v>1136371651.5</v>
      </c>
      <c r="O817" s="180">
        <f>C359</f>
        <v>459190012</v>
      </c>
    </row>
  </sheetData>
  <sheetProtection algorithmName="SHA-512" hashValue="n1K/732dFmaX20sgF16GwcilYQzY6pe4SMKh8EzNHgqLrVqKstmkOsNheN/vfDi1poBrXOAxEoAo0brmw6kWyw==" saltValue="vd9pB7wG5u+o9uH1W8+Mnw==" spinCount="100000" sheet="1" objects="1" scenarios="1"/>
  <mergeCells count="1">
    <mergeCell ref="B220:C220"/>
  </mergeCells>
  <phoneticPr fontId="0" type="noConversion"/>
  <hyperlinks>
    <hyperlink ref="F16" r:id="rId1" xr:uid="{00000000-0004-0000-0000-000000000000}"/>
    <hyperlink ref="C17" r:id="rId2" xr:uid="{00000000-0004-0000-0000-000001000000}"/>
  </hyperlinks>
  <printOptions horizontalCentered="1" gridLinesSet="0"/>
  <pageMargins left="0.25" right="0.25" top="0.5" bottom="0.5" header="0.5" footer="0.5"/>
  <pageSetup scale="95" orientation="portrait" r:id="rId3"/>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M384"/>
  <sheetViews>
    <sheetView showGridLines="0" topLeftCell="A259" zoomScale="65" workbookViewId="0">
      <selection activeCell="D281" sqref="D281"/>
    </sheetView>
  </sheetViews>
  <sheetFormatPr defaultColWidth="8.875" defaultRowHeight="20.149999999999999" customHeight="1" x14ac:dyDescent="0.35"/>
  <cols>
    <col min="1" max="1" width="5.75" style="78" customWidth="1"/>
    <col min="2" max="2" width="22.4375" style="78" customWidth="1"/>
    <col min="3" max="8" width="13.75" style="78" customWidth="1"/>
    <col min="9" max="9" width="15.75" style="78" customWidth="1"/>
    <col min="10" max="16384" width="8.875" style="78"/>
  </cols>
  <sheetData>
    <row r="1" spans="1:13" ht="20.149999999999999" customHeight="1" x14ac:dyDescent="0.35">
      <c r="A1" s="4" t="s">
        <v>1173</v>
      </c>
      <c r="B1" s="5"/>
      <c r="C1" s="5"/>
      <c r="D1" s="6"/>
      <c r="E1" s="5"/>
      <c r="F1" s="5"/>
      <c r="G1" s="5"/>
      <c r="H1" s="5"/>
      <c r="I1"/>
    </row>
    <row r="2" spans="1:13" ht="20.149999999999999" customHeight="1" x14ac:dyDescent="0.35">
      <c r="A2" s="45"/>
      <c r="B2" s="77"/>
      <c r="C2" s="77"/>
      <c r="D2" s="77"/>
      <c r="E2" s="77"/>
      <c r="F2" s="77"/>
      <c r="G2" s="77"/>
      <c r="H2" s="77"/>
      <c r="I2" s="168" t="s">
        <v>1174</v>
      </c>
    </row>
    <row r="3" spans="1:13" ht="20.149999999999999" customHeight="1" x14ac:dyDescent="0.35">
      <c r="A3" s="45"/>
      <c r="B3" s="77"/>
      <c r="C3" s="77"/>
      <c r="D3" s="77"/>
      <c r="E3" s="77"/>
      <c r="F3" s="77"/>
      <c r="G3" s="77"/>
      <c r="H3" s="77"/>
      <c r="I3" s="45"/>
    </row>
    <row r="4" spans="1:13" ht="20.149999999999999" customHeight="1" x14ac:dyDescent="0.35">
      <c r="A4" s="79" t="str">
        <f>"HOSPITAL NAME: "&amp;Data!C84</f>
        <v>HOSPITAL NAME: Confluence Health: Central Washington Hospital</v>
      </c>
      <c r="B4" s="77"/>
      <c r="C4" s="77"/>
      <c r="D4" s="77"/>
      <c r="E4" s="77"/>
      <c r="F4" s="77"/>
      <c r="G4" s="80"/>
      <c r="H4" s="79" t="str">
        <f>"FYE: "&amp;Data!C82</f>
        <v>FYE: 12/31/2020</v>
      </c>
    </row>
    <row r="5" spans="1:13" ht="20.149999999999999" customHeight="1" x14ac:dyDescent="0.35">
      <c r="A5" s="23">
        <v>1</v>
      </c>
      <c r="B5" s="14" t="s">
        <v>209</v>
      </c>
      <c r="C5" s="89" t="s">
        <v>10</v>
      </c>
      <c r="D5" s="15" t="s">
        <v>11</v>
      </c>
      <c r="E5" s="15" t="s">
        <v>12</v>
      </c>
      <c r="F5" s="15" t="s">
        <v>13</v>
      </c>
      <c r="G5" s="15" t="s">
        <v>14</v>
      </c>
      <c r="H5" s="15" t="s">
        <v>15</v>
      </c>
      <c r="I5" s="15" t="s">
        <v>16</v>
      </c>
    </row>
    <row r="6" spans="1:13" ht="20.149999999999999" customHeight="1" x14ac:dyDescent="0.35">
      <c r="A6" s="81">
        <v>2</v>
      </c>
      <c r="B6" s="17" t="s">
        <v>1175</v>
      </c>
      <c r="C6" s="88" t="s">
        <v>92</v>
      </c>
      <c r="D6" s="18" t="s">
        <v>1176</v>
      </c>
      <c r="E6" s="18" t="s">
        <v>94</v>
      </c>
      <c r="F6" s="18" t="s">
        <v>95</v>
      </c>
      <c r="G6" s="18" t="s">
        <v>96</v>
      </c>
      <c r="H6" s="18" t="s">
        <v>97</v>
      </c>
      <c r="I6" s="18" t="s">
        <v>98</v>
      </c>
    </row>
    <row r="7" spans="1:13" ht="20.149999999999999" customHeight="1" x14ac:dyDescent="0.35">
      <c r="A7" s="82"/>
      <c r="B7" s="83"/>
      <c r="C7" s="18" t="s">
        <v>163</v>
      </c>
      <c r="D7" s="18" t="s">
        <v>1177</v>
      </c>
      <c r="E7" s="18" t="s">
        <v>163</v>
      </c>
      <c r="F7" s="18" t="s">
        <v>1178</v>
      </c>
      <c r="G7" s="18" t="s">
        <v>165</v>
      </c>
      <c r="H7" s="18" t="s">
        <v>163</v>
      </c>
      <c r="I7" s="18" t="s">
        <v>166</v>
      </c>
    </row>
    <row r="8" spans="1:13" ht="20.149999999999999" customHeight="1" x14ac:dyDescent="0.35">
      <c r="A8" s="23">
        <v>3</v>
      </c>
      <c r="B8" s="14" t="s">
        <v>1179</v>
      </c>
      <c r="C8" s="15" t="s">
        <v>215</v>
      </c>
      <c r="D8" s="15" t="s">
        <v>215</v>
      </c>
      <c r="E8" s="15" t="s">
        <v>215</v>
      </c>
      <c r="F8" s="15" t="s">
        <v>215</v>
      </c>
      <c r="G8" s="15" t="s">
        <v>215</v>
      </c>
      <c r="H8" s="15" t="s">
        <v>215</v>
      </c>
      <c r="I8" s="15" t="s">
        <v>215</v>
      </c>
    </row>
    <row r="9" spans="1:13" ht="20.149999999999999" customHeight="1" x14ac:dyDescent="0.35">
      <c r="A9" s="23">
        <v>4</v>
      </c>
      <c r="B9" s="14" t="s">
        <v>233</v>
      </c>
      <c r="C9" s="14">
        <f>Data!C59</f>
        <v>5401</v>
      </c>
      <c r="D9" s="14">
        <f>Data!D59</f>
        <v>11942</v>
      </c>
      <c r="E9" s="14">
        <f>Data!E59</f>
        <v>26274</v>
      </c>
      <c r="F9" s="14">
        <f>Data!F59</f>
        <v>0</v>
      </c>
      <c r="G9" s="14">
        <f>Data!G59</f>
        <v>0</v>
      </c>
      <c r="H9" s="14">
        <f>Data!H59</f>
        <v>0</v>
      </c>
      <c r="I9" s="14">
        <f>Data!I59</f>
        <v>0</v>
      </c>
    </row>
    <row r="10" spans="1:13" ht="20.149999999999999" customHeight="1" x14ac:dyDescent="0.35">
      <c r="A10" s="23">
        <v>5</v>
      </c>
      <c r="B10" s="14" t="s">
        <v>234</v>
      </c>
      <c r="C10" s="26">
        <f>Data!C60</f>
        <v>57.69</v>
      </c>
      <c r="D10" s="26">
        <f>Data!D60</f>
        <v>92.81</v>
      </c>
      <c r="E10" s="26">
        <f>Data!E60</f>
        <v>210.95999999999998</v>
      </c>
      <c r="F10" s="26">
        <f>Data!F60</f>
        <v>0</v>
      </c>
      <c r="G10" s="26">
        <f>Data!G60</f>
        <v>0</v>
      </c>
      <c r="H10" s="26">
        <f>Data!H60</f>
        <v>0</v>
      </c>
      <c r="I10" s="26">
        <f>Data!I60</f>
        <v>0</v>
      </c>
    </row>
    <row r="11" spans="1:13" ht="20.149999999999999" customHeight="1" x14ac:dyDescent="0.35">
      <c r="A11" s="23">
        <v>6</v>
      </c>
      <c r="B11" s="14" t="s">
        <v>235</v>
      </c>
      <c r="C11" s="14">
        <f>Data!C61</f>
        <v>5549802.4400000004</v>
      </c>
      <c r="D11" s="14">
        <f>Data!D61</f>
        <v>7448335.8700000001</v>
      </c>
      <c r="E11" s="14">
        <f>Data!E61</f>
        <v>17656559.940000001</v>
      </c>
      <c r="F11" s="14">
        <f>Data!F61</f>
        <v>0</v>
      </c>
      <c r="G11" s="14">
        <f>Data!G61</f>
        <v>0</v>
      </c>
      <c r="H11" s="14">
        <f>Data!H61</f>
        <v>0</v>
      </c>
      <c r="I11" s="14">
        <f>Data!I61</f>
        <v>0</v>
      </c>
    </row>
    <row r="12" spans="1:13" ht="20.149999999999999" customHeight="1" x14ac:dyDescent="0.35">
      <c r="A12" s="23">
        <v>7</v>
      </c>
      <c r="B12" s="14" t="s">
        <v>3</v>
      </c>
      <c r="C12" s="14">
        <f>Data!C62</f>
        <v>1627715</v>
      </c>
      <c r="D12" s="14">
        <f>Data!D62</f>
        <v>2170119</v>
      </c>
      <c r="E12" s="14">
        <f>Data!E62</f>
        <v>5527262</v>
      </c>
      <c r="F12" s="14">
        <f>Data!F62</f>
        <v>0</v>
      </c>
      <c r="G12" s="14">
        <f>Data!G62</f>
        <v>0</v>
      </c>
      <c r="H12" s="14">
        <f>Data!H62</f>
        <v>0</v>
      </c>
      <c r="I12" s="14">
        <f>Data!I62</f>
        <v>0</v>
      </c>
    </row>
    <row r="13" spans="1:13" ht="20.149999999999999" customHeight="1" x14ac:dyDescent="0.35">
      <c r="A13" s="23">
        <v>8</v>
      </c>
      <c r="B13" s="14" t="s">
        <v>236</v>
      </c>
      <c r="C13" s="14">
        <f>Data!C63</f>
        <v>1371575</v>
      </c>
      <c r="D13" s="14">
        <f>Data!D63</f>
        <v>506483.33</v>
      </c>
      <c r="E13" s="14">
        <f>Data!E63</f>
        <v>275274.84999999998</v>
      </c>
      <c r="F13" s="14">
        <f>Data!F63</f>
        <v>0</v>
      </c>
      <c r="G13" s="14">
        <f>Data!G63</f>
        <v>0</v>
      </c>
      <c r="H13" s="14">
        <f>Data!H63</f>
        <v>0</v>
      </c>
      <c r="I13" s="14">
        <f>Data!I63</f>
        <v>0</v>
      </c>
    </row>
    <row r="14" spans="1:13" ht="20.149999999999999" customHeight="1" x14ac:dyDescent="0.35">
      <c r="A14" s="23">
        <v>9</v>
      </c>
      <c r="B14" s="14" t="s">
        <v>237</v>
      </c>
      <c r="C14" s="14">
        <f>Data!C64</f>
        <v>683525</v>
      </c>
      <c r="D14" s="14">
        <f>Data!D64</f>
        <v>793020.83</v>
      </c>
      <c r="E14" s="14">
        <f>Data!E64</f>
        <v>956744.91</v>
      </c>
      <c r="F14" s="14">
        <f>Data!F64</f>
        <v>0</v>
      </c>
      <c r="G14" s="14">
        <f>Data!G64</f>
        <v>0</v>
      </c>
      <c r="H14" s="14">
        <f>Data!H64</f>
        <v>0</v>
      </c>
      <c r="I14" s="14">
        <f>Data!I64</f>
        <v>0</v>
      </c>
    </row>
    <row r="15" spans="1:13" ht="20.149999999999999" customHeight="1" x14ac:dyDescent="0.35">
      <c r="A15" s="23">
        <v>10</v>
      </c>
      <c r="B15" s="14" t="s">
        <v>444</v>
      </c>
      <c r="C15" s="14">
        <f>Data!C65</f>
        <v>8044.95</v>
      </c>
      <c r="D15" s="14">
        <f>Data!D65</f>
        <v>15272.41</v>
      </c>
      <c r="E15" s="14">
        <f>Data!E65</f>
        <v>51774.080000000002</v>
      </c>
      <c r="F15" s="14">
        <f>Data!F65</f>
        <v>0</v>
      </c>
      <c r="G15" s="14">
        <f>Data!G65</f>
        <v>0</v>
      </c>
      <c r="H15" s="14">
        <f>Data!H65</f>
        <v>0</v>
      </c>
      <c r="I15" s="14">
        <f>Data!I65</f>
        <v>0</v>
      </c>
      <c r="M15" s="271"/>
    </row>
    <row r="16" spans="1:13" ht="20.149999999999999" customHeight="1" x14ac:dyDescent="0.35">
      <c r="A16" s="23">
        <v>11</v>
      </c>
      <c r="B16" s="14" t="s">
        <v>445</v>
      </c>
      <c r="C16" s="14">
        <f>Data!C66</f>
        <v>29580.240000000002</v>
      </c>
      <c r="D16" s="14">
        <f>Data!D66</f>
        <v>19087.919999999998</v>
      </c>
      <c r="E16" s="14">
        <f>Data!E66</f>
        <v>239291.02</v>
      </c>
      <c r="F16" s="14">
        <f>Data!F66</f>
        <v>0</v>
      </c>
      <c r="G16" s="14">
        <f>Data!G66</f>
        <v>0</v>
      </c>
      <c r="H16" s="14">
        <f>Data!H66</f>
        <v>0</v>
      </c>
      <c r="I16" s="14">
        <f>Data!I66</f>
        <v>0</v>
      </c>
    </row>
    <row r="17" spans="1:9" ht="20.149999999999999" customHeight="1" x14ac:dyDescent="0.35">
      <c r="A17" s="23">
        <v>12</v>
      </c>
      <c r="B17" s="14" t="s">
        <v>6</v>
      </c>
      <c r="C17" s="14">
        <f>Data!C67</f>
        <v>115105</v>
      </c>
      <c r="D17" s="14">
        <f>Data!D67</f>
        <v>71492</v>
      </c>
      <c r="E17" s="14">
        <f>Data!E67</f>
        <v>104399</v>
      </c>
      <c r="F17" s="14">
        <f>Data!F67</f>
        <v>0</v>
      </c>
      <c r="G17" s="14">
        <f>Data!G67</f>
        <v>0</v>
      </c>
      <c r="H17" s="14">
        <f>Data!H67</f>
        <v>0</v>
      </c>
      <c r="I17" s="14">
        <f>Data!I67</f>
        <v>0</v>
      </c>
    </row>
    <row r="18" spans="1:9" ht="20.149999999999999" customHeight="1" x14ac:dyDescent="0.35">
      <c r="A18" s="23">
        <v>13</v>
      </c>
      <c r="B18" s="14" t="s">
        <v>474</v>
      </c>
      <c r="C18" s="14">
        <f>Data!C68</f>
        <v>0</v>
      </c>
      <c r="D18" s="14">
        <f>Data!D68</f>
        <v>0</v>
      </c>
      <c r="E18" s="14">
        <f>Data!E68</f>
        <v>0</v>
      </c>
      <c r="F18" s="14">
        <f>Data!F68</f>
        <v>0</v>
      </c>
      <c r="G18" s="14">
        <f>Data!G68</f>
        <v>0</v>
      </c>
      <c r="H18" s="14">
        <f>Data!H68</f>
        <v>0</v>
      </c>
      <c r="I18" s="14">
        <f>Data!I68</f>
        <v>0</v>
      </c>
    </row>
    <row r="19" spans="1:9" ht="20.149999999999999" customHeight="1" x14ac:dyDescent="0.35">
      <c r="A19" s="23">
        <v>14</v>
      </c>
      <c r="B19" s="14" t="s">
        <v>241</v>
      </c>
      <c r="C19" s="14">
        <f>Data!C69</f>
        <v>22459.84</v>
      </c>
      <c r="D19" s="14">
        <f>Data!D69</f>
        <v>11935.92</v>
      </c>
      <c r="E19" s="14">
        <f>Data!E69</f>
        <v>24035.68</v>
      </c>
      <c r="F19" s="14">
        <f>Data!F69</f>
        <v>0</v>
      </c>
      <c r="G19" s="14">
        <f>Data!G69</f>
        <v>0</v>
      </c>
      <c r="H19" s="14">
        <f>Data!H69</f>
        <v>0</v>
      </c>
      <c r="I19" s="14">
        <f>Data!I69</f>
        <v>0</v>
      </c>
    </row>
    <row r="20" spans="1:9" ht="20.149999999999999" customHeight="1" x14ac:dyDescent="0.35">
      <c r="A20" s="23">
        <v>15</v>
      </c>
      <c r="B20" s="14" t="s">
        <v>242</v>
      </c>
      <c r="C20" s="14">
        <f>-Data!C70</f>
        <v>0</v>
      </c>
      <c r="D20" s="14">
        <f>-Data!D70</f>
        <v>0</v>
      </c>
      <c r="E20" s="14">
        <f>-Data!E70</f>
        <v>0</v>
      </c>
      <c r="F20" s="14">
        <f>-Data!F70</f>
        <v>0</v>
      </c>
      <c r="G20" s="14">
        <f>-Data!G70</f>
        <v>0</v>
      </c>
      <c r="H20" s="14">
        <f>-Data!H70</f>
        <v>0</v>
      </c>
      <c r="I20" s="14">
        <f>-Data!I70</f>
        <v>0</v>
      </c>
    </row>
    <row r="21" spans="1:9" ht="20.149999999999999" customHeight="1" x14ac:dyDescent="0.35">
      <c r="A21" s="23">
        <v>16</v>
      </c>
      <c r="B21" s="48" t="s">
        <v>1180</v>
      </c>
      <c r="C21" s="14">
        <f>Data!C71</f>
        <v>9407807.4700000007</v>
      </c>
      <c r="D21" s="14">
        <f>Data!D71</f>
        <v>11035747.280000001</v>
      </c>
      <c r="E21" s="14">
        <f>Data!E71</f>
        <v>24835341.48</v>
      </c>
      <c r="F21" s="14">
        <f>Data!F71</f>
        <v>0</v>
      </c>
      <c r="G21" s="14">
        <f>Data!G71</f>
        <v>0</v>
      </c>
      <c r="H21" s="14">
        <f>Data!H71</f>
        <v>0</v>
      </c>
      <c r="I21" s="14">
        <f>Data!I71</f>
        <v>0</v>
      </c>
    </row>
    <row r="22" spans="1:9" ht="20.149999999999999" customHeight="1" x14ac:dyDescent="0.35">
      <c r="A22" s="23">
        <v>17</v>
      </c>
      <c r="B22" s="14" t="s">
        <v>244</v>
      </c>
      <c r="C22" s="210"/>
      <c r="D22" s="211"/>
      <c r="E22" s="211"/>
      <c r="F22" s="211"/>
      <c r="G22" s="211"/>
      <c r="H22" s="211"/>
      <c r="I22" s="211"/>
    </row>
    <row r="23" spans="1:9" ht="20.149999999999999" customHeight="1" x14ac:dyDescent="0.35">
      <c r="A23" s="23">
        <v>18</v>
      </c>
      <c r="B23" s="14" t="s">
        <v>1181</v>
      </c>
      <c r="C23" s="48" t="e">
        <f>+Data!M668</f>
        <v>#DIV/0!</v>
      </c>
      <c r="D23" s="48" t="e">
        <f>+Data!M669</f>
        <v>#DIV/0!</v>
      </c>
      <c r="E23" s="48" t="e">
        <f>+Data!M670</f>
        <v>#DIV/0!</v>
      </c>
      <c r="F23" s="48" t="e">
        <f>+Data!M671</f>
        <v>#DIV/0!</v>
      </c>
      <c r="G23" s="48" t="e">
        <f>+Data!M672</f>
        <v>#DIV/0!</v>
      </c>
      <c r="H23" s="48" t="e">
        <f>+Data!M673</f>
        <v>#DIV/0!</v>
      </c>
      <c r="I23" s="48" t="e">
        <f>+Data!M674</f>
        <v>#DIV/0!</v>
      </c>
    </row>
    <row r="24" spans="1:9" ht="20.149999999999999" customHeight="1" x14ac:dyDescent="0.35">
      <c r="A24" s="23">
        <v>19</v>
      </c>
      <c r="B24" s="48" t="s">
        <v>1182</v>
      </c>
      <c r="C24" s="14">
        <f>Data!C73</f>
        <v>45328084</v>
      </c>
      <c r="D24" s="14">
        <f>Data!D73</f>
        <v>60066089.850000001</v>
      </c>
      <c r="E24" s="14">
        <f>Data!E73</f>
        <v>99230541.310000002</v>
      </c>
      <c r="F24" s="14">
        <f>Data!F73</f>
        <v>0</v>
      </c>
      <c r="G24" s="14">
        <f>Data!G73</f>
        <v>0</v>
      </c>
      <c r="H24" s="14">
        <f>Data!H73</f>
        <v>0</v>
      </c>
      <c r="I24" s="14">
        <f>Data!I73</f>
        <v>0</v>
      </c>
    </row>
    <row r="25" spans="1:9" ht="20.149999999999999" customHeight="1" x14ac:dyDescent="0.35">
      <c r="A25" s="23">
        <v>20</v>
      </c>
      <c r="B25" s="48" t="s">
        <v>1183</v>
      </c>
      <c r="C25" s="14">
        <f>Data!C74</f>
        <v>174605</v>
      </c>
      <c r="D25" s="14">
        <f>Data!D74</f>
        <v>3178726</v>
      </c>
      <c r="E25" s="14">
        <f>Data!E74</f>
        <v>8229110</v>
      </c>
      <c r="F25" s="14">
        <f>Data!F74</f>
        <v>0</v>
      </c>
      <c r="G25" s="14">
        <f>Data!G74</f>
        <v>0</v>
      </c>
      <c r="H25" s="14">
        <f>Data!H74</f>
        <v>0</v>
      </c>
      <c r="I25" s="14">
        <f>Data!I74</f>
        <v>0</v>
      </c>
    </row>
    <row r="26" spans="1:9" ht="18" customHeight="1" x14ac:dyDescent="0.35">
      <c r="A26" s="23">
        <v>21</v>
      </c>
      <c r="B26" s="48" t="s">
        <v>1184</v>
      </c>
      <c r="C26" s="14">
        <f>Data!C75</f>
        <v>45502689</v>
      </c>
      <c r="D26" s="14">
        <f>Data!D75</f>
        <v>63244815.850000001</v>
      </c>
      <c r="E26" s="14">
        <f>Data!E75</f>
        <v>107459651.31</v>
      </c>
      <c r="F26" s="14">
        <f>Data!F75</f>
        <v>0</v>
      </c>
      <c r="G26" s="14">
        <f>Data!G75</f>
        <v>0</v>
      </c>
      <c r="H26" s="14">
        <f>Data!H75</f>
        <v>0</v>
      </c>
      <c r="I26" s="14">
        <f>Data!I75</f>
        <v>0</v>
      </c>
    </row>
    <row r="27" spans="1:9" ht="20.149999999999999" customHeight="1" x14ac:dyDescent="0.35">
      <c r="A27" s="23" t="s">
        <v>1185</v>
      </c>
      <c r="B27" s="60"/>
      <c r="C27" s="211"/>
      <c r="D27" s="211"/>
      <c r="E27" s="211"/>
      <c r="F27" s="211"/>
      <c r="G27" s="211"/>
      <c r="H27" s="211"/>
      <c r="I27" s="211"/>
    </row>
    <row r="28" spans="1:9" ht="20.149999999999999" customHeight="1" x14ac:dyDescent="0.35">
      <c r="A28" s="23">
        <v>22</v>
      </c>
      <c r="B28" s="14" t="s">
        <v>1186</v>
      </c>
      <c r="C28" s="14">
        <f>Data!C76</f>
        <v>12817</v>
      </c>
      <c r="D28" s="14">
        <f>Data!D76</f>
        <v>22396</v>
      </c>
      <c r="E28" s="14">
        <f>Data!E76</f>
        <v>82636</v>
      </c>
      <c r="F28" s="14">
        <f>Data!F76</f>
        <v>0</v>
      </c>
      <c r="G28" s="14">
        <f>Data!G76</f>
        <v>0</v>
      </c>
      <c r="H28" s="14">
        <f>Data!H76</f>
        <v>0</v>
      </c>
      <c r="I28" s="14">
        <f>Data!I76</f>
        <v>0</v>
      </c>
    </row>
    <row r="29" spans="1:9" ht="20.149999999999999" customHeight="1" x14ac:dyDescent="0.35">
      <c r="A29" s="23">
        <v>23</v>
      </c>
      <c r="B29" s="14" t="s">
        <v>1187</v>
      </c>
      <c r="C29" s="14">
        <f>Data!C77</f>
        <v>8345</v>
      </c>
      <c r="D29" s="14">
        <f>Data!D77</f>
        <v>86230</v>
      </c>
      <c r="E29" s="14">
        <f>Data!E77</f>
        <v>158552</v>
      </c>
      <c r="F29" s="14">
        <f>Data!F77</f>
        <v>0</v>
      </c>
      <c r="G29" s="14">
        <f>Data!G77</f>
        <v>0</v>
      </c>
      <c r="H29" s="14">
        <f>Data!H77</f>
        <v>0</v>
      </c>
      <c r="I29" s="14">
        <f>Data!I77</f>
        <v>0</v>
      </c>
    </row>
    <row r="30" spans="1:9" ht="20.149999999999999" customHeight="1" x14ac:dyDescent="0.35">
      <c r="A30" s="23">
        <v>24</v>
      </c>
      <c r="B30" s="14" t="s">
        <v>1188</v>
      </c>
      <c r="C30" s="14">
        <f>Data!C78</f>
        <v>0</v>
      </c>
      <c r="D30" s="14">
        <f>Data!D78</f>
        <v>0</v>
      </c>
      <c r="E30" s="14">
        <f>Data!E78</f>
        <v>0</v>
      </c>
      <c r="F30" s="14">
        <f>Data!F78</f>
        <v>0</v>
      </c>
      <c r="G30" s="14">
        <f>Data!G78</f>
        <v>0</v>
      </c>
      <c r="H30" s="14">
        <f>Data!H78</f>
        <v>0</v>
      </c>
      <c r="I30" s="14">
        <f>Data!I78</f>
        <v>0</v>
      </c>
    </row>
    <row r="31" spans="1:9" ht="20.149999999999999" customHeight="1" x14ac:dyDescent="0.35">
      <c r="A31" s="23">
        <v>25</v>
      </c>
      <c r="B31" s="14" t="s">
        <v>1189</v>
      </c>
      <c r="C31" s="14">
        <f>Data!C79</f>
        <v>111994</v>
      </c>
      <c r="D31" s="14">
        <f>Data!D79</f>
        <v>153439</v>
      </c>
      <c r="E31" s="14">
        <f>Data!E79</f>
        <v>397410</v>
      </c>
      <c r="F31" s="14">
        <f>Data!F79</f>
        <v>0</v>
      </c>
      <c r="G31" s="14">
        <f>Data!G79</f>
        <v>0</v>
      </c>
      <c r="H31" s="14">
        <f>Data!H79</f>
        <v>0</v>
      </c>
      <c r="I31" s="14">
        <f>Data!I79</f>
        <v>0</v>
      </c>
    </row>
    <row r="32" spans="1:9" ht="20.149999999999999" customHeight="1" x14ac:dyDescent="0.35">
      <c r="A32" s="23">
        <v>26</v>
      </c>
      <c r="B32" s="14" t="s">
        <v>252</v>
      </c>
      <c r="C32" s="84">
        <f>Data!C80</f>
        <v>47.01</v>
      </c>
      <c r="D32" s="84">
        <f>Data!D80</f>
        <v>58.03</v>
      </c>
      <c r="E32" s="84">
        <f>Data!E80</f>
        <v>137.19999999999999</v>
      </c>
      <c r="F32" s="84">
        <f>Data!F80</f>
        <v>0</v>
      </c>
      <c r="G32" s="84">
        <f>Data!G80</f>
        <v>0</v>
      </c>
      <c r="H32" s="84">
        <f>Data!H80</f>
        <v>0</v>
      </c>
      <c r="I32" s="84">
        <f>Data!I80</f>
        <v>0</v>
      </c>
    </row>
    <row r="33" spans="1:9" ht="20.149999999999999" customHeight="1" x14ac:dyDescent="0.35">
      <c r="A33" s="4" t="s">
        <v>1173</v>
      </c>
      <c r="B33" s="5"/>
      <c r="C33" s="5"/>
      <c r="D33" s="6"/>
      <c r="E33" s="5"/>
      <c r="F33" s="5"/>
      <c r="G33" s="5"/>
      <c r="H33" s="5"/>
      <c r="I33" s="4"/>
    </row>
    <row r="34" spans="1:9" ht="20.149999999999999" customHeight="1" x14ac:dyDescent="0.35">
      <c r="A34" s="45"/>
      <c r="B34" s="77"/>
      <c r="C34" s="77"/>
      <c r="D34" s="77"/>
      <c r="E34" s="77"/>
      <c r="F34" s="77"/>
      <c r="G34" s="77"/>
      <c r="H34" s="77"/>
      <c r="I34" s="168" t="s">
        <v>1190</v>
      </c>
    </row>
    <row r="35" spans="1:9" ht="20.149999999999999" customHeight="1" x14ac:dyDescent="0.35">
      <c r="A35" s="45"/>
      <c r="B35" s="77"/>
      <c r="C35" s="77"/>
      <c r="D35" s="77"/>
      <c r="E35" s="77"/>
      <c r="F35" s="77"/>
      <c r="G35" s="77"/>
      <c r="H35" s="77"/>
      <c r="I35" s="45"/>
    </row>
    <row r="36" spans="1:9" ht="20.149999999999999" customHeight="1" x14ac:dyDescent="0.35">
      <c r="A36" s="79" t="str">
        <f>"HOSPITAL NAME: "&amp;Data!C84</f>
        <v>HOSPITAL NAME: Confluence Health: Central Washington Hospital</v>
      </c>
      <c r="B36" s="77"/>
      <c r="C36" s="77"/>
      <c r="D36" s="77"/>
      <c r="E36" s="77"/>
      <c r="F36" s="77"/>
      <c r="G36" s="80"/>
      <c r="H36" s="79" t="str">
        <f>"FYE: "&amp;Data!C82</f>
        <v>FYE: 12/31/2020</v>
      </c>
    </row>
    <row r="37" spans="1:9" ht="20.149999999999999" customHeight="1" x14ac:dyDescent="0.35">
      <c r="A37" s="23">
        <v>1</v>
      </c>
      <c r="B37" s="14" t="s">
        <v>209</v>
      </c>
      <c r="C37" s="15" t="s">
        <v>17</v>
      </c>
      <c r="D37" s="15" t="s">
        <v>18</v>
      </c>
      <c r="E37" s="15" t="s">
        <v>19</v>
      </c>
      <c r="F37" s="15" t="s">
        <v>20</v>
      </c>
      <c r="G37" s="15" t="s">
        <v>21</v>
      </c>
      <c r="H37" s="15" t="s">
        <v>22</v>
      </c>
      <c r="I37" s="15" t="s">
        <v>23</v>
      </c>
    </row>
    <row r="38" spans="1:9" ht="20.149999999999999" customHeight="1" x14ac:dyDescent="0.35">
      <c r="A38" s="81">
        <v>2</v>
      </c>
      <c r="B38" s="17" t="s">
        <v>1175</v>
      </c>
      <c r="C38" s="25"/>
      <c r="D38" s="18" t="s">
        <v>100</v>
      </c>
      <c r="E38" s="18" t="s">
        <v>101</v>
      </c>
      <c r="F38" s="18" t="s">
        <v>1191</v>
      </c>
      <c r="G38" s="18" t="s">
        <v>103</v>
      </c>
      <c r="H38" s="18" t="s">
        <v>1192</v>
      </c>
      <c r="I38" s="18" t="s">
        <v>105</v>
      </c>
    </row>
    <row r="39" spans="1:9" ht="20.149999999999999" customHeight="1" x14ac:dyDescent="0.35">
      <c r="A39" s="82"/>
      <c r="B39" s="83"/>
      <c r="C39" s="18" t="s">
        <v>99</v>
      </c>
      <c r="D39" s="18" t="s">
        <v>157</v>
      </c>
      <c r="E39" s="88" t="s">
        <v>167</v>
      </c>
      <c r="F39" s="18" t="s">
        <v>168</v>
      </c>
      <c r="G39" s="18" t="s">
        <v>169</v>
      </c>
      <c r="H39" s="18" t="s">
        <v>170</v>
      </c>
      <c r="I39" s="18" t="s">
        <v>169</v>
      </c>
    </row>
    <row r="40" spans="1:9" ht="20.149999999999999" customHeight="1" x14ac:dyDescent="0.35">
      <c r="A40" s="23">
        <v>3</v>
      </c>
      <c r="B40" s="14" t="s">
        <v>1179</v>
      </c>
      <c r="C40" s="15" t="s">
        <v>216</v>
      </c>
      <c r="D40" s="15" t="s">
        <v>215</v>
      </c>
      <c r="E40" s="15" t="s">
        <v>215</v>
      </c>
      <c r="F40" s="15" t="s">
        <v>215</v>
      </c>
      <c r="G40" s="15" t="s">
        <v>215</v>
      </c>
      <c r="H40" s="15" t="s">
        <v>217</v>
      </c>
      <c r="I40" s="89" t="s">
        <v>218</v>
      </c>
    </row>
    <row r="41" spans="1:9" ht="20.149999999999999" customHeight="1" x14ac:dyDescent="0.35">
      <c r="A41" s="23">
        <v>4</v>
      </c>
      <c r="B41" s="14" t="s">
        <v>233</v>
      </c>
      <c r="C41" s="14">
        <f>Data!J59</f>
        <v>1795</v>
      </c>
      <c r="D41" s="14">
        <f>Data!K59</f>
        <v>0</v>
      </c>
      <c r="E41" s="14">
        <f>Data!L59</f>
        <v>0</v>
      </c>
      <c r="F41" s="14">
        <f>Data!M59</f>
        <v>0</v>
      </c>
      <c r="G41" s="14">
        <f>Data!N59</f>
        <v>0</v>
      </c>
      <c r="H41" s="14">
        <f>Data!O59</f>
        <v>1282</v>
      </c>
      <c r="I41" s="14">
        <f>Data!P59</f>
        <v>737015</v>
      </c>
    </row>
    <row r="42" spans="1:9" ht="20.149999999999999" customHeight="1" x14ac:dyDescent="0.35">
      <c r="A42" s="23">
        <v>5</v>
      </c>
      <c r="B42" s="14" t="s">
        <v>234</v>
      </c>
      <c r="C42" s="26">
        <f>Data!J60</f>
        <v>0</v>
      </c>
      <c r="D42" s="26">
        <f>Data!K60</f>
        <v>0</v>
      </c>
      <c r="E42" s="26">
        <f>Data!L60</f>
        <v>0</v>
      </c>
      <c r="F42" s="26">
        <f>Data!M60</f>
        <v>0</v>
      </c>
      <c r="G42" s="26">
        <f>Data!N60</f>
        <v>0</v>
      </c>
      <c r="H42" s="26">
        <f>Data!O60</f>
        <v>26.51</v>
      </c>
      <c r="I42" s="26">
        <f>Data!P60</f>
        <v>64.11</v>
      </c>
    </row>
    <row r="43" spans="1:9" ht="20.149999999999999" customHeight="1" x14ac:dyDescent="0.35">
      <c r="A43" s="23">
        <v>6</v>
      </c>
      <c r="B43" s="14" t="s">
        <v>235</v>
      </c>
      <c r="C43" s="14">
        <f>Data!J61</f>
        <v>0</v>
      </c>
      <c r="D43" s="14">
        <f>Data!K61</f>
        <v>375.73</v>
      </c>
      <c r="E43" s="14">
        <f>Data!L61</f>
        <v>0</v>
      </c>
      <c r="F43" s="14">
        <f>Data!M61</f>
        <v>0</v>
      </c>
      <c r="G43" s="14">
        <f>Data!N61</f>
        <v>0</v>
      </c>
      <c r="H43" s="14">
        <f>Data!O61</f>
        <v>2682575.9500000002</v>
      </c>
      <c r="I43" s="14">
        <f>Data!P61</f>
        <v>5488058.5800000001</v>
      </c>
    </row>
    <row r="44" spans="1:9" ht="20.149999999999999" customHeight="1" x14ac:dyDescent="0.35">
      <c r="A44" s="23">
        <v>7</v>
      </c>
      <c r="B44" s="14" t="s">
        <v>3</v>
      </c>
      <c r="C44" s="14">
        <f>Data!J62</f>
        <v>0</v>
      </c>
      <c r="D44" s="14">
        <f>Data!K62</f>
        <v>44</v>
      </c>
      <c r="E44" s="14">
        <f>Data!L62</f>
        <v>0</v>
      </c>
      <c r="F44" s="14">
        <f>Data!M62</f>
        <v>0</v>
      </c>
      <c r="G44" s="14">
        <f>Data!N62</f>
        <v>0</v>
      </c>
      <c r="H44" s="14">
        <f>Data!O62</f>
        <v>761425</v>
      </c>
      <c r="I44" s="14">
        <f>Data!P62</f>
        <v>1684150</v>
      </c>
    </row>
    <row r="45" spans="1:9" ht="20.149999999999999" customHeight="1" x14ac:dyDescent="0.35">
      <c r="A45" s="23">
        <v>8</v>
      </c>
      <c r="B45" s="14" t="s">
        <v>236</v>
      </c>
      <c r="C45" s="14">
        <f>Data!J63</f>
        <v>0</v>
      </c>
      <c r="D45" s="14">
        <f>Data!K63</f>
        <v>0</v>
      </c>
      <c r="E45" s="14">
        <f>Data!L63</f>
        <v>0</v>
      </c>
      <c r="F45" s="14">
        <f>Data!M63</f>
        <v>0</v>
      </c>
      <c r="G45" s="14">
        <f>Data!N63</f>
        <v>0</v>
      </c>
      <c r="H45" s="14">
        <f>Data!O63</f>
        <v>0</v>
      </c>
      <c r="I45" s="14">
        <f>Data!P63</f>
        <v>1250400.83</v>
      </c>
    </row>
    <row r="46" spans="1:9" ht="20.149999999999999" customHeight="1" x14ac:dyDescent="0.35">
      <c r="A46" s="23">
        <v>9</v>
      </c>
      <c r="B46" s="14" t="s">
        <v>237</v>
      </c>
      <c r="C46" s="14">
        <f>Data!J64</f>
        <v>0</v>
      </c>
      <c r="D46" s="14">
        <f>Data!K64</f>
        <v>5.08</v>
      </c>
      <c r="E46" s="14">
        <f>Data!L64</f>
        <v>0</v>
      </c>
      <c r="F46" s="14">
        <f>Data!M64</f>
        <v>0</v>
      </c>
      <c r="G46" s="14">
        <f>Data!N64</f>
        <v>0</v>
      </c>
      <c r="H46" s="14">
        <f>Data!O64</f>
        <v>220322.78</v>
      </c>
      <c r="I46" s="14">
        <f>Data!P64</f>
        <v>4522868</v>
      </c>
    </row>
    <row r="47" spans="1:9" ht="20.149999999999999" customHeight="1" x14ac:dyDescent="0.35">
      <c r="A47" s="23">
        <v>10</v>
      </c>
      <c r="B47" s="14" t="s">
        <v>444</v>
      </c>
      <c r="C47" s="14">
        <f>Data!J65</f>
        <v>0</v>
      </c>
      <c r="D47" s="14">
        <f>Data!K65</f>
        <v>7257.07</v>
      </c>
      <c r="E47" s="14">
        <f>Data!L65</f>
        <v>0</v>
      </c>
      <c r="F47" s="14">
        <f>Data!M65</f>
        <v>0</v>
      </c>
      <c r="G47" s="14">
        <f>Data!N65</f>
        <v>0</v>
      </c>
      <c r="H47" s="14">
        <f>Data!O65</f>
        <v>480</v>
      </c>
      <c r="I47" s="14">
        <f>Data!P65</f>
        <v>8869.18</v>
      </c>
    </row>
    <row r="48" spans="1:9" ht="20.149999999999999" customHeight="1" x14ac:dyDescent="0.35">
      <c r="A48" s="23">
        <v>11</v>
      </c>
      <c r="B48" s="14" t="s">
        <v>445</v>
      </c>
      <c r="C48" s="14">
        <f>Data!J66</f>
        <v>0</v>
      </c>
      <c r="D48" s="14">
        <f>Data!K66</f>
        <v>0</v>
      </c>
      <c r="E48" s="14">
        <f>Data!L66</f>
        <v>0</v>
      </c>
      <c r="F48" s="14">
        <f>Data!M66</f>
        <v>0</v>
      </c>
      <c r="G48" s="14">
        <f>Data!N66</f>
        <v>0</v>
      </c>
      <c r="H48" s="14">
        <f>Data!O66</f>
        <v>104195.71</v>
      </c>
      <c r="I48" s="14">
        <f>Data!P66</f>
        <v>672194.93</v>
      </c>
    </row>
    <row r="49" spans="1:9" ht="20.149999999999999" customHeight="1" x14ac:dyDescent="0.35">
      <c r="A49" s="23">
        <v>12</v>
      </c>
      <c r="B49" s="14" t="s">
        <v>6</v>
      </c>
      <c r="C49" s="14">
        <f>Data!J67</f>
        <v>0</v>
      </c>
      <c r="D49" s="14">
        <f>Data!K67</f>
        <v>26632</v>
      </c>
      <c r="E49" s="14">
        <f>Data!L67</f>
        <v>0</v>
      </c>
      <c r="F49" s="14">
        <f>Data!M67</f>
        <v>0</v>
      </c>
      <c r="G49" s="14">
        <f>Data!N67</f>
        <v>0</v>
      </c>
      <c r="H49" s="14">
        <f>Data!O67</f>
        <v>109175</v>
      </c>
      <c r="I49" s="14">
        <f>Data!P67</f>
        <v>853504</v>
      </c>
    </row>
    <row r="50" spans="1:9" ht="20.149999999999999" customHeight="1" x14ac:dyDescent="0.35">
      <c r="A50" s="23">
        <v>13</v>
      </c>
      <c r="B50" s="14" t="s">
        <v>474</v>
      </c>
      <c r="C50" s="14">
        <f>Data!J68</f>
        <v>0</v>
      </c>
      <c r="D50" s="14">
        <f>Data!K68</f>
        <v>0</v>
      </c>
      <c r="E50" s="14">
        <f>Data!L68</f>
        <v>0</v>
      </c>
      <c r="F50" s="14">
        <f>Data!M68</f>
        <v>0</v>
      </c>
      <c r="G50" s="14">
        <f>Data!N68</f>
        <v>0</v>
      </c>
      <c r="H50" s="14">
        <f>Data!O68</f>
        <v>0</v>
      </c>
      <c r="I50" s="14">
        <f>Data!P68</f>
        <v>83274.39</v>
      </c>
    </row>
    <row r="51" spans="1:9" ht="20.149999999999999" customHeight="1" x14ac:dyDescent="0.35">
      <c r="A51" s="23">
        <v>14</v>
      </c>
      <c r="B51" s="14" t="s">
        <v>241</v>
      </c>
      <c r="C51" s="14">
        <f>Data!J69</f>
        <v>0</v>
      </c>
      <c r="D51" s="14">
        <f>Data!K69</f>
        <v>0</v>
      </c>
      <c r="E51" s="14">
        <f>Data!L69</f>
        <v>0</v>
      </c>
      <c r="F51" s="14">
        <f>Data!M69</f>
        <v>0</v>
      </c>
      <c r="G51" s="14">
        <f>Data!N69</f>
        <v>0</v>
      </c>
      <c r="H51" s="14">
        <f>Data!O69</f>
        <v>13111.49</v>
      </c>
      <c r="I51" s="14">
        <f>Data!P69</f>
        <v>98753.74</v>
      </c>
    </row>
    <row r="52" spans="1:9" ht="20.149999999999999" customHeight="1" x14ac:dyDescent="0.35">
      <c r="A52" s="23">
        <v>15</v>
      </c>
      <c r="B52" s="14" t="s">
        <v>242</v>
      </c>
      <c r="C52" s="14">
        <f>-Data!J70</f>
        <v>0</v>
      </c>
      <c r="D52" s="14">
        <f>-Data!K70</f>
        <v>0</v>
      </c>
      <c r="E52" s="14">
        <f>-Data!L70</f>
        <v>0</v>
      </c>
      <c r="F52" s="14">
        <f>-Data!M70</f>
        <v>0</v>
      </c>
      <c r="G52" s="14">
        <f>-Data!N70</f>
        <v>0</v>
      </c>
      <c r="H52" s="14">
        <f>-Data!O70</f>
        <v>0</v>
      </c>
      <c r="I52" s="14">
        <f>-Data!P70</f>
        <v>0</v>
      </c>
    </row>
    <row r="53" spans="1:9" ht="20.149999999999999" customHeight="1" x14ac:dyDescent="0.35">
      <c r="A53" s="23">
        <v>16</v>
      </c>
      <c r="B53" s="48" t="s">
        <v>1180</v>
      </c>
      <c r="C53" s="14">
        <f>Data!J71</f>
        <v>0</v>
      </c>
      <c r="D53" s="14">
        <f>Data!K71</f>
        <v>34313.879999999997</v>
      </c>
      <c r="E53" s="14">
        <f>Data!L71</f>
        <v>0</v>
      </c>
      <c r="F53" s="14">
        <f>Data!M71</f>
        <v>0</v>
      </c>
      <c r="G53" s="14">
        <f>Data!N71</f>
        <v>0</v>
      </c>
      <c r="H53" s="14">
        <f>Data!O71</f>
        <v>3891285.93</v>
      </c>
      <c r="I53" s="14">
        <f>Data!P71</f>
        <v>14662073.65</v>
      </c>
    </row>
    <row r="54" spans="1:9" ht="20.149999999999999" customHeight="1" x14ac:dyDescent="0.35">
      <c r="A54" s="23">
        <v>17</v>
      </c>
      <c r="B54" s="14" t="s">
        <v>244</v>
      </c>
      <c r="C54" s="211"/>
      <c r="D54" s="211"/>
      <c r="E54" s="211"/>
      <c r="F54" s="211"/>
      <c r="G54" s="211"/>
      <c r="H54" s="211"/>
      <c r="I54" s="211"/>
    </row>
    <row r="55" spans="1:9" ht="20.149999999999999" customHeight="1" x14ac:dyDescent="0.35">
      <c r="A55" s="23">
        <v>18</v>
      </c>
      <c r="B55" s="14" t="s">
        <v>1181</v>
      </c>
      <c r="C55" s="48" t="e">
        <f>+Data!M675</f>
        <v>#DIV/0!</v>
      </c>
      <c r="D55" s="48" t="e">
        <f>+Data!M676</f>
        <v>#DIV/0!</v>
      </c>
      <c r="E55" s="48" t="e">
        <f>+Data!M677</f>
        <v>#DIV/0!</v>
      </c>
      <c r="F55" s="48" t="e">
        <f>+Data!M678</f>
        <v>#DIV/0!</v>
      </c>
      <c r="G55" s="48" t="e">
        <f>+Data!M679</f>
        <v>#DIV/0!</v>
      </c>
      <c r="H55" s="48" t="e">
        <f>+Data!M680</f>
        <v>#DIV/0!</v>
      </c>
      <c r="I55" s="48" t="e">
        <f>+Data!M681</f>
        <v>#DIV/0!</v>
      </c>
    </row>
    <row r="56" spans="1:9" ht="20.149999999999999" customHeight="1" x14ac:dyDescent="0.35">
      <c r="A56" s="23">
        <v>19</v>
      </c>
      <c r="B56" s="48" t="s">
        <v>1182</v>
      </c>
      <c r="C56" s="14">
        <f>Data!J73</f>
        <v>4919884</v>
      </c>
      <c r="D56" s="14">
        <f>Data!K73</f>
        <v>-19.91</v>
      </c>
      <c r="E56" s="14">
        <f>Data!L73</f>
        <v>0</v>
      </c>
      <c r="F56" s="14">
        <f>Data!M73</f>
        <v>0</v>
      </c>
      <c r="G56" s="14">
        <f>Data!N73</f>
        <v>0</v>
      </c>
      <c r="H56" s="14">
        <f>Data!O73</f>
        <v>13623989.720000001</v>
      </c>
      <c r="I56" s="14">
        <f>Data!P73</f>
        <v>71864181.280000001</v>
      </c>
    </row>
    <row r="57" spans="1:9" ht="20.149999999999999" customHeight="1" x14ac:dyDescent="0.35">
      <c r="A57" s="23">
        <v>20</v>
      </c>
      <c r="B57" s="48" t="s">
        <v>1183</v>
      </c>
      <c r="C57" s="14">
        <f>Data!J74</f>
        <v>0</v>
      </c>
      <c r="D57" s="14">
        <f>Data!K74</f>
        <v>0</v>
      </c>
      <c r="E57" s="14">
        <f>Data!L74</f>
        <v>0</v>
      </c>
      <c r="F57" s="14">
        <f>Data!M74</f>
        <v>0</v>
      </c>
      <c r="G57" s="14">
        <f>Data!N74</f>
        <v>0</v>
      </c>
      <c r="H57" s="14">
        <f>Data!O74</f>
        <v>1247025</v>
      </c>
      <c r="I57" s="14">
        <f>Data!P74</f>
        <v>76239562</v>
      </c>
    </row>
    <row r="58" spans="1:9" ht="20.149999999999999" customHeight="1" x14ac:dyDescent="0.35">
      <c r="A58" s="23">
        <v>21</v>
      </c>
      <c r="B58" s="48" t="s">
        <v>1184</v>
      </c>
      <c r="C58" s="14">
        <f>Data!J75</f>
        <v>4919884</v>
      </c>
      <c r="D58" s="14">
        <f>Data!K75</f>
        <v>-19.91</v>
      </c>
      <c r="E58" s="14">
        <f>Data!L75</f>
        <v>0</v>
      </c>
      <c r="F58" s="14">
        <f>Data!M75</f>
        <v>0</v>
      </c>
      <c r="G58" s="14">
        <f>Data!N75</f>
        <v>0</v>
      </c>
      <c r="H58" s="14">
        <f>Data!O75</f>
        <v>14871014.720000001</v>
      </c>
      <c r="I58" s="14">
        <f>Data!P75</f>
        <v>148103743.28</v>
      </c>
    </row>
    <row r="59" spans="1:9" ht="20.149999999999999" customHeight="1" x14ac:dyDescent="0.35">
      <c r="A59" s="23" t="s">
        <v>1185</v>
      </c>
      <c r="B59" s="60"/>
      <c r="C59" s="211"/>
      <c r="D59" s="211"/>
      <c r="E59" s="211"/>
      <c r="F59" s="211"/>
      <c r="G59" s="211"/>
      <c r="H59" s="211"/>
      <c r="I59" s="211"/>
    </row>
    <row r="60" spans="1:9" ht="20.149999999999999" customHeight="1" x14ac:dyDescent="0.35">
      <c r="A60" s="23">
        <v>22</v>
      </c>
      <c r="B60" s="14" t="s">
        <v>1186</v>
      </c>
      <c r="C60" s="14">
        <f>Data!J76</f>
        <v>0</v>
      </c>
      <c r="D60" s="14">
        <f>Data!K76</f>
        <v>0</v>
      </c>
      <c r="E60" s="14">
        <f>Data!L76</f>
        <v>0</v>
      </c>
      <c r="F60" s="14">
        <f>Data!M76</f>
        <v>0</v>
      </c>
      <c r="G60" s="14">
        <f>Data!N76</f>
        <v>0</v>
      </c>
      <c r="H60" s="14">
        <f>Data!O76</f>
        <v>2763</v>
      </c>
      <c r="I60" s="14">
        <f>Data!P76</f>
        <v>20697</v>
      </c>
    </row>
    <row r="61" spans="1:9" ht="20.149999999999999" customHeight="1" x14ac:dyDescent="0.35">
      <c r="A61" s="23">
        <v>23</v>
      </c>
      <c r="B61" s="14" t="s">
        <v>1187</v>
      </c>
      <c r="C61" s="14">
        <f>Data!J77</f>
        <v>0</v>
      </c>
      <c r="D61" s="14">
        <f>Data!K77</f>
        <v>0</v>
      </c>
      <c r="E61" s="14">
        <f>Data!L77</f>
        <v>0</v>
      </c>
      <c r="F61" s="14">
        <f>Data!M77</f>
        <v>0</v>
      </c>
      <c r="G61" s="14">
        <f>Data!N77</f>
        <v>0</v>
      </c>
      <c r="H61" s="14">
        <f>Data!O77</f>
        <v>20862</v>
      </c>
      <c r="I61" s="14">
        <f>Data!P77</f>
        <v>0</v>
      </c>
    </row>
    <row r="62" spans="1:9" ht="20.149999999999999" customHeight="1" x14ac:dyDescent="0.35">
      <c r="A62" s="23">
        <v>24</v>
      </c>
      <c r="B62" s="14" t="s">
        <v>1188</v>
      </c>
      <c r="C62" s="14">
        <f>Data!J78</f>
        <v>0</v>
      </c>
      <c r="D62" s="14">
        <f>Data!K78</f>
        <v>0</v>
      </c>
      <c r="E62" s="14">
        <f>Data!L78</f>
        <v>0</v>
      </c>
      <c r="F62" s="14">
        <f>Data!M78</f>
        <v>0</v>
      </c>
      <c r="G62" s="14">
        <f>Data!N78</f>
        <v>0</v>
      </c>
      <c r="H62" s="14">
        <f>Data!O78</f>
        <v>0</v>
      </c>
      <c r="I62" s="14">
        <f>Data!P78</f>
        <v>0</v>
      </c>
    </row>
    <row r="63" spans="1:9" ht="20.149999999999999" customHeight="1" x14ac:dyDescent="0.35">
      <c r="A63" s="23">
        <v>25</v>
      </c>
      <c r="B63" s="14" t="s">
        <v>1189</v>
      </c>
      <c r="C63" s="14">
        <f>Data!J79</f>
        <v>0</v>
      </c>
      <c r="D63" s="14">
        <f>Data!K79</f>
        <v>0</v>
      </c>
      <c r="E63" s="14">
        <f>Data!L79</f>
        <v>0</v>
      </c>
      <c r="F63" s="14">
        <f>Data!M79</f>
        <v>0</v>
      </c>
      <c r="G63" s="14">
        <f>Data!N79</f>
        <v>0</v>
      </c>
      <c r="H63" s="14">
        <f>Data!O79</f>
        <v>66496</v>
      </c>
      <c r="I63" s="14">
        <f>Data!P79</f>
        <v>217893</v>
      </c>
    </row>
    <row r="64" spans="1:9" ht="20.149999999999999" customHeight="1" x14ac:dyDescent="0.35">
      <c r="A64" s="23">
        <v>26</v>
      </c>
      <c r="B64" s="14" t="s">
        <v>252</v>
      </c>
      <c r="C64" s="26">
        <f>Data!J80</f>
        <v>0</v>
      </c>
      <c r="D64" s="26">
        <f>Data!K80</f>
        <v>0</v>
      </c>
      <c r="E64" s="26">
        <f>Data!L80</f>
        <v>0</v>
      </c>
      <c r="F64" s="26">
        <f>Data!M80</f>
        <v>0</v>
      </c>
      <c r="G64" s="26">
        <f>Data!N80</f>
        <v>0</v>
      </c>
      <c r="H64" s="26">
        <f>Data!O80</f>
        <v>20.18</v>
      </c>
      <c r="I64" s="26">
        <f>Data!P80</f>
        <v>31.22</v>
      </c>
    </row>
    <row r="65" spans="1:9" ht="20.149999999999999" customHeight="1" x14ac:dyDescent="0.35">
      <c r="A65" s="4" t="s">
        <v>1173</v>
      </c>
      <c r="B65" s="5"/>
      <c r="C65" s="5"/>
      <c r="D65" s="6"/>
      <c r="E65" s="5"/>
      <c r="F65" s="5"/>
      <c r="G65" s="5"/>
      <c r="H65" s="5"/>
      <c r="I65" s="4"/>
    </row>
    <row r="66" spans="1:9" ht="20.149999999999999" customHeight="1" x14ac:dyDescent="0.35">
      <c r="A66" s="77"/>
      <c r="B66" s="77"/>
      <c r="C66" s="77"/>
      <c r="D66" s="45"/>
      <c r="E66" s="77"/>
      <c r="F66" s="77"/>
      <c r="G66" s="77"/>
      <c r="H66" s="77"/>
      <c r="I66" s="168" t="s">
        <v>1193</v>
      </c>
    </row>
    <row r="67" spans="1:9" ht="20.149999999999999" customHeight="1" x14ac:dyDescent="0.35">
      <c r="A67" s="45"/>
      <c r="B67" s="77"/>
      <c r="C67" s="77"/>
      <c r="D67" s="77"/>
      <c r="E67" s="77"/>
      <c r="F67" s="77"/>
      <c r="G67" s="77"/>
      <c r="H67" s="77"/>
    </row>
    <row r="68" spans="1:9" ht="20.149999999999999" customHeight="1" x14ac:dyDescent="0.35">
      <c r="A68" s="79" t="str">
        <f>"HOSPITAL NAME: "&amp;Data!C84</f>
        <v>HOSPITAL NAME: Confluence Health: Central Washington Hospital</v>
      </c>
      <c r="B68" s="77"/>
      <c r="C68" s="77"/>
      <c r="D68" s="77"/>
      <c r="E68" s="77"/>
      <c r="F68" s="77"/>
      <c r="G68" s="80"/>
      <c r="H68" s="79" t="str">
        <f>"FYE: "&amp;Data!C82</f>
        <v>FYE: 12/31/2020</v>
      </c>
    </row>
    <row r="69" spans="1:9" ht="20.149999999999999" customHeight="1" x14ac:dyDescent="0.35">
      <c r="A69" s="23">
        <v>1</v>
      </c>
      <c r="B69" s="14" t="s">
        <v>209</v>
      </c>
      <c r="C69" s="15" t="s">
        <v>24</v>
      </c>
      <c r="D69" s="15" t="s">
        <v>25</v>
      </c>
      <c r="E69" s="15" t="s">
        <v>26</v>
      </c>
      <c r="F69" s="15" t="s">
        <v>27</v>
      </c>
      <c r="G69" s="15" t="s">
        <v>28</v>
      </c>
      <c r="H69" s="15" t="s">
        <v>29</v>
      </c>
      <c r="I69" s="15" t="s">
        <v>30</v>
      </c>
    </row>
    <row r="70" spans="1:9" ht="20.149999999999999" customHeight="1" x14ac:dyDescent="0.35">
      <c r="A70" s="81">
        <v>2</v>
      </c>
      <c r="B70" s="17" t="s">
        <v>1175</v>
      </c>
      <c r="C70" s="18" t="s">
        <v>106</v>
      </c>
      <c r="D70" s="25"/>
      <c r="E70" s="18" t="s">
        <v>108</v>
      </c>
      <c r="F70" s="18" t="s">
        <v>1194</v>
      </c>
      <c r="G70" s="25"/>
      <c r="H70" s="18" t="s">
        <v>110</v>
      </c>
      <c r="I70" s="18" t="s">
        <v>111</v>
      </c>
    </row>
    <row r="71" spans="1:9" ht="20.149999999999999" customHeight="1" x14ac:dyDescent="0.35">
      <c r="A71" s="82"/>
      <c r="B71" s="83"/>
      <c r="C71" s="18" t="s">
        <v>171</v>
      </c>
      <c r="D71" s="18" t="s">
        <v>1195</v>
      </c>
      <c r="E71" s="18" t="s">
        <v>169</v>
      </c>
      <c r="F71" s="18" t="s">
        <v>172</v>
      </c>
      <c r="G71" s="18" t="s">
        <v>109</v>
      </c>
      <c r="H71" s="18" t="s">
        <v>173</v>
      </c>
      <c r="I71" s="18" t="s">
        <v>174</v>
      </c>
    </row>
    <row r="72" spans="1:9" ht="20.149999999999999" customHeight="1" x14ac:dyDescent="0.35">
      <c r="A72" s="23">
        <v>3</v>
      </c>
      <c r="B72" s="14" t="s">
        <v>1179</v>
      </c>
      <c r="C72" s="15" t="s">
        <v>1196</v>
      </c>
      <c r="D72" s="89" t="s">
        <v>1197</v>
      </c>
      <c r="E72" s="212"/>
      <c r="F72" s="212"/>
      <c r="G72" s="89" t="s">
        <v>1198</v>
      </c>
      <c r="H72" s="89" t="s">
        <v>1198</v>
      </c>
      <c r="I72" s="15" t="s">
        <v>223</v>
      </c>
    </row>
    <row r="73" spans="1:9" ht="20.149999999999999" customHeight="1" x14ac:dyDescent="0.35">
      <c r="A73" s="23">
        <v>4</v>
      </c>
      <c r="B73" s="14" t="s">
        <v>233</v>
      </c>
      <c r="C73" s="14">
        <f>Data!Q59</f>
        <v>329624</v>
      </c>
      <c r="D73" s="48">
        <f>Data!R59</f>
        <v>757108</v>
      </c>
      <c r="E73" s="212"/>
      <c r="F73" s="212"/>
      <c r="G73" s="14">
        <f>Data!U59</f>
        <v>978198</v>
      </c>
      <c r="H73" s="14">
        <f>Data!V59</f>
        <v>10476</v>
      </c>
      <c r="I73" s="14">
        <f>Data!W59</f>
        <v>25967</v>
      </c>
    </row>
    <row r="74" spans="1:9" ht="20.149999999999999" customHeight="1" x14ac:dyDescent="0.35">
      <c r="A74" s="23">
        <v>5</v>
      </c>
      <c r="B74" s="14" t="s">
        <v>234</v>
      </c>
      <c r="C74" s="26">
        <f>Data!Q60</f>
        <v>14.49</v>
      </c>
      <c r="D74" s="26">
        <f>Data!R60</f>
        <v>6.42</v>
      </c>
      <c r="E74" s="26">
        <f>Data!S60</f>
        <v>15.77</v>
      </c>
      <c r="F74" s="26">
        <f>Data!T60</f>
        <v>3.69</v>
      </c>
      <c r="G74" s="26">
        <f>Data!U60</f>
        <v>84.48</v>
      </c>
      <c r="H74" s="26">
        <f>Data!V60</f>
        <v>0.41</v>
      </c>
      <c r="I74" s="26">
        <f>Data!W60</f>
        <v>6.84</v>
      </c>
    </row>
    <row r="75" spans="1:9" ht="20.149999999999999" customHeight="1" x14ac:dyDescent="0.35">
      <c r="A75" s="23">
        <v>6</v>
      </c>
      <c r="B75" s="14" t="s">
        <v>235</v>
      </c>
      <c r="C75" s="14">
        <f>Data!Q61</f>
        <v>1773430.46</v>
      </c>
      <c r="D75" s="14">
        <f>Data!R61</f>
        <v>517177.55</v>
      </c>
      <c r="E75" s="14">
        <f>Data!S61</f>
        <v>735788.96</v>
      </c>
      <c r="F75" s="14">
        <f>Data!T61</f>
        <v>333631.90000000002</v>
      </c>
      <c r="G75" s="14">
        <f>Data!U61</f>
        <v>5140526.2300000004</v>
      </c>
      <c r="H75" s="14">
        <f>Data!V61</f>
        <v>27731.51</v>
      </c>
      <c r="I75" s="14">
        <f>Data!W61</f>
        <v>715104.22</v>
      </c>
    </row>
    <row r="76" spans="1:9" ht="20.149999999999999" customHeight="1" x14ac:dyDescent="0.35">
      <c r="A76" s="23">
        <v>7</v>
      </c>
      <c r="B76" s="14" t="s">
        <v>3</v>
      </c>
      <c r="C76" s="14">
        <f>Data!Q62</f>
        <v>411323</v>
      </c>
      <c r="D76" s="14">
        <f>Data!R62</f>
        <v>167796</v>
      </c>
      <c r="E76" s="14">
        <f>Data!S62</f>
        <v>278384</v>
      </c>
      <c r="F76" s="14">
        <f>Data!T62</f>
        <v>98616</v>
      </c>
      <c r="G76" s="14">
        <f>Data!U62</f>
        <v>1586781</v>
      </c>
      <c r="H76" s="14">
        <f>Data!V62</f>
        <v>9588</v>
      </c>
      <c r="I76" s="14">
        <f>Data!W62</f>
        <v>200763</v>
      </c>
    </row>
    <row r="77" spans="1:9" ht="20.149999999999999" customHeight="1" x14ac:dyDescent="0.35">
      <c r="A77" s="23">
        <v>8</v>
      </c>
      <c r="B77" s="14" t="s">
        <v>236</v>
      </c>
      <c r="C77" s="14">
        <f>Data!Q63</f>
        <v>0</v>
      </c>
      <c r="D77" s="14">
        <f>Data!R63</f>
        <v>158.91999999999999</v>
      </c>
      <c r="E77" s="14">
        <f>Data!S63</f>
        <v>24449.7</v>
      </c>
      <c r="F77" s="14">
        <f>Data!T63</f>
        <v>0</v>
      </c>
      <c r="G77" s="14">
        <f>Data!U63</f>
        <v>210344.39</v>
      </c>
      <c r="H77" s="14">
        <f>Data!V63</f>
        <v>0</v>
      </c>
      <c r="I77" s="14">
        <f>Data!W63</f>
        <v>38447.71</v>
      </c>
    </row>
    <row r="78" spans="1:9" ht="20.149999999999999" customHeight="1" x14ac:dyDescent="0.35">
      <c r="A78" s="23">
        <v>9</v>
      </c>
      <c r="B78" s="14" t="s">
        <v>237</v>
      </c>
      <c r="C78" s="14">
        <f>Data!Q64</f>
        <v>24387.439999999999</v>
      </c>
      <c r="D78" s="14">
        <f>Data!R64</f>
        <v>418375</v>
      </c>
      <c r="E78" s="14">
        <f>Data!S64</f>
        <v>25345555.829999998</v>
      </c>
      <c r="F78" s="14">
        <f>Data!T64</f>
        <v>542954.25</v>
      </c>
      <c r="G78" s="14">
        <f>Data!U64</f>
        <v>8903425.4800000004</v>
      </c>
      <c r="H78" s="14">
        <f>Data!V64</f>
        <v>4245.8599999999997</v>
      </c>
      <c r="I78" s="14">
        <f>Data!W64</f>
        <v>96479.64</v>
      </c>
    </row>
    <row r="79" spans="1:9" ht="20.149999999999999" customHeight="1" x14ac:dyDescent="0.35">
      <c r="A79" s="23">
        <v>10</v>
      </c>
      <c r="B79" s="14" t="s">
        <v>444</v>
      </c>
      <c r="C79" s="14">
        <f>Data!Q65</f>
        <v>2441.0300000000002</v>
      </c>
      <c r="D79" s="14">
        <f>Data!R65</f>
        <v>0</v>
      </c>
      <c r="E79" s="14">
        <f>Data!S65</f>
        <v>3408.62</v>
      </c>
      <c r="F79" s="14">
        <f>Data!T65</f>
        <v>480</v>
      </c>
      <c r="G79" s="14">
        <f>Data!U65</f>
        <v>4403</v>
      </c>
      <c r="H79" s="14">
        <f>Data!V65</f>
        <v>0</v>
      </c>
      <c r="I79" s="14">
        <f>Data!W65</f>
        <v>725.72</v>
      </c>
    </row>
    <row r="80" spans="1:9" ht="20.149999999999999" customHeight="1" x14ac:dyDescent="0.35">
      <c r="A80" s="23">
        <v>11</v>
      </c>
      <c r="B80" s="14" t="s">
        <v>445</v>
      </c>
      <c r="C80" s="14">
        <f>Data!Q66</f>
        <v>3450.096</v>
      </c>
      <c r="D80" s="14">
        <f>Data!R66</f>
        <v>36188.870000000003</v>
      </c>
      <c r="E80" s="14">
        <f>Data!S66</f>
        <v>120826.14</v>
      </c>
      <c r="F80" s="14">
        <f>Data!T66</f>
        <v>83004.36</v>
      </c>
      <c r="G80" s="14">
        <f>Data!U66</f>
        <v>4587316.68</v>
      </c>
      <c r="H80" s="14">
        <f>Data!V66</f>
        <v>0</v>
      </c>
      <c r="I80" s="14">
        <f>Data!W66</f>
        <v>124460</v>
      </c>
    </row>
    <row r="81" spans="1:9" ht="20.149999999999999" customHeight="1" x14ac:dyDescent="0.35">
      <c r="A81" s="23">
        <v>12</v>
      </c>
      <c r="B81" s="14" t="s">
        <v>6</v>
      </c>
      <c r="C81" s="14">
        <f>Data!Q67</f>
        <v>5633</v>
      </c>
      <c r="D81" s="14">
        <f>Data!R67</f>
        <v>17876</v>
      </c>
      <c r="E81" s="14">
        <f>Data!S67</f>
        <v>217691</v>
      </c>
      <c r="F81" s="14">
        <f>Data!T67</f>
        <v>0</v>
      </c>
      <c r="G81" s="14">
        <f>Data!U67</f>
        <v>565079</v>
      </c>
      <c r="H81" s="14">
        <f>Data!V67</f>
        <v>6126</v>
      </c>
      <c r="I81" s="14">
        <f>Data!W67</f>
        <v>47129</v>
      </c>
    </row>
    <row r="82" spans="1:9" ht="20.149999999999999" customHeight="1" x14ac:dyDescent="0.35">
      <c r="A82" s="23">
        <v>13</v>
      </c>
      <c r="B82" s="14" t="s">
        <v>474</v>
      </c>
      <c r="C82" s="14">
        <f>Data!Q68</f>
        <v>0</v>
      </c>
      <c r="D82" s="14">
        <f>Data!R68</f>
        <v>1065.5999999999999</v>
      </c>
      <c r="E82" s="14">
        <f>Data!S68</f>
        <v>69042.37</v>
      </c>
      <c r="F82" s="14">
        <f>Data!T68</f>
        <v>0</v>
      </c>
      <c r="G82" s="14">
        <f>Data!U68</f>
        <v>40115.4</v>
      </c>
      <c r="H82" s="14">
        <f>Data!V68</f>
        <v>0</v>
      </c>
      <c r="I82" s="14">
        <f>Data!W68</f>
        <v>0</v>
      </c>
    </row>
    <row r="83" spans="1:9" ht="20.149999999999999" customHeight="1" x14ac:dyDescent="0.35">
      <c r="A83" s="23">
        <v>14</v>
      </c>
      <c r="B83" s="14" t="s">
        <v>241</v>
      </c>
      <c r="C83" s="14">
        <f>Data!Q69</f>
        <v>662.5</v>
      </c>
      <c r="D83" s="14">
        <f>Data!R69</f>
        <v>31856.5</v>
      </c>
      <c r="E83" s="14">
        <f>Data!S69</f>
        <v>4542</v>
      </c>
      <c r="F83" s="14">
        <f>Data!T69</f>
        <v>4613.75</v>
      </c>
      <c r="G83" s="14">
        <f>Data!U69</f>
        <v>56918.41</v>
      </c>
      <c r="H83" s="14">
        <f>Data!V69</f>
        <v>0</v>
      </c>
      <c r="I83" s="14">
        <f>Data!W69</f>
        <v>2167.11</v>
      </c>
    </row>
    <row r="84" spans="1:9" ht="20.149999999999999" customHeight="1" x14ac:dyDescent="0.35">
      <c r="A84" s="23">
        <v>15</v>
      </c>
      <c r="B84" s="14" t="s">
        <v>242</v>
      </c>
      <c r="C84" s="14">
        <f>-Data!Q70</f>
        <v>0</v>
      </c>
      <c r="D84" s="14">
        <f>-Data!R70</f>
        <v>0</v>
      </c>
      <c r="E84" s="14">
        <f>-Data!S70</f>
        <v>0</v>
      </c>
      <c r="F84" s="14">
        <f>-Data!T70</f>
        <v>0</v>
      </c>
      <c r="G84" s="14">
        <f>-Data!U70</f>
        <v>0</v>
      </c>
      <c r="H84" s="14">
        <f>-Data!V70</f>
        <v>0</v>
      </c>
      <c r="I84" s="14">
        <f>-Data!W70</f>
        <v>0</v>
      </c>
    </row>
    <row r="85" spans="1:9" ht="20.149999999999999" customHeight="1" x14ac:dyDescent="0.35">
      <c r="A85" s="23">
        <v>16</v>
      </c>
      <c r="B85" s="48" t="s">
        <v>1180</v>
      </c>
      <c r="C85" s="14">
        <f>Data!Q71</f>
        <v>2221327.5259999996</v>
      </c>
      <c r="D85" s="14">
        <f>Data!R71</f>
        <v>1190494.4400000004</v>
      </c>
      <c r="E85" s="14">
        <f>Data!S71</f>
        <v>26799688.620000001</v>
      </c>
      <c r="F85" s="14">
        <f>Data!T71</f>
        <v>1063300.26</v>
      </c>
      <c r="G85" s="14">
        <f>Data!U71</f>
        <v>21094909.59</v>
      </c>
      <c r="H85" s="14">
        <f>Data!V71</f>
        <v>47691.369999999995</v>
      </c>
      <c r="I85" s="14">
        <f>Data!W71</f>
        <v>1225276.3999999999</v>
      </c>
    </row>
    <row r="86" spans="1:9" ht="20.149999999999999" customHeight="1" x14ac:dyDescent="0.35">
      <c r="A86" s="23">
        <v>17</v>
      </c>
      <c r="B86" s="14" t="s">
        <v>244</v>
      </c>
      <c r="C86" s="211"/>
      <c r="D86" s="211"/>
      <c r="E86" s="211"/>
      <c r="F86" s="211"/>
      <c r="G86" s="211"/>
      <c r="H86" s="211"/>
      <c r="I86" s="211"/>
    </row>
    <row r="87" spans="1:9" ht="20.149999999999999" customHeight="1" x14ac:dyDescent="0.35">
      <c r="A87" s="23">
        <v>18</v>
      </c>
      <c r="B87" s="14" t="s">
        <v>1181</v>
      </c>
      <c r="C87" s="48" t="e">
        <f>+Data!M682</f>
        <v>#DIV/0!</v>
      </c>
      <c r="D87" s="48" t="e">
        <f>+Data!M683</f>
        <v>#DIV/0!</v>
      </c>
      <c r="E87" s="48" t="e">
        <f>+Data!M684</f>
        <v>#DIV/0!</v>
      </c>
      <c r="F87" s="48" t="e">
        <f>+Data!M685</f>
        <v>#DIV/0!</v>
      </c>
      <c r="G87" s="48" t="e">
        <f>+Data!M686</f>
        <v>#DIV/0!</v>
      </c>
      <c r="H87" s="48" t="e">
        <f>+Data!M687</f>
        <v>#DIV/0!</v>
      </c>
      <c r="I87" s="48" t="e">
        <f>+Data!M688</f>
        <v>#DIV/0!</v>
      </c>
    </row>
    <row r="88" spans="1:9" ht="20.149999999999999" customHeight="1" x14ac:dyDescent="0.35">
      <c r="A88" s="23">
        <v>19</v>
      </c>
      <c r="B88" s="48" t="s">
        <v>1182</v>
      </c>
      <c r="C88" s="14">
        <f>Data!Q73</f>
        <v>2855157</v>
      </c>
      <c r="D88" s="14">
        <f>Data!R73</f>
        <v>2305852</v>
      </c>
      <c r="E88" s="14">
        <f>Data!S73</f>
        <v>34301240.649999999</v>
      </c>
      <c r="F88" s="14">
        <f>Data!T73</f>
        <v>0</v>
      </c>
      <c r="G88" s="14">
        <f>Data!U73</f>
        <v>22335171.359999999</v>
      </c>
      <c r="H88" s="14">
        <f>Data!V73</f>
        <v>1145570</v>
      </c>
      <c r="I88" s="14">
        <f>Data!W73</f>
        <v>3243847.06</v>
      </c>
    </row>
    <row r="89" spans="1:9" ht="20.149999999999999" customHeight="1" x14ac:dyDescent="0.35">
      <c r="A89" s="23">
        <v>20</v>
      </c>
      <c r="B89" s="48" t="s">
        <v>1183</v>
      </c>
      <c r="C89" s="14">
        <f>Data!Q74</f>
        <v>3714412</v>
      </c>
      <c r="D89" s="14">
        <f>Data!R74</f>
        <v>4011213</v>
      </c>
      <c r="E89" s="14">
        <f>Data!S74</f>
        <v>32282601</v>
      </c>
      <c r="F89" s="14">
        <f>Data!T74</f>
        <v>2084789.81</v>
      </c>
      <c r="G89" s="14">
        <f>Data!U74</f>
        <v>50550859</v>
      </c>
      <c r="H89" s="14">
        <f>Data!V74</f>
        <v>226210</v>
      </c>
      <c r="I89" s="14">
        <f>Data!W74</f>
        <v>5012985.45</v>
      </c>
    </row>
    <row r="90" spans="1:9" ht="20.149999999999999" customHeight="1" x14ac:dyDescent="0.35">
      <c r="A90" s="23">
        <v>21</v>
      </c>
      <c r="B90" s="48" t="s">
        <v>1184</v>
      </c>
      <c r="C90" s="14">
        <f>Data!Q75</f>
        <v>6569569</v>
      </c>
      <c r="D90" s="14">
        <f>Data!R75</f>
        <v>6317065</v>
      </c>
      <c r="E90" s="14">
        <f>Data!S75</f>
        <v>66583841.649999999</v>
      </c>
      <c r="F90" s="14">
        <f>Data!T75</f>
        <v>2084789.81</v>
      </c>
      <c r="G90" s="14">
        <f>Data!U75</f>
        <v>72886030.359999999</v>
      </c>
      <c r="H90" s="14">
        <f>Data!V75</f>
        <v>1371780</v>
      </c>
      <c r="I90" s="14">
        <f>Data!W75</f>
        <v>8256832.5099999998</v>
      </c>
    </row>
    <row r="91" spans="1:9" ht="20.149999999999999" customHeight="1" x14ac:dyDescent="0.35">
      <c r="A91" s="23" t="s">
        <v>1185</v>
      </c>
      <c r="B91" s="60"/>
      <c r="C91" s="211"/>
      <c r="D91" s="211"/>
      <c r="E91" s="211"/>
      <c r="F91" s="211"/>
      <c r="G91" s="211"/>
      <c r="H91" s="211"/>
      <c r="I91" s="211"/>
    </row>
    <row r="92" spans="1:9" ht="20.149999999999999" customHeight="1" x14ac:dyDescent="0.35">
      <c r="A92" s="23">
        <v>22</v>
      </c>
      <c r="B92" s="14" t="s">
        <v>1186</v>
      </c>
      <c r="C92" s="14">
        <f>Data!Q76</f>
        <v>1737</v>
      </c>
      <c r="D92" s="14">
        <f>Data!R76</f>
        <v>0</v>
      </c>
      <c r="E92" s="14">
        <f>Data!S76</f>
        <v>7010</v>
      </c>
      <c r="F92" s="14">
        <f>Data!T76</f>
        <v>0</v>
      </c>
      <c r="G92" s="14">
        <f>Data!U76</f>
        <v>13589</v>
      </c>
      <c r="H92" s="14">
        <f>Data!V76</f>
        <v>0</v>
      </c>
      <c r="I92" s="14">
        <f>Data!W76</f>
        <v>1199</v>
      </c>
    </row>
    <row r="93" spans="1:9" ht="20.149999999999999" customHeight="1" x14ac:dyDescent="0.35">
      <c r="A93" s="23">
        <v>23</v>
      </c>
      <c r="B93" s="14" t="s">
        <v>1187</v>
      </c>
      <c r="C93" s="14">
        <f>Data!Q77</f>
        <v>0</v>
      </c>
      <c r="D93" s="14">
        <f>Data!R77</f>
        <v>0</v>
      </c>
      <c r="E93" s="14">
        <f>Data!S77</f>
        <v>0</v>
      </c>
      <c r="F93" s="14">
        <f>Data!T77</f>
        <v>0</v>
      </c>
      <c r="G93" s="14">
        <f>Data!U77</f>
        <v>0</v>
      </c>
      <c r="H93" s="14">
        <f>Data!V77</f>
        <v>0</v>
      </c>
      <c r="I93" s="14">
        <f>Data!W77</f>
        <v>0</v>
      </c>
    </row>
    <row r="94" spans="1:9" ht="20.149999999999999" customHeight="1" x14ac:dyDescent="0.35">
      <c r="A94" s="23">
        <v>24</v>
      </c>
      <c r="B94" s="14" t="s">
        <v>1188</v>
      </c>
      <c r="C94" s="14">
        <f>Data!Q78</f>
        <v>0</v>
      </c>
      <c r="D94" s="14">
        <f>Data!R78</f>
        <v>0</v>
      </c>
      <c r="E94" s="14">
        <f>Data!S78</f>
        <v>0</v>
      </c>
      <c r="F94" s="14">
        <f>Data!T78</f>
        <v>0</v>
      </c>
      <c r="G94" s="14">
        <f>Data!U78</f>
        <v>0</v>
      </c>
      <c r="H94" s="14">
        <f>Data!V78</f>
        <v>0</v>
      </c>
      <c r="I94" s="14">
        <f>Data!W78</f>
        <v>0</v>
      </c>
    </row>
    <row r="95" spans="1:9" ht="20.149999999999999" customHeight="1" x14ac:dyDescent="0.35">
      <c r="A95" s="23">
        <v>25</v>
      </c>
      <c r="B95" s="14" t="s">
        <v>1189</v>
      </c>
      <c r="C95" s="14">
        <f>Data!Q79</f>
        <v>13724</v>
      </c>
      <c r="D95" s="14">
        <f>Data!R79</f>
        <v>62242</v>
      </c>
      <c r="E95" s="14">
        <f>Data!S79</f>
        <v>39284</v>
      </c>
      <c r="F95" s="14">
        <f>Data!T79</f>
        <v>0</v>
      </c>
      <c r="G95" s="14">
        <f>Data!U79</f>
        <v>0</v>
      </c>
      <c r="H95" s="14">
        <f>Data!V79</f>
        <v>0</v>
      </c>
      <c r="I95" s="14">
        <f>Data!W79</f>
        <v>0</v>
      </c>
    </row>
    <row r="96" spans="1:9" ht="20.149999999999999" customHeight="1" x14ac:dyDescent="0.35">
      <c r="A96" s="23">
        <v>26</v>
      </c>
      <c r="B96" s="14" t="s">
        <v>252</v>
      </c>
      <c r="C96" s="84">
        <f>Data!Q80</f>
        <v>13.77</v>
      </c>
      <c r="D96" s="84">
        <f>Data!R80</f>
        <v>0</v>
      </c>
      <c r="E96" s="84">
        <f>Data!S80</f>
        <v>0</v>
      </c>
      <c r="F96" s="84">
        <f>Data!T80</f>
        <v>0.48</v>
      </c>
      <c r="G96" s="84">
        <f>Data!U80</f>
        <v>0</v>
      </c>
      <c r="H96" s="84">
        <f>Data!V80</f>
        <v>0</v>
      </c>
      <c r="I96" s="84">
        <f>Data!W80</f>
        <v>0</v>
      </c>
    </row>
    <row r="97" spans="1:9" ht="20.149999999999999" customHeight="1" x14ac:dyDescent="0.35">
      <c r="A97" s="4" t="s">
        <v>1173</v>
      </c>
      <c r="B97" s="5"/>
      <c r="C97" s="5"/>
      <c r="D97" s="6"/>
      <c r="E97" s="5"/>
      <c r="F97" s="5"/>
      <c r="G97" s="5"/>
      <c r="H97" s="5"/>
      <c r="I97" s="4"/>
    </row>
    <row r="98" spans="1:9" ht="20.149999999999999" customHeight="1" x14ac:dyDescent="0.35">
      <c r="A98" s="77"/>
      <c r="B98" s="77"/>
      <c r="C98" s="77"/>
      <c r="D98" s="45"/>
      <c r="E98" s="77"/>
      <c r="F98" s="77"/>
      <c r="G98" s="77"/>
      <c r="H98" s="77"/>
      <c r="I98" s="168" t="s">
        <v>1199</v>
      </c>
    </row>
    <row r="99" spans="1:9" ht="20.149999999999999" customHeight="1" x14ac:dyDescent="0.35">
      <c r="A99" s="45"/>
      <c r="B99" s="77"/>
      <c r="C99" s="77"/>
      <c r="D99" s="77"/>
      <c r="E99" s="77"/>
      <c r="F99" s="77"/>
      <c r="G99" s="77"/>
      <c r="H99" s="77"/>
      <c r="I99" s="77"/>
    </row>
    <row r="100" spans="1:9" ht="20.149999999999999" customHeight="1" x14ac:dyDescent="0.35">
      <c r="A100" s="79" t="str">
        <f>"HOSPITAL NAME: "&amp;Data!C84</f>
        <v>HOSPITAL NAME: Confluence Health: Central Washington Hospital</v>
      </c>
      <c r="B100" s="77"/>
      <c r="C100" s="77"/>
      <c r="D100" s="77"/>
      <c r="E100" s="77"/>
      <c r="F100" s="77"/>
      <c r="G100" s="80"/>
      <c r="H100" s="79" t="str">
        <f>"FYE: "&amp;Data!C82</f>
        <v>FYE: 12/31/2020</v>
      </c>
    </row>
    <row r="101" spans="1:9" ht="20.149999999999999" customHeight="1" x14ac:dyDescent="0.35">
      <c r="A101" s="23">
        <v>1</v>
      </c>
      <c r="B101" s="14" t="s">
        <v>209</v>
      </c>
      <c r="C101" s="15" t="s">
        <v>31</v>
      </c>
      <c r="D101" s="15" t="s">
        <v>32</v>
      </c>
      <c r="E101" s="15" t="s">
        <v>33</v>
      </c>
      <c r="F101" s="15" t="s">
        <v>34</v>
      </c>
      <c r="G101" s="15" t="s">
        <v>35</v>
      </c>
      <c r="H101" s="15" t="s">
        <v>36</v>
      </c>
      <c r="I101" s="15" t="s">
        <v>37</v>
      </c>
    </row>
    <row r="102" spans="1:9" ht="20.149999999999999" customHeight="1" x14ac:dyDescent="0.35">
      <c r="A102" s="81">
        <v>2</v>
      </c>
      <c r="B102" s="17" t="s">
        <v>1175</v>
      </c>
      <c r="C102" s="18" t="s">
        <v>1200</v>
      </c>
      <c r="D102" s="18" t="s">
        <v>1201</v>
      </c>
      <c r="E102" s="18" t="s">
        <v>1201</v>
      </c>
      <c r="F102" s="18" t="s">
        <v>114</v>
      </c>
      <c r="G102" s="25"/>
      <c r="H102" s="18" t="s">
        <v>116</v>
      </c>
      <c r="I102" s="25"/>
    </row>
    <row r="103" spans="1:9" ht="20.149999999999999" customHeight="1" x14ac:dyDescent="0.35">
      <c r="A103" s="82"/>
      <c r="B103" s="83"/>
      <c r="C103" s="18" t="s">
        <v>175</v>
      </c>
      <c r="D103" s="18" t="s">
        <v>176</v>
      </c>
      <c r="E103" s="18" t="s">
        <v>177</v>
      </c>
      <c r="F103" s="18" t="s">
        <v>178</v>
      </c>
      <c r="G103" s="18" t="s">
        <v>115</v>
      </c>
      <c r="H103" s="18" t="s">
        <v>172</v>
      </c>
      <c r="I103" s="18" t="s">
        <v>117</v>
      </c>
    </row>
    <row r="104" spans="1:9" ht="20.149999999999999" customHeight="1" x14ac:dyDescent="0.35">
      <c r="A104" s="23">
        <v>3</v>
      </c>
      <c r="B104" s="14" t="s">
        <v>1179</v>
      </c>
      <c r="C104" s="89" t="s">
        <v>224</v>
      </c>
      <c r="D104" s="15" t="s">
        <v>1202</v>
      </c>
      <c r="E104" s="15" t="s">
        <v>1202</v>
      </c>
      <c r="F104" s="15" t="s">
        <v>1202</v>
      </c>
      <c r="G104" s="212"/>
      <c r="H104" s="15" t="s">
        <v>226</v>
      </c>
      <c r="I104" s="15" t="s">
        <v>227</v>
      </c>
    </row>
    <row r="105" spans="1:9" ht="20.149999999999999" customHeight="1" x14ac:dyDescent="0.35">
      <c r="A105" s="23">
        <v>4</v>
      </c>
      <c r="B105" s="14" t="s">
        <v>233</v>
      </c>
      <c r="C105" s="14">
        <f>Data!X59</f>
        <v>15830</v>
      </c>
      <c r="D105" s="14">
        <f>Data!Y59</f>
        <v>351419</v>
      </c>
      <c r="E105" s="14">
        <f>Data!Z59</f>
        <v>0</v>
      </c>
      <c r="F105" s="14">
        <f>Data!AA59</f>
        <v>0</v>
      </c>
      <c r="G105" s="212"/>
      <c r="H105" s="14">
        <f>Data!AC59</f>
        <v>12386</v>
      </c>
      <c r="I105" s="14">
        <f>Data!AD59</f>
        <v>1829</v>
      </c>
    </row>
    <row r="106" spans="1:9" ht="20.149999999999999" customHeight="1" x14ac:dyDescent="0.35">
      <c r="A106" s="23">
        <v>5</v>
      </c>
      <c r="B106" s="14" t="s">
        <v>234</v>
      </c>
      <c r="C106" s="26">
        <f>Data!X60</f>
        <v>11.37</v>
      </c>
      <c r="D106" s="26">
        <f>Data!Y60</f>
        <v>80.86</v>
      </c>
      <c r="E106" s="26">
        <f>Data!Z60</f>
        <v>0</v>
      </c>
      <c r="F106" s="26">
        <f>Data!AA60</f>
        <v>0</v>
      </c>
      <c r="G106" s="26">
        <f>Data!AB60</f>
        <v>71.41</v>
      </c>
      <c r="H106" s="26">
        <f>Data!AC60</f>
        <v>23.98</v>
      </c>
      <c r="I106" s="26">
        <f>Data!AD60</f>
        <v>0</v>
      </c>
    </row>
    <row r="107" spans="1:9" ht="20.149999999999999" customHeight="1" x14ac:dyDescent="0.35">
      <c r="A107" s="23">
        <v>6</v>
      </c>
      <c r="B107" s="14" t="s">
        <v>235</v>
      </c>
      <c r="C107" s="14">
        <f>Data!X61</f>
        <v>920212.47</v>
      </c>
      <c r="D107" s="14">
        <f>Data!Y61</f>
        <v>6573388.7400000002</v>
      </c>
      <c r="E107" s="14">
        <f>Data!Z61</f>
        <v>0</v>
      </c>
      <c r="F107" s="14">
        <f>Data!AA61</f>
        <v>0</v>
      </c>
      <c r="G107" s="14">
        <f>Data!AB61</f>
        <v>6086287.1799999997</v>
      </c>
      <c r="H107" s="14">
        <f>Data!AC61</f>
        <v>1982713.4</v>
      </c>
      <c r="I107" s="14">
        <f>Data!AD61</f>
        <v>0</v>
      </c>
    </row>
    <row r="108" spans="1:9" ht="20.149999999999999" customHeight="1" x14ac:dyDescent="0.35">
      <c r="A108" s="23">
        <v>7</v>
      </c>
      <c r="B108" s="14" t="s">
        <v>3</v>
      </c>
      <c r="C108" s="14">
        <f>Data!X62</f>
        <v>223053</v>
      </c>
      <c r="D108" s="14">
        <f>Data!Y62</f>
        <v>1902416</v>
      </c>
      <c r="E108" s="14">
        <f>Data!Z62</f>
        <v>0</v>
      </c>
      <c r="F108" s="14">
        <f>Data!AA62</f>
        <v>0</v>
      </c>
      <c r="G108" s="14">
        <f>Data!AB62</f>
        <v>1651253</v>
      </c>
      <c r="H108" s="14">
        <f>Data!AC62</f>
        <v>517509</v>
      </c>
      <c r="I108" s="14">
        <f>Data!AD62</f>
        <v>0</v>
      </c>
    </row>
    <row r="109" spans="1:9" ht="20.149999999999999" customHeight="1" x14ac:dyDescent="0.35">
      <c r="A109" s="23">
        <v>8</v>
      </c>
      <c r="B109" s="14" t="s">
        <v>236</v>
      </c>
      <c r="C109" s="14">
        <f>Data!X63</f>
        <v>9010.16</v>
      </c>
      <c r="D109" s="14">
        <f>Data!Y63</f>
        <v>345639.7</v>
      </c>
      <c r="E109" s="14">
        <f>Data!Z63</f>
        <v>0</v>
      </c>
      <c r="F109" s="14">
        <f>Data!AA63</f>
        <v>0</v>
      </c>
      <c r="G109" s="14">
        <f>Data!AB63</f>
        <v>26375</v>
      </c>
      <c r="H109" s="14">
        <f>Data!AC63</f>
        <v>329358.71999999997</v>
      </c>
      <c r="I109" s="14">
        <f>Data!AD63</f>
        <v>971872.55</v>
      </c>
    </row>
    <row r="110" spans="1:9" ht="20.149999999999999" customHeight="1" x14ac:dyDescent="0.35">
      <c r="A110" s="23">
        <v>9</v>
      </c>
      <c r="B110" s="14" t="s">
        <v>237</v>
      </c>
      <c r="C110" s="14">
        <f>Data!X64</f>
        <v>266429.90000000002</v>
      </c>
      <c r="D110" s="14">
        <f>Data!Y64</f>
        <v>2234650.83</v>
      </c>
      <c r="E110" s="14">
        <f>Data!Z64</f>
        <v>0</v>
      </c>
      <c r="F110" s="14">
        <f>Data!AA64</f>
        <v>0</v>
      </c>
      <c r="G110" s="14">
        <f>Data!AB64</f>
        <v>9303628.0299999993</v>
      </c>
      <c r="H110" s="14">
        <f>Data!AC64</f>
        <v>347575.33</v>
      </c>
      <c r="I110" s="14">
        <f>Data!AD64</f>
        <v>33871.35</v>
      </c>
    </row>
    <row r="111" spans="1:9" ht="20.149999999999999" customHeight="1" x14ac:dyDescent="0.35">
      <c r="A111" s="23">
        <v>10</v>
      </c>
      <c r="B111" s="14" t="s">
        <v>444</v>
      </c>
      <c r="C111" s="14">
        <f>Data!X65</f>
        <v>901.64</v>
      </c>
      <c r="D111" s="14">
        <f>Data!Y65</f>
        <v>14808.71</v>
      </c>
      <c r="E111" s="14">
        <f>Data!Z65</f>
        <v>0</v>
      </c>
      <c r="F111" s="14">
        <f>Data!AA65</f>
        <v>0</v>
      </c>
      <c r="G111" s="14">
        <f>Data!AB65</f>
        <v>8936.15</v>
      </c>
      <c r="H111" s="14">
        <f>Data!AC65</f>
        <v>2135.39</v>
      </c>
      <c r="I111" s="14">
        <f>Data!AD65</f>
        <v>0</v>
      </c>
    </row>
    <row r="112" spans="1:9" ht="20.149999999999999" customHeight="1" x14ac:dyDescent="0.35">
      <c r="A112" s="23">
        <v>11</v>
      </c>
      <c r="B112" s="14" t="s">
        <v>445</v>
      </c>
      <c r="C112" s="14">
        <f>Data!X66</f>
        <v>264829.44</v>
      </c>
      <c r="D112" s="14">
        <f>Data!Y66</f>
        <v>1932535.04</v>
      </c>
      <c r="E112" s="14">
        <f>Data!Z66</f>
        <v>0</v>
      </c>
      <c r="F112" s="14">
        <f>Data!AA66</f>
        <v>0</v>
      </c>
      <c r="G112" s="14">
        <f>Data!AB66</f>
        <v>438249.63</v>
      </c>
      <c r="H112" s="14">
        <f>Data!AC66</f>
        <v>19180.12</v>
      </c>
      <c r="I112" s="14">
        <f>Data!AD66</f>
        <v>9163.59</v>
      </c>
    </row>
    <row r="113" spans="1:9" ht="20.149999999999999" customHeight="1" x14ac:dyDescent="0.35">
      <c r="A113" s="23">
        <v>12</v>
      </c>
      <c r="B113" s="14" t="s">
        <v>6</v>
      </c>
      <c r="C113" s="14">
        <f>Data!X67</f>
        <v>105642</v>
      </c>
      <c r="D113" s="14">
        <f>Data!Y67</f>
        <v>742722</v>
      </c>
      <c r="E113" s="14">
        <f>Data!Z67</f>
        <v>0</v>
      </c>
      <c r="F113" s="14">
        <f>Data!AA67</f>
        <v>0</v>
      </c>
      <c r="G113" s="14">
        <f>Data!AB67</f>
        <v>206016</v>
      </c>
      <c r="H113" s="14">
        <f>Data!AC67</f>
        <v>12669</v>
      </c>
      <c r="I113" s="14">
        <f>Data!AD67</f>
        <v>0</v>
      </c>
    </row>
    <row r="114" spans="1:9" ht="20.149999999999999" customHeight="1" x14ac:dyDescent="0.35">
      <c r="A114" s="23">
        <v>13</v>
      </c>
      <c r="B114" s="14" t="s">
        <v>474</v>
      </c>
      <c r="C114" s="14">
        <f>Data!X68</f>
        <v>0</v>
      </c>
      <c r="D114" s="14">
        <f>Data!Y68</f>
        <v>177775.76</v>
      </c>
      <c r="E114" s="14">
        <f>Data!Z68</f>
        <v>0</v>
      </c>
      <c r="F114" s="14">
        <f>Data!AA68</f>
        <v>0</v>
      </c>
      <c r="G114" s="14">
        <f>Data!AB68</f>
        <v>79416.149999999994</v>
      </c>
      <c r="H114" s="14">
        <f>Data!AC68</f>
        <v>50791.64</v>
      </c>
      <c r="I114" s="14">
        <f>Data!AD68</f>
        <v>0</v>
      </c>
    </row>
    <row r="115" spans="1:9" ht="20.149999999999999" customHeight="1" x14ac:dyDescent="0.35">
      <c r="A115" s="23">
        <v>14</v>
      </c>
      <c r="B115" s="14" t="s">
        <v>241</v>
      </c>
      <c r="C115" s="14">
        <f>Data!X69</f>
        <v>971.87</v>
      </c>
      <c r="D115" s="14">
        <f>Data!Y69</f>
        <v>151388.37</v>
      </c>
      <c r="E115" s="14">
        <f>Data!Z69</f>
        <v>0</v>
      </c>
      <c r="F115" s="14">
        <f>Data!AA69</f>
        <v>0</v>
      </c>
      <c r="G115" s="14">
        <f>Data!AB69</f>
        <v>140088.89000000001</v>
      </c>
      <c r="H115" s="14">
        <f>Data!AC69</f>
        <v>14687.75</v>
      </c>
      <c r="I115" s="14">
        <f>Data!AD69</f>
        <v>0</v>
      </c>
    </row>
    <row r="116" spans="1:9" ht="20.149999999999999" customHeight="1" x14ac:dyDescent="0.35">
      <c r="A116" s="23">
        <v>15</v>
      </c>
      <c r="B116" s="14" t="s">
        <v>242</v>
      </c>
      <c r="C116" s="14">
        <f>-Data!X70</f>
        <v>0</v>
      </c>
      <c r="D116" s="14">
        <f>-Data!Y70</f>
        <v>0</v>
      </c>
      <c r="E116" s="14">
        <f>-Data!Z70</f>
        <v>0</v>
      </c>
      <c r="F116" s="14">
        <f>-Data!AA70</f>
        <v>0</v>
      </c>
      <c r="G116" s="14">
        <f>-Data!AB70</f>
        <v>0</v>
      </c>
      <c r="H116" s="14">
        <f>-Data!AC70</f>
        <v>0</v>
      </c>
      <c r="I116" s="14">
        <f>-Data!AD70</f>
        <v>0</v>
      </c>
    </row>
    <row r="117" spans="1:9" ht="20.149999999999999" customHeight="1" x14ac:dyDescent="0.35">
      <c r="A117" s="23">
        <v>16</v>
      </c>
      <c r="B117" s="48" t="s">
        <v>1180</v>
      </c>
      <c r="C117" s="14">
        <f>Data!X71</f>
        <v>1791050.4799999997</v>
      </c>
      <c r="D117" s="14">
        <f>Data!Y71</f>
        <v>14075325.149999999</v>
      </c>
      <c r="E117" s="14">
        <f>Data!Z71</f>
        <v>0</v>
      </c>
      <c r="F117" s="14">
        <f>Data!AA71</f>
        <v>0</v>
      </c>
      <c r="G117" s="14">
        <f>Data!AB71</f>
        <v>17940250.029999997</v>
      </c>
      <c r="H117" s="14">
        <f>Data!AC71</f>
        <v>3276620.3500000006</v>
      </c>
      <c r="I117" s="14">
        <f>Data!AD71</f>
        <v>1014907.49</v>
      </c>
    </row>
    <row r="118" spans="1:9" ht="20.149999999999999" customHeight="1" x14ac:dyDescent="0.35">
      <c r="A118" s="23">
        <v>17</v>
      </c>
      <c r="B118" s="14" t="s">
        <v>244</v>
      </c>
      <c r="C118" s="211"/>
      <c r="D118" s="211"/>
      <c r="E118" s="211"/>
      <c r="F118" s="211"/>
      <c r="G118" s="211"/>
      <c r="H118" s="211"/>
      <c r="I118" s="211"/>
    </row>
    <row r="119" spans="1:9" ht="20.149999999999999" customHeight="1" x14ac:dyDescent="0.35">
      <c r="A119" s="23">
        <v>18</v>
      </c>
      <c r="B119" s="14" t="s">
        <v>1181</v>
      </c>
      <c r="C119" s="48" t="e">
        <f>+Data!M689</f>
        <v>#DIV/0!</v>
      </c>
      <c r="D119" s="48" t="e">
        <f>+Data!M690</f>
        <v>#DIV/0!</v>
      </c>
      <c r="E119" s="48" t="e">
        <f>+Data!M691</f>
        <v>#DIV/0!</v>
      </c>
      <c r="F119" s="48" t="e">
        <f>+Data!M692</f>
        <v>#DIV/0!</v>
      </c>
      <c r="G119" s="48" t="e">
        <f>+Data!M693</f>
        <v>#DIV/0!</v>
      </c>
      <c r="H119" s="48" t="e">
        <f>+Data!M694</f>
        <v>#DIV/0!</v>
      </c>
      <c r="I119" s="48" t="e">
        <f>+Data!M695</f>
        <v>#DIV/0!</v>
      </c>
    </row>
    <row r="120" spans="1:9" ht="20.149999999999999" customHeight="1" x14ac:dyDescent="0.35">
      <c r="A120" s="23">
        <v>19</v>
      </c>
      <c r="B120" s="48" t="s">
        <v>1182</v>
      </c>
      <c r="C120" s="14">
        <f>Data!X73</f>
        <v>13354116.93</v>
      </c>
      <c r="D120" s="14">
        <f>Data!Y73</f>
        <v>27647944.579999998</v>
      </c>
      <c r="E120" s="14">
        <f>Data!Z73</f>
        <v>0</v>
      </c>
      <c r="F120" s="14">
        <f>Data!AA73</f>
        <v>0</v>
      </c>
      <c r="G120" s="14">
        <f>Data!AB73</f>
        <v>21970946.449999999</v>
      </c>
      <c r="H120" s="14">
        <f>Data!AC73</f>
        <v>9116065</v>
      </c>
      <c r="I120" s="14">
        <f>Data!AD73</f>
        <v>2088840</v>
      </c>
    </row>
    <row r="121" spans="1:9" ht="20.149999999999999" customHeight="1" x14ac:dyDescent="0.35">
      <c r="A121" s="23">
        <v>20</v>
      </c>
      <c r="B121" s="48" t="s">
        <v>1183</v>
      </c>
      <c r="C121" s="14">
        <f>Data!X74</f>
        <v>18339734</v>
      </c>
      <c r="D121" s="14">
        <f>Data!Y74</f>
        <v>58125013.789999999</v>
      </c>
      <c r="E121" s="14">
        <f>Data!Z74</f>
        <v>0</v>
      </c>
      <c r="F121" s="14">
        <f>Data!AA74</f>
        <v>0</v>
      </c>
      <c r="G121" s="14">
        <f>Data!AB74</f>
        <v>10586800.34</v>
      </c>
      <c r="H121" s="14">
        <f>Data!AC74</f>
        <v>1001851.05</v>
      </c>
      <c r="I121" s="14">
        <f>Data!AD74</f>
        <v>171804</v>
      </c>
    </row>
    <row r="122" spans="1:9" ht="20.149999999999999" customHeight="1" x14ac:dyDescent="0.35">
      <c r="A122" s="23">
        <v>21</v>
      </c>
      <c r="B122" s="48" t="s">
        <v>1184</v>
      </c>
      <c r="C122" s="14">
        <f>Data!X75</f>
        <v>31693850.93</v>
      </c>
      <c r="D122" s="14">
        <f>Data!Y75</f>
        <v>85772958.370000005</v>
      </c>
      <c r="E122" s="14">
        <f>Data!Z75</f>
        <v>0</v>
      </c>
      <c r="F122" s="14">
        <f>Data!AA75</f>
        <v>0</v>
      </c>
      <c r="G122" s="14">
        <f>Data!AB75</f>
        <v>32557746.789999999</v>
      </c>
      <c r="H122" s="14">
        <f>Data!AC75</f>
        <v>10117916.050000001</v>
      </c>
      <c r="I122" s="14">
        <f>Data!AD75</f>
        <v>2260644</v>
      </c>
    </row>
    <row r="123" spans="1:9" ht="20.149999999999999" customHeight="1" x14ac:dyDescent="0.35">
      <c r="A123" s="23" t="s">
        <v>1185</v>
      </c>
      <c r="B123" s="60"/>
      <c r="C123" s="211"/>
      <c r="D123" s="211"/>
      <c r="E123" s="211"/>
      <c r="F123" s="211"/>
      <c r="G123" s="211"/>
      <c r="H123" s="211"/>
      <c r="I123" s="211"/>
    </row>
    <row r="124" spans="1:9" ht="20.149999999999999" customHeight="1" x14ac:dyDescent="0.35">
      <c r="A124" s="23">
        <v>22</v>
      </c>
      <c r="B124" s="14" t="s">
        <v>1186</v>
      </c>
      <c r="C124" s="14">
        <f>Data!X76</f>
        <v>1315</v>
      </c>
      <c r="D124" s="14">
        <f>Data!Y76</f>
        <v>15236</v>
      </c>
      <c r="E124" s="14">
        <f>Data!Z76</f>
        <v>0</v>
      </c>
      <c r="F124" s="14">
        <f>Data!AA76</f>
        <v>0</v>
      </c>
      <c r="G124" s="14">
        <f>Data!AB76</f>
        <v>8816</v>
      </c>
      <c r="H124" s="14">
        <f>Data!AC76</f>
        <v>2215</v>
      </c>
      <c r="I124" s="14">
        <f>Data!AD76</f>
        <v>1198</v>
      </c>
    </row>
    <row r="125" spans="1:9" ht="20.149999999999999" customHeight="1" x14ac:dyDescent="0.35">
      <c r="A125" s="23">
        <v>23</v>
      </c>
      <c r="B125" s="14" t="s">
        <v>1187</v>
      </c>
      <c r="C125" s="14">
        <f>Data!X77</f>
        <v>0</v>
      </c>
      <c r="D125" s="14">
        <f>Data!Y77</f>
        <v>0</v>
      </c>
      <c r="E125" s="14">
        <f>Data!Z77</f>
        <v>0</v>
      </c>
      <c r="F125" s="14">
        <f>Data!AA77</f>
        <v>0</v>
      </c>
      <c r="G125" s="14">
        <f>Data!AB77</f>
        <v>0</v>
      </c>
      <c r="H125" s="14">
        <f>Data!AC77</f>
        <v>0</v>
      </c>
      <c r="I125" s="14">
        <f>Data!AD77</f>
        <v>0</v>
      </c>
    </row>
    <row r="126" spans="1:9" ht="20.149999999999999" customHeight="1" x14ac:dyDescent="0.35">
      <c r="A126" s="23">
        <v>24</v>
      </c>
      <c r="B126" s="14" t="s">
        <v>1188</v>
      </c>
      <c r="C126" s="14">
        <f>Data!X78</f>
        <v>0</v>
      </c>
      <c r="D126" s="14">
        <f>Data!Y78</f>
        <v>0</v>
      </c>
      <c r="E126" s="14">
        <f>Data!Z78</f>
        <v>0</v>
      </c>
      <c r="F126" s="14">
        <f>Data!AA78</f>
        <v>0</v>
      </c>
      <c r="G126" s="14">
        <f>Data!AB78</f>
        <v>0</v>
      </c>
      <c r="H126" s="14">
        <f>Data!AC78</f>
        <v>0</v>
      </c>
      <c r="I126" s="14">
        <f>Data!AD78</f>
        <v>0</v>
      </c>
    </row>
    <row r="127" spans="1:9" ht="20.149999999999999" customHeight="1" x14ac:dyDescent="0.35">
      <c r="A127" s="23">
        <v>25</v>
      </c>
      <c r="B127" s="14" t="s">
        <v>1189</v>
      </c>
      <c r="C127" s="14">
        <f>Data!X79</f>
        <v>0</v>
      </c>
      <c r="D127" s="14">
        <f>Data!Y79</f>
        <v>0</v>
      </c>
      <c r="E127" s="14">
        <f>Data!Z79</f>
        <v>0</v>
      </c>
      <c r="F127" s="14">
        <f>Data!AA79</f>
        <v>0</v>
      </c>
      <c r="G127" s="14">
        <f>Data!AB79</f>
        <v>0</v>
      </c>
      <c r="H127" s="14">
        <f>Data!AC79</f>
        <v>0</v>
      </c>
      <c r="I127" s="14">
        <f>Data!AD79</f>
        <v>0</v>
      </c>
    </row>
    <row r="128" spans="1:9" ht="20.149999999999999" customHeight="1" x14ac:dyDescent="0.35">
      <c r="A128" s="23">
        <v>26</v>
      </c>
      <c r="B128" s="14" t="s">
        <v>252</v>
      </c>
      <c r="C128" s="26">
        <f>Data!X80</f>
        <v>0</v>
      </c>
      <c r="D128" s="26">
        <f>Data!Y80</f>
        <v>11.79</v>
      </c>
      <c r="E128" s="26">
        <f>Data!Z80</f>
        <v>0</v>
      </c>
      <c r="F128" s="26">
        <f>Data!AA80</f>
        <v>0</v>
      </c>
      <c r="G128" s="26">
        <f>Data!AB80</f>
        <v>0</v>
      </c>
      <c r="H128" s="26">
        <f>Data!AC80</f>
        <v>0</v>
      </c>
      <c r="I128" s="26">
        <f>Data!AD80</f>
        <v>0</v>
      </c>
    </row>
    <row r="129" spans="1:9" ht="20.149999999999999" customHeight="1" x14ac:dyDescent="0.35">
      <c r="A129" s="4" t="s">
        <v>1173</v>
      </c>
      <c r="B129" s="5"/>
      <c r="C129" s="5"/>
      <c r="D129" s="6"/>
      <c r="E129" s="5"/>
      <c r="F129" s="5"/>
      <c r="G129" s="5"/>
      <c r="H129" s="5"/>
      <c r="I129" s="4"/>
    </row>
    <row r="130" spans="1:9" ht="20.149999999999999" customHeight="1" x14ac:dyDescent="0.35">
      <c r="A130" s="77"/>
      <c r="B130" s="77"/>
      <c r="C130" s="77"/>
      <c r="D130" s="45"/>
      <c r="E130" s="77"/>
      <c r="F130" s="77"/>
      <c r="G130" s="77"/>
      <c r="H130" s="77"/>
      <c r="I130" s="168" t="s">
        <v>1203</v>
      </c>
    </row>
    <row r="131" spans="1:9" ht="20.149999999999999" customHeight="1" x14ac:dyDescent="0.35">
      <c r="A131" s="45"/>
      <c r="B131" s="77"/>
      <c r="C131" s="77"/>
      <c r="D131" s="77"/>
      <c r="E131" s="77"/>
      <c r="F131" s="77"/>
      <c r="G131" s="77"/>
      <c r="H131" s="77"/>
      <c r="I131" s="77"/>
    </row>
    <row r="132" spans="1:9" ht="20.149999999999999" customHeight="1" x14ac:dyDescent="0.35">
      <c r="A132" s="79" t="str">
        <f>"HOSPITAL NAME: "&amp;Data!C84</f>
        <v>HOSPITAL NAME: Confluence Health: Central Washington Hospital</v>
      </c>
      <c r="B132" s="77"/>
      <c r="C132" s="77"/>
      <c r="D132" s="77"/>
      <c r="E132" s="77"/>
      <c r="F132" s="77"/>
      <c r="G132" s="80"/>
      <c r="H132" s="79" t="str">
        <f>"FYE: "&amp;Data!C82</f>
        <v>FYE: 12/31/2020</v>
      </c>
    </row>
    <row r="133" spans="1:9" ht="20.149999999999999" customHeight="1" x14ac:dyDescent="0.35">
      <c r="A133" s="23">
        <v>1</v>
      </c>
      <c r="B133" s="14" t="s">
        <v>209</v>
      </c>
      <c r="C133" s="15" t="s">
        <v>38</v>
      </c>
      <c r="D133" s="15" t="s">
        <v>39</v>
      </c>
      <c r="E133" s="15" t="s">
        <v>40</v>
      </c>
      <c r="F133" s="15" t="s">
        <v>41</v>
      </c>
      <c r="G133" s="15" t="s">
        <v>42</v>
      </c>
      <c r="H133" s="15" t="s">
        <v>43</v>
      </c>
      <c r="I133" s="15" t="s">
        <v>44</v>
      </c>
    </row>
    <row r="134" spans="1:9" ht="20.149999999999999" customHeight="1" x14ac:dyDescent="0.35">
      <c r="A134" s="81">
        <v>2</v>
      </c>
      <c r="B134" s="17" t="s">
        <v>1175</v>
      </c>
      <c r="C134" s="18" t="s">
        <v>96</v>
      </c>
      <c r="D134" s="18" t="s">
        <v>97</v>
      </c>
      <c r="E134" s="18" t="s">
        <v>118</v>
      </c>
      <c r="F134" s="25"/>
      <c r="G134" s="18" t="s">
        <v>1204</v>
      </c>
      <c r="H134" s="25"/>
      <c r="I134" s="18" t="s">
        <v>122</v>
      </c>
    </row>
    <row r="135" spans="1:9" ht="20.149999999999999" customHeight="1" x14ac:dyDescent="0.35">
      <c r="A135" s="82"/>
      <c r="B135" s="83"/>
      <c r="C135" s="18" t="s">
        <v>172</v>
      </c>
      <c r="D135" s="18" t="s">
        <v>179</v>
      </c>
      <c r="E135" s="18" t="s">
        <v>171</v>
      </c>
      <c r="F135" s="18" t="s">
        <v>119</v>
      </c>
      <c r="G135" s="18" t="s">
        <v>180</v>
      </c>
      <c r="H135" s="18" t="s">
        <v>121</v>
      </c>
      <c r="I135" s="18" t="s">
        <v>172</v>
      </c>
    </row>
    <row r="136" spans="1:9" ht="20.149999999999999" customHeight="1" x14ac:dyDescent="0.35">
      <c r="A136" s="23">
        <v>3</v>
      </c>
      <c r="B136" s="14" t="s">
        <v>1179</v>
      </c>
      <c r="C136" s="15" t="s">
        <v>226</v>
      </c>
      <c r="D136" s="15" t="s">
        <v>228</v>
      </c>
      <c r="E136" s="15" t="s">
        <v>228</v>
      </c>
      <c r="F136" s="15" t="s">
        <v>229</v>
      </c>
      <c r="G136" s="89" t="s">
        <v>1205</v>
      </c>
      <c r="H136" s="15" t="s">
        <v>228</v>
      </c>
      <c r="I136" s="15" t="s">
        <v>226</v>
      </c>
    </row>
    <row r="137" spans="1:9" ht="20.149999999999999" customHeight="1" x14ac:dyDescent="0.35">
      <c r="A137" s="23">
        <v>4</v>
      </c>
      <c r="B137" s="14" t="s">
        <v>233</v>
      </c>
      <c r="C137" s="14">
        <f>Data!AE59</f>
        <v>27314</v>
      </c>
      <c r="D137" s="14">
        <f>Data!AF59</f>
        <v>0</v>
      </c>
      <c r="E137" s="14">
        <f>Data!AG59</f>
        <v>33794</v>
      </c>
      <c r="F137" s="14">
        <f>Data!AH59</f>
        <v>0</v>
      </c>
      <c r="G137" s="14">
        <f>Data!AI59</f>
        <v>9330</v>
      </c>
      <c r="H137" s="14">
        <f>Data!AJ59</f>
        <v>149831</v>
      </c>
      <c r="I137" s="14">
        <f>Data!AK59</f>
        <v>8391</v>
      </c>
    </row>
    <row r="138" spans="1:9" ht="20.149999999999999" customHeight="1" x14ac:dyDescent="0.35">
      <c r="A138" s="23">
        <v>5</v>
      </c>
      <c r="B138" s="14" t="s">
        <v>234</v>
      </c>
      <c r="C138" s="26">
        <f>Data!AE60</f>
        <v>28.09</v>
      </c>
      <c r="D138" s="26">
        <f>Data!AF60</f>
        <v>0</v>
      </c>
      <c r="E138" s="26">
        <f>Data!AG60</f>
        <v>58.18</v>
      </c>
      <c r="F138" s="26">
        <f>Data!AH60</f>
        <v>0</v>
      </c>
      <c r="G138" s="26">
        <f>Data!AI60</f>
        <v>23.96</v>
      </c>
      <c r="H138" s="26">
        <f>Data!AJ60</f>
        <v>203.36</v>
      </c>
      <c r="I138" s="26">
        <f>Data!AK60</f>
        <v>7.6</v>
      </c>
    </row>
    <row r="139" spans="1:9" ht="20.149999999999999" customHeight="1" x14ac:dyDescent="0.35">
      <c r="A139" s="23">
        <v>6</v>
      </c>
      <c r="B139" s="14" t="s">
        <v>235</v>
      </c>
      <c r="C139" s="14">
        <f>Data!AE61</f>
        <v>2111502.6800000002</v>
      </c>
      <c r="D139" s="14">
        <f>Data!AF61</f>
        <v>0</v>
      </c>
      <c r="E139" s="14">
        <f>Data!AG61</f>
        <v>5049086.09</v>
      </c>
      <c r="F139" s="14">
        <f>Data!AH61</f>
        <v>0</v>
      </c>
      <c r="G139" s="14">
        <f>Data!AI61</f>
        <v>2230351.37</v>
      </c>
      <c r="H139" s="14">
        <f>Data!AJ61</f>
        <v>12932808.119999999</v>
      </c>
      <c r="I139" s="14">
        <f>Data!AK61</f>
        <v>753951.49</v>
      </c>
    </row>
    <row r="140" spans="1:9" ht="20.149999999999999" customHeight="1" x14ac:dyDescent="0.35">
      <c r="A140" s="23">
        <v>7</v>
      </c>
      <c r="B140" s="14" t="s">
        <v>3</v>
      </c>
      <c r="C140" s="14">
        <f>Data!AE62</f>
        <v>688475</v>
      </c>
      <c r="D140" s="14">
        <f>Data!AF62</f>
        <v>0</v>
      </c>
      <c r="E140" s="14">
        <f>Data!AG62</f>
        <v>1355112</v>
      </c>
      <c r="F140" s="14">
        <f>Data!AH62</f>
        <v>0</v>
      </c>
      <c r="G140" s="14">
        <f>Data!AI62</f>
        <v>611266</v>
      </c>
      <c r="H140" s="14">
        <f>Data!AJ62</f>
        <v>4372620</v>
      </c>
      <c r="I140" s="14">
        <f>Data!AK62</f>
        <v>205145</v>
      </c>
    </row>
    <row r="141" spans="1:9" ht="20.149999999999999" customHeight="1" x14ac:dyDescent="0.35">
      <c r="A141" s="23">
        <v>8</v>
      </c>
      <c r="B141" s="14" t="s">
        <v>236</v>
      </c>
      <c r="C141" s="14">
        <f>Data!AE63</f>
        <v>0</v>
      </c>
      <c r="D141" s="14">
        <f>Data!AF63</f>
        <v>0</v>
      </c>
      <c r="E141" s="14">
        <f>Data!AG63</f>
        <v>7734356.2999999998</v>
      </c>
      <c r="F141" s="14">
        <f>Data!AH63</f>
        <v>0</v>
      </c>
      <c r="G141" s="14">
        <f>Data!AI63</f>
        <v>0</v>
      </c>
      <c r="H141" s="14">
        <f>Data!AJ63</f>
        <v>856054.8</v>
      </c>
      <c r="I141" s="14">
        <f>Data!AK63</f>
        <v>45543.75</v>
      </c>
    </row>
    <row r="142" spans="1:9" ht="20.149999999999999" customHeight="1" x14ac:dyDescent="0.35">
      <c r="A142" s="23">
        <v>9</v>
      </c>
      <c r="B142" s="14" t="s">
        <v>237</v>
      </c>
      <c r="C142" s="14">
        <f>Data!AE64</f>
        <v>326729.43</v>
      </c>
      <c r="D142" s="14">
        <f>Data!AF64</f>
        <v>0</v>
      </c>
      <c r="E142" s="14">
        <f>Data!AG64</f>
        <v>432493.25</v>
      </c>
      <c r="F142" s="14">
        <f>Data!AH64</f>
        <v>0</v>
      </c>
      <c r="G142" s="14">
        <f>Data!AI64</f>
        <v>111006.01</v>
      </c>
      <c r="H142" s="14">
        <f>Data!AJ64</f>
        <v>10540264.560000001</v>
      </c>
      <c r="I142" s="14">
        <f>Data!AK64</f>
        <v>6171</v>
      </c>
    </row>
    <row r="143" spans="1:9" ht="20.149999999999999" customHeight="1" x14ac:dyDescent="0.35">
      <c r="A143" s="23">
        <v>10</v>
      </c>
      <c r="B143" s="14" t="s">
        <v>444</v>
      </c>
      <c r="C143" s="14">
        <f>Data!AE65</f>
        <v>7517.36</v>
      </c>
      <c r="D143" s="14">
        <f>Data!AF65</f>
        <v>0</v>
      </c>
      <c r="E143" s="14">
        <f>Data!AG65</f>
        <v>8385.4</v>
      </c>
      <c r="F143" s="14">
        <f>Data!AH65</f>
        <v>0</v>
      </c>
      <c r="G143" s="14">
        <f>Data!AI65</f>
        <v>7967.02</v>
      </c>
      <c r="H143" s="14">
        <f>Data!AJ65</f>
        <v>35845.370000000003</v>
      </c>
      <c r="I143" s="14">
        <f>Data!AK65</f>
        <v>0</v>
      </c>
    </row>
    <row r="144" spans="1:9" ht="20.149999999999999" customHeight="1" x14ac:dyDescent="0.35">
      <c r="A144" s="23">
        <v>11</v>
      </c>
      <c r="B144" s="14" t="s">
        <v>445</v>
      </c>
      <c r="C144" s="14">
        <f>Data!AE66</f>
        <v>36677.68</v>
      </c>
      <c r="D144" s="14">
        <f>Data!AF66</f>
        <v>0</v>
      </c>
      <c r="E144" s="14">
        <f>Data!AG66</f>
        <v>194766.42</v>
      </c>
      <c r="F144" s="14">
        <f>Data!AH66</f>
        <v>0</v>
      </c>
      <c r="G144" s="14">
        <f>Data!AI66</f>
        <v>15158.37</v>
      </c>
      <c r="H144" s="14">
        <f>Data!AJ66</f>
        <v>603196.73</v>
      </c>
      <c r="I144" s="14">
        <f>Data!AK66</f>
        <v>5730.68</v>
      </c>
    </row>
    <row r="145" spans="1:9" ht="20.149999999999999" customHeight="1" x14ac:dyDescent="0.35">
      <c r="A145" s="23">
        <v>12</v>
      </c>
      <c r="B145" s="14" t="s">
        <v>6</v>
      </c>
      <c r="C145" s="14">
        <f>Data!AE67</f>
        <v>25026</v>
      </c>
      <c r="D145" s="14">
        <f>Data!AF67</f>
        <v>0</v>
      </c>
      <c r="E145" s="14">
        <f>Data!AG67</f>
        <v>20056</v>
      </c>
      <c r="F145" s="14">
        <f>Data!AH67</f>
        <v>0</v>
      </c>
      <c r="G145" s="14">
        <f>Data!AI67</f>
        <v>24902</v>
      </c>
      <c r="H145" s="14">
        <f>Data!AJ67</f>
        <v>1045497</v>
      </c>
      <c r="I145" s="14">
        <f>Data!AK67</f>
        <v>1029</v>
      </c>
    </row>
    <row r="146" spans="1:9" ht="20.149999999999999" customHeight="1" x14ac:dyDescent="0.35">
      <c r="A146" s="23">
        <v>13</v>
      </c>
      <c r="B146" s="14" t="s">
        <v>474</v>
      </c>
      <c r="C146" s="14">
        <f>Data!AE68</f>
        <v>5670.19</v>
      </c>
      <c r="D146" s="14">
        <f>Data!AF68</f>
        <v>0</v>
      </c>
      <c r="E146" s="14">
        <f>Data!AG68</f>
        <v>0</v>
      </c>
      <c r="F146" s="14">
        <f>Data!AH68</f>
        <v>0</v>
      </c>
      <c r="G146" s="14">
        <f>Data!AI68</f>
        <v>0</v>
      </c>
      <c r="H146" s="14">
        <f>Data!AJ68</f>
        <v>1367122.37</v>
      </c>
      <c r="I146" s="14">
        <f>Data!AK68</f>
        <v>0</v>
      </c>
    </row>
    <row r="147" spans="1:9" ht="20.149999999999999" customHeight="1" x14ac:dyDescent="0.35">
      <c r="A147" s="23">
        <v>14</v>
      </c>
      <c r="B147" s="14" t="s">
        <v>241</v>
      </c>
      <c r="C147" s="14">
        <f>Data!AE69</f>
        <v>58610.82</v>
      </c>
      <c r="D147" s="14">
        <f>Data!AF69</f>
        <v>0</v>
      </c>
      <c r="E147" s="14">
        <f>Data!AG69</f>
        <v>38418.230000000003</v>
      </c>
      <c r="F147" s="14">
        <f>Data!AH69</f>
        <v>0</v>
      </c>
      <c r="G147" s="14">
        <f>Data!AI69</f>
        <v>344.64</v>
      </c>
      <c r="H147" s="14">
        <f>Data!AJ69</f>
        <v>1278172.28</v>
      </c>
      <c r="I147" s="14">
        <f>Data!AK69</f>
        <v>8050.74</v>
      </c>
    </row>
    <row r="148" spans="1:9" ht="20.149999999999999" customHeight="1" x14ac:dyDescent="0.35">
      <c r="A148" s="23">
        <v>15</v>
      </c>
      <c r="B148" s="14" t="s">
        <v>242</v>
      </c>
      <c r="C148" s="14">
        <f>-Data!AE70</f>
        <v>0</v>
      </c>
      <c r="D148" s="14">
        <f>-Data!AF70</f>
        <v>0</v>
      </c>
      <c r="E148" s="14">
        <f>-Data!AG70</f>
        <v>0</v>
      </c>
      <c r="F148" s="14">
        <f>-Data!AH70</f>
        <v>0</v>
      </c>
      <c r="G148" s="14">
        <f>-Data!AI70</f>
        <v>0</v>
      </c>
      <c r="H148" s="14">
        <f>-Data!AJ70</f>
        <v>0</v>
      </c>
      <c r="I148" s="14">
        <f>-Data!AK70</f>
        <v>0</v>
      </c>
    </row>
    <row r="149" spans="1:9" ht="20.149999999999999" customHeight="1" x14ac:dyDescent="0.35">
      <c r="A149" s="23">
        <v>16</v>
      </c>
      <c r="B149" s="48" t="s">
        <v>1180</v>
      </c>
      <c r="C149" s="14">
        <f>Data!AE71</f>
        <v>3260209.16</v>
      </c>
      <c r="D149" s="14">
        <f>Data!AF71</f>
        <v>0</v>
      </c>
      <c r="E149" s="14">
        <f>Data!AG71</f>
        <v>14832673.690000001</v>
      </c>
      <c r="F149" s="14">
        <f>Data!AH71</f>
        <v>0</v>
      </c>
      <c r="G149" s="14">
        <f>Data!AI71</f>
        <v>3000995.41</v>
      </c>
      <c r="H149" s="14">
        <f>Data!AJ71</f>
        <v>33031581.23</v>
      </c>
      <c r="I149" s="14">
        <f>Data!AK71</f>
        <v>1025621.66</v>
      </c>
    </row>
    <row r="150" spans="1:9" ht="20.149999999999999" customHeight="1" x14ac:dyDescent="0.35">
      <c r="A150" s="23">
        <v>17</v>
      </c>
      <c r="B150" s="14" t="s">
        <v>244</v>
      </c>
      <c r="C150" s="211"/>
      <c r="D150" s="211"/>
      <c r="E150" s="211"/>
      <c r="F150" s="211"/>
      <c r="G150" s="211"/>
      <c r="H150" s="211"/>
      <c r="I150" s="211"/>
    </row>
    <row r="151" spans="1:9" ht="20.149999999999999" customHeight="1" x14ac:dyDescent="0.35">
      <c r="A151" s="23">
        <v>18</v>
      </c>
      <c r="B151" s="14" t="s">
        <v>1181</v>
      </c>
      <c r="C151" s="48" t="e">
        <f>+Data!M696</f>
        <v>#DIV/0!</v>
      </c>
      <c r="D151" s="48" t="e">
        <f>+Data!M697</f>
        <v>#DIV/0!</v>
      </c>
      <c r="E151" s="48" t="e">
        <f>+Data!M698</f>
        <v>#DIV/0!</v>
      </c>
      <c r="F151" s="48" t="e">
        <f>+Data!M699</f>
        <v>#DIV/0!</v>
      </c>
      <c r="G151" s="48" t="e">
        <f>+Data!M700</f>
        <v>#DIV/0!</v>
      </c>
      <c r="H151" s="48" t="e">
        <f>+Data!M701</f>
        <v>#DIV/0!</v>
      </c>
      <c r="I151" s="48" t="e">
        <f>+Data!M702</f>
        <v>#DIV/0!</v>
      </c>
    </row>
    <row r="152" spans="1:9" ht="20.149999999999999" customHeight="1" x14ac:dyDescent="0.35">
      <c r="A152" s="23">
        <v>19</v>
      </c>
      <c r="B152" s="48" t="s">
        <v>1182</v>
      </c>
      <c r="C152" s="14">
        <f>Data!AE73</f>
        <v>3194570.24</v>
      </c>
      <c r="D152" s="14">
        <f>Data!AF73</f>
        <v>0</v>
      </c>
      <c r="E152" s="14">
        <f>Data!AG73</f>
        <v>12931859.470000001</v>
      </c>
      <c r="F152" s="14">
        <f>Data!AH73</f>
        <v>0</v>
      </c>
      <c r="G152" s="14">
        <f>Data!AI73</f>
        <v>31019</v>
      </c>
      <c r="H152" s="14">
        <f>Data!AJ73</f>
        <v>3365498.46</v>
      </c>
      <c r="I152" s="14">
        <f>Data!AK73</f>
        <v>2405959.02</v>
      </c>
    </row>
    <row r="153" spans="1:9" ht="20.149999999999999" customHeight="1" x14ac:dyDescent="0.35">
      <c r="A153" s="23">
        <v>20</v>
      </c>
      <c r="B153" s="48" t="s">
        <v>1183</v>
      </c>
      <c r="C153" s="14">
        <f>Data!AE74</f>
        <v>3175826.89</v>
      </c>
      <c r="D153" s="14">
        <f>Data!AF74</f>
        <v>0</v>
      </c>
      <c r="E153" s="14">
        <f>Data!AG74</f>
        <v>53436919.020000003</v>
      </c>
      <c r="F153" s="14">
        <f>Data!AH74</f>
        <v>0</v>
      </c>
      <c r="G153" s="14">
        <f>Data!AI74</f>
        <v>4121680.97</v>
      </c>
      <c r="H153" s="14">
        <f>Data!AJ74</f>
        <v>112081932.14</v>
      </c>
      <c r="I153" s="14">
        <f>Data!AK74</f>
        <v>645576.98</v>
      </c>
    </row>
    <row r="154" spans="1:9" ht="20.149999999999999" customHeight="1" x14ac:dyDescent="0.35">
      <c r="A154" s="23">
        <v>21</v>
      </c>
      <c r="B154" s="48" t="s">
        <v>1184</v>
      </c>
      <c r="C154" s="14">
        <f>Data!AE75</f>
        <v>6370397.1300000008</v>
      </c>
      <c r="D154" s="14">
        <f>Data!AF75</f>
        <v>0</v>
      </c>
      <c r="E154" s="14">
        <f>Data!AG75</f>
        <v>66368778.490000002</v>
      </c>
      <c r="F154" s="14">
        <f>Data!AH75</f>
        <v>0</v>
      </c>
      <c r="G154" s="14">
        <f>Data!AI75</f>
        <v>4152699.97</v>
      </c>
      <c r="H154" s="14">
        <f>Data!AJ75</f>
        <v>115447430.59999999</v>
      </c>
      <c r="I154" s="14">
        <f>Data!AK75</f>
        <v>3051536</v>
      </c>
    </row>
    <row r="155" spans="1:9" ht="20.149999999999999" customHeight="1" x14ac:dyDescent="0.35">
      <c r="A155" s="23" t="s">
        <v>1185</v>
      </c>
      <c r="B155" s="60"/>
      <c r="C155" s="211"/>
      <c r="D155" s="211"/>
      <c r="E155" s="211"/>
      <c r="F155" s="211"/>
      <c r="G155" s="211"/>
      <c r="H155" s="211"/>
      <c r="I155" s="211"/>
    </row>
    <row r="156" spans="1:9" ht="20.149999999999999" customHeight="1" x14ac:dyDescent="0.35">
      <c r="A156" s="23">
        <v>22</v>
      </c>
      <c r="B156" s="14" t="s">
        <v>1186</v>
      </c>
      <c r="C156" s="14">
        <f>Data!AE76</f>
        <v>9386</v>
      </c>
      <c r="D156" s="14">
        <f>Data!AF76</f>
        <v>0</v>
      </c>
      <c r="E156" s="14">
        <f>Data!AG76</f>
        <v>10208</v>
      </c>
      <c r="F156" s="14">
        <f>Data!AH76</f>
        <v>0</v>
      </c>
      <c r="G156" s="14">
        <f>Data!AI76</f>
        <v>9401</v>
      </c>
      <c r="H156" s="14">
        <f>Data!AJ76</f>
        <v>41802</v>
      </c>
      <c r="I156" s="14">
        <f>Data!AK76</f>
        <v>0</v>
      </c>
    </row>
    <row r="157" spans="1:9" ht="20.149999999999999" customHeight="1" x14ac:dyDescent="0.35">
      <c r="A157" s="23">
        <v>23</v>
      </c>
      <c r="B157" s="14" t="s">
        <v>1187</v>
      </c>
      <c r="C157" s="14">
        <f>Data!AE77</f>
        <v>0</v>
      </c>
      <c r="D157" s="14">
        <f>Data!AF77</f>
        <v>0</v>
      </c>
      <c r="E157" s="14">
        <f>Data!AG77</f>
        <v>2782</v>
      </c>
      <c r="F157" s="14">
        <f>Data!AH77</f>
        <v>0</v>
      </c>
      <c r="G157" s="14">
        <f>Data!AI77</f>
        <v>1391</v>
      </c>
      <c r="H157" s="14">
        <f>Data!AJ77</f>
        <v>0</v>
      </c>
      <c r="I157" s="14">
        <f>Data!AK77</f>
        <v>0</v>
      </c>
    </row>
    <row r="158" spans="1:9" ht="20.149999999999999" customHeight="1" x14ac:dyDescent="0.35">
      <c r="A158" s="23">
        <v>24</v>
      </c>
      <c r="B158" s="14" t="s">
        <v>1188</v>
      </c>
      <c r="C158" s="14">
        <f>Data!AE78</f>
        <v>0</v>
      </c>
      <c r="D158" s="14">
        <f>Data!AF78</f>
        <v>0</v>
      </c>
      <c r="E158" s="14">
        <f>Data!AG78</f>
        <v>0</v>
      </c>
      <c r="F158" s="14">
        <f>Data!AH78</f>
        <v>0</v>
      </c>
      <c r="G158" s="14">
        <f>Data!AI78</f>
        <v>0</v>
      </c>
      <c r="H158" s="14">
        <f>Data!AJ78</f>
        <v>0</v>
      </c>
      <c r="I158" s="14">
        <f>Data!AK78</f>
        <v>0</v>
      </c>
    </row>
    <row r="159" spans="1:9" ht="20.149999999999999" customHeight="1" x14ac:dyDescent="0.35">
      <c r="A159" s="23">
        <v>25</v>
      </c>
      <c r="B159" s="14" t="s">
        <v>1189</v>
      </c>
      <c r="C159" s="14">
        <f>Data!AE79</f>
        <v>2154</v>
      </c>
      <c r="D159" s="14">
        <f>Data!AF79</f>
        <v>0</v>
      </c>
      <c r="E159" s="14">
        <f>Data!AG79</f>
        <v>324255</v>
      </c>
      <c r="F159" s="14">
        <f>Data!AH79</f>
        <v>0</v>
      </c>
      <c r="G159" s="14">
        <f>Data!AI79</f>
        <v>119465</v>
      </c>
      <c r="H159" s="14">
        <f>Data!AJ79</f>
        <v>53455</v>
      </c>
      <c r="I159" s="14">
        <f>Data!AK79</f>
        <v>0</v>
      </c>
    </row>
    <row r="160" spans="1:9" ht="20.149999999999999" customHeight="1" x14ac:dyDescent="0.35">
      <c r="A160" s="23">
        <v>26</v>
      </c>
      <c r="B160" s="14" t="s">
        <v>252</v>
      </c>
      <c r="C160" s="26">
        <f>Data!AE80</f>
        <v>0</v>
      </c>
      <c r="D160" s="26">
        <f>Data!AF80</f>
        <v>0</v>
      </c>
      <c r="E160" s="26">
        <f>Data!AG80</f>
        <v>35.43</v>
      </c>
      <c r="F160" s="26">
        <f>Data!AH80</f>
        <v>0</v>
      </c>
      <c r="G160" s="26">
        <f>Data!AI80</f>
        <v>16.86</v>
      </c>
      <c r="H160" s="26">
        <f>Data!AJ80</f>
        <v>19.77</v>
      </c>
      <c r="I160" s="26">
        <f>Data!AK80</f>
        <v>0</v>
      </c>
    </row>
    <row r="161" spans="1:9" ht="20.149999999999999" customHeight="1" x14ac:dyDescent="0.35">
      <c r="A161" s="4" t="s">
        <v>1173</v>
      </c>
      <c r="B161" s="5"/>
      <c r="C161" s="5"/>
      <c r="D161" s="6"/>
      <c r="E161" s="5"/>
      <c r="F161" s="5"/>
      <c r="G161" s="5"/>
      <c r="H161" s="5"/>
      <c r="I161" s="4"/>
    </row>
    <row r="162" spans="1:9" ht="20.149999999999999" customHeight="1" x14ac:dyDescent="0.35">
      <c r="A162" s="77"/>
      <c r="B162" s="77"/>
      <c r="C162" s="77"/>
      <c r="D162" s="45"/>
      <c r="E162" s="77"/>
      <c r="F162" s="77"/>
      <c r="G162" s="77"/>
      <c r="H162" s="77"/>
      <c r="I162" s="168" t="s">
        <v>1206</v>
      </c>
    </row>
    <row r="163" spans="1:9" ht="20.149999999999999" customHeight="1" x14ac:dyDescent="0.35">
      <c r="A163" s="45"/>
      <c r="B163" s="77"/>
      <c r="C163" s="77"/>
      <c r="D163" s="77"/>
      <c r="E163" s="77"/>
      <c r="F163" s="77"/>
      <c r="G163" s="77"/>
      <c r="H163" s="77"/>
      <c r="I163" s="77"/>
    </row>
    <row r="164" spans="1:9" ht="20.149999999999999" customHeight="1" x14ac:dyDescent="0.35">
      <c r="A164" s="79" t="str">
        <f>"HOSPITAL NAME: "&amp;Data!C84</f>
        <v>HOSPITAL NAME: Confluence Health: Central Washington Hospital</v>
      </c>
      <c r="B164" s="77"/>
      <c r="C164" s="77"/>
      <c r="D164" s="77"/>
      <c r="E164" s="77"/>
      <c r="F164" s="77"/>
      <c r="G164" s="80"/>
      <c r="H164" s="79" t="str">
        <f>"FYE: "&amp;Data!C82</f>
        <v>FYE: 12/31/2020</v>
      </c>
    </row>
    <row r="165" spans="1:9" ht="20.149999999999999" customHeight="1" x14ac:dyDescent="0.35">
      <c r="A165" s="23">
        <v>1</v>
      </c>
      <c r="B165" s="14" t="s">
        <v>209</v>
      </c>
      <c r="C165" s="15" t="s">
        <v>45</v>
      </c>
      <c r="D165" s="15" t="s">
        <v>46</v>
      </c>
      <c r="E165" s="15" t="s">
        <v>47</v>
      </c>
      <c r="F165" s="15" t="s">
        <v>48</v>
      </c>
      <c r="G165" s="15" t="s">
        <v>49</v>
      </c>
      <c r="H165" s="15" t="s">
        <v>50</v>
      </c>
      <c r="I165" s="15" t="s">
        <v>51</v>
      </c>
    </row>
    <row r="166" spans="1:9" ht="20.149999999999999" customHeight="1" x14ac:dyDescent="0.35">
      <c r="A166" s="81">
        <v>2</v>
      </c>
      <c r="B166" s="17" t="s">
        <v>1175</v>
      </c>
      <c r="C166" s="18" t="s">
        <v>123</v>
      </c>
      <c r="D166" s="18" t="s">
        <v>124</v>
      </c>
      <c r="E166" s="18" t="s">
        <v>110</v>
      </c>
      <c r="F166" s="18" t="s">
        <v>125</v>
      </c>
      <c r="G166" s="18" t="s">
        <v>1207</v>
      </c>
      <c r="H166" s="18" t="s">
        <v>127</v>
      </c>
      <c r="I166" s="18" t="s">
        <v>128</v>
      </c>
    </row>
    <row r="167" spans="1:9" ht="20.149999999999999" customHeight="1" x14ac:dyDescent="0.35">
      <c r="A167" s="82"/>
      <c r="B167" s="83"/>
      <c r="C167" s="18" t="s">
        <v>172</v>
      </c>
      <c r="D167" s="18" t="s">
        <v>172</v>
      </c>
      <c r="E167" s="18" t="s">
        <v>1208</v>
      </c>
      <c r="F167" s="18" t="s">
        <v>182</v>
      </c>
      <c r="G167" s="18" t="s">
        <v>121</v>
      </c>
      <c r="H167" s="88" t="s">
        <v>1209</v>
      </c>
      <c r="I167" s="18" t="s">
        <v>169</v>
      </c>
    </row>
    <row r="168" spans="1:9" ht="20.149999999999999" customHeight="1" x14ac:dyDescent="0.35">
      <c r="A168" s="23">
        <v>3</v>
      </c>
      <c r="B168" s="14" t="s">
        <v>1179</v>
      </c>
      <c r="C168" s="15" t="s">
        <v>226</v>
      </c>
      <c r="D168" s="15" t="s">
        <v>226</v>
      </c>
      <c r="E168" s="15" t="s">
        <v>217</v>
      </c>
      <c r="F168" s="15" t="s">
        <v>227</v>
      </c>
      <c r="G168" s="15" t="s">
        <v>228</v>
      </c>
      <c r="H168" s="15" t="s">
        <v>229</v>
      </c>
      <c r="I168" s="15" t="s">
        <v>228</v>
      </c>
    </row>
    <row r="169" spans="1:9" ht="20.149999999999999" customHeight="1" x14ac:dyDescent="0.35">
      <c r="A169" s="23">
        <v>4</v>
      </c>
      <c r="B169" s="14" t="s">
        <v>233</v>
      </c>
      <c r="C169" s="14">
        <f>Data!AL59</f>
        <v>5796</v>
      </c>
      <c r="D169" s="14">
        <f>Data!AM59</f>
        <v>0</v>
      </c>
      <c r="E169" s="14">
        <f>Data!AN59</f>
        <v>0</v>
      </c>
      <c r="F169" s="14">
        <f>Data!AO59</f>
        <v>0</v>
      </c>
      <c r="G169" s="14">
        <f>Data!AP59</f>
        <v>44623</v>
      </c>
      <c r="H169" s="14">
        <f>Data!AQ59</f>
        <v>0</v>
      </c>
      <c r="I169" s="14">
        <f>Data!AR59</f>
        <v>42459</v>
      </c>
    </row>
    <row r="170" spans="1:9" ht="20.149999999999999" customHeight="1" x14ac:dyDescent="0.35">
      <c r="A170" s="23">
        <v>5</v>
      </c>
      <c r="B170" s="14" t="s">
        <v>234</v>
      </c>
      <c r="C170" s="26">
        <f>Data!AL60</f>
        <v>6.02</v>
      </c>
      <c r="D170" s="26">
        <f>Data!AM60</f>
        <v>0</v>
      </c>
      <c r="E170" s="26">
        <f>Data!AN60</f>
        <v>0</v>
      </c>
      <c r="F170" s="26">
        <f>Data!AO60</f>
        <v>0</v>
      </c>
      <c r="G170" s="26">
        <f>Data!AP60</f>
        <v>75.41</v>
      </c>
      <c r="H170" s="26">
        <f>Data!AQ60</f>
        <v>0</v>
      </c>
      <c r="I170" s="26">
        <f>Data!AR60</f>
        <v>83.47</v>
      </c>
    </row>
    <row r="171" spans="1:9" ht="20.149999999999999" customHeight="1" x14ac:dyDescent="0.35">
      <c r="A171" s="23">
        <v>6</v>
      </c>
      <c r="B171" s="14" t="s">
        <v>235</v>
      </c>
      <c r="C171" s="14">
        <f>Data!AL61</f>
        <v>577332.67000000004</v>
      </c>
      <c r="D171" s="14">
        <f>Data!AM61</f>
        <v>0</v>
      </c>
      <c r="E171" s="14">
        <f>Data!AN61</f>
        <v>0</v>
      </c>
      <c r="F171" s="14">
        <f>Data!AO61</f>
        <v>0</v>
      </c>
      <c r="G171" s="14">
        <f>Data!AP61</f>
        <v>6947784.3700000001</v>
      </c>
      <c r="H171" s="14">
        <f>Data!AQ61</f>
        <v>0</v>
      </c>
      <c r="I171" s="14">
        <f>Data!AR61</f>
        <v>7352384.8200000003</v>
      </c>
    </row>
    <row r="172" spans="1:9" ht="20.149999999999999" customHeight="1" x14ac:dyDescent="0.35">
      <c r="A172" s="23">
        <v>7</v>
      </c>
      <c r="B172" s="14" t="s">
        <v>3</v>
      </c>
      <c r="C172" s="14">
        <f>Data!AL62</f>
        <v>168493</v>
      </c>
      <c r="D172" s="14">
        <f>Data!AM62</f>
        <v>0</v>
      </c>
      <c r="E172" s="14">
        <f>Data!AN62</f>
        <v>0</v>
      </c>
      <c r="F172" s="14">
        <f>Data!AO62</f>
        <v>0</v>
      </c>
      <c r="G172" s="14">
        <f>Data!AP62</f>
        <v>1802238</v>
      </c>
      <c r="H172" s="14">
        <f>Data!AQ62</f>
        <v>0</v>
      </c>
      <c r="I172" s="14">
        <f>Data!AR62</f>
        <v>2040829</v>
      </c>
    </row>
    <row r="173" spans="1:9" ht="20.149999999999999" customHeight="1" x14ac:dyDescent="0.35">
      <c r="A173" s="23">
        <v>8</v>
      </c>
      <c r="B173" s="14" t="s">
        <v>236</v>
      </c>
      <c r="C173" s="14">
        <f>Data!AL63</f>
        <v>3103.5</v>
      </c>
      <c r="D173" s="14">
        <f>Data!AM63</f>
        <v>0</v>
      </c>
      <c r="E173" s="14">
        <f>Data!AN63</f>
        <v>0</v>
      </c>
      <c r="F173" s="14">
        <f>Data!AO63</f>
        <v>0</v>
      </c>
      <c r="G173" s="14">
        <f>Data!AP63</f>
        <v>383848.38</v>
      </c>
      <c r="H173" s="14">
        <f>Data!AQ63</f>
        <v>0</v>
      </c>
      <c r="I173" s="14">
        <f>Data!AR63</f>
        <v>344493.81</v>
      </c>
    </row>
    <row r="174" spans="1:9" ht="20.149999999999999" customHeight="1" x14ac:dyDescent="0.35">
      <c r="A174" s="23">
        <v>9</v>
      </c>
      <c r="B174" s="14" t="s">
        <v>237</v>
      </c>
      <c r="C174" s="14">
        <f>Data!AL64</f>
        <v>7607.75</v>
      </c>
      <c r="D174" s="14">
        <f>Data!AM64</f>
        <v>0</v>
      </c>
      <c r="E174" s="14">
        <f>Data!AN64</f>
        <v>0</v>
      </c>
      <c r="F174" s="14">
        <f>Data!AO64</f>
        <v>0</v>
      </c>
      <c r="G174" s="14">
        <f>Data!AP64</f>
        <v>34255428.359999999</v>
      </c>
      <c r="H174" s="14">
        <f>Data!AQ64</f>
        <v>0</v>
      </c>
      <c r="I174" s="14">
        <f>Data!AR64</f>
        <v>378062.97</v>
      </c>
    </row>
    <row r="175" spans="1:9" ht="20.149999999999999" customHeight="1" x14ac:dyDescent="0.35">
      <c r="A175" s="23">
        <v>10</v>
      </c>
      <c r="B175" s="14" t="s">
        <v>444</v>
      </c>
      <c r="C175" s="14">
        <f>Data!AL65</f>
        <v>0</v>
      </c>
      <c r="D175" s="14">
        <f>Data!AM65</f>
        <v>0</v>
      </c>
      <c r="E175" s="14">
        <f>Data!AN65</f>
        <v>0</v>
      </c>
      <c r="F175" s="14">
        <f>Data!AO65</f>
        <v>0</v>
      </c>
      <c r="G175" s="14">
        <f>Data!AP65</f>
        <v>34696.32</v>
      </c>
      <c r="H175" s="14">
        <f>Data!AQ65</f>
        <v>0</v>
      </c>
      <c r="I175" s="14">
        <f>Data!AR65</f>
        <v>8987.84</v>
      </c>
    </row>
    <row r="176" spans="1:9" ht="20.149999999999999" customHeight="1" x14ac:dyDescent="0.35">
      <c r="A176" s="23">
        <v>11</v>
      </c>
      <c r="B176" s="14" t="s">
        <v>445</v>
      </c>
      <c r="C176" s="14">
        <f>Data!AL66</f>
        <v>609.41</v>
      </c>
      <c r="D176" s="14">
        <f>Data!AM66</f>
        <v>0</v>
      </c>
      <c r="E176" s="14">
        <f>Data!AN66</f>
        <v>0</v>
      </c>
      <c r="F176" s="14">
        <f>Data!AO66</f>
        <v>0</v>
      </c>
      <c r="G176" s="14">
        <f>Data!AP66</f>
        <v>82872.78</v>
      </c>
      <c r="H176" s="14">
        <f>Data!AQ66</f>
        <v>0</v>
      </c>
      <c r="I176" s="14">
        <f>Data!AR66</f>
        <v>795794.42</v>
      </c>
    </row>
    <row r="177" spans="1:9" ht="20.149999999999999" customHeight="1" x14ac:dyDescent="0.35">
      <c r="A177" s="23">
        <v>12</v>
      </c>
      <c r="B177" s="14" t="s">
        <v>6</v>
      </c>
      <c r="C177" s="14">
        <f>Data!AL67</f>
        <v>11074</v>
      </c>
      <c r="D177" s="14">
        <f>Data!AM67</f>
        <v>0</v>
      </c>
      <c r="E177" s="14">
        <f>Data!AN67</f>
        <v>0</v>
      </c>
      <c r="F177" s="14">
        <f>Data!AO67</f>
        <v>0</v>
      </c>
      <c r="G177" s="14">
        <f>Data!AP67</f>
        <v>30498</v>
      </c>
      <c r="H177" s="14">
        <f>Data!AQ67</f>
        <v>0</v>
      </c>
      <c r="I177" s="14">
        <f>Data!AR67</f>
        <v>10539</v>
      </c>
    </row>
    <row r="178" spans="1:9" ht="20.149999999999999" customHeight="1" x14ac:dyDescent="0.35">
      <c r="A178" s="23">
        <v>13</v>
      </c>
      <c r="B178" s="14" t="s">
        <v>474</v>
      </c>
      <c r="C178" s="14">
        <f>Data!AL68</f>
        <v>0</v>
      </c>
      <c r="D178" s="14">
        <f>Data!AM68</f>
        <v>0</v>
      </c>
      <c r="E178" s="14">
        <f>Data!AN68</f>
        <v>0</v>
      </c>
      <c r="F178" s="14">
        <f>Data!AO68</f>
        <v>0</v>
      </c>
      <c r="G178" s="14">
        <f>Data!AP68</f>
        <v>377079.05</v>
      </c>
      <c r="H178" s="14">
        <f>Data!AQ68</f>
        <v>0</v>
      </c>
      <c r="I178" s="14">
        <f>Data!AR68</f>
        <v>489175.37</v>
      </c>
    </row>
    <row r="179" spans="1:9" ht="20.149999999999999" customHeight="1" x14ac:dyDescent="0.35">
      <c r="A179" s="23">
        <v>14</v>
      </c>
      <c r="B179" s="14" t="s">
        <v>241</v>
      </c>
      <c r="C179" s="14">
        <f>Data!AL69</f>
        <v>25020.84</v>
      </c>
      <c r="D179" s="14">
        <f>Data!AM69</f>
        <v>0</v>
      </c>
      <c r="E179" s="14">
        <f>Data!AN69</f>
        <v>0</v>
      </c>
      <c r="F179" s="14">
        <f>Data!AO69</f>
        <v>0</v>
      </c>
      <c r="G179" s="14">
        <f>Data!AP69</f>
        <v>621676.39</v>
      </c>
      <c r="H179" s="14">
        <f>Data!AQ69</f>
        <v>0</v>
      </c>
      <c r="I179" s="14">
        <f>Data!AR69</f>
        <v>338150.05</v>
      </c>
    </row>
    <row r="180" spans="1:9" ht="20.149999999999999" customHeight="1" x14ac:dyDescent="0.35">
      <c r="A180" s="23">
        <v>15</v>
      </c>
      <c r="B180" s="14" t="s">
        <v>242</v>
      </c>
      <c r="C180" s="14">
        <f>-Data!AL70</f>
        <v>0</v>
      </c>
      <c r="D180" s="14">
        <f>-Data!AM70</f>
        <v>0</v>
      </c>
      <c r="E180" s="14">
        <f>-Data!AN70</f>
        <v>0</v>
      </c>
      <c r="F180" s="14">
        <f>-Data!AO70</f>
        <v>0</v>
      </c>
      <c r="G180" s="14">
        <f>-Data!AP70</f>
        <v>0</v>
      </c>
      <c r="H180" s="14">
        <f>-Data!AQ70</f>
        <v>0</v>
      </c>
      <c r="I180" s="14">
        <f>-Data!AR70</f>
        <v>0</v>
      </c>
    </row>
    <row r="181" spans="1:9" ht="20.149999999999999" customHeight="1" x14ac:dyDescent="0.35">
      <c r="A181" s="23">
        <v>16</v>
      </c>
      <c r="B181" s="48" t="s">
        <v>1180</v>
      </c>
      <c r="C181" s="14">
        <f>Data!AL71</f>
        <v>793241.17</v>
      </c>
      <c r="D181" s="14">
        <f>Data!AM71</f>
        <v>0</v>
      </c>
      <c r="E181" s="14">
        <f>Data!AN71</f>
        <v>0</v>
      </c>
      <c r="F181" s="14">
        <f>Data!AO71</f>
        <v>0</v>
      </c>
      <c r="G181" s="14">
        <f>Data!AP71</f>
        <v>44536121.649999999</v>
      </c>
      <c r="H181" s="14">
        <f>Data!AQ71</f>
        <v>0</v>
      </c>
      <c r="I181" s="14">
        <f>Data!AR71</f>
        <v>11758417.280000001</v>
      </c>
    </row>
    <row r="182" spans="1:9" ht="20.149999999999999" customHeight="1" x14ac:dyDescent="0.35">
      <c r="A182" s="23">
        <v>17</v>
      </c>
      <c r="B182" s="14" t="s">
        <v>244</v>
      </c>
      <c r="C182" s="211"/>
      <c r="D182" s="211"/>
      <c r="E182" s="211"/>
      <c r="F182" s="211"/>
      <c r="G182" s="211"/>
      <c r="H182" s="211"/>
      <c r="I182" s="211"/>
    </row>
    <row r="183" spans="1:9" ht="20.149999999999999" customHeight="1" x14ac:dyDescent="0.35">
      <c r="A183" s="23">
        <v>18</v>
      </c>
      <c r="B183" s="14" t="s">
        <v>1181</v>
      </c>
      <c r="C183" s="48" t="e">
        <f>+Data!M703</f>
        <v>#DIV/0!</v>
      </c>
      <c r="D183" s="48" t="e">
        <f>+Data!M704</f>
        <v>#DIV/0!</v>
      </c>
      <c r="E183" s="48" t="e">
        <f>+Data!M705</f>
        <v>#DIV/0!</v>
      </c>
      <c r="F183" s="48" t="e">
        <f>+Data!M706</f>
        <v>#DIV/0!</v>
      </c>
      <c r="G183" s="48" t="e">
        <f>+Data!M707</f>
        <v>#DIV/0!</v>
      </c>
      <c r="H183" s="48" t="e">
        <f>+Data!M708</f>
        <v>#DIV/0!</v>
      </c>
      <c r="I183" s="48" t="e">
        <f>+Data!M709</f>
        <v>#DIV/0!</v>
      </c>
    </row>
    <row r="184" spans="1:9" ht="20.149999999999999" customHeight="1" x14ac:dyDescent="0.35">
      <c r="A184" s="23">
        <v>19</v>
      </c>
      <c r="B184" s="48" t="s">
        <v>1182</v>
      </c>
      <c r="C184" s="14">
        <f>Data!AL73</f>
        <v>1436735</v>
      </c>
      <c r="D184" s="14">
        <f>Data!AM73</f>
        <v>0</v>
      </c>
      <c r="E184" s="14">
        <f>Data!AN73</f>
        <v>0</v>
      </c>
      <c r="F184" s="14">
        <f>Data!AO73</f>
        <v>0</v>
      </c>
      <c r="G184" s="14">
        <f>Data!AP73</f>
        <v>426869.46</v>
      </c>
      <c r="H184" s="14">
        <f>Data!AQ73</f>
        <v>0</v>
      </c>
      <c r="I184" s="14">
        <f>Data!AR73</f>
        <v>0</v>
      </c>
    </row>
    <row r="185" spans="1:9" ht="20.149999999999999" customHeight="1" x14ac:dyDescent="0.35">
      <c r="A185" s="23">
        <v>20</v>
      </c>
      <c r="B185" s="48" t="s">
        <v>1183</v>
      </c>
      <c r="C185" s="14">
        <f>Data!AL74</f>
        <v>921697.03</v>
      </c>
      <c r="D185" s="14">
        <f>Data!AM74</f>
        <v>0</v>
      </c>
      <c r="E185" s="14">
        <f>Data!AN74</f>
        <v>0</v>
      </c>
      <c r="F185" s="14">
        <f>Data!AO74</f>
        <v>0</v>
      </c>
      <c r="G185" s="14">
        <f>Data!AP74</f>
        <v>213942704.81999999</v>
      </c>
      <c r="H185" s="14">
        <f>Data!AQ74</f>
        <v>0</v>
      </c>
      <c r="I185" s="14">
        <f>Data!AR74</f>
        <v>13678001.050000001</v>
      </c>
    </row>
    <row r="186" spans="1:9" ht="20.149999999999999" customHeight="1" x14ac:dyDescent="0.35">
      <c r="A186" s="23">
        <v>21</v>
      </c>
      <c r="B186" s="48" t="s">
        <v>1184</v>
      </c>
      <c r="C186" s="14">
        <f>Data!AL75</f>
        <v>2358432.0300000003</v>
      </c>
      <c r="D186" s="14">
        <f>Data!AM75</f>
        <v>0</v>
      </c>
      <c r="E186" s="14">
        <f>Data!AN75</f>
        <v>0</v>
      </c>
      <c r="F186" s="14">
        <f>Data!AO75</f>
        <v>0</v>
      </c>
      <c r="G186" s="14">
        <f>Data!AP75</f>
        <v>214369574.28</v>
      </c>
      <c r="H186" s="14">
        <f>Data!AQ75</f>
        <v>0</v>
      </c>
      <c r="I186" s="14">
        <f>Data!AR75</f>
        <v>13678001.050000001</v>
      </c>
    </row>
    <row r="187" spans="1:9" ht="20.149999999999999" customHeight="1" x14ac:dyDescent="0.35">
      <c r="A187" s="23" t="s">
        <v>1185</v>
      </c>
      <c r="B187" s="60"/>
      <c r="C187" s="211"/>
      <c r="D187" s="211"/>
      <c r="E187" s="211"/>
      <c r="F187" s="211"/>
      <c r="G187" s="211"/>
      <c r="H187" s="211"/>
      <c r="I187" s="211"/>
    </row>
    <row r="188" spans="1:9" ht="20.149999999999999" customHeight="1" x14ac:dyDescent="0.35">
      <c r="A188" s="23">
        <v>22</v>
      </c>
      <c r="B188" s="14" t="s">
        <v>1186</v>
      </c>
      <c r="C188" s="14">
        <f>Data!AL76</f>
        <v>0</v>
      </c>
      <c r="D188" s="14">
        <f>Data!AM76</f>
        <v>0</v>
      </c>
      <c r="E188" s="14">
        <f>Data!AN76</f>
        <v>0</v>
      </c>
      <c r="F188" s="14">
        <f>Data!AO76</f>
        <v>0</v>
      </c>
      <c r="G188" s="14">
        <f>Data!AP76</f>
        <v>18690</v>
      </c>
      <c r="H188" s="14">
        <f>Data!AQ76</f>
        <v>0</v>
      </c>
      <c r="I188" s="14">
        <f>Data!AR76</f>
        <v>6827</v>
      </c>
    </row>
    <row r="189" spans="1:9" ht="20.149999999999999" customHeight="1" x14ac:dyDescent="0.35">
      <c r="A189" s="23">
        <v>23</v>
      </c>
      <c r="B189" s="14" t="s">
        <v>1187</v>
      </c>
      <c r="C189" s="14">
        <f>Data!AL77</f>
        <v>0</v>
      </c>
      <c r="D189" s="14">
        <f>Data!AM77</f>
        <v>0</v>
      </c>
      <c r="E189" s="14">
        <f>Data!AN77</f>
        <v>0</v>
      </c>
      <c r="F189" s="14">
        <f>Data!AO77</f>
        <v>0</v>
      </c>
      <c r="G189" s="14">
        <f>Data!AP77</f>
        <v>0</v>
      </c>
      <c r="H189" s="14">
        <f>Data!AQ77</f>
        <v>0</v>
      </c>
      <c r="I189" s="14">
        <f>Data!AR77</f>
        <v>0</v>
      </c>
    </row>
    <row r="190" spans="1:9" ht="20.149999999999999" customHeight="1" x14ac:dyDescent="0.35">
      <c r="A190" s="23">
        <v>24</v>
      </c>
      <c r="B190" s="14" t="s">
        <v>1188</v>
      </c>
      <c r="C190" s="14">
        <f>Data!AL78</f>
        <v>0</v>
      </c>
      <c r="D190" s="14">
        <f>Data!AM78</f>
        <v>0</v>
      </c>
      <c r="E190" s="14">
        <f>Data!AN78</f>
        <v>0</v>
      </c>
      <c r="F190" s="14">
        <f>Data!AO78</f>
        <v>0</v>
      </c>
      <c r="G190" s="14">
        <f>Data!AP78</f>
        <v>0</v>
      </c>
      <c r="H190" s="14">
        <f>Data!AQ78</f>
        <v>0</v>
      </c>
      <c r="I190" s="14">
        <f>Data!AR78</f>
        <v>0</v>
      </c>
    </row>
    <row r="191" spans="1:9" ht="20.149999999999999" customHeight="1" x14ac:dyDescent="0.35">
      <c r="A191" s="23">
        <v>25</v>
      </c>
      <c r="B191" s="14" t="s">
        <v>1189</v>
      </c>
      <c r="C191" s="14">
        <f>Data!AL79</f>
        <v>0</v>
      </c>
      <c r="D191" s="14">
        <f>Data!AM79</f>
        <v>0</v>
      </c>
      <c r="E191" s="14">
        <f>Data!AN79</f>
        <v>0</v>
      </c>
      <c r="F191" s="14">
        <f>Data!AO79</f>
        <v>0</v>
      </c>
      <c r="G191" s="14">
        <f>Data!AP79</f>
        <v>0</v>
      </c>
      <c r="H191" s="14">
        <f>Data!AQ79</f>
        <v>0</v>
      </c>
      <c r="I191" s="14">
        <f>Data!AR79</f>
        <v>7741</v>
      </c>
    </row>
    <row r="192" spans="1:9" ht="20.149999999999999" customHeight="1" x14ac:dyDescent="0.35">
      <c r="A192" s="23">
        <v>26</v>
      </c>
      <c r="B192" s="14" t="s">
        <v>252</v>
      </c>
      <c r="C192" s="26">
        <f>Data!AL80</f>
        <v>0</v>
      </c>
      <c r="D192" s="26">
        <f>Data!AM80</f>
        <v>0</v>
      </c>
      <c r="E192" s="26">
        <f>Data!AN80</f>
        <v>0</v>
      </c>
      <c r="F192" s="26">
        <f>Data!AO80</f>
        <v>0</v>
      </c>
      <c r="G192" s="26">
        <f>Data!AP80</f>
        <v>12.76</v>
      </c>
      <c r="H192" s="26">
        <f>Data!AQ80</f>
        <v>0</v>
      </c>
      <c r="I192" s="26">
        <f>Data!AR80</f>
        <v>31.37</v>
      </c>
    </row>
    <row r="193" spans="1:9" ht="20.149999999999999" customHeight="1" x14ac:dyDescent="0.35">
      <c r="A193" s="4" t="s">
        <v>1173</v>
      </c>
      <c r="B193" s="5"/>
      <c r="C193" s="5"/>
      <c r="D193" s="6"/>
      <c r="E193" s="5"/>
      <c r="F193" s="5"/>
      <c r="G193" s="5"/>
      <c r="H193" s="5"/>
      <c r="I193" s="4"/>
    </row>
    <row r="194" spans="1:9" ht="20.149999999999999" customHeight="1" x14ac:dyDescent="0.35">
      <c r="A194" s="77"/>
      <c r="B194" s="77"/>
      <c r="C194" s="77"/>
      <c r="D194" s="45"/>
      <c r="E194" s="77"/>
      <c r="F194" s="77"/>
      <c r="G194" s="77"/>
      <c r="H194" s="77"/>
      <c r="I194" s="168" t="s">
        <v>1210</v>
      </c>
    </row>
    <row r="195" spans="1:9" ht="20.149999999999999" customHeight="1" x14ac:dyDescent="0.35">
      <c r="A195" s="45"/>
      <c r="B195" s="77"/>
      <c r="C195" s="77"/>
      <c r="D195" s="77"/>
      <c r="E195" s="77"/>
      <c r="F195" s="77"/>
      <c r="G195" s="77"/>
      <c r="H195" s="77"/>
      <c r="I195" s="77"/>
    </row>
    <row r="196" spans="1:9" ht="20.149999999999999" customHeight="1" x14ac:dyDescent="0.35">
      <c r="A196" s="79" t="str">
        <f>"HOSPITAL NAME: "&amp;Data!C84</f>
        <v>HOSPITAL NAME: Confluence Health: Central Washington Hospital</v>
      </c>
      <c r="B196" s="77"/>
      <c r="C196" s="77"/>
      <c r="D196" s="77"/>
      <c r="E196" s="77"/>
      <c r="F196" s="77"/>
      <c r="G196" s="80"/>
      <c r="H196" s="79" t="str">
        <f>"FYE: "&amp;Data!C82</f>
        <v>FYE: 12/31/2020</v>
      </c>
    </row>
    <row r="197" spans="1:9" ht="20.149999999999999" customHeight="1" x14ac:dyDescent="0.35">
      <c r="A197" s="23">
        <v>1</v>
      </c>
      <c r="B197" s="14" t="s">
        <v>209</v>
      </c>
      <c r="C197" s="15" t="s">
        <v>52</v>
      </c>
      <c r="D197" s="15" t="s">
        <v>53</v>
      </c>
      <c r="E197" s="15" t="s">
        <v>54</v>
      </c>
      <c r="F197" s="15" t="s">
        <v>55</v>
      </c>
      <c r="G197" s="15" t="s">
        <v>56</v>
      </c>
      <c r="H197" s="15" t="s">
        <v>57</v>
      </c>
      <c r="I197" s="15" t="s">
        <v>58</v>
      </c>
    </row>
    <row r="198" spans="1:9" ht="20.149999999999999" customHeight="1" x14ac:dyDescent="0.35">
      <c r="A198" s="81">
        <v>2</v>
      </c>
      <c r="B198" s="17" t="s">
        <v>1175</v>
      </c>
      <c r="C198" s="25"/>
      <c r="D198" s="18" t="s">
        <v>130</v>
      </c>
      <c r="E198" s="18" t="s">
        <v>131</v>
      </c>
      <c r="F198" s="18" t="s">
        <v>132</v>
      </c>
      <c r="G198" s="18" t="s">
        <v>1211</v>
      </c>
      <c r="H198" s="18" t="s">
        <v>134</v>
      </c>
      <c r="I198" s="25"/>
    </row>
    <row r="199" spans="1:9" ht="20.149999999999999" customHeight="1" x14ac:dyDescent="0.35">
      <c r="A199" s="82"/>
      <c r="B199" s="83"/>
      <c r="C199" s="18" t="s">
        <v>129</v>
      </c>
      <c r="D199" s="18" t="s">
        <v>1212</v>
      </c>
      <c r="E199" s="18" t="s">
        <v>1213</v>
      </c>
      <c r="F199" s="18" t="s">
        <v>186</v>
      </c>
      <c r="G199" s="18" t="s">
        <v>201</v>
      </c>
      <c r="H199" s="18" t="s">
        <v>188</v>
      </c>
      <c r="I199" s="18" t="s">
        <v>135</v>
      </c>
    </row>
    <row r="200" spans="1:9" ht="20.149999999999999" customHeight="1" x14ac:dyDescent="0.35">
      <c r="A200" s="23">
        <v>3</v>
      </c>
      <c r="B200" s="14" t="s">
        <v>1179</v>
      </c>
      <c r="C200" s="15" t="s">
        <v>226</v>
      </c>
      <c r="D200" s="15" t="s">
        <v>1212</v>
      </c>
      <c r="E200" s="15" t="s">
        <v>228</v>
      </c>
      <c r="F200" s="212"/>
      <c r="G200" s="212"/>
      <c r="H200" s="212"/>
      <c r="I200" s="15" t="s">
        <v>231</v>
      </c>
    </row>
    <row r="201" spans="1:9" ht="20.149999999999999" customHeight="1" x14ac:dyDescent="0.35">
      <c r="A201" s="23">
        <v>4</v>
      </c>
      <c r="B201" s="14" t="s">
        <v>233</v>
      </c>
      <c r="C201" s="14">
        <f>Data!AS59</f>
        <v>0</v>
      </c>
      <c r="D201" s="14">
        <f>Data!AT59</f>
        <v>0</v>
      </c>
      <c r="E201" s="14">
        <f>Data!AU59</f>
        <v>0</v>
      </c>
      <c r="F201" s="212"/>
      <c r="G201" s="212"/>
      <c r="H201" s="212"/>
      <c r="I201" s="14">
        <f>Data!AY59</f>
        <v>992857</v>
      </c>
    </row>
    <row r="202" spans="1:9" ht="20.149999999999999" customHeight="1" x14ac:dyDescent="0.35">
      <c r="A202" s="23">
        <v>5</v>
      </c>
      <c r="B202" s="14" t="s">
        <v>234</v>
      </c>
      <c r="C202" s="26">
        <f>Data!AS60</f>
        <v>0</v>
      </c>
      <c r="D202" s="26">
        <f>Data!AT60</f>
        <v>0</v>
      </c>
      <c r="E202" s="26">
        <f>Data!AU60</f>
        <v>0</v>
      </c>
      <c r="F202" s="26">
        <f>Data!AV60</f>
        <v>0</v>
      </c>
      <c r="G202" s="26">
        <f>Data!AW60</f>
        <v>0</v>
      </c>
      <c r="H202" s="26">
        <f>Data!AX60</f>
        <v>0</v>
      </c>
      <c r="I202" s="26">
        <f>Data!AY60</f>
        <v>58.4</v>
      </c>
    </row>
    <row r="203" spans="1:9" ht="20.149999999999999" customHeight="1" x14ac:dyDescent="0.35">
      <c r="A203" s="23">
        <v>6</v>
      </c>
      <c r="B203" s="14" t="s">
        <v>235</v>
      </c>
      <c r="C203" s="14">
        <f>Data!AS61</f>
        <v>0</v>
      </c>
      <c r="D203" s="14">
        <f>Data!AT61</f>
        <v>0</v>
      </c>
      <c r="E203" s="14">
        <f>Data!AU61</f>
        <v>0</v>
      </c>
      <c r="F203" s="14">
        <f>Data!AV61</f>
        <v>0</v>
      </c>
      <c r="G203" s="14">
        <f>Data!AW61</f>
        <v>0</v>
      </c>
      <c r="H203" s="14">
        <f>Data!AX61</f>
        <v>0</v>
      </c>
      <c r="I203" s="14">
        <f>Data!AY61</f>
        <v>2651271.31</v>
      </c>
    </row>
    <row r="204" spans="1:9" ht="20.149999999999999" customHeight="1" x14ac:dyDescent="0.35">
      <c r="A204" s="23">
        <v>7</v>
      </c>
      <c r="B204" s="14" t="s">
        <v>3</v>
      </c>
      <c r="C204" s="14">
        <f>Data!AS62</f>
        <v>0</v>
      </c>
      <c r="D204" s="14">
        <f>Data!AT62</f>
        <v>0</v>
      </c>
      <c r="E204" s="14">
        <f>Data!AU62</f>
        <v>0</v>
      </c>
      <c r="F204" s="14">
        <f>Data!AV62</f>
        <v>0</v>
      </c>
      <c r="G204" s="14">
        <f>Data!AW62</f>
        <v>0</v>
      </c>
      <c r="H204" s="14">
        <f>Data!AX62</f>
        <v>0</v>
      </c>
      <c r="I204" s="14">
        <f>Data!AY62</f>
        <v>892922</v>
      </c>
    </row>
    <row r="205" spans="1:9" ht="20.149999999999999" customHeight="1" x14ac:dyDescent="0.35">
      <c r="A205" s="23">
        <v>8</v>
      </c>
      <c r="B205" s="14" t="s">
        <v>236</v>
      </c>
      <c r="C205" s="14">
        <f>Data!AS63</f>
        <v>0</v>
      </c>
      <c r="D205" s="14">
        <f>Data!AT63</f>
        <v>0</v>
      </c>
      <c r="E205" s="14">
        <f>Data!AU63</f>
        <v>0</v>
      </c>
      <c r="F205" s="14">
        <f>Data!AV63</f>
        <v>0</v>
      </c>
      <c r="G205" s="14">
        <f>Data!AW63</f>
        <v>0</v>
      </c>
      <c r="H205" s="14">
        <f>Data!AX63</f>
        <v>0</v>
      </c>
      <c r="I205" s="14">
        <f>Data!AY63</f>
        <v>0</v>
      </c>
    </row>
    <row r="206" spans="1:9" ht="20.149999999999999" customHeight="1" x14ac:dyDescent="0.35">
      <c r="A206" s="23">
        <v>9</v>
      </c>
      <c r="B206" s="14" t="s">
        <v>237</v>
      </c>
      <c r="C206" s="14">
        <f>Data!AS64</f>
        <v>0</v>
      </c>
      <c r="D206" s="14">
        <f>Data!AT64</f>
        <v>0</v>
      </c>
      <c r="E206" s="14">
        <f>Data!AU64</f>
        <v>0</v>
      </c>
      <c r="F206" s="14">
        <f>Data!AV64</f>
        <v>0</v>
      </c>
      <c r="G206" s="14">
        <f>Data!AW64</f>
        <v>0</v>
      </c>
      <c r="H206" s="14">
        <f>Data!AX64</f>
        <v>0</v>
      </c>
      <c r="I206" s="14">
        <f>Data!AY64</f>
        <v>1593982.51</v>
      </c>
    </row>
    <row r="207" spans="1:9" ht="20.149999999999999" customHeight="1" x14ac:dyDescent="0.35">
      <c r="A207" s="23">
        <v>10</v>
      </c>
      <c r="B207" s="14" t="s">
        <v>444</v>
      </c>
      <c r="C207" s="14">
        <f>Data!AS65</f>
        <v>0</v>
      </c>
      <c r="D207" s="14">
        <f>Data!AT65</f>
        <v>0</v>
      </c>
      <c r="E207" s="14">
        <f>Data!AU65</f>
        <v>0</v>
      </c>
      <c r="F207" s="14">
        <f>Data!AV65</f>
        <v>0</v>
      </c>
      <c r="G207" s="14">
        <f>Data!AW65</f>
        <v>0</v>
      </c>
      <c r="H207" s="14">
        <f>Data!AX65</f>
        <v>0</v>
      </c>
      <c r="I207" s="14">
        <f>Data!AY65</f>
        <v>7890.3</v>
      </c>
    </row>
    <row r="208" spans="1:9" ht="20.149999999999999" customHeight="1" x14ac:dyDescent="0.35">
      <c r="A208" s="23">
        <v>11</v>
      </c>
      <c r="B208" s="14" t="s">
        <v>445</v>
      </c>
      <c r="C208" s="14">
        <f>Data!AS66</f>
        <v>0</v>
      </c>
      <c r="D208" s="14">
        <f>Data!AT66</f>
        <v>0</v>
      </c>
      <c r="E208" s="14">
        <f>Data!AU66</f>
        <v>0</v>
      </c>
      <c r="F208" s="14">
        <f>Data!AV66</f>
        <v>0</v>
      </c>
      <c r="G208" s="14">
        <f>Data!AW66</f>
        <v>0</v>
      </c>
      <c r="H208" s="14">
        <f>Data!AX66</f>
        <v>0</v>
      </c>
      <c r="I208" s="14">
        <f>Data!AY66</f>
        <v>136069.42000000001</v>
      </c>
    </row>
    <row r="209" spans="1:9" ht="20.149999999999999" customHeight="1" x14ac:dyDescent="0.35">
      <c r="A209" s="23">
        <v>12</v>
      </c>
      <c r="B209" s="14" t="s">
        <v>6</v>
      </c>
      <c r="C209" s="14">
        <f>Data!AS67</f>
        <v>0</v>
      </c>
      <c r="D209" s="14">
        <f>Data!AT67</f>
        <v>0</v>
      </c>
      <c r="E209" s="14">
        <f>Data!AU67</f>
        <v>0</v>
      </c>
      <c r="F209" s="14">
        <f>Data!AV67</f>
        <v>0</v>
      </c>
      <c r="G209" s="14">
        <f>Data!AW67</f>
        <v>0</v>
      </c>
      <c r="H209" s="14">
        <f>Data!AX67</f>
        <v>0</v>
      </c>
      <c r="I209" s="14">
        <f>Data!AY67</f>
        <v>16453</v>
      </c>
    </row>
    <row r="210" spans="1:9" ht="20.149999999999999" customHeight="1" x14ac:dyDescent="0.35">
      <c r="A210" s="23">
        <v>13</v>
      </c>
      <c r="B210" s="14" t="s">
        <v>474</v>
      </c>
      <c r="C210" s="14">
        <f>Data!AS68</f>
        <v>0</v>
      </c>
      <c r="D210" s="14">
        <f>Data!AT68</f>
        <v>0</v>
      </c>
      <c r="E210" s="14">
        <f>Data!AU68</f>
        <v>0</v>
      </c>
      <c r="F210" s="14">
        <f>Data!AV68</f>
        <v>0</v>
      </c>
      <c r="G210" s="14">
        <f>Data!AW68</f>
        <v>0</v>
      </c>
      <c r="H210" s="14">
        <f>Data!AX68</f>
        <v>0</v>
      </c>
      <c r="I210" s="14">
        <f>Data!AY68</f>
        <v>0</v>
      </c>
    </row>
    <row r="211" spans="1:9" ht="20.149999999999999" customHeight="1" x14ac:dyDescent="0.35">
      <c r="A211" s="23">
        <v>14</v>
      </c>
      <c r="B211" s="14" t="s">
        <v>241</v>
      </c>
      <c r="C211" s="14">
        <f>Data!AS69</f>
        <v>0</v>
      </c>
      <c r="D211" s="14">
        <f>Data!AT69</f>
        <v>0</v>
      </c>
      <c r="E211" s="14">
        <f>Data!AU69</f>
        <v>0</v>
      </c>
      <c r="F211" s="14">
        <f>Data!AV69</f>
        <v>0</v>
      </c>
      <c r="G211" s="14">
        <f>Data!AW69</f>
        <v>0</v>
      </c>
      <c r="H211" s="14">
        <f>Data!AX69</f>
        <v>0</v>
      </c>
      <c r="I211" s="14">
        <f>Data!AY69</f>
        <v>81405.16</v>
      </c>
    </row>
    <row r="212" spans="1:9" ht="20.149999999999999" customHeight="1" x14ac:dyDescent="0.35">
      <c r="A212" s="23">
        <v>15</v>
      </c>
      <c r="B212" s="14" t="s">
        <v>242</v>
      </c>
      <c r="C212" s="14">
        <f>-Data!AS70</f>
        <v>0</v>
      </c>
      <c r="D212" s="14">
        <f>-Data!AT70</f>
        <v>0</v>
      </c>
      <c r="E212" s="14">
        <f>-Data!AU70</f>
        <v>0</v>
      </c>
      <c r="F212" s="14">
        <f>-Data!AV70</f>
        <v>0</v>
      </c>
      <c r="G212" s="14">
        <f>-Data!AW70</f>
        <v>0</v>
      </c>
      <c r="H212" s="14">
        <f>-Data!AX70</f>
        <v>0</v>
      </c>
      <c r="I212" s="14">
        <f>-Data!AY70</f>
        <v>0</v>
      </c>
    </row>
    <row r="213" spans="1:9" ht="20.149999999999999" customHeight="1" x14ac:dyDescent="0.35">
      <c r="A213" s="23">
        <v>16</v>
      </c>
      <c r="B213" s="48" t="s">
        <v>1180</v>
      </c>
      <c r="C213" s="14">
        <f>Data!AS71</f>
        <v>0</v>
      </c>
      <c r="D213" s="14">
        <f>Data!AT71</f>
        <v>0</v>
      </c>
      <c r="E213" s="14">
        <f>Data!AU71</f>
        <v>0</v>
      </c>
      <c r="F213" s="14">
        <f>Data!AV71</f>
        <v>0</v>
      </c>
      <c r="G213" s="14">
        <f>Data!AW71</f>
        <v>0</v>
      </c>
      <c r="H213" s="14">
        <f>Data!AX71</f>
        <v>0</v>
      </c>
      <c r="I213" s="14">
        <f>Data!AY71</f>
        <v>5379993.7000000002</v>
      </c>
    </row>
    <row r="214" spans="1:9" ht="20.149999999999999" customHeight="1" x14ac:dyDescent="0.35">
      <c r="A214" s="23">
        <v>17</v>
      </c>
      <c r="B214" s="14" t="s">
        <v>244</v>
      </c>
      <c r="C214" s="211"/>
      <c r="D214" s="211"/>
      <c r="E214" s="211"/>
      <c r="F214" s="211"/>
      <c r="G214" s="211"/>
      <c r="H214" s="211"/>
      <c r="I214" s="211"/>
    </row>
    <row r="215" spans="1:9" ht="20.149999999999999" customHeight="1" x14ac:dyDescent="0.35">
      <c r="A215" s="23">
        <v>18</v>
      </c>
      <c r="B215" s="14" t="s">
        <v>1181</v>
      </c>
      <c r="C215" s="48" t="e">
        <f>+Data!M710</f>
        <v>#DIV/0!</v>
      </c>
      <c r="D215" s="48" t="e">
        <f>+Data!M711</f>
        <v>#DIV/0!</v>
      </c>
      <c r="E215" s="48" t="e">
        <f>+Data!M712</f>
        <v>#DIV/0!</v>
      </c>
      <c r="F215" s="48" t="e">
        <f>+Data!M713</f>
        <v>#DIV/0!</v>
      </c>
      <c r="G215" s="22"/>
      <c r="H215" s="14"/>
      <c r="I215" s="14"/>
    </row>
    <row r="216" spans="1:9" ht="20.149999999999999" customHeight="1" x14ac:dyDescent="0.35">
      <c r="A216" s="23">
        <v>19</v>
      </c>
      <c r="B216" s="48" t="s">
        <v>1182</v>
      </c>
      <c r="C216" s="14">
        <f>Data!AS73</f>
        <v>0</v>
      </c>
      <c r="D216" s="14">
        <f>Data!AT73</f>
        <v>0</v>
      </c>
      <c r="E216" s="14">
        <f>Data!AU73</f>
        <v>0</v>
      </c>
      <c r="F216" s="14">
        <f>Data!AV73</f>
        <v>0</v>
      </c>
      <c r="G216" s="213" t="str">
        <f>IF(Data!AW73&gt;0,Data!AW73,"")</f>
        <v>x</v>
      </c>
      <c r="H216" s="213" t="str">
        <f>IF(Data!AX73&gt;0,Data!AX73,"")</f>
        <v>x</v>
      </c>
      <c r="I216" s="213" t="str">
        <f>IF(Data!AY73&gt;0,Data!AY73,"")</f>
        <v>x</v>
      </c>
    </row>
    <row r="217" spans="1:9" ht="20.149999999999999" customHeight="1" x14ac:dyDescent="0.35">
      <c r="A217" s="23">
        <v>20</v>
      </c>
      <c r="B217" s="48" t="s">
        <v>1183</v>
      </c>
      <c r="C217" s="14">
        <f>Data!AS74</f>
        <v>0</v>
      </c>
      <c r="D217" s="14">
        <f>Data!AT74</f>
        <v>0</v>
      </c>
      <c r="E217" s="14">
        <f>Data!AU74</f>
        <v>0</v>
      </c>
      <c r="F217" s="14">
        <f>Data!AV74</f>
        <v>0</v>
      </c>
      <c r="G217" s="213" t="str">
        <f>IF(Data!AW74&gt;0,Data!AW74,"")</f>
        <v>x</v>
      </c>
      <c r="H217" s="213" t="str">
        <f>IF(Data!AX74&gt;0,Data!AX74,"")</f>
        <v>x</v>
      </c>
      <c r="I217" s="213" t="str">
        <f>IF(Data!AY74&gt;0,Data!AY74,"")</f>
        <v>x</v>
      </c>
    </row>
    <row r="218" spans="1:9" ht="20.149999999999999" customHeight="1" x14ac:dyDescent="0.35">
      <c r="A218" s="23">
        <v>21</v>
      </c>
      <c r="B218" s="48" t="s">
        <v>1184</v>
      </c>
      <c r="C218" s="14">
        <f>Data!AS75</f>
        <v>0</v>
      </c>
      <c r="D218" s="14">
        <f>Data!AT75</f>
        <v>0</v>
      </c>
      <c r="E218" s="14">
        <f>Data!AU75</f>
        <v>0</v>
      </c>
      <c r="F218" s="14">
        <f>Data!AV75</f>
        <v>0</v>
      </c>
      <c r="G218" s="213" t="str">
        <f>IF(Data!AW75&gt;0,Data!AW75,"")</f>
        <v>x</v>
      </c>
      <c r="H218" s="213" t="str">
        <f>IF(Data!AX75&gt;0,Data!AX75,"")</f>
        <v>x</v>
      </c>
      <c r="I218" s="213" t="str">
        <f>IF(Data!AY75&gt;0,Data!AY75,"")</f>
        <v>x</v>
      </c>
    </row>
    <row r="219" spans="1:9" ht="20.149999999999999" customHeight="1" x14ac:dyDescent="0.35">
      <c r="A219" s="23" t="s">
        <v>1185</v>
      </c>
      <c r="B219" s="60"/>
      <c r="C219" s="211"/>
      <c r="D219" s="211"/>
      <c r="E219" s="211"/>
      <c r="F219" s="211"/>
      <c r="G219" s="211"/>
      <c r="H219" s="211"/>
      <c r="I219" s="211"/>
    </row>
    <row r="220" spans="1:9" ht="20.149999999999999" customHeight="1" x14ac:dyDescent="0.35">
      <c r="A220" s="23">
        <v>22</v>
      </c>
      <c r="B220" s="14" t="s">
        <v>1186</v>
      </c>
      <c r="C220" s="14">
        <f>Data!AS76</f>
        <v>0</v>
      </c>
      <c r="D220" s="14">
        <f>Data!AT76</f>
        <v>0</v>
      </c>
      <c r="E220" s="14">
        <f>Data!AU76</f>
        <v>0</v>
      </c>
      <c r="F220" s="14">
        <f>Data!AV76</f>
        <v>0</v>
      </c>
      <c r="G220" s="14">
        <f>Data!AW76</f>
        <v>0</v>
      </c>
      <c r="H220" s="14">
        <f>Data!AX76</f>
        <v>0</v>
      </c>
      <c r="I220" s="85">
        <f>Data!AY76</f>
        <v>8453</v>
      </c>
    </row>
    <row r="221" spans="1:9" ht="20.149999999999999" customHeight="1" x14ac:dyDescent="0.35">
      <c r="A221" s="23">
        <v>23</v>
      </c>
      <c r="B221" s="14" t="s">
        <v>1187</v>
      </c>
      <c r="C221" s="14">
        <f>Data!AS77</f>
        <v>0</v>
      </c>
      <c r="D221" s="14">
        <f>Data!AT77</f>
        <v>0</v>
      </c>
      <c r="E221" s="14">
        <f>Data!AU77</f>
        <v>0</v>
      </c>
      <c r="F221" s="14">
        <f>Data!AV77</f>
        <v>0</v>
      </c>
      <c r="G221" s="14">
        <f>Data!AW77</f>
        <v>0</v>
      </c>
      <c r="H221" s="213" t="str">
        <f>IF(Data!AX77&gt;0,Data!AX77,"")</f>
        <v>x</v>
      </c>
      <c r="I221" s="213" t="str">
        <f>IF(Data!AY77&gt;0,Data!AY77,"")</f>
        <v>x</v>
      </c>
    </row>
    <row r="222" spans="1:9" ht="20.149999999999999" customHeight="1" x14ac:dyDescent="0.35">
      <c r="A222" s="23">
        <v>24</v>
      </c>
      <c r="B222" s="14" t="s">
        <v>1188</v>
      </c>
      <c r="C222" s="14">
        <f>Data!AS78</f>
        <v>0</v>
      </c>
      <c r="D222" s="14">
        <f>Data!AT78</f>
        <v>0</v>
      </c>
      <c r="E222" s="14">
        <f>Data!AU78</f>
        <v>0</v>
      </c>
      <c r="F222" s="14">
        <f>Data!AV78</f>
        <v>0</v>
      </c>
      <c r="G222" s="14">
        <f>Data!AW78</f>
        <v>0</v>
      </c>
      <c r="H222" s="213" t="str">
        <f>IF(Data!AX78&gt;0,Data!AX78,"")</f>
        <v>x</v>
      </c>
      <c r="I222" s="213" t="str">
        <f>IF(Data!AY78&gt;0,Data!AY78,"")</f>
        <v>x</v>
      </c>
    </row>
    <row r="223" spans="1:9" ht="20.149999999999999" customHeight="1" x14ac:dyDescent="0.35">
      <c r="A223" s="23">
        <v>25</v>
      </c>
      <c r="B223" s="14" t="s">
        <v>1189</v>
      </c>
      <c r="C223" s="14">
        <f>Data!AS79</f>
        <v>0</v>
      </c>
      <c r="D223" s="14">
        <f>Data!AT79</f>
        <v>0</v>
      </c>
      <c r="E223" s="14">
        <f>Data!AU79</f>
        <v>0</v>
      </c>
      <c r="F223" s="14">
        <f>Data!AV79</f>
        <v>0</v>
      </c>
      <c r="G223" s="14">
        <f>Data!AW79</f>
        <v>0</v>
      </c>
      <c r="H223" s="213" t="str">
        <f>IF(Data!AX79&gt;0,Data!AX79,"")</f>
        <v>x</v>
      </c>
      <c r="I223" s="213" t="str">
        <f>IF(Data!AY79&gt;0,Data!AY79,"")</f>
        <v>x</v>
      </c>
    </row>
    <row r="224" spans="1:9" ht="20.149999999999999" customHeight="1" x14ac:dyDescent="0.35">
      <c r="A224" s="23">
        <v>26</v>
      </c>
      <c r="B224" s="14" t="s">
        <v>252</v>
      </c>
      <c r="C224" s="26">
        <f>Data!AS80</f>
        <v>0</v>
      </c>
      <c r="D224" s="26">
        <f>Data!AT80</f>
        <v>0</v>
      </c>
      <c r="E224" s="26">
        <f>Data!AU80</f>
        <v>0</v>
      </c>
      <c r="F224" s="26">
        <f>Data!AV80</f>
        <v>0</v>
      </c>
      <c r="G224" s="213" t="str">
        <f>IF(Data!AW80&gt;0,Data!AW80,"")</f>
        <v>x</v>
      </c>
      <c r="H224" s="213" t="str">
        <f>IF(Data!AX80&gt;0,Data!AX80,"")</f>
        <v>x</v>
      </c>
      <c r="I224" s="213" t="str">
        <f>IF(Data!AY80&gt;0,Data!AY80,"")</f>
        <v>x</v>
      </c>
    </row>
    <row r="225" spans="1:9" ht="20.149999999999999" customHeight="1" x14ac:dyDescent="0.35">
      <c r="A225" s="4" t="s">
        <v>1173</v>
      </c>
      <c r="B225" s="5"/>
      <c r="C225" s="5"/>
      <c r="D225" s="6"/>
      <c r="E225" s="5"/>
      <c r="F225" s="5"/>
      <c r="G225" s="5"/>
      <c r="H225" s="5"/>
      <c r="I225" s="4"/>
    </row>
    <row r="226" spans="1:9" ht="20.149999999999999" customHeight="1" x14ac:dyDescent="0.35">
      <c r="A226" s="77"/>
      <c r="B226" s="77"/>
      <c r="C226" s="77"/>
      <c r="D226" s="45"/>
      <c r="E226" s="77"/>
      <c r="F226" s="77"/>
      <c r="G226" s="77"/>
      <c r="H226" s="77"/>
      <c r="I226" s="168" t="s">
        <v>1214</v>
      </c>
    </row>
    <row r="227" spans="1:9" ht="20.149999999999999" customHeight="1" x14ac:dyDescent="0.35">
      <c r="A227" s="45"/>
      <c r="B227" s="77"/>
      <c r="C227" s="77"/>
      <c r="D227" s="77"/>
      <c r="E227" s="77"/>
      <c r="F227" s="77"/>
      <c r="G227" s="77"/>
      <c r="H227" s="77"/>
      <c r="I227" s="77"/>
    </row>
    <row r="228" spans="1:9" ht="20.149999999999999" customHeight="1" x14ac:dyDescent="0.35">
      <c r="A228" s="79" t="str">
        <f>"HOSPITAL NAME: "&amp;Data!C84</f>
        <v>HOSPITAL NAME: Confluence Health: Central Washington Hospital</v>
      </c>
      <c r="B228" s="77"/>
      <c r="C228" s="77"/>
      <c r="D228" s="77"/>
      <c r="E228" s="77"/>
      <c r="F228" s="77"/>
      <c r="G228" s="80"/>
      <c r="H228" s="79" t="str">
        <f>"FYE: "&amp;Data!C82</f>
        <v>FYE: 12/31/2020</v>
      </c>
    </row>
    <row r="229" spans="1:9" ht="20.149999999999999" customHeight="1" x14ac:dyDescent="0.35">
      <c r="A229" s="23">
        <v>1</v>
      </c>
      <c r="B229" s="14" t="s">
        <v>209</v>
      </c>
      <c r="C229" s="15" t="s">
        <v>59</v>
      </c>
      <c r="D229" s="15" t="s">
        <v>60</v>
      </c>
      <c r="E229" s="15" t="s">
        <v>61</v>
      </c>
      <c r="F229" s="15" t="s">
        <v>62</v>
      </c>
      <c r="G229" s="15" t="s">
        <v>63</v>
      </c>
      <c r="H229" s="15" t="s">
        <v>64</v>
      </c>
      <c r="I229" s="15" t="s">
        <v>65</v>
      </c>
    </row>
    <row r="230" spans="1:9" ht="20.149999999999999" customHeight="1" x14ac:dyDescent="0.35">
      <c r="A230" s="81">
        <v>2</v>
      </c>
      <c r="B230" s="17" t="s">
        <v>1175</v>
      </c>
      <c r="C230" s="25"/>
      <c r="D230" s="18" t="s">
        <v>137</v>
      </c>
      <c r="E230" s="18" t="s">
        <v>138</v>
      </c>
      <c r="F230" s="18" t="s">
        <v>108</v>
      </c>
      <c r="G230" s="25"/>
      <c r="H230" s="25"/>
      <c r="I230" s="25"/>
    </row>
    <row r="231" spans="1:9" ht="20.149999999999999" customHeight="1" x14ac:dyDescent="0.35">
      <c r="A231" s="82"/>
      <c r="B231" s="83"/>
      <c r="C231" s="18" t="s">
        <v>136</v>
      </c>
      <c r="D231" s="18" t="s">
        <v>189</v>
      </c>
      <c r="E231" s="18" t="s">
        <v>1215</v>
      </c>
      <c r="F231" s="18" t="s">
        <v>1216</v>
      </c>
      <c r="G231" s="18" t="s">
        <v>139</v>
      </c>
      <c r="H231" s="18" t="s">
        <v>140</v>
      </c>
      <c r="I231" s="18" t="s">
        <v>141</v>
      </c>
    </row>
    <row r="232" spans="1:9" ht="20.149999999999999" customHeight="1" x14ac:dyDescent="0.35">
      <c r="A232" s="23">
        <v>3</v>
      </c>
      <c r="B232" s="14" t="s">
        <v>1179</v>
      </c>
      <c r="C232" s="15" t="s">
        <v>1217</v>
      </c>
      <c r="D232" s="15" t="s">
        <v>1218</v>
      </c>
      <c r="E232" s="212"/>
      <c r="F232" s="212"/>
      <c r="G232" s="212"/>
      <c r="H232" s="15" t="s">
        <v>232</v>
      </c>
      <c r="I232" s="212"/>
    </row>
    <row r="233" spans="1:9" ht="20.149999999999999" customHeight="1" x14ac:dyDescent="0.35">
      <c r="A233" s="23">
        <v>4</v>
      </c>
      <c r="B233" s="14" t="s">
        <v>233</v>
      </c>
      <c r="C233" s="14">
        <f>Data!AZ59</f>
        <v>0</v>
      </c>
      <c r="D233" s="14">
        <f>Data!BA59</f>
        <v>0</v>
      </c>
      <c r="E233" s="212"/>
      <c r="F233" s="212"/>
      <c r="G233" s="212"/>
      <c r="H233" s="14">
        <f>Data!BE59</f>
        <v>354089</v>
      </c>
      <c r="I233" s="212"/>
    </row>
    <row r="234" spans="1:9" ht="20.149999999999999" customHeight="1" x14ac:dyDescent="0.35">
      <c r="A234" s="23">
        <v>5</v>
      </c>
      <c r="B234" s="14" t="s">
        <v>234</v>
      </c>
      <c r="C234" s="26">
        <f>Data!AZ60</f>
        <v>0</v>
      </c>
      <c r="D234" s="26">
        <f>Data!BA60</f>
        <v>14.98</v>
      </c>
      <c r="E234" s="26">
        <f>Data!BB60</f>
        <v>27.16</v>
      </c>
      <c r="F234" s="26">
        <f>Data!BC60</f>
        <v>0</v>
      </c>
      <c r="G234" s="26">
        <f>Data!BD60</f>
        <v>0</v>
      </c>
      <c r="H234" s="26">
        <f>Data!BE60</f>
        <v>13.24</v>
      </c>
      <c r="I234" s="26">
        <f>Data!BF60</f>
        <v>53.31</v>
      </c>
    </row>
    <row r="235" spans="1:9" ht="20.149999999999999" customHeight="1" x14ac:dyDescent="0.35">
      <c r="A235" s="23">
        <v>6</v>
      </c>
      <c r="B235" s="14" t="s">
        <v>235</v>
      </c>
      <c r="C235" s="14">
        <f>Data!AZ61</f>
        <v>0</v>
      </c>
      <c r="D235" s="14">
        <f>Data!BA61</f>
        <v>647507.42000000004</v>
      </c>
      <c r="E235" s="14">
        <f>Data!BB61</f>
        <v>2139214.17</v>
      </c>
      <c r="F235" s="14">
        <f>Data!BC61</f>
        <v>0</v>
      </c>
      <c r="G235" s="14">
        <f>Data!BD61</f>
        <v>0</v>
      </c>
      <c r="H235" s="14">
        <f>Data!BE61</f>
        <v>900921.11</v>
      </c>
      <c r="I235" s="14">
        <f>Data!BF61</f>
        <v>2172278.98</v>
      </c>
    </row>
    <row r="236" spans="1:9" ht="20.149999999999999" customHeight="1" x14ac:dyDescent="0.35">
      <c r="A236" s="23">
        <v>7</v>
      </c>
      <c r="B236" s="14" t="s">
        <v>3</v>
      </c>
      <c r="C236" s="14">
        <f>Data!AZ62</f>
        <v>0</v>
      </c>
      <c r="D236" s="14">
        <f>Data!BA62</f>
        <v>228496</v>
      </c>
      <c r="E236" s="14">
        <f>Data!BB62</f>
        <v>696992</v>
      </c>
      <c r="F236" s="14">
        <f>Data!BC62</f>
        <v>0</v>
      </c>
      <c r="G236" s="14">
        <f>Data!BD62</f>
        <v>0</v>
      </c>
      <c r="H236" s="14">
        <f>Data!BE62</f>
        <v>255632</v>
      </c>
      <c r="I236" s="14">
        <f>Data!BF62</f>
        <v>851517</v>
      </c>
    </row>
    <row r="237" spans="1:9" ht="20.149999999999999" customHeight="1" x14ac:dyDescent="0.35">
      <c r="A237" s="23">
        <v>8</v>
      </c>
      <c r="B237" s="14" t="s">
        <v>236</v>
      </c>
      <c r="C237" s="14">
        <f>Data!AZ63</f>
        <v>0</v>
      </c>
      <c r="D237" s="14">
        <f>Data!BA63</f>
        <v>0</v>
      </c>
      <c r="E237" s="14">
        <f>Data!BB63</f>
        <v>10075</v>
      </c>
      <c r="F237" s="14">
        <f>Data!BC63</f>
        <v>0</v>
      </c>
      <c r="G237" s="14">
        <f>Data!BD63</f>
        <v>0</v>
      </c>
      <c r="H237" s="14">
        <f>Data!BE63</f>
        <v>1503.44</v>
      </c>
      <c r="I237" s="14">
        <f>Data!BF63</f>
        <v>0</v>
      </c>
    </row>
    <row r="238" spans="1:9" ht="20.149999999999999" customHeight="1" x14ac:dyDescent="0.35">
      <c r="A238" s="23">
        <v>9</v>
      </c>
      <c r="B238" s="14" t="s">
        <v>237</v>
      </c>
      <c r="C238" s="14">
        <f>Data!AZ64</f>
        <v>0</v>
      </c>
      <c r="D238" s="14">
        <f>Data!BA64</f>
        <v>291449.67</v>
      </c>
      <c r="E238" s="14">
        <f>Data!BB64</f>
        <v>7869.53</v>
      </c>
      <c r="F238" s="14">
        <f>Data!BC64</f>
        <v>0</v>
      </c>
      <c r="G238" s="14">
        <f>Data!BD64</f>
        <v>177897.45</v>
      </c>
      <c r="H238" s="14">
        <f>Data!BE64</f>
        <v>61165.73</v>
      </c>
      <c r="I238" s="14">
        <f>Data!BF64</f>
        <v>431735.98</v>
      </c>
    </row>
    <row r="239" spans="1:9" ht="20.149999999999999" customHeight="1" x14ac:dyDescent="0.35">
      <c r="A239" s="23">
        <v>10</v>
      </c>
      <c r="B239" s="14" t="s">
        <v>444</v>
      </c>
      <c r="C239" s="14">
        <f>Data!AZ65</f>
        <v>0</v>
      </c>
      <c r="D239" s="14">
        <f>Data!BA65</f>
        <v>4156.33</v>
      </c>
      <c r="E239" s="14">
        <f>Data!BB65</f>
        <v>2613.15</v>
      </c>
      <c r="F239" s="14">
        <f>Data!BC65</f>
        <v>0</v>
      </c>
      <c r="G239" s="14">
        <f>Data!BD65</f>
        <v>3386.64</v>
      </c>
      <c r="H239" s="14">
        <f>Data!BE65</f>
        <v>893541.7</v>
      </c>
      <c r="I239" s="14">
        <f>Data!BF65</f>
        <v>432179.19</v>
      </c>
    </row>
    <row r="240" spans="1:9" ht="20.149999999999999" customHeight="1" x14ac:dyDescent="0.35">
      <c r="A240" s="23">
        <v>11</v>
      </c>
      <c r="B240" s="14" t="s">
        <v>445</v>
      </c>
      <c r="C240" s="14">
        <f>Data!AZ66</f>
        <v>0</v>
      </c>
      <c r="D240" s="14">
        <f>Data!BA66</f>
        <v>131253.03</v>
      </c>
      <c r="E240" s="14">
        <f>Data!BB66</f>
        <v>547462.31999999995</v>
      </c>
      <c r="F240" s="14">
        <f>Data!BC66</f>
        <v>0</v>
      </c>
      <c r="G240" s="14">
        <f>Data!BD66</f>
        <v>42398.59</v>
      </c>
      <c r="H240" s="14">
        <f>Data!BE66</f>
        <v>945765.31</v>
      </c>
      <c r="I240" s="14">
        <f>Data!BF66</f>
        <v>59736.66</v>
      </c>
    </row>
    <row r="241" spans="1:9" ht="20.149999999999999" customHeight="1" x14ac:dyDescent="0.35">
      <c r="A241" s="23">
        <v>12</v>
      </c>
      <c r="B241" s="14" t="s">
        <v>6</v>
      </c>
      <c r="C241" s="14">
        <f>Data!AZ67</f>
        <v>0</v>
      </c>
      <c r="D241" s="14">
        <f>Data!BA67</f>
        <v>14444</v>
      </c>
      <c r="E241" s="14">
        <f>Data!BB67</f>
        <v>0</v>
      </c>
      <c r="F241" s="14">
        <f>Data!BC67</f>
        <v>0</v>
      </c>
      <c r="G241" s="14">
        <f>Data!BD67</f>
        <v>0</v>
      </c>
      <c r="H241" s="14">
        <f>Data!BE67</f>
        <v>490736</v>
      </c>
      <c r="I241" s="14">
        <f>Data!BF67</f>
        <v>1299</v>
      </c>
    </row>
    <row r="242" spans="1:9" ht="20.149999999999999" customHeight="1" x14ac:dyDescent="0.35">
      <c r="A242" s="23">
        <v>13</v>
      </c>
      <c r="B242" s="14" t="s">
        <v>474</v>
      </c>
      <c r="C242" s="14">
        <f>Data!AZ68</f>
        <v>0</v>
      </c>
      <c r="D242" s="14">
        <f>Data!BA68</f>
        <v>0</v>
      </c>
      <c r="E242" s="14">
        <f>Data!BB68</f>
        <v>0</v>
      </c>
      <c r="F242" s="14">
        <f>Data!BC68</f>
        <v>0</v>
      </c>
      <c r="G242" s="14">
        <f>Data!BD68</f>
        <v>0</v>
      </c>
      <c r="H242" s="14">
        <f>Data!BE68</f>
        <v>237.6</v>
      </c>
      <c r="I242" s="14">
        <f>Data!BF68</f>
        <v>0</v>
      </c>
    </row>
    <row r="243" spans="1:9" ht="20.149999999999999" customHeight="1" x14ac:dyDescent="0.35">
      <c r="A243" s="23">
        <v>14</v>
      </c>
      <c r="B243" s="14" t="s">
        <v>241</v>
      </c>
      <c r="C243" s="14">
        <f>Data!AZ69</f>
        <v>0</v>
      </c>
      <c r="D243" s="14">
        <f>Data!BA69</f>
        <v>297.13</v>
      </c>
      <c r="E243" s="14">
        <f>Data!BB69</f>
        <v>16788.32</v>
      </c>
      <c r="F243" s="14">
        <f>Data!BC69</f>
        <v>0</v>
      </c>
      <c r="G243" s="14">
        <f>Data!BD69</f>
        <v>0</v>
      </c>
      <c r="H243" s="14">
        <f>Data!BE69</f>
        <v>21796.63</v>
      </c>
      <c r="I243" s="14">
        <f>Data!BF69</f>
        <v>3234.07</v>
      </c>
    </row>
    <row r="244" spans="1:9" ht="20.149999999999999" customHeight="1" x14ac:dyDescent="0.35">
      <c r="A244" s="23">
        <v>15</v>
      </c>
      <c r="B244" s="14" t="s">
        <v>242</v>
      </c>
      <c r="C244" s="14">
        <f>-Data!AZ70</f>
        <v>0</v>
      </c>
      <c r="D244" s="14">
        <f>-Data!BA70</f>
        <v>0</v>
      </c>
      <c r="E244" s="14">
        <f>-Data!BB70</f>
        <v>0</v>
      </c>
      <c r="F244" s="14">
        <f>-Data!BC70</f>
        <v>0</v>
      </c>
      <c r="G244" s="14">
        <f>-Data!BD70</f>
        <v>0</v>
      </c>
      <c r="H244" s="14">
        <f>-Data!BE70</f>
        <v>0</v>
      </c>
      <c r="I244" s="14">
        <f>-Data!BF70</f>
        <v>0</v>
      </c>
    </row>
    <row r="245" spans="1:9" ht="20.149999999999999" customHeight="1" x14ac:dyDescent="0.35">
      <c r="A245" s="23">
        <v>16</v>
      </c>
      <c r="B245" s="48" t="s">
        <v>1180</v>
      </c>
      <c r="C245" s="14">
        <f>Data!AZ71</f>
        <v>0</v>
      </c>
      <c r="D245" s="14">
        <f>Data!BA71</f>
        <v>1317603.58</v>
      </c>
      <c r="E245" s="14">
        <f>Data!BB71</f>
        <v>3421014.4899999993</v>
      </c>
      <c r="F245" s="14">
        <f>Data!BC71</f>
        <v>0</v>
      </c>
      <c r="G245" s="14">
        <f>Data!BD71</f>
        <v>223682.68000000002</v>
      </c>
      <c r="H245" s="14">
        <f>Data!BE71</f>
        <v>3571299.5199999996</v>
      </c>
      <c r="I245" s="14">
        <f>Data!BF71</f>
        <v>3951980.88</v>
      </c>
    </row>
    <row r="246" spans="1:9" ht="20.149999999999999" customHeight="1" x14ac:dyDescent="0.35">
      <c r="A246" s="23">
        <v>17</v>
      </c>
      <c r="B246" s="14" t="s">
        <v>244</v>
      </c>
      <c r="C246" s="211"/>
      <c r="D246" s="211"/>
      <c r="E246" s="211"/>
      <c r="F246" s="211"/>
      <c r="G246" s="211"/>
      <c r="H246" s="211"/>
      <c r="I246" s="211"/>
    </row>
    <row r="247" spans="1:9" ht="20.149999999999999" customHeight="1" x14ac:dyDescent="0.35">
      <c r="A247" s="23">
        <v>18</v>
      </c>
      <c r="B247" s="14" t="s">
        <v>1181</v>
      </c>
      <c r="C247" s="14"/>
      <c r="D247" s="14"/>
      <c r="E247" s="14"/>
      <c r="F247" s="14"/>
      <c r="G247" s="14"/>
      <c r="H247" s="14"/>
      <c r="I247" s="14"/>
    </row>
    <row r="248" spans="1:9" ht="20.149999999999999" customHeight="1" x14ac:dyDescent="0.35">
      <c r="A248" s="23">
        <v>19</v>
      </c>
      <c r="B248" s="48" t="s">
        <v>1182</v>
      </c>
      <c r="C248" s="213" t="str">
        <f>IF(Data!AZ73&gt;0,Data!AZ73,"")</f>
        <v>x</v>
      </c>
      <c r="D248" s="213" t="str">
        <f>IF(Data!BA73&gt;0,Data!BA73,"")</f>
        <v>x</v>
      </c>
      <c r="E248" s="213" t="str">
        <f>IF(Data!BB73&gt;0,Data!BB73,"")</f>
        <v>x</v>
      </c>
      <c r="F248" s="213" t="str">
        <f>IF(Data!BC73&gt;0,Data!BC73,"")</f>
        <v>x</v>
      </c>
      <c r="G248" s="213" t="str">
        <f>IF(Data!BD73&gt;0,Data!BD73,"")</f>
        <v>x</v>
      </c>
      <c r="H248" s="213" t="str">
        <f>IF(Data!BE73&gt;0,Data!BE73,"")</f>
        <v>x</v>
      </c>
      <c r="I248" s="213" t="str">
        <f>IF(Data!BF73&gt;0,Data!BF73,"")</f>
        <v>x</v>
      </c>
    </row>
    <row r="249" spans="1:9" ht="20.149999999999999" customHeight="1" x14ac:dyDescent="0.35">
      <c r="A249" s="23">
        <v>20</v>
      </c>
      <c r="B249" s="48" t="s">
        <v>1183</v>
      </c>
      <c r="C249" s="213" t="str">
        <f>IF(Data!AZ74&gt;0,Data!AZ74,"")</f>
        <v>x</v>
      </c>
      <c r="D249" s="213" t="str">
        <f>IF(Data!BA74&gt;0,Data!BA74,"")</f>
        <v>x</v>
      </c>
      <c r="E249" s="213" t="str">
        <f>IF(Data!BB74&gt;0,Data!BB74,"")</f>
        <v>x</v>
      </c>
      <c r="F249" s="213" t="str">
        <f>IF(Data!BC74&gt;0,Data!BC74,"")</f>
        <v>x</v>
      </c>
      <c r="G249" s="213" t="str">
        <f>IF(Data!BD74&gt;0,Data!BD74,"")</f>
        <v>x</v>
      </c>
      <c r="H249" s="213" t="str">
        <f>IF(Data!BE74&gt;0,Data!BE74,"")</f>
        <v>x</v>
      </c>
      <c r="I249" s="213" t="str">
        <f>IF(Data!BF74&gt;0,Data!BF74,"")</f>
        <v>x</v>
      </c>
    </row>
    <row r="250" spans="1:9" ht="20.149999999999999" customHeight="1" x14ac:dyDescent="0.35">
      <c r="A250" s="23">
        <v>21</v>
      </c>
      <c r="B250" s="48" t="s">
        <v>1184</v>
      </c>
      <c r="C250" s="213" t="str">
        <f>IF(Data!AZ75&gt;0,Data!AZ75,"")</f>
        <v>x</v>
      </c>
      <c r="D250" s="213" t="str">
        <f>IF(Data!BA75&gt;0,Data!BA75,"")</f>
        <v>x</v>
      </c>
      <c r="E250" s="213" t="str">
        <f>IF(Data!BB75&gt;0,Data!BB75,"")</f>
        <v>x</v>
      </c>
      <c r="F250" s="213" t="str">
        <f>IF(Data!BC75&gt;0,Data!BC75,"")</f>
        <v>x</v>
      </c>
      <c r="G250" s="213" t="str">
        <f>IF(Data!BD75&gt;0,Data!BD75,"")</f>
        <v>x</v>
      </c>
      <c r="H250" s="213" t="str">
        <f>IF(Data!BE75&gt;0,Data!BE75,"")</f>
        <v>x</v>
      </c>
      <c r="I250" s="213" t="str">
        <f>IF(Data!BF75&gt;0,Data!BF75,"")</f>
        <v>x</v>
      </c>
    </row>
    <row r="251" spans="1:9" ht="20.149999999999999" customHeight="1" x14ac:dyDescent="0.35">
      <c r="A251" s="23" t="s">
        <v>1185</v>
      </c>
      <c r="B251" s="60"/>
      <c r="C251" s="211"/>
      <c r="D251" s="211"/>
      <c r="E251" s="211"/>
      <c r="F251" s="211"/>
      <c r="G251" s="211"/>
      <c r="H251" s="211"/>
      <c r="I251" s="211"/>
    </row>
    <row r="252" spans="1:9" ht="20.149999999999999" customHeight="1" x14ac:dyDescent="0.35">
      <c r="A252" s="23">
        <v>22</v>
      </c>
      <c r="B252" s="14" t="s">
        <v>1186</v>
      </c>
      <c r="C252" s="85">
        <f>Data!AZ76</f>
        <v>0</v>
      </c>
      <c r="D252" s="85">
        <f>Data!BA76</f>
        <v>0</v>
      </c>
      <c r="E252" s="85">
        <f>Data!BB76</f>
        <v>859</v>
      </c>
      <c r="F252" s="85">
        <f>Data!BC76</f>
        <v>0</v>
      </c>
      <c r="G252" s="85">
        <f>Data!BD76</f>
        <v>5582</v>
      </c>
      <c r="H252" s="85">
        <f>Data!BE76</f>
        <v>33896</v>
      </c>
      <c r="I252" s="85">
        <f>Data!BF76</f>
        <v>0</v>
      </c>
    </row>
    <row r="253" spans="1:9" ht="20.149999999999999" customHeight="1" x14ac:dyDescent="0.35">
      <c r="A253" s="23">
        <v>23</v>
      </c>
      <c r="B253" s="14" t="s">
        <v>1187</v>
      </c>
      <c r="C253" s="85">
        <f>Data!AZ77</f>
        <v>714695</v>
      </c>
      <c r="D253" s="85">
        <f>Data!BA77</f>
        <v>0</v>
      </c>
      <c r="E253" s="85">
        <f>Data!BB77</f>
        <v>0</v>
      </c>
      <c r="F253" s="85">
        <f>Data!BC77</f>
        <v>0</v>
      </c>
      <c r="G253" s="213" t="str">
        <f>IF(Data!BD77&gt;0,Data!BD77,"")</f>
        <v>x</v>
      </c>
      <c r="H253" s="213" t="str">
        <f>IF(Data!BE77&gt;0,Data!BE77,"")</f>
        <v>x</v>
      </c>
      <c r="I253" s="85">
        <f>Data!BF77</f>
        <v>0</v>
      </c>
    </row>
    <row r="254" spans="1:9" ht="20.149999999999999" customHeight="1" x14ac:dyDescent="0.35">
      <c r="A254" s="23">
        <v>24</v>
      </c>
      <c r="B254" s="14" t="s">
        <v>1188</v>
      </c>
      <c r="C254" s="213" t="str">
        <f>IF(Data!AZ78&gt;0,Data!AZ78,"")</f>
        <v>x</v>
      </c>
      <c r="D254" s="85">
        <f>Data!BA78</f>
        <v>0</v>
      </c>
      <c r="E254" s="85">
        <f>Data!BB78</f>
        <v>0</v>
      </c>
      <c r="F254" s="85">
        <f>Data!BC78</f>
        <v>0</v>
      </c>
      <c r="G254" s="213" t="str">
        <f>IF(Data!BD78&gt;0,Data!BD78,"")</f>
        <v>x</v>
      </c>
      <c r="H254" s="213" t="str">
        <f>IF(Data!BE78&gt;0,Data!BE78,"")</f>
        <v>x</v>
      </c>
      <c r="I254" s="213" t="str">
        <f>IF(Data!BF78&gt;0,Data!BF78,"")</f>
        <v>x</v>
      </c>
    </row>
    <row r="255" spans="1:9" ht="20.149999999999999" customHeight="1" x14ac:dyDescent="0.35">
      <c r="A255" s="23">
        <v>25</v>
      </c>
      <c r="B255" s="14" t="s">
        <v>1189</v>
      </c>
      <c r="C255" s="213" t="str">
        <f>IF(Data!AZ79&gt;0,Data!AZ79,"")</f>
        <v>x</v>
      </c>
      <c r="D255" s="213" t="str">
        <f>IF(Data!BA79&gt;0,Data!BA79,"")</f>
        <v>x</v>
      </c>
      <c r="E255" s="85">
        <f>Data!BB79</f>
        <v>0</v>
      </c>
      <c r="F255" s="85">
        <f>Data!BC79</f>
        <v>0</v>
      </c>
      <c r="G255" s="213" t="str">
        <f>IF(Data!BD79&gt;0,Data!BD79,"")</f>
        <v>x</v>
      </c>
      <c r="H255" s="213" t="str">
        <f>IF(Data!BE79&gt;0,Data!BE79,"")</f>
        <v>x</v>
      </c>
      <c r="I255" s="213" t="str">
        <f>IF(Data!BF79&gt;0,Data!BF79,"")</f>
        <v>x</v>
      </c>
    </row>
    <row r="256" spans="1:9" ht="20.149999999999999" customHeight="1" x14ac:dyDescent="0.35">
      <c r="A256" s="23">
        <v>26</v>
      </c>
      <c r="B256" s="14" t="s">
        <v>252</v>
      </c>
      <c r="C256" s="213" t="str">
        <f>IF(Data!AZ80&gt;0,Data!AZ80,"")</f>
        <v>x</v>
      </c>
      <c r="D256" s="213" t="str">
        <f>IF(Data!BA80&gt;0,Data!BA80,"")</f>
        <v>x</v>
      </c>
      <c r="E256" s="213" t="str">
        <f>IF(Data!BB80&gt;0,Data!BB80,"")</f>
        <v>x</v>
      </c>
      <c r="F256" s="213" t="str">
        <f>IF(Data!BC80&gt;0,Data!BC80,"")</f>
        <v>x</v>
      </c>
      <c r="G256" s="213" t="str">
        <f>IF(Data!BD80&gt;0,Data!BD80,"")</f>
        <v>x</v>
      </c>
      <c r="H256" s="213" t="str">
        <f>IF(Data!BE80&gt;0,Data!BE80,"")</f>
        <v>x</v>
      </c>
      <c r="I256" s="213" t="str">
        <f>IF(Data!BF80&gt;0,Data!BF80,"")</f>
        <v>x</v>
      </c>
    </row>
    <row r="257" spans="1:9" ht="20.149999999999999" customHeight="1" x14ac:dyDescent="0.35">
      <c r="A257" s="4" t="s">
        <v>1173</v>
      </c>
      <c r="B257" s="5"/>
      <c r="C257" s="5"/>
      <c r="D257" s="6"/>
      <c r="E257" s="5"/>
      <c r="F257" s="5"/>
      <c r="G257" s="5"/>
      <c r="H257" s="5"/>
      <c r="I257" s="4"/>
    </row>
    <row r="258" spans="1:9" ht="20.149999999999999" customHeight="1" x14ac:dyDescent="0.35">
      <c r="A258" s="77"/>
      <c r="C258" s="77"/>
      <c r="D258" s="45"/>
      <c r="E258" s="77"/>
      <c r="F258" s="77"/>
      <c r="G258" s="77"/>
      <c r="H258" s="77"/>
      <c r="I258" s="168" t="s">
        <v>1219</v>
      </c>
    </row>
    <row r="259" spans="1:9" ht="20.149999999999999" customHeight="1" x14ac:dyDescent="0.35">
      <c r="A259" s="45"/>
      <c r="B259" s="77"/>
      <c r="C259" s="77"/>
      <c r="D259" s="77"/>
      <c r="E259" s="77"/>
      <c r="F259" s="77"/>
      <c r="G259" s="77"/>
      <c r="H259" s="77"/>
      <c r="I259" s="77"/>
    </row>
    <row r="260" spans="1:9" ht="20.149999999999999" customHeight="1" x14ac:dyDescent="0.35">
      <c r="A260" s="79" t="str">
        <f>"HOSPITAL NAME: "&amp;Data!C84</f>
        <v>HOSPITAL NAME: Confluence Health: Central Washington Hospital</v>
      </c>
      <c r="B260" s="77"/>
      <c r="C260" s="77"/>
      <c r="D260" s="77"/>
      <c r="E260" s="77"/>
      <c r="F260" s="77"/>
      <c r="G260" s="80"/>
      <c r="H260" s="79" t="str">
        <f>"FYE: "&amp;Data!C82</f>
        <v>FYE: 12/31/2020</v>
      </c>
    </row>
    <row r="261" spans="1:9" ht="20.149999999999999" customHeight="1" x14ac:dyDescent="0.35">
      <c r="A261" s="23">
        <v>1</v>
      </c>
      <c r="B261" s="14" t="s">
        <v>209</v>
      </c>
      <c r="C261" s="15" t="s">
        <v>66</v>
      </c>
      <c r="D261" s="15" t="s">
        <v>67</v>
      </c>
      <c r="E261" s="15" t="s">
        <v>68</v>
      </c>
      <c r="F261" s="15" t="s">
        <v>69</v>
      </c>
      <c r="G261" s="15" t="s">
        <v>70</v>
      </c>
      <c r="H261" s="15" t="s">
        <v>71</v>
      </c>
      <c r="I261" s="15" t="s">
        <v>72</v>
      </c>
    </row>
    <row r="262" spans="1:9" ht="20.149999999999999" customHeight="1" x14ac:dyDescent="0.35">
      <c r="A262" s="81">
        <v>2</v>
      </c>
      <c r="B262" s="17" t="s">
        <v>1175</v>
      </c>
      <c r="C262" s="18" t="s">
        <v>1220</v>
      </c>
      <c r="D262" s="18" t="s">
        <v>143</v>
      </c>
      <c r="E262" s="18" t="s">
        <v>144</v>
      </c>
      <c r="F262" s="25"/>
      <c r="G262" s="18" t="s">
        <v>146</v>
      </c>
      <c r="H262" s="25"/>
      <c r="I262" s="18" t="s">
        <v>132</v>
      </c>
    </row>
    <row r="263" spans="1:9" ht="20.149999999999999" customHeight="1" x14ac:dyDescent="0.35">
      <c r="A263" s="82"/>
      <c r="B263" s="83"/>
      <c r="C263" s="18" t="s">
        <v>1221</v>
      </c>
      <c r="D263" s="18" t="s">
        <v>190</v>
      </c>
      <c r="E263" s="18" t="s">
        <v>169</v>
      </c>
      <c r="F263" s="18" t="s">
        <v>145</v>
      </c>
      <c r="G263" s="18" t="s">
        <v>191</v>
      </c>
      <c r="H263" s="18" t="s">
        <v>147</v>
      </c>
      <c r="I263" s="18" t="s">
        <v>1222</v>
      </c>
    </row>
    <row r="264" spans="1:9" ht="20.149999999999999" customHeight="1" x14ac:dyDescent="0.35">
      <c r="A264" s="23">
        <v>3</v>
      </c>
      <c r="B264" s="14" t="s">
        <v>1179</v>
      </c>
      <c r="C264" s="212"/>
      <c r="D264" s="212"/>
      <c r="E264" s="212"/>
      <c r="F264" s="212"/>
      <c r="G264" s="212"/>
      <c r="H264" s="212"/>
      <c r="I264" s="212"/>
    </row>
    <row r="265" spans="1:9" ht="20.149999999999999" customHeight="1" x14ac:dyDescent="0.35">
      <c r="A265" s="23">
        <v>4</v>
      </c>
      <c r="B265" s="14" t="s">
        <v>233</v>
      </c>
      <c r="C265" s="212"/>
      <c r="D265" s="212"/>
      <c r="E265" s="212"/>
      <c r="F265" s="212"/>
      <c r="G265" s="212"/>
      <c r="H265" s="212"/>
      <c r="I265" s="212"/>
    </row>
    <row r="266" spans="1:9" ht="20.149999999999999" customHeight="1" x14ac:dyDescent="0.35">
      <c r="A266" s="23">
        <v>5</v>
      </c>
      <c r="B266" s="14" t="s">
        <v>234</v>
      </c>
      <c r="C266" s="26">
        <f>Data!BG60</f>
        <v>0</v>
      </c>
      <c r="D266" s="26">
        <f>Data!BH60</f>
        <v>0</v>
      </c>
      <c r="E266" s="26">
        <f>Data!BI60</f>
        <v>0</v>
      </c>
      <c r="F266" s="26">
        <f>Data!BJ60</f>
        <v>0</v>
      </c>
      <c r="G266" s="26">
        <f>Data!BK60</f>
        <v>0</v>
      </c>
      <c r="H266" s="26">
        <f>Data!BL60</f>
        <v>0</v>
      </c>
      <c r="I266" s="26">
        <f>Data!BM60</f>
        <v>0</v>
      </c>
    </row>
    <row r="267" spans="1:9" ht="20.149999999999999" customHeight="1" x14ac:dyDescent="0.35">
      <c r="A267" s="23">
        <v>6</v>
      </c>
      <c r="B267" s="14" t="s">
        <v>235</v>
      </c>
      <c r="C267" s="14">
        <f>Data!BG61</f>
        <v>0</v>
      </c>
      <c r="D267" s="14">
        <f>Data!BH61</f>
        <v>0</v>
      </c>
      <c r="E267" s="14">
        <f>Data!BI61</f>
        <v>0</v>
      </c>
      <c r="F267" s="14">
        <f>Data!BJ61</f>
        <v>0</v>
      </c>
      <c r="G267" s="14">
        <f>Data!BK61</f>
        <v>0</v>
      </c>
      <c r="H267" s="14">
        <f>Data!BL61</f>
        <v>31.05</v>
      </c>
      <c r="I267" s="14">
        <f>Data!BM61</f>
        <v>0</v>
      </c>
    </row>
    <row r="268" spans="1:9" ht="20.149999999999999" customHeight="1" x14ac:dyDescent="0.35">
      <c r="A268" s="23">
        <v>7</v>
      </c>
      <c r="B268" s="14" t="s">
        <v>3</v>
      </c>
      <c r="C268" s="14">
        <f>Data!BG62</f>
        <v>0</v>
      </c>
      <c r="D268" s="14">
        <f>Data!BH62</f>
        <v>154</v>
      </c>
      <c r="E268" s="14">
        <f>Data!BI62</f>
        <v>0</v>
      </c>
      <c r="F268" s="14">
        <f>Data!BJ62</f>
        <v>0</v>
      </c>
      <c r="G268" s="14">
        <f>Data!BK62</f>
        <v>0</v>
      </c>
      <c r="H268" s="14">
        <f>Data!BL62</f>
        <v>5</v>
      </c>
      <c r="I268" s="14">
        <f>Data!BM62</f>
        <v>0</v>
      </c>
    </row>
    <row r="269" spans="1:9" ht="20.149999999999999" customHeight="1" x14ac:dyDescent="0.35">
      <c r="A269" s="23">
        <v>8</v>
      </c>
      <c r="B269" s="14" t="s">
        <v>236</v>
      </c>
      <c r="C269" s="14">
        <f>Data!BG63</f>
        <v>0</v>
      </c>
      <c r="D269" s="14">
        <f>Data!BH63</f>
        <v>0</v>
      </c>
      <c r="E269" s="14">
        <f>Data!BI63</f>
        <v>0</v>
      </c>
      <c r="F269" s="14">
        <f>Data!BJ63</f>
        <v>0</v>
      </c>
      <c r="G269" s="14">
        <f>Data!BK63</f>
        <v>0</v>
      </c>
      <c r="H269" s="14">
        <f>Data!BL63</f>
        <v>0</v>
      </c>
      <c r="I269" s="14">
        <f>Data!BM63</f>
        <v>0</v>
      </c>
    </row>
    <row r="270" spans="1:9" ht="20.149999999999999" customHeight="1" x14ac:dyDescent="0.35">
      <c r="A270" s="23">
        <v>9</v>
      </c>
      <c r="B270" s="14" t="s">
        <v>237</v>
      </c>
      <c r="C270" s="14">
        <f>Data!BG64</f>
        <v>2474.15</v>
      </c>
      <c r="D270" s="14">
        <f>Data!BH64</f>
        <v>15157.37</v>
      </c>
      <c r="E270" s="14">
        <f>Data!BI64</f>
        <v>0</v>
      </c>
      <c r="F270" s="14">
        <f>Data!BJ64</f>
        <v>0</v>
      </c>
      <c r="G270" s="14">
        <f>Data!BK64</f>
        <v>69.34</v>
      </c>
      <c r="H270" s="14">
        <f>Data!BL64</f>
        <v>4314.8999999999996</v>
      </c>
      <c r="I270" s="14">
        <f>Data!BM64</f>
        <v>0</v>
      </c>
    </row>
    <row r="271" spans="1:9" ht="20.149999999999999" customHeight="1" x14ac:dyDescent="0.35">
      <c r="A271" s="23">
        <v>10</v>
      </c>
      <c r="B271" s="14" t="s">
        <v>444</v>
      </c>
      <c r="C271" s="14">
        <f>Data!BG65</f>
        <v>30.67</v>
      </c>
      <c r="D271" s="14">
        <f>Data!BH65</f>
        <v>2704.91</v>
      </c>
      <c r="E271" s="14">
        <f>Data!BI65</f>
        <v>0</v>
      </c>
      <c r="F271" s="14">
        <f>Data!BJ65</f>
        <v>0</v>
      </c>
      <c r="G271" s="14">
        <f>Data!BK65</f>
        <v>0</v>
      </c>
      <c r="H271" s="14">
        <f>Data!BL65</f>
        <v>0</v>
      </c>
      <c r="I271" s="14">
        <f>Data!BM65</f>
        <v>0</v>
      </c>
    </row>
    <row r="272" spans="1:9" ht="20.149999999999999" customHeight="1" x14ac:dyDescent="0.35">
      <c r="A272" s="23">
        <v>11</v>
      </c>
      <c r="B272" s="14" t="s">
        <v>445</v>
      </c>
      <c r="C272" s="14">
        <f>Data!BG66</f>
        <v>532.65</v>
      </c>
      <c r="D272" s="14">
        <f>Data!BH66</f>
        <v>182047.5</v>
      </c>
      <c r="E272" s="14">
        <f>Data!BI66</f>
        <v>0</v>
      </c>
      <c r="F272" s="14">
        <f>Data!BJ66</f>
        <v>0</v>
      </c>
      <c r="G272" s="14">
        <f>Data!BK66</f>
        <v>0</v>
      </c>
      <c r="H272" s="14">
        <f>Data!BL66</f>
        <v>0</v>
      </c>
      <c r="I272" s="14">
        <f>Data!BM66</f>
        <v>0</v>
      </c>
    </row>
    <row r="273" spans="1:9" ht="20.149999999999999" customHeight="1" x14ac:dyDescent="0.35">
      <c r="A273" s="23">
        <v>12</v>
      </c>
      <c r="B273" s="14" t="s">
        <v>6</v>
      </c>
      <c r="C273" s="14">
        <f>Data!BG67</f>
        <v>108111</v>
      </c>
      <c r="D273" s="14">
        <f>Data!BH67</f>
        <v>1648504</v>
      </c>
      <c r="E273" s="14">
        <f>Data!BI67</f>
        <v>0</v>
      </c>
      <c r="F273" s="14">
        <f>Data!BJ67</f>
        <v>0</v>
      </c>
      <c r="G273" s="14">
        <f>Data!BK67</f>
        <v>0</v>
      </c>
      <c r="H273" s="14">
        <f>Data!BL67</f>
        <v>0</v>
      </c>
      <c r="I273" s="14">
        <f>Data!BM67</f>
        <v>0</v>
      </c>
    </row>
    <row r="274" spans="1:9" ht="20.149999999999999" customHeight="1" x14ac:dyDescent="0.35">
      <c r="A274" s="23">
        <v>13</v>
      </c>
      <c r="B274" s="14" t="s">
        <v>474</v>
      </c>
      <c r="C274" s="14">
        <f>Data!BG68</f>
        <v>0</v>
      </c>
      <c r="D274" s="14">
        <f>Data!BH68</f>
        <v>0</v>
      </c>
      <c r="E274" s="14">
        <f>Data!BI68</f>
        <v>0</v>
      </c>
      <c r="F274" s="14">
        <f>Data!BJ68</f>
        <v>0</v>
      </c>
      <c r="G274" s="14">
        <f>Data!BK68</f>
        <v>0</v>
      </c>
      <c r="H274" s="14">
        <f>Data!BL68</f>
        <v>0</v>
      </c>
      <c r="I274" s="14">
        <f>Data!BM68</f>
        <v>0</v>
      </c>
    </row>
    <row r="275" spans="1:9" ht="20.149999999999999" customHeight="1" x14ac:dyDescent="0.35">
      <c r="A275" s="23">
        <v>14</v>
      </c>
      <c r="B275" s="14" t="s">
        <v>241</v>
      </c>
      <c r="C275" s="14">
        <f>Data!BG69</f>
        <v>0</v>
      </c>
      <c r="D275" s="14">
        <f>Data!BH69</f>
        <v>187335.42</v>
      </c>
      <c r="E275" s="14">
        <f>Data!BI69</f>
        <v>0</v>
      </c>
      <c r="F275" s="14">
        <f>Data!BJ69</f>
        <v>0</v>
      </c>
      <c r="G275" s="14">
        <f>Data!BK69</f>
        <v>0</v>
      </c>
      <c r="H275" s="14">
        <f>Data!BL69</f>
        <v>0</v>
      </c>
      <c r="I275" s="14">
        <f>Data!BM69</f>
        <v>0</v>
      </c>
    </row>
    <row r="276" spans="1:9" ht="20.149999999999999" customHeight="1" x14ac:dyDescent="0.35">
      <c r="A276" s="23">
        <v>15</v>
      </c>
      <c r="B276" s="14" t="s">
        <v>242</v>
      </c>
      <c r="C276" s="14">
        <f>-Data!BG70</f>
        <v>0</v>
      </c>
      <c r="D276" s="14">
        <f>-Data!BH70</f>
        <v>0</v>
      </c>
      <c r="E276" s="14">
        <f>-Data!BI70</f>
        <v>0</v>
      </c>
      <c r="F276" s="14">
        <f>-Data!BJ70</f>
        <v>0</v>
      </c>
      <c r="G276" s="14">
        <f>-Data!BK70</f>
        <v>0</v>
      </c>
      <c r="H276" s="14">
        <f>-Data!BL70</f>
        <v>0</v>
      </c>
      <c r="I276" s="14">
        <f>-Data!BM70</f>
        <v>0</v>
      </c>
    </row>
    <row r="277" spans="1:9" ht="20.149999999999999" customHeight="1" x14ac:dyDescent="0.35">
      <c r="A277" s="23">
        <v>16</v>
      </c>
      <c r="B277" s="48" t="s">
        <v>1180</v>
      </c>
      <c r="C277" s="14">
        <f>Data!BG71</f>
        <v>111148.47</v>
      </c>
      <c r="D277" s="14">
        <f>Data!BH71</f>
        <v>2035903.2</v>
      </c>
      <c r="E277" s="14">
        <f>Data!BI71</f>
        <v>0</v>
      </c>
      <c r="F277" s="14">
        <f>Data!BJ71</f>
        <v>0</v>
      </c>
      <c r="G277" s="14">
        <f>Data!BK71</f>
        <v>69.34</v>
      </c>
      <c r="H277" s="14">
        <f>Data!BL71</f>
        <v>4350.95</v>
      </c>
      <c r="I277" s="14">
        <f>Data!BM71</f>
        <v>0</v>
      </c>
    </row>
    <row r="278" spans="1:9" ht="20.149999999999999" customHeight="1" x14ac:dyDescent="0.35">
      <c r="A278" s="23">
        <v>17</v>
      </c>
      <c r="B278" s="14" t="s">
        <v>244</v>
      </c>
      <c r="C278" s="211"/>
      <c r="D278" s="211"/>
      <c r="E278" s="211"/>
      <c r="F278" s="211"/>
      <c r="G278" s="211"/>
      <c r="H278" s="211"/>
      <c r="I278" s="211"/>
    </row>
    <row r="279" spans="1:9" ht="20.149999999999999" customHeight="1" x14ac:dyDescent="0.35">
      <c r="A279" s="23">
        <v>18</v>
      </c>
      <c r="B279" s="14" t="s">
        <v>1181</v>
      </c>
      <c r="C279" s="14"/>
      <c r="D279" s="14"/>
      <c r="E279" s="14"/>
      <c r="F279" s="14"/>
      <c r="G279" s="14"/>
      <c r="H279" s="14"/>
      <c r="I279" s="14"/>
    </row>
    <row r="280" spans="1:9" ht="20.149999999999999" customHeight="1" x14ac:dyDescent="0.35">
      <c r="A280" s="23">
        <v>19</v>
      </c>
      <c r="B280" s="48" t="s">
        <v>1182</v>
      </c>
      <c r="C280" s="213" t="str">
        <f>IF(Data!BG73&gt;0,Data!BG73,"")</f>
        <v>x</v>
      </c>
      <c r="D280" s="213" t="str">
        <f>IF(Data!BH73&gt;0,Data!BH73,"")</f>
        <v>x</v>
      </c>
      <c r="E280" s="213" t="str">
        <f>IF(Data!BI73&gt;0,Data!BI73,"")</f>
        <v>x</v>
      </c>
      <c r="F280" s="213" t="str">
        <f>IF(Data!BJ73&gt;0,Data!BJ73,"")</f>
        <v>x</v>
      </c>
      <c r="G280" s="213" t="str">
        <f>IF(Data!BK73&gt;0,Data!BK73,"")</f>
        <v>x</v>
      </c>
      <c r="H280" s="213" t="str">
        <f>IF(Data!BL73&gt;0,Data!BL73,"")</f>
        <v>x</v>
      </c>
      <c r="I280" s="213" t="str">
        <f>IF(Data!BM73&gt;0,Data!BM73,"")</f>
        <v>x</v>
      </c>
    </row>
    <row r="281" spans="1:9" ht="20.149999999999999" customHeight="1" x14ac:dyDescent="0.35">
      <c r="A281" s="23">
        <v>20</v>
      </c>
      <c r="B281" s="48" t="s">
        <v>1183</v>
      </c>
      <c r="C281" s="213" t="str">
        <f>IF(Data!BG74&gt;0,Data!BG74,"")</f>
        <v>x</v>
      </c>
      <c r="D281" s="213" t="str">
        <f>IF(Data!BH74&gt;0,Data!BH74,"")</f>
        <v>x</v>
      </c>
      <c r="E281" s="213" t="str">
        <f>IF(Data!BI74&gt;0,Data!BI74,"")</f>
        <v>x</v>
      </c>
      <c r="F281" s="213" t="str">
        <f>IF(Data!BJ74&gt;0,Data!BJ74,"")</f>
        <v>x</v>
      </c>
      <c r="G281" s="213" t="str">
        <f>IF(Data!BK74&gt;0,Data!BK74,"")</f>
        <v>x</v>
      </c>
      <c r="H281" s="213" t="str">
        <f>IF(Data!BL74&gt;0,Data!BL74,"")</f>
        <v>x</v>
      </c>
      <c r="I281" s="213" t="str">
        <f>IF(Data!BM74&gt;0,Data!BM74,"")</f>
        <v>x</v>
      </c>
    </row>
    <row r="282" spans="1:9" ht="20.149999999999999" customHeight="1" x14ac:dyDescent="0.35">
      <c r="A282" s="23">
        <v>21</v>
      </c>
      <c r="B282" s="48" t="s">
        <v>1184</v>
      </c>
      <c r="C282" s="213" t="str">
        <f>IF(Data!BG75&gt;0,Data!BG75,"")</f>
        <v>x</v>
      </c>
      <c r="D282" s="213" t="str">
        <f>IF(Data!BH75&gt;0,Data!BH75,"")</f>
        <v>x</v>
      </c>
      <c r="E282" s="213" t="str">
        <f>IF(Data!BI75&gt;0,Data!BI75,"")</f>
        <v>x</v>
      </c>
      <c r="F282" s="213" t="str">
        <f>IF(Data!BJ75&gt;0,Data!BJ75,"")</f>
        <v>x</v>
      </c>
      <c r="G282" s="213" t="str">
        <f>IF(Data!BK75&gt;0,Data!BK75,"")</f>
        <v>x</v>
      </c>
      <c r="H282" s="213" t="str">
        <f>IF(Data!BL75&gt;0,Data!BL75,"")</f>
        <v>x</v>
      </c>
      <c r="I282" s="213" t="str">
        <f>IF(Data!BM75&gt;0,Data!BM75,"")</f>
        <v>x</v>
      </c>
    </row>
    <row r="283" spans="1:9" ht="20.149999999999999" customHeight="1" x14ac:dyDescent="0.35">
      <c r="A283" s="23" t="s">
        <v>1185</v>
      </c>
      <c r="B283" s="60"/>
      <c r="C283" s="215"/>
      <c r="D283" s="215"/>
      <c r="E283" s="215"/>
      <c r="F283" s="215"/>
      <c r="G283" s="215"/>
      <c r="H283" s="215"/>
      <c r="I283" s="215"/>
    </row>
    <row r="284" spans="1:9" ht="20.149999999999999" customHeight="1" x14ac:dyDescent="0.35">
      <c r="A284" s="23">
        <v>22</v>
      </c>
      <c r="B284" s="14" t="s">
        <v>1186</v>
      </c>
      <c r="C284" s="85">
        <f>Data!BG76</f>
        <v>552</v>
      </c>
      <c r="D284" s="85">
        <f>Data!BH76</f>
        <v>4216</v>
      </c>
      <c r="E284" s="85">
        <f>Data!BI76</f>
        <v>0</v>
      </c>
      <c r="F284" s="85">
        <f>Data!BJ76</f>
        <v>0</v>
      </c>
      <c r="G284" s="85">
        <f>Data!BK76</f>
        <v>0</v>
      </c>
      <c r="H284" s="85">
        <f>Data!BL76</f>
        <v>2480</v>
      </c>
      <c r="I284" s="85">
        <f>Data!BM76</f>
        <v>0</v>
      </c>
    </row>
    <row r="285" spans="1:9" ht="20.149999999999999" customHeight="1" x14ac:dyDescent="0.35">
      <c r="A285" s="23">
        <v>23</v>
      </c>
      <c r="B285" s="14" t="s">
        <v>1187</v>
      </c>
      <c r="C285" s="213" t="str">
        <f>IF(Data!BG77&gt;0,Data!BG77,"")</f>
        <v>x</v>
      </c>
      <c r="D285" s="85">
        <f>Data!BH77</f>
        <v>0</v>
      </c>
      <c r="E285" s="85">
        <f>Data!BI77</f>
        <v>0</v>
      </c>
      <c r="F285" s="213" t="str">
        <f>IF(Data!BJ77&gt;0,Data!BJ77,"")</f>
        <v>x</v>
      </c>
      <c r="G285" s="85">
        <f>Data!BK77</f>
        <v>0</v>
      </c>
      <c r="H285" s="85">
        <f>Data!BL77</f>
        <v>0</v>
      </c>
      <c r="I285" s="85">
        <f>Data!BM77</f>
        <v>0</v>
      </c>
    </row>
    <row r="286" spans="1:9" ht="20.149999999999999" customHeight="1" x14ac:dyDescent="0.35">
      <c r="A286" s="23">
        <v>24</v>
      </c>
      <c r="B286" s="14" t="s">
        <v>1188</v>
      </c>
      <c r="C286" s="213" t="str">
        <f>IF(Data!BG78&gt;0,Data!BG78,"")</f>
        <v>x</v>
      </c>
      <c r="D286" s="85">
        <f>Data!BH78</f>
        <v>0</v>
      </c>
      <c r="E286" s="85">
        <f>Data!BI78</f>
        <v>0</v>
      </c>
      <c r="F286" s="213" t="str">
        <f>IF(Data!BJ78&gt;0,Data!BJ78,"")</f>
        <v>x</v>
      </c>
      <c r="G286" s="85">
        <f>Data!BK78</f>
        <v>0</v>
      </c>
      <c r="H286" s="85">
        <f>Data!BL78</f>
        <v>0</v>
      </c>
      <c r="I286" s="85">
        <f>Data!BM78</f>
        <v>0</v>
      </c>
    </row>
    <row r="287" spans="1:9" ht="20.149999999999999" customHeight="1" x14ac:dyDescent="0.35">
      <c r="A287" s="23">
        <v>25</v>
      </c>
      <c r="B287" s="14" t="s">
        <v>1189</v>
      </c>
      <c r="C287" s="213" t="str">
        <f>IF(Data!BG79&gt;0,Data!BG79,"")</f>
        <v>x</v>
      </c>
      <c r="D287" s="85">
        <f>Data!BH79</f>
        <v>0</v>
      </c>
      <c r="E287" s="85">
        <f>Data!BI79</f>
        <v>0</v>
      </c>
      <c r="F287" s="213" t="str">
        <f>IF(Data!BJ79&gt;0,Data!BJ79,"")</f>
        <v>x</v>
      </c>
      <c r="G287" s="85">
        <f>Data!BK79</f>
        <v>0</v>
      </c>
      <c r="H287" s="85">
        <f>Data!BL79</f>
        <v>0</v>
      </c>
      <c r="I287" s="85">
        <f>Data!BM79</f>
        <v>0</v>
      </c>
    </row>
    <row r="288" spans="1:9" ht="20.149999999999999" customHeight="1" x14ac:dyDescent="0.35">
      <c r="A288" s="23">
        <v>26</v>
      </c>
      <c r="B288" s="14" t="s">
        <v>252</v>
      </c>
      <c r="C288" s="213" t="str">
        <f>IF(Data!BG80&gt;0,Data!BG80,"")</f>
        <v>x</v>
      </c>
      <c r="D288" s="213" t="str">
        <f>IF(Data!BH80&gt;0,Data!BH80,"")</f>
        <v>x</v>
      </c>
      <c r="E288" s="213" t="str">
        <f>IF(Data!BI80&gt;0,Data!BI80,"")</f>
        <v>x</v>
      </c>
      <c r="F288" s="213" t="str">
        <f>IF(Data!BJ80&gt;0,Data!BJ80,"")</f>
        <v>x</v>
      </c>
      <c r="G288" s="213" t="str">
        <f>IF(Data!BK80&gt;0,Data!BK80,"")</f>
        <v>x</v>
      </c>
      <c r="H288" s="213" t="str">
        <f>IF(Data!BL80&gt;0,Data!BL80,"")</f>
        <v>x</v>
      </c>
      <c r="I288" s="213" t="str">
        <f>IF(Data!BM80&gt;0,Data!BM80,"")</f>
        <v>x</v>
      </c>
    </row>
    <row r="289" spans="1:9" ht="20.149999999999999" customHeight="1" x14ac:dyDescent="0.35">
      <c r="A289" s="4" t="s">
        <v>1173</v>
      </c>
      <c r="B289" s="5"/>
      <c r="C289" s="5"/>
      <c r="D289" s="6"/>
      <c r="E289" s="5"/>
      <c r="F289" s="5"/>
      <c r="G289" s="5"/>
      <c r="H289" s="5"/>
      <c r="I289" s="4"/>
    </row>
    <row r="290" spans="1:9" ht="20.149999999999999" customHeight="1" x14ac:dyDescent="0.35">
      <c r="A290" s="77"/>
      <c r="B290" s="77"/>
      <c r="C290" s="77"/>
      <c r="D290" s="45"/>
      <c r="E290" s="77"/>
      <c r="F290" s="77"/>
      <c r="G290" s="77"/>
      <c r="H290" s="77"/>
      <c r="I290" s="168" t="s">
        <v>1223</v>
      </c>
    </row>
    <row r="291" spans="1:9" ht="20.149999999999999" customHeight="1" x14ac:dyDescent="0.35">
      <c r="A291" s="45"/>
      <c r="B291" s="77"/>
      <c r="C291" s="77"/>
      <c r="D291" s="77"/>
      <c r="E291" s="77"/>
      <c r="F291" s="77"/>
      <c r="G291" s="77"/>
      <c r="H291" s="77"/>
      <c r="I291" s="77"/>
    </row>
    <row r="292" spans="1:9" ht="20.149999999999999" customHeight="1" x14ac:dyDescent="0.35">
      <c r="A292" s="79" t="str">
        <f>"HOSPITAL NAME: "&amp;Data!C84</f>
        <v>HOSPITAL NAME: Confluence Health: Central Washington Hospital</v>
      </c>
      <c r="B292" s="77"/>
      <c r="C292" s="77"/>
      <c r="D292" s="77"/>
      <c r="E292" s="77"/>
      <c r="F292" s="77"/>
      <c r="G292" s="80"/>
      <c r="H292" s="79" t="str">
        <f>"FYE: "&amp;Data!C82</f>
        <v>FYE: 12/31/2020</v>
      </c>
    </row>
    <row r="293" spans="1:9" ht="20.149999999999999" customHeight="1" x14ac:dyDescent="0.35">
      <c r="A293" s="23">
        <v>1</v>
      </c>
      <c r="B293" s="14" t="s">
        <v>209</v>
      </c>
      <c r="C293" s="15" t="s">
        <v>73</v>
      </c>
      <c r="D293" s="15" t="s">
        <v>74</v>
      </c>
      <c r="E293" s="15" t="s">
        <v>75</v>
      </c>
      <c r="F293" s="15" t="s">
        <v>76</v>
      </c>
      <c r="G293" s="15" t="s">
        <v>77</v>
      </c>
      <c r="H293" s="15" t="s">
        <v>78</v>
      </c>
      <c r="I293" s="15" t="s">
        <v>79</v>
      </c>
    </row>
    <row r="294" spans="1:9" ht="20.149999999999999" customHeight="1" x14ac:dyDescent="0.35">
      <c r="A294" s="81">
        <v>2</v>
      </c>
      <c r="B294" s="17" t="s">
        <v>1175</v>
      </c>
      <c r="C294" s="18" t="s">
        <v>148</v>
      </c>
      <c r="D294" s="18" t="s">
        <v>149</v>
      </c>
      <c r="E294" s="18" t="s">
        <v>150</v>
      </c>
      <c r="F294" s="18" t="s">
        <v>151</v>
      </c>
      <c r="G294" s="25"/>
      <c r="H294" s="18" t="s">
        <v>153</v>
      </c>
      <c r="I294" s="18" t="s">
        <v>154</v>
      </c>
    </row>
    <row r="295" spans="1:9" ht="20.149999999999999" customHeight="1" x14ac:dyDescent="0.35">
      <c r="A295" s="82"/>
      <c r="B295" s="83"/>
      <c r="C295" s="18" t="s">
        <v>1224</v>
      </c>
      <c r="D295" s="18" t="s">
        <v>194</v>
      </c>
      <c r="E295" s="18" t="s">
        <v>195</v>
      </c>
      <c r="F295" s="18" t="s">
        <v>196</v>
      </c>
      <c r="G295" s="18" t="s">
        <v>152</v>
      </c>
      <c r="H295" s="18" t="s">
        <v>197</v>
      </c>
      <c r="I295" s="18" t="s">
        <v>169</v>
      </c>
    </row>
    <row r="296" spans="1:9" ht="20.149999999999999" customHeight="1" x14ac:dyDescent="0.35">
      <c r="A296" s="23">
        <v>3</v>
      </c>
      <c r="B296" s="14" t="s">
        <v>1179</v>
      </c>
      <c r="C296" s="212"/>
      <c r="D296" s="212"/>
      <c r="E296" s="212"/>
      <c r="F296" s="212"/>
      <c r="G296" s="212"/>
      <c r="H296" s="212"/>
      <c r="I296" s="212"/>
    </row>
    <row r="297" spans="1:9" ht="20.149999999999999" customHeight="1" x14ac:dyDescent="0.35">
      <c r="A297" s="23">
        <v>4</v>
      </c>
      <c r="B297" s="14" t="s">
        <v>233</v>
      </c>
      <c r="C297" s="212"/>
      <c r="D297" s="212"/>
      <c r="E297" s="212"/>
      <c r="F297" s="212"/>
      <c r="G297" s="212"/>
      <c r="H297" s="212"/>
      <c r="I297" s="212"/>
    </row>
    <row r="298" spans="1:9" ht="20.149999999999999" customHeight="1" x14ac:dyDescent="0.35">
      <c r="A298" s="23">
        <v>5</v>
      </c>
      <c r="B298" s="14" t="s">
        <v>234</v>
      </c>
      <c r="C298" s="26">
        <f>Data!BN60</f>
        <v>31.6</v>
      </c>
      <c r="D298" s="26">
        <f>Data!BO60</f>
        <v>0</v>
      </c>
      <c r="E298" s="26">
        <f>Data!BP60</f>
        <v>0</v>
      </c>
      <c r="F298" s="26">
        <f>Data!BQ60</f>
        <v>0</v>
      </c>
      <c r="G298" s="26">
        <f>Data!BR60</f>
        <v>1.76</v>
      </c>
      <c r="H298" s="26">
        <f>Data!BS60</f>
        <v>0</v>
      </c>
      <c r="I298" s="26">
        <f>Data!BT60</f>
        <v>2.0099999999999998</v>
      </c>
    </row>
    <row r="299" spans="1:9" ht="20.149999999999999" customHeight="1" x14ac:dyDescent="0.35">
      <c r="A299" s="23">
        <v>6</v>
      </c>
      <c r="B299" s="14" t="s">
        <v>235</v>
      </c>
      <c r="C299" s="14">
        <f>Data!BN61</f>
        <v>5548353.5599999996</v>
      </c>
      <c r="D299" s="14">
        <f>Data!BO61</f>
        <v>0</v>
      </c>
      <c r="E299" s="14">
        <f>Data!BP61</f>
        <v>0</v>
      </c>
      <c r="F299" s="14">
        <f>Data!BQ61</f>
        <v>0</v>
      </c>
      <c r="G299" s="14">
        <f>Data!BR61</f>
        <v>146683.37</v>
      </c>
      <c r="H299" s="14">
        <f>Data!BS61</f>
        <v>0</v>
      </c>
      <c r="I299" s="14">
        <f>Data!BT61</f>
        <v>131823.98000000001</v>
      </c>
    </row>
    <row r="300" spans="1:9" ht="20.149999999999999" customHeight="1" x14ac:dyDescent="0.35">
      <c r="A300" s="23">
        <v>7</v>
      </c>
      <c r="B300" s="14" t="s">
        <v>3</v>
      </c>
      <c r="C300" s="14">
        <f>Data!BN62</f>
        <v>4418666</v>
      </c>
      <c r="D300" s="14">
        <f>Data!BO62</f>
        <v>0</v>
      </c>
      <c r="E300" s="14">
        <f>Data!BP62</f>
        <v>0</v>
      </c>
      <c r="F300" s="14">
        <f>Data!BQ62</f>
        <v>0</v>
      </c>
      <c r="G300" s="14">
        <f>Data!BR62</f>
        <v>42862</v>
      </c>
      <c r="H300" s="14">
        <f>Data!BS62</f>
        <v>0</v>
      </c>
      <c r="I300" s="14">
        <f>Data!BT62</f>
        <v>48298</v>
      </c>
    </row>
    <row r="301" spans="1:9" ht="20.149999999999999" customHeight="1" x14ac:dyDescent="0.35">
      <c r="A301" s="23">
        <v>8</v>
      </c>
      <c r="B301" s="14" t="s">
        <v>236</v>
      </c>
      <c r="C301" s="14">
        <f>Data!BN63</f>
        <v>152438683.59999999</v>
      </c>
      <c r="D301" s="14">
        <f>Data!BO63</f>
        <v>0</v>
      </c>
      <c r="E301" s="14">
        <f>Data!BP63</f>
        <v>0</v>
      </c>
      <c r="F301" s="14">
        <f>Data!BQ63</f>
        <v>0</v>
      </c>
      <c r="G301" s="14">
        <f>Data!BR63</f>
        <v>126630.15</v>
      </c>
      <c r="H301" s="14">
        <f>Data!BS63</f>
        <v>0</v>
      </c>
      <c r="I301" s="14">
        <f>Data!BT63</f>
        <v>113.6</v>
      </c>
    </row>
    <row r="302" spans="1:9" ht="20.149999999999999" customHeight="1" x14ac:dyDescent="0.35">
      <c r="A302" s="23">
        <v>9</v>
      </c>
      <c r="B302" s="14" t="s">
        <v>237</v>
      </c>
      <c r="C302" s="14">
        <f>Data!BN64</f>
        <v>2861347.96</v>
      </c>
      <c r="D302" s="14">
        <f>Data!BO64</f>
        <v>0</v>
      </c>
      <c r="E302" s="14">
        <f>Data!BP64</f>
        <v>251.62</v>
      </c>
      <c r="F302" s="14">
        <f>Data!BQ64</f>
        <v>0</v>
      </c>
      <c r="G302" s="14">
        <f>Data!BR64</f>
        <v>-1302.97</v>
      </c>
      <c r="H302" s="14">
        <f>Data!BS64</f>
        <v>0</v>
      </c>
      <c r="I302" s="14">
        <f>Data!BT64</f>
        <v>238.21</v>
      </c>
    </row>
    <row r="303" spans="1:9" ht="20.149999999999999" customHeight="1" x14ac:dyDescent="0.35">
      <c r="A303" s="23">
        <v>10</v>
      </c>
      <c r="B303" s="14" t="s">
        <v>444</v>
      </c>
      <c r="C303" s="14">
        <f>Data!BN65</f>
        <v>23908.33</v>
      </c>
      <c r="D303" s="14">
        <f>Data!BO65</f>
        <v>0</v>
      </c>
      <c r="E303" s="14">
        <f>Data!BP65</f>
        <v>0</v>
      </c>
      <c r="F303" s="14">
        <f>Data!BQ65</f>
        <v>0</v>
      </c>
      <c r="G303" s="14">
        <f>Data!BR65</f>
        <v>488.04</v>
      </c>
      <c r="H303" s="14">
        <f>Data!BS65</f>
        <v>0</v>
      </c>
      <c r="I303" s="14">
        <f>Data!BT65</f>
        <v>1183.19</v>
      </c>
    </row>
    <row r="304" spans="1:9" ht="20.149999999999999" customHeight="1" x14ac:dyDescent="0.35">
      <c r="A304" s="23">
        <v>11</v>
      </c>
      <c r="B304" s="14" t="s">
        <v>445</v>
      </c>
      <c r="C304" s="14">
        <f>Data!BN66</f>
        <v>840219.17</v>
      </c>
      <c r="D304" s="14">
        <f>Data!BO66</f>
        <v>0</v>
      </c>
      <c r="E304" s="14">
        <f>Data!BP66</f>
        <v>0</v>
      </c>
      <c r="F304" s="14">
        <f>Data!BQ66</f>
        <v>0</v>
      </c>
      <c r="G304" s="14">
        <f>Data!BR66</f>
        <v>2086.7800000000002</v>
      </c>
      <c r="H304" s="14">
        <f>Data!BS66</f>
        <v>0</v>
      </c>
      <c r="I304" s="14">
        <f>Data!BT66</f>
        <v>0</v>
      </c>
    </row>
    <row r="305" spans="1:9" ht="20.149999999999999" customHeight="1" x14ac:dyDescent="0.35">
      <c r="A305" s="23">
        <v>12</v>
      </c>
      <c r="B305" s="14" t="s">
        <v>6</v>
      </c>
      <c r="C305" s="14">
        <f>Data!BN67</f>
        <v>4936830</v>
      </c>
      <c r="D305" s="14">
        <f>Data!BO67</f>
        <v>0</v>
      </c>
      <c r="E305" s="14">
        <f>Data!BP67</f>
        <v>0</v>
      </c>
      <c r="F305" s="14">
        <f>Data!BQ67</f>
        <v>0</v>
      </c>
      <c r="G305" s="14">
        <f>Data!BR67</f>
        <v>0</v>
      </c>
      <c r="H305" s="14">
        <f>Data!BS67</f>
        <v>0</v>
      </c>
      <c r="I305" s="14">
        <f>Data!BT67</f>
        <v>118</v>
      </c>
    </row>
    <row r="306" spans="1:9" ht="20.149999999999999" customHeight="1" x14ac:dyDescent="0.35">
      <c r="A306" s="23">
        <v>13</v>
      </c>
      <c r="B306" s="14" t="s">
        <v>474</v>
      </c>
      <c r="C306" s="14">
        <f>Data!BN68</f>
        <v>58907.16</v>
      </c>
      <c r="D306" s="14">
        <f>Data!BO68</f>
        <v>0</v>
      </c>
      <c r="E306" s="14">
        <f>Data!BP68</f>
        <v>0</v>
      </c>
      <c r="F306" s="14">
        <f>Data!BQ68</f>
        <v>0</v>
      </c>
      <c r="G306" s="14">
        <f>Data!BR68</f>
        <v>0</v>
      </c>
      <c r="H306" s="14">
        <f>Data!BS68</f>
        <v>0</v>
      </c>
      <c r="I306" s="14">
        <f>Data!BT68</f>
        <v>0</v>
      </c>
    </row>
    <row r="307" spans="1:9" ht="20.149999999999999" customHeight="1" x14ac:dyDescent="0.35">
      <c r="A307" s="23">
        <v>14</v>
      </c>
      <c r="B307" s="14" t="s">
        <v>241</v>
      </c>
      <c r="C307" s="14">
        <f>Data!BN69</f>
        <v>20134590.649999999</v>
      </c>
      <c r="D307" s="14">
        <f>Data!BO69</f>
        <v>0</v>
      </c>
      <c r="E307" s="14">
        <f>Data!BP69</f>
        <v>236361.39</v>
      </c>
      <c r="F307" s="14">
        <f>Data!BQ69</f>
        <v>0</v>
      </c>
      <c r="G307" s="14">
        <f>Data!BR69</f>
        <v>3440.62</v>
      </c>
      <c r="H307" s="14">
        <f>Data!BS69</f>
        <v>0</v>
      </c>
      <c r="I307" s="14">
        <f>Data!BT69</f>
        <v>2558.41</v>
      </c>
    </row>
    <row r="308" spans="1:9" ht="20.149999999999999" customHeight="1" x14ac:dyDescent="0.35">
      <c r="A308" s="23">
        <v>15</v>
      </c>
      <c r="B308" s="14" t="s">
        <v>242</v>
      </c>
      <c r="C308" s="14">
        <f>-Data!BN70</f>
        <v>0</v>
      </c>
      <c r="D308" s="14">
        <f>-Data!BO70</f>
        <v>0</v>
      </c>
      <c r="E308" s="14">
        <f>-Data!BP70</f>
        <v>0</v>
      </c>
      <c r="F308" s="14">
        <f>-Data!BQ70</f>
        <v>0</v>
      </c>
      <c r="G308" s="14">
        <f>-Data!BR70</f>
        <v>0</v>
      </c>
      <c r="H308" s="14">
        <f>-Data!BS70</f>
        <v>0</v>
      </c>
      <c r="I308" s="14">
        <f>-Data!BT70</f>
        <v>0</v>
      </c>
    </row>
    <row r="309" spans="1:9" ht="20.149999999999999" customHeight="1" x14ac:dyDescent="0.35">
      <c r="A309" s="23">
        <v>16</v>
      </c>
      <c r="B309" s="48" t="s">
        <v>1180</v>
      </c>
      <c r="C309" s="14">
        <f>Data!BN71</f>
        <v>191261506.43000001</v>
      </c>
      <c r="D309" s="14">
        <f>Data!BO71</f>
        <v>0</v>
      </c>
      <c r="E309" s="14">
        <f>Data!BP71</f>
        <v>236613.01</v>
      </c>
      <c r="F309" s="14">
        <f>Data!BQ71</f>
        <v>0</v>
      </c>
      <c r="G309" s="14">
        <f>Data!BR71</f>
        <v>320887.99000000005</v>
      </c>
      <c r="H309" s="14">
        <f>Data!BS71</f>
        <v>0</v>
      </c>
      <c r="I309" s="14">
        <f>Data!BT71</f>
        <v>184333.39</v>
      </c>
    </row>
    <row r="310" spans="1:9" ht="20.149999999999999" customHeight="1" x14ac:dyDescent="0.35">
      <c r="A310" s="23">
        <v>17</v>
      </c>
      <c r="B310" s="14" t="s">
        <v>244</v>
      </c>
      <c r="C310" s="211"/>
      <c r="D310" s="211"/>
      <c r="E310" s="211"/>
      <c r="F310" s="211"/>
      <c r="G310" s="211"/>
      <c r="H310" s="211"/>
      <c r="I310" s="211"/>
    </row>
    <row r="311" spans="1:9" ht="20.149999999999999" customHeight="1" x14ac:dyDescent="0.35">
      <c r="A311" s="23">
        <v>18</v>
      </c>
      <c r="B311" s="14" t="s">
        <v>1181</v>
      </c>
      <c r="C311" s="14"/>
      <c r="D311" s="14"/>
      <c r="E311" s="14"/>
      <c r="F311" s="14"/>
      <c r="G311" s="14"/>
      <c r="H311" s="14"/>
      <c r="I311" s="14"/>
    </row>
    <row r="312" spans="1:9" ht="20.149999999999999" customHeight="1" x14ac:dyDescent="0.35">
      <c r="A312" s="23">
        <v>19</v>
      </c>
      <c r="B312" s="48" t="s">
        <v>1182</v>
      </c>
      <c r="C312" s="213" t="str">
        <f>IF(Data!BN73&gt;0,Data!BN73,"")</f>
        <v>x</v>
      </c>
      <c r="D312" s="213" t="str">
        <f>IF(Data!BO73&gt;0,Data!BO73,"")</f>
        <v>x</v>
      </c>
      <c r="E312" s="213" t="str">
        <f>IF(Data!BP73&gt;0,Data!BP73,"")</f>
        <v>x</v>
      </c>
      <c r="F312" s="213" t="str">
        <f>IF(Data!BQ73&gt;0,Data!BQ73,"")</f>
        <v>x</v>
      </c>
      <c r="G312" s="213" t="str">
        <f>IF(Data!BR73&gt;0,Data!BR73,"")</f>
        <v>x</v>
      </c>
      <c r="H312" s="213" t="str">
        <f>IF(Data!BS73&gt;0,Data!BS73,"")</f>
        <v>x</v>
      </c>
      <c r="I312" s="213" t="str">
        <f>IF(Data!BT73&gt;0,Data!BT73,"")</f>
        <v>x</v>
      </c>
    </row>
    <row r="313" spans="1:9" ht="20.149999999999999" customHeight="1" x14ac:dyDescent="0.35">
      <c r="A313" s="23">
        <v>20</v>
      </c>
      <c r="B313" s="48" t="s">
        <v>1183</v>
      </c>
      <c r="C313" s="213" t="str">
        <f>IF(Data!BN74&gt;0,Data!BN74,"")</f>
        <v>x</v>
      </c>
      <c r="D313" s="213" t="str">
        <f>IF(Data!BO74&gt;0,Data!BO74,"")</f>
        <v>x</v>
      </c>
      <c r="E313" s="213" t="str">
        <f>IF(Data!BP74&gt;0,Data!BP74,"")</f>
        <v>x</v>
      </c>
      <c r="F313" s="213" t="str">
        <f>IF(Data!BQ74&gt;0,Data!BQ74,"")</f>
        <v>x</v>
      </c>
      <c r="G313" s="213" t="str">
        <f>IF(Data!BR74&gt;0,Data!BR74,"")</f>
        <v>x</v>
      </c>
      <c r="H313" s="213" t="str">
        <f>IF(Data!BS74&gt;0,Data!BS74,"")</f>
        <v>x</v>
      </c>
      <c r="I313" s="213" t="str">
        <f>IF(Data!BT74&gt;0,Data!BT74,"")</f>
        <v>x</v>
      </c>
    </row>
    <row r="314" spans="1:9" ht="20.149999999999999" customHeight="1" x14ac:dyDescent="0.35">
      <c r="A314" s="23">
        <v>21</v>
      </c>
      <c r="B314" s="48" t="s">
        <v>1184</v>
      </c>
      <c r="C314" s="213" t="str">
        <f>IF(Data!BN75&gt;0,Data!BN75,"")</f>
        <v>x</v>
      </c>
      <c r="D314" s="213" t="str">
        <f>IF(Data!BO75&gt;0,Data!BO75,"")</f>
        <v>x</v>
      </c>
      <c r="E314" s="213" t="str">
        <f>IF(Data!BP75&gt;0,Data!BP75,"")</f>
        <v>x</v>
      </c>
      <c r="F314" s="213" t="str">
        <f>IF(Data!BQ75&gt;0,Data!BQ75,"")</f>
        <v>x</v>
      </c>
      <c r="G314" s="213" t="str">
        <f>IF(Data!BR75&gt;0,Data!BR75,"")</f>
        <v>x</v>
      </c>
      <c r="H314" s="213" t="str">
        <f>IF(Data!BS75&gt;0,Data!BS75,"")</f>
        <v>x</v>
      </c>
      <c r="I314" s="213" t="str">
        <f>IF(Data!BT75&gt;0,Data!BT75,"")</f>
        <v>x</v>
      </c>
    </row>
    <row r="315" spans="1:9" ht="20.149999999999999" customHeight="1" x14ac:dyDescent="0.35">
      <c r="A315" s="23" t="s">
        <v>1185</v>
      </c>
      <c r="B315" s="60"/>
      <c r="C315" s="211"/>
      <c r="D315" s="211"/>
      <c r="E315" s="211"/>
      <c r="F315" s="211"/>
      <c r="G315" s="211"/>
      <c r="H315" s="211"/>
      <c r="I315" s="211"/>
    </row>
    <row r="316" spans="1:9" ht="20.149999999999999" customHeight="1" x14ac:dyDescent="0.35">
      <c r="A316" s="23">
        <v>22</v>
      </c>
      <c r="B316" s="14" t="s">
        <v>1186</v>
      </c>
      <c r="C316" s="85">
        <f>Data!BN76</f>
        <v>3989</v>
      </c>
      <c r="D316" s="85">
        <f>Data!BO76</f>
        <v>0</v>
      </c>
      <c r="E316" s="85">
        <f>Data!BP76</f>
        <v>0</v>
      </c>
      <c r="F316" s="85">
        <f>Data!BQ76</f>
        <v>0</v>
      </c>
      <c r="G316" s="85">
        <f>Data!BR76</f>
        <v>265</v>
      </c>
      <c r="H316" s="85">
        <f>Data!BS76</f>
        <v>0</v>
      </c>
      <c r="I316" s="85">
        <f>Data!BT76</f>
        <v>384</v>
      </c>
    </row>
    <row r="317" spans="1:9" ht="20.149999999999999" customHeight="1" x14ac:dyDescent="0.35">
      <c r="A317" s="23">
        <v>23</v>
      </c>
      <c r="B317" s="14" t="s">
        <v>1187</v>
      </c>
      <c r="C317" s="213" t="str">
        <f>IF(Data!BN77&gt;0,Data!BN77,"")</f>
        <v>x</v>
      </c>
      <c r="D317" s="213" t="str">
        <f>IF(Data!BO77&gt;0,Data!BO77,"")</f>
        <v>x</v>
      </c>
      <c r="E317" s="213" t="str">
        <f>IF(Data!BP77&gt;0,Data!BP77,"")</f>
        <v>x</v>
      </c>
      <c r="F317" s="213" t="str">
        <f>IF(Data!BQ77&gt;0,Data!BQ77,"")</f>
        <v>x</v>
      </c>
      <c r="G317" s="85">
        <f>Data!BR77</f>
        <v>0</v>
      </c>
      <c r="H317" s="85">
        <f>Data!BS77</f>
        <v>0</v>
      </c>
      <c r="I317" s="85">
        <f>Data!BT77</f>
        <v>0</v>
      </c>
    </row>
    <row r="318" spans="1:9" ht="20.149999999999999" customHeight="1" x14ac:dyDescent="0.35">
      <c r="A318" s="23">
        <v>24</v>
      </c>
      <c r="B318" s="14" t="s">
        <v>1188</v>
      </c>
      <c r="C318" s="213" t="str">
        <f>IF(Data!BN78&gt;0,Data!BN78,"")</f>
        <v>x</v>
      </c>
      <c r="D318" s="213" t="str">
        <f>IF(Data!BO78&gt;0,Data!BO78,"")</f>
        <v>x</v>
      </c>
      <c r="E318" s="213" t="str">
        <f>IF(Data!BP78&gt;0,Data!BP78,"")</f>
        <v>x</v>
      </c>
      <c r="F318" s="213" t="str">
        <f>IF(Data!BQ78&gt;0,Data!BQ78,"")</f>
        <v>x</v>
      </c>
      <c r="G318" s="213" t="str">
        <f>IF(Data!BR78&gt;0,Data!BR78,"")</f>
        <v>x</v>
      </c>
      <c r="H318" s="85">
        <f>Data!BS78</f>
        <v>0</v>
      </c>
      <c r="I318" s="85">
        <f>Data!BT78</f>
        <v>0</v>
      </c>
    </row>
    <row r="319" spans="1:9" ht="20.149999999999999" customHeight="1" x14ac:dyDescent="0.35">
      <c r="A319" s="23">
        <v>25</v>
      </c>
      <c r="B319" s="14" t="s">
        <v>1189</v>
      </c>
      <c r="C319" s="213" t="str">
        <f>IF(Data!BN79&gt;0,Data!BN79,"")</f>
        <v>x</v>
      </c>
      <c r="D319" s="213" t="str">
        <f>IF(Data!BO79&gt;0,Data!BO79,"")</f>
        <v>x</v>
      </c>
      <c r="E319" s="213" t="str">
        <f>IF(Data!BP79&gt;0,Data!BP79,"")</f>
        <v>x</v>
      </c>
      <c r="F319" s="213" t="str">
        <f>IF(Data!BQ79&gt;0,Data!BQ79,"")</f>
        <v>x</v>
      </c>
      <c r="G319" s="213" t="str">
        <f>IF(Data!BR79&gt;0,Data!BR79,"")</f>
        <v>x</v>
      </c>
      <c r="H319" s="85">
        <f>Data!BS79</f>
        <v>0</v>
      </c>
      <c r="I319" s="85">
        <f>Data!BT79</f>
        <v>0</v>
      </c>
    </row>
    <row r="320" spans="1:9" ht="20.149999999999999" customHeight="1" x14ac:dyDescent="0.35">
      <c r="A320" s="23">
        <v>26</v>
      </c>
      <c r="B320" s="14" t="s">
        <v>252</v>
      </c>
      <c r="C320" s="216" t="str">
        <f>IF(Data!BN80&gt;0,Data!BN80,"")</f>
        <v>x</v>
      </c>
      <c r="D320" s="216" t="str">
        <f>IF(Data!BO80&gt;0,Data!BO80,"")</f>
        <v>x</v>
      </c>
      <c r="E320" s="216" t="str">
        <f>IF(Data!BP80&gt;0,Data!BP80,"")</f>
        <v>x</v>
      </c>
      <c r="F320" s="216" t="str">
        <f>IF(Data!BQ80&gt;0,Data!BQ80,"")</f>
        <v>x</v>
      </c>
      <c r="G320" s="216" t="str">
        <f>IF(Data!BR80&gt;0,Data!BR80,"")</f>
        <v>x</v>
      </c>
      <c r="H320" s="216" t="str">
        <f>IF(Data!BS80&gt;0,Data!BS80,"")</f>
        <v>x</v>
      </c>
      <c r="I320" s="216" t="str">
        <f>IF(Data!BT80&gt;0,Data!BT80,"")</f>
        <v>x</v>
      </c>
    </row>
    <row r="321" spans="1:9" ht="20.149999999999999" customHeight="1" x14ac:dyDescent="0.35">
      <c r="A321" s="4" t="s">
        <v>1173</v>
      </c>
      <c r="B321" s="5"/>
      <c r="C321" s="5"/>
      <c r="D321" s="6"/>
      <c r="E321" s="5"/>
      <c r="F321" s="5"/>
      <c r="G321" s="5"/>
      <c r="H321" s="5"/>
      <c r="I321" s="4"/>
    </row>
    <row r="322" spans="1:9" ht="20.149999999999999" customHeight="1" x14ac:dyDescent="0.35">
      <c r="A322" s="77"/>
      <c r="B322" s="77"/>
      <c r="C322" s="77"/>
      <c r="D322" s="45"/>
      <c r="E322" s="77"/>
      <c r="F322" s="77"/>
      <c r="G322" s="77"/>
      <c r="H322" s="77"/>
      <c r="I322" s="168" t="s">
        <v>1225</v>
      </c>
    </row>
    <row r="323" spans="1:9" ht="20.149999999999999" customHeight="1" x14ac:dyDescent="0.35">
      <c r="A323" s="45"/>
      <c r="B323" s="77"/>
      <c r="C323" s="77"/>
      <c r="D323" s="77"/>
      <c r="E323" s="77"/>
      <c r="F323" s="77"/>
      <c r="G323" s="77"/>
      <c r="H323" s="77"/>
      <c r="I323" s="77"/>
    </row>
    <row r="324" spans="1:9" ht="20.149999999999999" customHeight="1" x14ac:dyDescent="0.35">
      <c r="A324" s="79" t="str">
        <f>"HOSPITAL NAME: "&amp;Data!C84</f>
        <v>HOSPITAL NAME: Confluence Health: Central Washington Hospital</v>
      </c>
      <c r="B324" s="77"/>
      <c r="C324" s="77"/>
      <c r="D324" s="77"/>
      <c r="E324" s="77"/>
      <c r="F324" s="77"/>
      <c r="G324" s="80"/>
      <c r="H324" s="79" t="str">
        <f>"FYE: "&amp;Data!C82</f>
        <v>FYE: 12/31/2020</v>
      </c>
    </row>
    <row r="325" spans="1:9" ht="20.149999999999999" customHeight="1" x14ac:dyDescent="0.35">
      <c r="A325" s="23">
        <v>1</v>
      </c>
      <c r="B325" s="14" t="s">
        <v>209</v>
      </c>
      <c r="C325" s="15" t="s">
        <v>80</v>
      </c>
      <c r="D325" s="15" t="s">
        <v>81</v>
      </c>
      <c r="E325" s="15" t="s">
        <v>82</v>
      </c>
      <c r="F325" s="15" t="s">
        <v>83</v>
      </c>
      <c r="G325" s="15" t="s">
        <v>84</v>
      </c>
      <c r="H325" s="15" t="s">
        <v>85</v>
      </c>
      <c r="I325" s="15" t="s">
        <v>86</v>
      </c>
    </row>
    <row r="326" spans="1:9" ht="20.149999999999999" customHeight="1" x14ac:dyDescent="0.35">
      <c r="A326" s="81">
        <v>2</v>
      </c>
      <c r="B326" s="17" t="s">
        <v>1175</v>
      </c>
      <c r="C326" s="18" t="s">
        <v>155</v>
      </c>
      <c r="D326" s="18" t="s">
        <v>155</v>
      </c>
      <c r="E326" s="18" t="s">
        <v>155</v>
      </c>
      <c r="F326" s="18" t="s">
        <v>156</v>
      </c>
      <c r="G326" s="18" t="s">
        <v>157</v>
      </c>
      <c r="H326" s="18" t="s">
        <v>158</v>
      </c>
      <c r="I326" s="18" t="s">
        <v>159</v>
      </c>
    </row>
    <row r="327" spans="1:9" ht="20.149999999999999" customHeight="1" x14ac:dyDescent="0.35">
      <c r="A327" s="82"/>
      <c r="B327" s="83"/>
      <c r="C327" s="18" t="s">
        <v>198</v>
      </c>
      <c r="D327" s="18" t="s">
        <v>199</v>
      </c>
      <c r="E327" s="18" t="s">
        <v>200</v>
      </c>
      <c r="F327" s="18" t="s">
        <v>151</v>
      </c>
      <c r="G327" s="18" t="s">
        <v>1224</v>
      </c>
      <c r="H327" s="18" t="s">
        <v>152</v>
      </c>
      <c r="I327" s="18" t="s">
        <v>201</v>
      </c>
    </row>
    <row r="328" spans="1:9" ht="20.149999999999999" customHeight="1" x14ac:dyDescent="0.35">
      <c r="A328" s="23">
        <v>3</v>
      </c>
      <c r="B328" s="14" t="s">
        <v>1179</v>
      </c>
      <c r="C328" s="212"/>
      <c r="D328" s="212"/>
      <c r="E328" s="212"/>
      <c r="F328" s="212"/>
      <c r="G328" s="212"/>
      <c r="H328" s="212"/>
      <c r="I328" s="212"/>
    </row>
    <row r="329" spans="1:9" ht="20.149999999999999" customHeight="1" x14ac:dyDescent="0.35">
      <c r="A329" s="23">
        <v>4</v>
      </c>
      <c r="B329" s="14" t="s">
        <v>233</v>
      </c>
      <c r="C329" s="212"/>
      <c r="D329" s="212"/>
      <c r="E329" s="212"/>
      <c r="F329" s="212"/>
      <c r="G329" s="212"/>
      <c r="H329" s="212"/>
      <c r="I329" s="212"/>
    </row>
    <row r="330" spans="1:9" ht="20.149999999999999" customHeight="1" x14ac:dyDescent="0.35">
      <c r="A330" s="23">
        <v>5</v>
      </c>
      <c r="B330" s="14" t="s">
        <v>234</v>
      </c>
      <c r="C330" s="26">
        <f>Data!BU60</f>
        <v>0</v>
      </c>
      <c r="D330" s="26">
        <f>Data!BV60</f>
        <v>15.26</v>
      </c>
      <c r="E330" s="26">
        <f>Data!BW60</f>
        <v>0</v>
      </c>
      <c r="F330" s="26">
        <f>Data!BX60</f>
        <v>5.71</v>
      </c>
      <c r="G330" s="26">
        <f>Data!BY60</f>
        <v>1.82</v>
      </c>
      <c r="H330" s="26">
        <f>Data!BZ60</f>
        <v>0</v>
      </c>
      <c r="I330" s="26">
        <f>Data!CA60</f>
        <v>72.510000000000005</v>
      </c>
    </row>
    <row r="331" spans="1:9" ht="20.149999999999999" customHeight="1" x14ac:dyDescent="0.35">
      <c r="A331" s="23">
        <v>6</v>
      </c>
      <c r="B331" s="14" t="s">
        <v>235</v>
      </c>
      <c r="C331" s="86">
        <f>Data!BU61</f>
        <v>0</v>
      </c>
      <c r="D331" s="86">
        <f>Data!BV61</f>
        <v>629789.55000000005</v>
      </c>
      <c r="E331" s="86">
        <f>Data!BW61</f>
        <v>0</v>
      </c>
      <c r="F331" s="86">
        <f>Data!BX61</f>
        <v>549707.37</v>
      </c>
      <c r="G331" s="86">
        <f>Data!BY61</f>
        <v>131088.71</v>
      </c>
      <c r="H331" s="86">
        <f>Data!BZ61</f>
        <v>0</v>
      </c>
      <c r="I331" s="86">
        <f>Data!CA61</f>
        <v>6017343.5899999999</v>
      </c>
    </row>
    <row r="332" spans="1:9" ht="20.149999999999999" customHeight="1" x14ac:dyDescent="0.35">
      <c r="A332" s="23">
        <v>7</v>
      </c>
      <c r="B332" s="14" t="s">
        <v>3</v>
      </c>
      <c r="C332" s="86">
        <f>Data!BU62</f>
        <v>0</v>
      </c>
      <c r="D332" s="86">
        <f>Data!BV62</f>
        <v>282448</v>
      </c>
      <c r="E332" s="86">
        <f>Data!BW62</f>
        <v>0</v>
      </c>
      <c r="F332" s="86">
        <f>Data!BX62</f>
        <v>142016</v>
      </c>
      <c r="G332" s="86">
        <f>Data!BY62</f>
        <v>48547</v>
      </c>
      <c r="H332" s="86">
        <f>Data!BZ62</f>
        <v>0</v>
      </c>
      <c r="I332" s="86">
        <f>Data!CA62</f>
        <v>1735624</v>
      </c>
    </row>
    <row r="333" spans="1:9" ht="20.149999999999999" customHeight="1" x14ac:dyDescent="0.35">
      <c r="A333" s="23">
        <v>8</v>
      </c>
      <c r="B333" s="14" t="s">
        <v>236</v>
      </c>
      <c r="C333" s="86">
        <f>Data!BU63</f>
        <v>0</v>
      </c>
      <c r="D333" s="86">
        <f>Data!BV63</f>
        <v>3832.5</v>
      </c>
      <c r="E333" s="86">
        <f>Data!BW63</f>
        <v>0</v>
      </c>
      <c r="F333" s="86">
        <f>Data!BX63</f>
        <v>5250</v>
      </c>
      <c r="G333" s="86">
        <f>Data!BY63</f>
        <v>0</v>
      </c>
      <c r="H333" s="86">
        <f>Data!BZ63</f>
        <v>0</v>
      </c>
      <c r="I333" s="86">
        <f>Data!CA63</f>
        <v>0</v>
      </c>
    </row>
    <row r="334" spans="1:9" ht="20.149999999999999" customHeight="1" x14ac:dyDescent="0.35">
      <c r="A334" s="23">
        <v>9</v>
      </c>
      <c r="B334" s="14" t="s">
        <v>237</v>
      </c>
      <c r="C334" s="86">
        <f>Data!BU64</f>
        <v>0</v>
      </c>
      <c r="D334" s="86">
        <f>Data!BV64</f>
        <v>3059.98</v>
      </c>
      <c r="E334" s="86">
        <f>Data!BW64</f>
        <v>0</v>
      </c>
      <c r="F334" s="86">
        <f>Data!BX64</f>
        <v>2029.06</v>
      </c>
      <c r="G334" s="86">
        <f>Data!BY64</f>
        <v>748.11</v>
      </c>
      <c r="H334" s="86">
        <f>Data!BZ64</f>
        <v>0</v>
      </c>
      <c r="I334" s="86">
        <f>Data!CA64</f>
        <v>10287.85</v>
      </c>
    </row>
    <row r="335" spans="1:9" ht="20.149999999999999" customHeight="1" x14ac:dyDescent="0.35">
      <c r="A335" s="23">
        <v>10</v>
      </c>
      <c r="B335" s="14" t="s">
        <v>444</v>
      </c>
      <c r="C335" s="86">
        <f>Data!BU65</f>
        <v>0</v>
      </c>
      <c r="D335" s="86">
        <f>Data!BV65</f>
        <v>1144.53</v>
      </c>
      <c r="E335" s="86">
        <f>Data!BW65</f>
        <v>0</v>
      </c>
      <c r="F335" s="86">
        <f>Data!BX65</f>
        <v>3177.6</v>
      </c>
      <c r="G335" s="86">
        <f>Data!BY65</f>
        <v>0</v>
      </c>
      <c r="H335" s="86">
        <f>Data!BZ65</f>
        <v>0</v>
      </c>
      <c r="I335" s="86">
        <f>Data!CA65</f>
        <v>2873.22</v>
      </c>
    </row>
    <row r="336" spans="1:9" ht="20.149999999999999" customHeight="1" x14ac:dyDescent="0.35">
      <c r="A336" s="23">
        <v>11</v>
      </c>
      <c r="B336" s="14" t="s">
        <v>445</v>
      </c>
      <c r="C336" s="86">
        <f>Data!BU66</f>
        <v>0</v>
      </c>
      <c r="D336" s="86">
        <f>Data!BV66</f>
        <v>101133.28</v>
      </c>
      <c r="E336" s="86">
        <f>Data!BW66</f>
        <v>0</v>
      </c>
      <c r="F336" s="86">
        <f>Data!BX66</f>
        <v>146034.75</v>
      </c>
      <c r="G336" s="86">
        <f>Data!BY66</f>
        <v>254.85</v>
      </c>
      <c r="H336" s="86">
        <f>Data!BZ66</f>
        <v>0</v>
      </c>
      <c r="I336" s="86">
        <f>Data!CA66</f>
        <v>27402.71</v>
      </c>
    </row>
    <row r="337" spans="1:9" ht="20.149999999999999" customHeight="1" x14ac:dyDescent="0.35">
      <c r="A337" s="23">
        <v>12</v>
      </c>
      <c r="B337" s="14" t="s">
        <v>6</v>
      </c>
      <c r="C337" s="86">
        <f>Data!BU67</f>
        <v>0</v>
      </c>
      <c r="D337" s="86">
        <f>Data!BV67</f>
        <v>0</v>
      </c>
      <c r="E337" s="86">
        <f>Data!BW67</f>
        <v>0</v>
      </c>
      <c r="F337" s="86">
        <f>Data!BX67</f>
        <v>0</v>
      </c>
      <c r="G337" s="86">
        <f>Data!BY67</f>
        <v>89737</v>
      </c>
      <c r="H337" s="86">
        <f>Data!BZ67</f>
        <v>0</v>
      </c>
      <c r="I337" s="86">
        <f>Data!CA67</f>
        <v>8787</v>
      </c>
    </row>
    <row r="338" spans="1:9" ht="20.149999999999999" customHeight="1" x14ac:dyDescent="0.35">
      <c r="A338" s="23">
        <v>13</v>
      </c>
      <c r="B338" s="14" t="s">
        <v>474</v>
      </c>
      <c r="C338" s="86">
        <f>Data!BU68</f>
        <v>0</v>
      </c>
      <c r="D338" s="86">
        <f>Data!BV68</f>
        <v>14299.92</v>
      </c>
      <c r="E338" s="86">
        <f>Data!BW68</f>
        <v>0</v>
      </c>
      <c r="F338" s="86">
        <f>Data!BX68</f>
        <v>0</v>
      </c>
      <c r="G338" s="86">
        <f>Data!BY68</f>
        <v>0</v>
      </c>
      <c r="H338" s="86">
        <f>Data!BZ68</f>
        <v>0</v>
      </c>
      <c r="I338" s="86">
        <f>Data!CA68</f>
        <v>0</v>
      </c>
    </row>
    <row r="339" spans="1:9" ht="20.149999999999999" customHeight="1" x14ac:dyDescent="0.35">
      <c r="A339" s="23">
        <v>14</v>
      </c>
      <c r="B339" s="14" t="s">
        <v>241</v>
      </c>
      <c r="C339" s="86">
        <f>Data!BU69</f>
        <v>0</v>
      </c>
      <c r="D339" s="86">
        <f>Data!BV69</f>
        <v>150.53</v>
      </c>
      <c r="E339" s="86">
        <f>Data!BW69</f>
        <v>0</v>
      </c>
      <c r="F339" s="86">
        <f>Data!BX69</f>
        <v>520.76</v>
      </c>
      <c r="G339" s="86">
        <f>Data!BY69</f>
        <v>68925.09</v>
      </c>
      <c r="H339" s="86">
        <f>Data!BZ69</f>
        <v>0</v>
      </c>
      <c r="I339" s="86">
        <f>Data!CA69</f>
        <v>15952.63</v>
      </c>
    </row>
    <row r="340" spans="1:9" ht="20.149999999999999" customHeight="1" x14ac:dyDescent="0.35">
      <c r="A340" s="23">
        <v>15</v>
      </c>
      <c r="B340" s="14" t="s">
        <v>242</v>
      </c>
      <c r="C340" s="14">
        <f>-Data!BU70</f>
        <v>0</v>
      </c>
      <c r="D340" s="14">
        <f>-Data!BV70</f>
        <v>0</v>
      </c>
      <c r="E340" s="14">
        <f>-Data!BW70</f>
        <v>0</v>
      </c>
      <c r="F340" s="14">
        <f>-Data!BX70</f>
        <v>0</v>
      </c>
      <c r="G340" s="14">
        <f>-Data!BY70</f>
        <v>0</v>
      </c>
      <c r="H340" s="14">
        <f>-Data!BZ70</f>
        <v>0</v>
      </c>
      <c r="I340" s="14">
        <f>-Data!CA70</f>
        <v>0</v>
      </c>
    </row>
    <row r="341" spans="1:9" ht="20.149999999999999" customHeight="1" x14ac:dyDescent="0.35">
      <c r="A341" s="23">
        <v>16</v>
      </c>
      <c r="B341" s="48" t="s">
        <v>1180</v>
      </c>
      <c r="C341" s="14">
        <f>Data!BU71</f>
        <v>0</v>
      </c>
      <c r="D341" s="14">
        <f>Data!BV71</f>
        <v>1035858.2900000002</v>
      </c>
      <c r="E341" s="14">
        <f>Data!BW71</f>
        <v>0</v>
      </c>
      <c r="F341" s="14">
        <f>Data!BX71</f>
        <v>848735.54</v>
      </c>
      <c r="G341" s="14">
        <f>Data!BY71</f>
        <v>339300.76</v>
      </c>
      <c r="H341" s="14">
        <f>Data!BZ71</f>
        <v>0</v>
      </c>
      <c r="I341" s="14">
        <f>Data!CA71</f>
        <v>7818270.9999999991</v>
      </c>
    </row>
    <row r="342" spans="1:9" ht="20.149999999999999" customHeight="1" x14ac:dyDescent="0.35">
      <c r="A342" s="23">
        <v>17</v>
      </c>
      <c r="B342" s="14" t="s">
        <v>244</v>
      </c>
      <c r="C342" s="211"/>
      <c r="D342" s="211"/>
      <c r="E342" s="211"/>
      <c r="F342" s="211"/>
      <c r="G342" s="211"/>
      <c r="H342" s="211"/>
      <c r="I342" s="211"/>
    </row>
    <row r="343" spans="1:9" ht="20.149999999999999" customHeight="1" x14ac:dyDescent="0.35">
      <c r="A343" s="23">
        <v>18</v>
      </c>
      <c r="B343" s="14" t="s">
        <v>1181</v>
      </c>
      <c r="C343" s="14"/>
      <c r="D343" s="14"/>
      <c r="E343" s="14"/>
      <c r="F343" s="14"/>
      <c r="G343" s="14"/>
      <c r="H343" s="14"/>
      <c r="I343" s="14"/>
    </row>
    <row r="344" spans="1:9" ht="20.149999999999999" customHeight="1" x14ac:dyDescent="0.35">
      <c r="A344" s="23">
        <v>19</v>
      </c>
      <c r="B344" s="48" t="s">
        <v>1182</v>
      </c>
      <c r="C344" s="213" t="str">
        <f>IF(Data!BU73&gt;0,Data!BU73,"")</f>
        <v>x</v>
      </c>
      <c r="D344" s="213" t="str">
        <f>IF(Data!BV73&gt;0,Data!BV73,"")</f>
        <v>x</v>
      </c>
      <c r="E344" s="213" t="str">
        <f>IF(Data!BW73&gt;0,Data!BW73,"")</f>
        <v>x</v>
      </c>
      <c r="F344" s="213" t="str">
        <f>IF(Data!BX73&gt;0,Data!BX73,"")</f>
        <v>x</v>
      </c>
      <c r="G344" s="213" t="str">
        <f>IF(Data!BY73&gt;0,Data!BY73,"")</f>
        <v>x</v>
      </c>
      <c r="H344" s="213" t="str">
        <f>IF(Data!BZ73&gt;0,Data!BZ73,"")</f>
        <v>x</v>
      </c>
      <c r="I344" s="213" t="str">
        <f>IF(Data!CA73&gt;0,Data!CA73,"")</f>
        <v>x</v>
      </c>
    </row>
    <row r="345" spans="1:9" ht="20.149999999999999" customHeight="1" x14ac:dyDescent="0.35">
      <c r="A345" s="23">
        <v>20</v>
      </c>
      <c r="B345" s="48" t="s">
        <v>1183</v>
      </c>
      <c r="C345" s="213" t="str">
        <f>IF(Data!BU74&gt;0,Data!BU74,"")</f>
        <v>x</v>
      </c>
      <c r="D345" s="213" t="str">
        <f>IF(Data!BV74&gt;0,Data!BV74,"")</f>
        <v>x</v>
      </c>
      <c r="E345" s="213" t="str">
        <f>IF(Data!BW74&gt;0,Data!BW74,"")</f>
        <v>x</v>
      </c>
      <c r="F345" s="213" t="str">
        <f>IF(Data!BX74&gt;0,Data!BX74,"")</f>
        <v>x</v>
      </c>
      <c r="G345" s="213" t="str">
        <f>IF(Data!BY74&gt;0,Data!BY74,"")</f>
        <v>x</v>
      </c>
      <c r="H345" s="213" t="str">
        <f>IF(Data!BZ74&gt;0,Data!BZ74,"")</f>
        <v>x</v>
      </c>
      <c r="I345" s="213" t="str">
        <f>IF(Data!CA74&gt;0,Data!CA74,"")</f>
        <v>x</v>
      </c>
    </row>
    <row r="346" spans="1:9" ht="20.149999999999999" customHeight="1" x14ac:dyDescent="0.35">
      <c r="A346" s="23">
        <v>21</v>
      </c>
      <c r="B346" s="48" t="s">
        <v>1184</v>
      </c>
      <c r="C346" s="213" t="str">
        <f>IF(Data!BU75&gt;0,Data!BU75,"")</f>
        <v>x</v>
      </c>
      <c r="D346" s="213" t="str">
        <f>IF(Data!BV75&gt;0,Data!BV75,"")</f>
        <v>x</v>
      </c>
      <c r="E346" s="213" t="str">
        <f>IF(Data!BW75&gt;0,Data!BW75,"")</f>
        <v>x</v>
      </c>
      <c r="F346" s="213" t="str">
        <f>IF(Data!BX75&gt;0,Data!BX75,"")</f>
        <v>x</v>
      </c>
      <c r="G346" s="213" t="str">
        <f>IF(Data!BY75&gt;0,Data!BY75,"")</f>
        <v>x</v>
      </c>
      <c r="H346" s="213" t="str">
        <f>IF(Data!BZ75&gt;0,Data!BZ75,"")</f>
        <v>x</v>
      </c>
      <c r="I346" s="213" t="str">
        <f>IF(Data!CA75&gt;0,Data!CA75,"")</f>
        <v>x</v>
      </c>
    </row>
    <row r="347" spans="1:9" ht="20.149999999999999" customHeight="1" x14ac:dyDescent="0.35">
      <c r="A347" s="23" t="s">
        <v>1185</v>
      </c>
      <c r="B347" s="60"/>
      <c r="C347" s="211"/>
      <c r="D347" s="211"/>
      <c r="E347" s="211"/>
      <c r="F347" s="211"/>
      <c r="G347" s="211"/>
      <c r="H347" s="211"/>
      <c r="I347" s="211"/>
    </row>
    <row r="348" spans="1:9" ht="20.149999999999999" customHeight="1" x14ac:dyDescent="0.35">
      <c r="A348" s="23">
        <v>22</v>
      </c>
      <c r="B348" s="14" t="s">
        <v>1186</v>
      </c>
      <c r="C348" s="85">
        <f>Data!BU76</f>
        <v>0</v>
      </c>
      <c r="D348" s="85">
        <f>Data!BV76</f>
        <v>1501</v>
      </c>
      <c r="E348" s="85">
        <f>Data!BW76</f>
        <v>0</v>
      </c>
      <c r="F348" s="85">
        <f>Data!BX76</f>
        <v>831</v>
      </c>
      <c r="G348" s="85">
        <f>Data!BY76</f>
        <v>0</v>
      </c>
      <c r="H348" s="85">
        <f>Data!BZ76</f>
        <v>0</v>
      </c>
      <c r="I348" s="85">
        <f>Data!CA76</f>
        <v>1143</v>
      </c>
    </row>
    <row r="349" spans="1:9" ht="20.149999999999999" customHeight="1" x14ac:dyDescent="0.35">
      <c r="A349" s="23">
        <v>23</v>
      </c>
      <c r="B349" s="14" t="s">
        <v>1187</v>
      </c>
      <c r="C349" s="85">
        <f>Data!BU77</f>
        <v>0</v>
      </c>
      <c r="D349" s="85">
        <f>Data!BV77</f>
        <v>0</v>
      </c>
      <c r="E349" s="85">
        <f>Data!BW77</f>
        <v>0</v>
      </c>
      <c r="F349" s="85">
        <f>Data!BX77</f>
        <v>0</v>
      </c>
      <c r="G349" s="85">
        <f>Data!BY77</f>
        <v>0</v>
      </c>
      <c r="H349" s="85">
        <f>Data!BZ77</f>
        <v>0</v>
      </c>
      <c r="I349" s="85">
        <f>Data!CA77</f>
        <v>0</v>
      </c>
    </row>
    <row r="350" spans="1:9" ht="20.149999999999999" customHeight="1" x14ac:dyDescent="0.35">
      <c r="A350" s="23">
        <v>24</v>
      </c>
      <c r="B350" s="14" t="s">
        <v>1188</v>
      </c>
      <c r="C350" s="85">
        <f>Data!BU78</f>
        <v>0</v>
      </c>
      <c r="D350" s="85">
        <f>Data!BV78</f>
        <v>0</v>
      </c>
      <c r="E350" s="85">
        <f>Data!BW78</f>
        <v>0</v>
      </c>
      <c r="F350" s="85">
        <f>Data!BX78</f>
        <v>0</v>
      </c>
      <c r="G350" s="85">
        <f>Data!BY78</f>
        <v>0</v>
      </c>
      <c r="H350" s="85">
        <f>Data!BZ78</f>
        <v>0</v>
      </c>
      <c r="I350" s="85">
        <f>Data!CA78</f>
        <v>0</v>
      </c>
    </row>
    <row r="351" spans="1:9" ht="20.149999999999999" customHeight="1" x14ac:dyDescent="0.35">
      <c r="A351" s="23">
        <v>25</v>
      </c>
      <c r="B351" s="14" t="s">
        <v>1189</v>
      </c>
      <c r="C351" s="85">
        <f>Data!BU79</f>
        <v>0</v>
      </c>
      <c r="D351" s="85">
        <f>Data!BV79</f>
        <v>0</v>
      </c>
      <c r="E351" s="85">
        <f>Data!BW79</f>
        <v>0</v>
      </c>
      <c r="F351" s="85">
        <f>Data!BX79</f>
        <v>0</v>
      </c>
      <c r="G351" s="85">
        <f>Data!BY79</f>
        <v>0</v>
      </c>
      <c r="H351" s="85">
        <f>Data!BZ79</f>
        <v>0</v>
      </c>
      <c r="I351" s="85">
        <f>Data!CA79</f>
        <v>0</v>
      </c>
    </row>
    <row r="352" spans="1:9" ht="20.149999999999999" customHeight="1" x14ac:dyDescent="0.35">
      <c r="A352" s="23">
        <v>26</v>
      </c>
      <c r="B352" s="14" t="s">
        <v>252</v>
      </c>
      <c r="C352" s="216" t="str">
        <f>IF(Data!BU80&gt;0,Data!BU80,"")</f>
        <v/>
      </c>
      <c r="D352" s="216" t="str">
        <f>IF(Data!BV80&gt;0,Data!BV80,"")</f>
        <v/>
      </c>
      <c r="E352" s="216" t="str">
        <f>IF(Data!BW80&gt;0,Data!BW80,"")</f>
        <v/>
      </c>
      <c r="F352" s="216" t="str">
        <f>IF(Data!BX80&gt;0,Data!BX80,"")</f>
        <v/>
      </c>
      <c r="G352" s="216" t="str">
        <f>IF(Data!BY80&gt;0,Data!BY80,"")</f>
        <v/>
      </c>
      <c r="H352" s="216" t="str">
        <f>IF(Data!BZ80&gt;0,Data!BZ80,"")</f>
        <v/>
      </c>
      <c r="I352" s="216" t="str">
        <f>IF(Data!CA80&gt;0,Data!CA80,"")</f>
        <v/>
      </c>
    </row>
    <row r="353" spans="1:9" ht="20.149999999999999" customHeight="1" x14ac:dyDescent="0.35">
      <c r="A353" s="4" t="s">
        <v>1173</v>
      </c>
      <c r="B353" s="5"/>
      <c r="C353" s="5"/>
      <c r="D353" s="6"/>
      <c r="E353" s="5"/>
      <c r="F353" s="5"/>
      <c r="G353" s="5"/>
      <c r="H353" s="5"/>
      <c r="I353" s="4"/>
    </row>
    <row r="354" spans="1:9" ht="20.149999999999999" customHeight="1" x14ac:dyDescent="0.35">
      <c r="A354" s="77"/>
      <c r="B354" s="77"/>
      <c r="C354" s="77"/>
      <c r="D354" s="45"/>
      <c r="E354" s="77"/>
      <c r="F354" s="77"/>
      <c r="G354" s="77"/>
      <c r="H354" s="77"/>
      <c r="I354" s="168" t="s">
        <v>1226</v>
      </c>
    </row>
    <row r="355" spans="1:9" ht="20.149999999999999" customHeight="1" x14ac:dyDescent="0.35">
      <c r="A355" s="45"/>
      <c r="B355" s="77"/>
      <c r="C355" s="77"/>
      <c r="D355" s="77"/>
      <c r="E355" s="77"/>
      <c r="F355" s="77"/>
      <c r="G355" s="77"/>
      <c r="H355" s="77"/>
      <c r="I355" s="77"/>
    </row>
    <row r="356" spans="1:9" ht="20.149999999999999" customHeight="1" x14ac:dyDescent="0.35">
      <c r="A356" s="79" t="str">
        <f>"HOSPITAL NAME: "&amp;Data!C84</f>
        <v>HOSPITAL NAME: Confluence Health: Central Washington Hospital</v>
      </c>
      <c r="B356" s="77"/>
      <c r="C356" s="77"/>
      <c r="D356" s="77"/>
      <c r="E356" s="77"/>
      <c r="F356" s="77"/>
      <c r="G356" s="80"/>
      <c r="H356" s="79" t="str">
        <f>"FYE: "&amp;Data!C82</f>
        <v>FYE: 12/31/2020</v>
      </c>
    </row>
    <row r="357" spans="1:9" ht="20.149999999999999" customHeight="1" x14ac:dyDescent="0.35">
      <c r="A357" s="23">
        <v>1</v>
      </c>
      <c r="B357" s="14" t="s">
        <v>209</v>
      </c>
      <c r="C357" s="15" t="s">
        <v>87</v>
      </c>
      <c r="D357" s="15" t="s">
        <v>88</v>
      </c>
      <c r="E357" s="15" t="s">
        <v>89</v>
      </c>
      <c r="F357" s="90"/>
      <c r="G357" s="90"/>
      <c r="H357" s="90"/>
      <c r="I357" s="15"/>
    </row>
    <row r="358" spans="1:9" ht="20.149999999999999" customHeight="1" x14ac:dyDescent="0.35">
      <c r="A358" s="81">
        <v>2</v>
      </c>
      <c r="B358" s="17" t="s">
        <v>1175</v>
      </c>
      <c r="C358" s="18" t="s">
        <v>160</v>
      </c>
      <c r="D358" s="18" t="s">
        <v>132</v>
      </c>
      <c r="E358" s="18" t="s">
        <v>211</v>
      </c>
      <c r="F358" s="91"/>
      <c r="G358" s="91"/>
      <c r="H358" s="91"/>
      <c r="I358" s="18" t="s">
        <v>161</v>
      </c>
    </row>
    <row r="359" spans="1:9" ht="20.149999999999999" customHeight="1" x14ac:dyDescent="0.35">
      <c r="A359" s="82"/>
      <c r="B359" s="83"/>
      <c r="C359" s="18" t="s">
        <v>201</v>
      </c>
      <c r="D359" s="18" t="s">
        <v>1227</v>
      </c>
      <c r="E359" s="18" t="s">
        <v>213</v>
      </c>
      <c r="F359" s="91"/>
      <c r="G359" s="91"/>
      <c r="H359" s="91"/>
      <c r="I359" s="18" t="s">
        <v>203</v>
      </c>
    </row>
    <row r="360" spans="1:9" ht="20.149999999999999" customHeight="1" x14ac:dyDescent="0.35">
      <c r="A360" s="23">
        <v>3</v>
      </c>
      <c r="B360" s="14" t="s">
        <v>1179</v>
      </c>
      <c r="C360" s="212"/>
      <c r="D360" s="212"/>
      <c r="E360" s="212"/>
      <c r="F360" s="212"/>
      <c r="G360" s="212"/>
      <c r="H360" s="212"/>
      <c r="I360" s="212"/>
    </row>
    <row r="361" spans="1:9" ht="20.149999999999999" customHeight="1" x14ac:dyDescent="0.35">
      <c r="A361" s="23">
        <v>4</v>
      </c>
      <c r="B361" s="14" t="s">
        <v>233</v>
      </c>
      <c r="C361" s="212"/>
      <c r="D361" s="212"/>
      <c r="E361" s="212"/>
      <c r="F361" s="212"/>
      <c r="G361" s="212"/>
      <c r="H361" s="212"/>
      <c r="I361" s="212"/>
    </row>
    <row r="362" spans="1:9" ht="20.149999999999999" customHeight="1" x14ac:dyDescent="0.35">
      <c r="A362" s="23">
        <v>5</v>
      </c>
      <c r="B362" s="14" t="s">
        <v>234</v>
      </c>
      <c r="C362" s="26">
        <f>Data!CB60</f>
        <v>0</v>
      </c>
      <c r="D362" s="26">
        <f>Data!CC60</f>
        <v>0</v>
      </c>
      <c r="E362" s="217"/>
      <c r="F362" s="211"/>
      <c r="G362" s="211"/>
      <c r="H362" s="211"/>
      <c r="I362" s="87">
        <f>Data!CE60</f>
        <v>1555.6499999999999</v>
      </c>
    </row>
    <row r="363" spans="1:9" ht="20.149999999999999" customHeight="1" x14ac:dyDescent="0.35">
      <c r="A363" s="23">
        <v>6</v>
      </c>
      <c r="B363" s="14" t="s">
        <v>235</v>
      </c>
      <c r="C363" s="86">
        <f>Data!CB61</f>
        <v>0</v>
      </c>
      <c r="D363" s="86">
        <f>Data!CC61</f>
        <v>0</v>
      </c>
      <c r="E363" s="218"/>
      <c r="F363" s="219"/>
      <c r="G363" s="219"/>
      <c r="H363" s="219"/>
      <c r="I363" s="86">
        <f>Data!CE61</f>
        <v>123252916.91000003</v>
      </c>
    </row>
    <row r="364" spans="1:9" ht="20.149999999999999" customHeight="1" x14ac:dyDescent="0.35">
      <c r="A364" s="23">
        <v>7</v>
      </c>
      <c r="B364" s="14" t="s">
        <v>3</v>
      </c>
      <c r="C364" s="86">
        <f>Data!CB62</f>
        <v>0</v>
      </c>
      <c r="D364" s="86">
        <f>Data!CC62</f>
        <v>0</v>
      </c>
      <c r="E364" s="218"/>
      <c r="F364" s="219"/>
      <c r="G364" s="219"/>
      <c r="H364" s="219"/>
      <c r="I364" s="86">
        <f>Data!CE62</f>
        <v>39706554</v>
      </c>
    </row>
    <row r="365" spans="1:9" ht="20.149999999999999" customHeight="1" x14ac:dyDescent="0.35">
      <c r="A365" s="23">
        <v>8</v>
      </c>
      <c r="B365" s="14" t="s">
        <v>236</v>
      </c>
      <c r="C365" s="86">
        <f>Data!CB63</f>
        <v>0</v>
      </c>
      <c r="D365" s="86">
        <f>Data!CC63</f>
        <v>0</v>
      </c>
      <c r="E365" s="218"/>
      <c r="F365" s="219"/>
      <c r="G365" s="219"/>
      <c r="H365" s="219"/>
      <c r="I365" s="86">
        <f>Data!CE63</f>
        <v>167312879.69</v>
      </c>
    </row>
    <row r="366" spans="1:9" ht="20.149999999999999" customHeight="1" x14ac:dyDescent="0.35">
      <c r="A366" s="23">
        <v>9</v>
      </c>
      <c r="B366" s="14" t="s">
        <v>237</v>
      </c>
      <c r="C366" s="86">
        <f>Data!CB64</f>
        <v>0</v>
      </c>
      <c r="D366" s="86">
        <f>Data!CC64</f>
        <v>0</v>
      </c>
      <c r="E366" s="218"/>
      <c r="F366" s="219"/>
      <c r="G366" s="219"/>
      <c r="H366" s="219"/>
      <c r="I366" s="86">
        <f>Data!CE64</f>
        <v>106218605.32000002</v>
      </c>
    </row>
    <row r="367" spans="1:9" ht="20.149999999999999" customHeight="1" x14ac:dyDescent="0.35">
      <c r="A367" s="23">
        <v>10</v>
      </c>
      <c r="B367" s="14" t="s">
        <v>444</v>
      </c>
      <c r="C367" s="86">
        <f>Data!CB65</f>
        <v>0</v>
      </c>
      <c r="D367" s="86">
        <f>Data!CC65</f>
        <v>0</v>
      </c>
      <c r="E367" s="218"/>
      <c r="F367" s="219"/>
      <c r="G367" s="219"/>
      <c r="H367" s="219"/>
      <c r="I367" s="86">
        <f>Data!CE65</f>
        <v>1612615.0599999998</v>
      </c>
    </row>
    <row r="368" spans="1:9" ht="20.149999999999999" customHeight="1" x14ac:dyDescent="0.35">
      <c r="A368" s="23">
        <v>11</v>
      </c>
      <c r="B368" s="14" t="s">
        <v>445</v>
      </c>
      <c r="C368" s="86">
        <f>Data!CB66</f>
        <v>0</v>
      </c>
      <c r="D368" s="86">
        <f>Data!CC66</f>
        <v>0</v>
      </c>
      <c r="E368" s="218"/>
      <c r="F368" s="219"/>
      <c r="G368" s="219"/>
      <c r="H368" s="219"/>
      <c r="I368" s="86">
        <f>Data!CE66</f>
        <v>13580757.295999998</v>
      </c>
    </row>
    <row r="369" spans="1:9" ht="20.149999999999999" customHeight="1" x14ac:dyDescent="0.35">
      <c r="A369" s="23">
        <v>12</v>
      </c>
      <c r="B369" s="14" t="s">
        <v>6</v>
      </c>
      <c r="C369" s="86">
        <f>Data!CB67</f>
        <v>0</v>
      </c>
      <c r="D369" s="86">
        <f>Data!CC67</f>
        <v>0</v>
      </c>
      <c r="E369" s="218"/>
      <c r="F369" s="219"/>
      <c r="G369" s="219"/>
      <c r="H369" s="219"/>
      <c r="I369" s="86">
        <f>Data!CE67</f>
        <v>11690530</v>
      </c>
    </row>
    <row r="370" spans="1:9" ht="20.149999999999999" customHeight="1" x14ac:dyDescent="0.35">
      <c r="A370" s="23">
        <v>13</v>
      </c>
      <c r="B370" s="14" t="s">
        <v>474</v>
      </c>
      <c r="C370" s="86">
        <f>Data!CB68</f>
        <v>0</v>
      </c>
      <c r="D370" s="86">
        <f>Data!CC68</f>
        <v>0</v>
      </c>
      <c r="E370" s="218"/>
      <c r="F370" s="219"/>
      <c r="G370" s="219"/>
      <c r="H370" s="219"/>
      <c r="I370" s="86">
        <f>Data!CE68</f>
        <v>2813972.97</v>
      </c>
    </row>
    <row r="371" spans="1:9" ht="20.149999999999999" customHeight="1" x14ac:dyDescent="0.35">
      <c r="A371" s="23">
        <v>14</v>
      </c>
      <c r="B371" s="14" t="s">
        <v>241</v>
      </c>
      <c r="C371" s="86">
        <f>Data!CB69</f>
        <v>0</v>
      </c>
      <c r="D371" s="86">
        <f>Data!CC69</f>
        <v>0</v>
      </c>
      <c r="E371" s="86">
        <f>Data!CD69</f>
        <v>0</v>
      </c>
      <c r="F371" s="219"/>
      <c r="G371" s="219"/>
      <c r="H371" s="219"/>
      <c r="I371" s="86">
        <f>Data!CE69</f>
        <v>23719994.620000001</v>
      </c>
    </row>
    <row r="372" spans="1:9" ht="20.149999999999999" customHeight="1" x14ac:dyDescent="0.35">
      <c r="A372" s="23">
        <v>15</v>
      </c>
      <c r="B372" s="14" t="s">
        <v>242</v>
      </c>
      <c r="C372" s="14">
        <f>-Data!CB70</f>
        <v>0</v>
      </c>
      <c r="D372" s="14">
        <f>-Data!CC70</f>
        <v>0</v>
      </c>
      <c r="E372" s="229">
        <f>Data!CD70</f>
        <v>0</v>
      </c>
      <c r="F372" s="220"/>
      <c r="G372" s="220"/>
      <c r="H372" s="220"/>
      <c r="I372" s="14">
        <f>-Data!CE70</f>
        <v>0</v>
      </c>
    </row>
    <row r="373" spans="1:9" ht="20.149999999999999" customHeight="1" x14ac:dyDescent="0.35">
      <c r="A373" s="23">
        <v>16</v>
      </c>
      <c r="B373" s="48" t="s">
        <v>1180</v>
      </c>
      <c r="C373" s="86">
        <f>Data!CB71</f>
        <v>0</v>
      </c>
      <c r="D373" s="86">
        <f>Data!CC71</f>
        <v>0</v>
      </c>
      <c r="E373" s="86">
        <f>Data!CD71</f>
        <v>0</v>
      </c>
      <c r="F373" s="219"/>
      <c r="G373" s="219"/>
      <c r="H373" s="219"/>
      <c r="I373" s="14">
        <f>Data!CE71</f>
        <v>489908825.86600012</v>
      </c>
    </row>
    <row r="374" spans="1:9" ht="20.149999999999999" customHeight="1" x14ac:dyDescent="0.35">
      <c r="A374" s="23">
        <v>17</v>
      </c>
      <c r="B374" s="14" t="s">
        <v>244</v>
      </c>
      <c r="C374" s="219"/>
      <c r="D374" s="219"/>
      <c r="E374" s="219"/>
      <c r="F374" s="219"/>
      <c r="G374" s="219"/>
      <c r="H374" s="219"/>
      <c r="I374" s="14">
        <f>-Data!CE72</f>
        <v>0</v>
      </c>
    </row>
    <row r="375" spans="1:9" ht="20.149999999999999" customHeight="1" x14ac:dyDescent="0.35">
      <c r="A375" s="23">
        <v>18</v>
      </c>
      <c r="B375" s="14" t="s">
        <v>1181</v>
      </c>
      <c r="C375" s="14"/>
      <c r="D375" s="14"/>
      <c r="E375" s="14"/>
      <c r="F375" s="14"/>
      <c r="G375" s="14"/>
      <c r="H375" s="14"/>
      <c r="I375" s="14"/>
    </row>
    <row r="376" spans="1:9" ht="20.149999999999999" customHeight="1" x14ac:dyDescent="0.35">
      <c r="A376" s="23">
        <v>19</v>
      </c>
      <c r="B376" s="48" t="s">
        <v>1182</v>
      </c>
      <c r="C376" s="213" t="str">
        <f>IF(Data!CB73&gt;0,Data!CB73,"")</f>
        <v>x</v>
      </c>
      <c r="D376" s="213" t="str">
        <f>IF(Data!CC73&gt;0,Data!CC73,"")</f>
        <v>x</v>
      </c>
      <c r="E376" s="214"/>
      <c r="F376" s="211"/>
      <c r="G376" s="211"/>
      <c r="H376" s="211"/>
      <c r="I376" s="85">
        <f>Data!CE73</f>
        <v>459190011.92999995</v>
      </c>
    </row>
    <row r="377" spans="1:9" ht="20.149999999999999" customHeight="1" x14ac:dyDescent="0.35">
      <c r="A377" s="23">
        <v>20</v>
      </c>
      <c r="B377" s="48" t="s">
        <v>1183</v>
      </c>
      <c r="C377" s="213" t="str">
        <f>IF(Data!CB74&gt;0,Data!CB74,"")</f>
        <v>x</v>
      </c>
      <c r="D377" s="213" t="str">
        <f>IF(Data!CC74&gt;0,Data!CC74,"")</f>
        <v>x</v>
      </c>
      <c r="E377" s="214"/>
      <c r="F377" s="211"/>
      <c r="G377" s="211"/>
      <c r="H377" s="211"/>
      <c r="I377" s="85">
        <f>Data!CE74</f>
        <v>677181640.33999991</v>
      </c>
    </row>
    <row r="378" spans="1:9" ht="20.149999999999999" customHeight="1" x14ac:dyDescent="0.35">
      <c r="A378" s="23">
        <v>21</v>
      </c>
      <c r="B378" s="48" t="s">
        <v>1184</v>
      </c>
      <c r="C378" s="213" t="str">
        <f>IF(Data!CB75&gt;0,Data!CB75,"")</f>
        <v>x</v>
      </c>
      <c r="D378" s="213" t="str">
        <f>IF(Data!CC75&gt;0,Data!CC75,"")</f>
        <v>x</v>
      </c>
      <c r="E378" s="214"/>
      <c r="F378" s="211"/>
      <c r="G378" s="211"/>
      <c r="H378" s="211"/>
      <c r="I378" s="85">
        <f>Data!CE75</f>
        <v>1136371652.2699997</v>
      </c>
    </row>
    <row r="379" spans="1:9" ht="20.149999999999999" customHeight="1" x14ac:dyDescent="0.35">
      <c r="A379" s="23" t="s">
        <v>1185</v>
      </c>
      <c r="B379" s="60"/>
      <c r="C379" s="211"/>
      <c r="D379" s="211"/>
      <c r="E379" s="211"/>
      <c r="F379" s="211"/>
      <c r="G379" s="211"/>
      <c r="H379" s="211"/>
      <c r="I379" s="211"/>
    </row>
    <row r="380" spans="1:9" ht="20.149999999999999" customHeight="1" x14ac:dyDescent="0.35">
      <c r="A380" s="23">
        <v>22</v>
      </c>
      <c r="B380" s="14" t="s">
        <v>1186</v>
      </c>
      <c r="C380" s="85">
        <f>Data!CB76</f>
        <v>0</v>
      </c>
      <c r="D380" s="85">
        <f>Data!CC76</f>
        <v>0</v>
      </c>
      <c r="E380" s="214"/>
      <c r="F380" s="211"/>
      <c r="G380" s="211"/>
      <c r="H380" s="211"/>
      <c r="I380" s="14">
        <f>Data!CE76</f>
        <v>354089</v>
      </c>
    </row>
    <row r="381" spans="1:9" ht="20.149999999999999" customHeight="1" x14ac:dyDescent="0.35">
      <c r="A381" s="23">
        <v>23</v>
      </c>
      <c r="B381" s="14" t="s">
        <v>1187</v>
      </c>
      <c r="C381" s="14" t="str">
        <f>IF(Data!CB77&gt;0,Data!CB77,"")</f>
        <v/>
      </c>
      <c r="D381" s="213" t="str">
        <f>IF(Data!CC77&gt;0,Data!CC77,"")</f>
        <v>x</v>
      </c>
      <c r="E381" s="214"/>
      <c r="F381" s="211"/>
      <c r="G381" s="211"/>
      <c r="H381" s="211"/>
      <c r="I381" s="14">
        <f>Data!CE77</f>
        <v>992857</v>
      </c>
    </row>
    <row r="382" spans="1:9" ht="20.149999999999999" customHeight="1" x14ac:dyDescent="0.35">
      <c r="A382" s="23">
        <v>24</v>
      </c>
      <c r="B382" s="14" t="s">
        <v>1188</v>
      </c>
      <c r="C382" s="14" t="str">
        <f>IF(Data!CB78&gt;0,Data!CB78,"")</f>
        <v/>
      </c>
      <c r="D382" s="213" t="str">
        <f>IF(Data!CC78&gt;0,Data!CC78,"")</f>
        <v>x</v>
      </c>
      <c r="E382" s="214"/>
      <c r="F382" s="211"/>
      <c r="G382" s="211"/>
      <c r="H382" s="211"/>
      <c r="I382" s="14">
        <f>Data!CE78</f>
        <v>0</v>
      </c>
    </row>
    <row r="383" spans="1:9" ht="20.149999999999999" customHeight="1" x14ac:dyDescent="0.35">
      <c r="A383" s="23">
        <v>25</v>
      </c>
      <c r="B383" s="14" t="s">
        <v>1189</v>
      </c>
      <c r="C383" s="14" t="str">
        <f>IF(Data!CB79&gt;0,Data!CB79,"")</f>
        <v/>
      </c>
      <c r="D383" s="213" t="str">
        <f>IF(Data!CC79&gt;0,Data!CC79,"")</f>
        <v>x</v>
      </c>
      <c r="E383" s="214"/>
      <c r="F383" s="211"/>
      <c r="G383" s="211"/>
      <c r="H383" s="211"/>
      <c r="I383" s="14">
        <f>Data!CE79</f>
        <v>1569552</v>
      </c>
    </row>
    <row r="384" spans="1:9" ht="20.149999999999999" customHeight="1" x14ac:dyDescent="0.35">
      <c r="A384" s="23">
        <v>26</v>
      </c>
      <c r="B384" s="14" t="s">
        <v>252</v>
      </c>
      <c r="C384" s="213" t="str">
        <f>IF(Data!CB80&gt;0,Data!CB80,"")</f>
        <v/>
      </c>
      <c r="D384" s="213" t="str">
        <f>IF(Data!CC80&gt;0,Data!CC80,"")</f>
        <v>x</v>
      </c>
      <c r="E384" s="217"/>
      <c r="F384" s="211"/>
      <c r="G384" s="211"/>
      <c r="H384" s="211"/>
      <c r="I384" s="84">
        <f>Data!CE80</f>
        <v>435.87</v>
      </c>
    </row>
  </sheetData>
  <phoneticPr fontId="0" type="noConversion"/>
  <printOptions horizontalCentered="1" verticalCentered="1"/>
  <pageMargins left="0" right="0" top="0" bottom="0" header="0" footer="0"/>
  <pageSetup scale="83" fitToHeight="12" orientation="landscape" r:id="rId1"/>
  <headerFooter alignWithMargins="0"/>
  <rowBreaks count="12" manualBreakCount="12">
    <brk id="32" max="65535" man="1"/>
    <brk id="64" max="65535" man="1"/>
    <brk id="96" max="65535" man="1"/>
    <brk id="128" max="65535" man="1"/>
    <brk id="160" max="65535" man="1"/>
    <brk id="192" max="65535" man="1"/>
    <brk id="224" max="65535" man="1"/>
    <brk id="256" max="65535" man="1"/>
    <brk id="288" max="65535" man="1"/>
    <brk id="320" max="65535" man="1"/>
    <brk id="352" max="65535" man="1"/>
    <brk id="410" max="65535"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syncVertical="1" syncRef="A51" transitionEvaluation="1" transitionEntry="1" codeName="Sheet10">
    <pageSetUpPr autoPageBreaks="0" fitToPage="1"/>
  </sheetPr>
  <dimension ref="A1:CF816"/>
  <sheetViews>
    <sheetView showGridLines="0" topLeftCell="A51" zoomScale="75" workbookViewId="0">
      <selection activeCell="A44" sqref="A44:CF717"/>
    </sheetView>
  </sheetViews>
  <sheetFormatPr defaultColWidth="11.75" defaultRowHeight="12.65" customHeight="1" x14ac:dyDescent="0.35"/>
  <cols>
    <col min="1" max="1" width="29.5625" style="180" customWidth="1"/>
    <col min="2" max="2" width="15.5625" style="180" customWidth="1"/>
    <col min="3" max="3" width="14.75" style="180" customWidth="1"/>
    <col min="4" max="4" width="11.3125" style="180" customWidth="1"/>
    <col min="5" max="16384" width="11.75" style="180"/>
  </cols>
  <sheetData>
    <row r="1" spans="1:6" ht="12.75" customHeight="1" x14ac:dyDescent="0.35">
      <c r="A1" s="233" t="s">
        <v>1232</v>
      </c>
      <c r="B1" s="234"/>
      <c r="C1" s="234"/>
      <c r="D1" s="234"/>
      <c r="E1" s="234"/>
      <c r="F1" s="234"/>
    </row>
    <row r="2" spans="1:6" ht="12.75" customHeight="1" x14ac:dyDescent="0.35">
      <c r="A2" s="234" t="s">
        <v>1233</v>
      </c>
      <c r="B2" s="234"/>
      <c r="C2" s="235"/>
      <c r="D2" s="234"/>
      <c r="E2" s="234"/>
      <c r="F2" s="234"/>
    </row>
    <row r="3" spans="1:6" ht="12.75" customHeight="1" x14ac:dyDescent="0.35">
      <c r="A3" s="199"/>
      <c r="C3" s="236"/>
    </row>
    <row r="4" spans="1:6" ht="12.75" customHeight="1" x14ac:dyDescent="0.35">
      <c r="C4" s="236"/>
    </row>
    <row r="5" spans="1:6" ht="12.75" customHeight="1" x14ac:dyDescent="0.35">
      <c r="A5" s="199" t="s">
        <v>1262</v>
      </c>
      <c r="C5" s="236"/>
    </row>
    <row r="6" spans="1:6" ht="12.75" customHeight="1" x14ac:dyDescent="0.35">
      <c r="A6" s="199" t="s">
        <v>0</v>
      </c>
      <c r="C6" s="236"/>
    </row>
    <row r="7" spans="1:6" ht="12.75" customHeight="1" x14ac:dyDescent="0.35">
      <c r="A7" s="199" t="s">
        <v>1</v>
      </c>
      <c r="C7" s="236"/>
    </row>
    <row r="8" spans="1:6" ht="12.75" customHeight="1" x14ac:dyDescent="0.35">
      <c r="C8" s="236"/>
    </row>
    <row r="9" spans="1:6" ht="12.75" customHeight="1" x14ac:dyDescent="0.35">
      <c r="C9" s="236"/>
    </row>
    <row r="10" spans="1:6" ht="12.75" customHeight="1" x14ac:dyDescent="0.35">
      <c r="A10" s="198" t="s">
        <v>1228</v>
      </c>
      <c r="C10" s="236"/>
    </row>
    <row r="11" spans="1:6" ht="12.75" customHeight="1" x14ac:dyDescent="0.35">
      <c r="A11" s="198" t="s">
        <v>1231</v>
      </c>
      <c r="C11" s="236"/>
    </row>
    <row r="12" spans="1:6" ht="12.75" customHeight="1" x14ac:dyDescent="0.35">
      <c r="C12" s="236"/>
    </row>
    <row r="13" spans="1:6" ht="12.75" customHeight="1" x14ac:dyDescent="0.35">
      <c r="C13" s="236"/>
    </row>
    <row r="14" spans="1:6" ht="12.75" customHeight="1" x14ac:dyDescent="0.35">
      <c r="A14" s="199" t="s">
        <v>2</v>
      </c>
      <c r="C14" s="236"/>
    </row>
    <row r="15" spans="1:6" ht="12.75" customHeight="1" x14ac:dyDescent="0.35">
      <c r="A15" s="199"/>
      <c r="C15" s="236"/>
    </row>
    <row r="16" spans="1:6" ht="12.75" customHeight="1" x14ac:dyDescent="0.35">
      <c r="A16" s="180" t="s">
        <v>1255</v>
      </c>
      <c r="C16" s="236"/>
      <c r="E16" s="237" t="s">
        <v>1254</v>
      </c>
    </row>
    <row r="17" spans="1:6" ht="12.75" customHeight="1" x14ac:dyDescent="0.35">
      <c r="A17" s="180" t="s">
        <v>1230</v>
      </c>
      <c r="C17" s="237" t="s">
        <v>1254</v>
      </c>
    </row>
    <row r="18" spans="1:6" ht="12.75" customHeight="1" x14ac:dyDescent="0.35">
      <c r="A18" s="228"/>
      <c r="C18" s="236"/>
    </row>
    <row r="19" spans="1:6" ht="12.75" customHeight="1" x14ac:dyDescent="0.35">
      <c r="C19" s="236"/>
    </row>
    <row r="20" spans="1:6" ht="12.75" customHeight="1" x14ac:dyDescent="0.35">
      <c r="A20" s="238" t="s">
        <v>1234</v>
      </c>
      <c r="B20" s="238"/>
      <c r="C20" s="239"/>
      <c r="D20" s="238"/>
      <c r="E20" s="238"/>
      <c r="F20" s="238"/>
    </row>
    <row r="21" spans="1:6" ht="22.5" customHeight="1" x14ac:dyDescent="0.35">
      <c r="A21" s="199"/>
      <c r="C21" s="236"/>
    </row>
    <row r="22" spans="1:6" ht="12.65" customHeight="1" x14ac:dyDescent="0.35">
      <c r="A22" s="240" t="s">
        <v>1256</v>
      </c>
      <c r="B22" s="241"/>
      <c r="C22" s="242"/>
      <c r="D22" s="240"/>
      <c r="E22" s="240"/>
    </row>
    <row r="23" spans="1:6" ht="12.65" customHeight="1" x14ac:dyDescent="0.35">
      <c r="B23" s="199"/>
      <c r="C23" s="236"/>
    </row>
    <row r="24" spans="1:6" ht="12.65" customHeight="1" x14ac:dyDescent="0.35">
      <c r="A24" s="243" t="s">
        <v>3</v>
      </c>
      <c r="C24" s="236"/>
    </row>
    <row r="25" spans="1:6" ht="12.65" customHeight="1" x14ac:dyDescent="0.35">
      <c r="A25" s="198" t="s">
        <v>1235</v>
      </c>
      <c r="C25" s="236"/>
    </row>
    <row r="26" spans="1:6" ht="12.65" customHeight="1" x14ac:dyDescent="0.35">
      <c r="A26" s="199" t="s">
        <v>4</v>
      </c>
      <c r="C26" s="236"/>
    </row>
    <row r="27" spans="1:6" ht="12.65" customHeight="1" x14ac:dyDescent="0.35">
      <c r="A27" s="198" t="s">
        <v>1236</v>
      </c>
      <c r="C27" s="236"/>
    </row>
    <row r="28" spans="1:6" ht="12.65" customHeight="1" x14ac:dyDescent="0.35">
      <c r="A28" s="199" t="s">
        <v>5</v>
      </c>
      <c r="C28" s="236"/>
    </row>
    <row r="29" spans="1:6" ht="12.65" customHeight="1" x14ac:dyDescent="0.35">
      <c r="A29" s="198"/>
      <c r="C29" s="236"/>
    </row>
    <row r="30" spans="1:6" ht="12.65" customHeight="1" x14ac:dyDescent="0.35">
      <c r="A30" s="180" t="s">
        <v>6</v>
      </c>
      <c r="C30" s="236"/>
    </row>
    <row r="31" spans="1:6" ht="12.65" customHeight="1" x14ac:dyDescent="0.35">
      <c r="A31" s="199" t="s">
        <v>7</v>
      </c>
      <c r="C31" s="236"/>
    </row>
    <row r="32" spans="1:6" ht="12.65" customHeight="1" x14ac:dyDescent="0.35">
      <c r="A32" s="199" t="s">
        <v>8</v>
      </c>
      <c r="C32" s="236"/>
    </row>
    <row r="33" spans="1:84" ht="12.65" customHeight="1" x14ac:dyDescent="0.35">
      <c r="A33" s="198" t="s">
        <v>1237</v>
      </c>
      <c r="C33" s="236"/>
    </row>
    <row r="34" spans="1:84" ht="12.65" customHeight="1" x14ac:dyDescent="0.35">
      <c r="A34" s="199" t="s">
        <v>9</v>
      </c>
      <c r="C34" s="236"/>
    </row>
    <row r="35" spans="1:84" ht="12.65" customHeight="1" x14ac:dyDescent="0.35">
      <c r="A35" s="199"/>
      <c r="C35" s="236"/>
    </row>
    <row r="36" spans="1:84" ht="12.65" customHeight="1" x14ac:dyDescent="0.35">
      <c r="A36" s="198" t="s">
        <v>1238</v>
      </c>
      <c r="C36" s="236"/>
    </row>
    <row r="37" spans="1:84" ht="12.65" customHeight="1" x14ac:dyDescent="0.35">
      <c r="A37" s="199" t="s">
        <v>1229</v>
      </c>
      <c r="C37" s="236"/>
    </row>
    <row r="38" spans="1:84" ht="12" customHeight="1" x14ac:dyDescent="0.35">
      <c r="A38" s="198"/>
      <c r="C38" s="236"/>
    </row>
    <row r="39" spans="1:84" ht="12.65" customHeight="1" x14ac:dyDescent="0.35">
      <c r="A39" s="199"/>
      <c r="C39" s="236"/>
    </row>
    <row r="40" spans="1:84" ht="12" customHeight="1" x14ac:dyDescent="0.35">
      <c r="A40" s="199"/>
      <c r="C40" s="236"/>
    </row>
    <row r="41" spans="1:84" ht="12" customHeight="1" x14ac:dyDescent="0.35">
      <c r="A41" s="199"/>
      <c r="C41" s="244"/>
      <c r="D41" s="245"/>
      <c r="E41" s="244"/>
      <c r="F41" s="244"/>
      <c r="G41" s="244"/>
      <c r="H41" s="244"/>
      <c r="I41" s="244"/>
      <c r="J41" s="244"/>
      <c r="K41" s="244"/>
      <c r="L41" s="244"/>
      <c r="M41" s="244"/>
      <c r="N41" s="244"/>
      <c r="O41" s="244"/>
      <c r="P41" s="244"/>
      <c r="Q41" s="244"/>
      <c r="R41" s="244"/>
      <c r="S41" s="244"/>
      <c r="T41" s="244"/>
      <c r="U41" s="244"/>
      <c r="V41" s="244"/>
      <c r="W41" s="244"/>
      <c r="X41" s="244"/>
      <c r="Y41" s="244"/>
      <c r="Z41" s="244"/>
      <c r="AA41" s="244"/>
      <c r="AB41" s="244"/>
      <c r="AC41" s="244"/>
      <c r="AD41" s="244"/>
      <c r="AE41" s="244"/>
      <c r="AF41" s="244"/>
      <c r="AG41" s="244"/>
      <c r="AH41" s="244"/>
      <c r="AI41" s="244"/>
      <c r="AJ41" s="244"/>
      <c r="AK41" s="244"/>
      <c r="AL41" s="244"/>
      <c r="AM41" s="244"/>
      <c r="AN41" s="244"/>
      <c r="AO41" s="244"/>
      <c r="AP41" s="244"/>
      <c r="AQ41" s="244"/>
      <c r="AR41" s="244"/>
      <c r="AS41" s="244"/>
      <c r="AT41" s="244"/>
      <c r="AU41" s="244"/>
      <c r="AV41" s="244"/>
      <c r="AW41" s="244"/>
      <c r="AX41" s="244"/>
      <c r="AY41" s="244"/>
      <c r="AZ41" s="244"/>
      <c r="BA41" s="244"/>
      <c r="BB41" s="244"/>
      <c r="BC41" s="244"/>
      <c r="BD41" s="244"/>
      <c r="BE41" s="244"/>
      <c r="BF41" s="244"/>
      <c r="BG41" s="244"/>
      <c r="BH41" s="244"/>
      <c r="BI41" s="244"/>
      <c r="BJ41" s="244"/>
      <c r="BK41" s="244"/>
      <c r="BL41" s="244"/>
      <c r="BM41" s="244"/>
      <c r="BN41" s="244"/>
      <c r="BO41" s="244"/>
      <c r="BP41" s="244"/>
      <c r="BQ41" s="244"/>
      <c r="BR41" s="244"/>
      <c r="BS41" s="244"/>
      <c r="BT41" s="244"/>
      <c r="BU41" s="244"/>
      <c r="BV41" s="244"/>
      <c r="BW41" s="244"/>
      <c r="BX41" s="244"/>
      <c r="BY41" s="244"/>
      <c r="BZ41" s="244"/>
      <c r="CA41" s="244"/>
      <c r="CB41" s="244"/>
      <c r="CC41" s="244"/>
    </row>
    <row r="42" spans="1:84" ht="12" customHeight="1" x14ac:dyDescent="0.35">
      <c r="A42" s="199"/>
      <c r="C42" s="244"/>
      <c r="D42" s="245"/>
      <c r="E42" s="244"/>
      <c r="F42" s="244"/>
      <c r="G42" s="244"/>
      <c r="H42" s="244"/>
      <c r="I42" s="244"/>
      <c r="J42" s="244"/>
      <c r="K42" s="244"/>
      <c r="L42" s="244"/>
      <c r="M42" s="244"/>
      <c r="N42" s="244"/>
      <c r="O42" s="244"/>
      <c r="P42" s="244"/>
      <c r="Q42" s="244"/>
      <c r="R42" s="244"/>
      <c r="S42" s="244"/>
      <c r="T42" s="244"/>
      <c r="U42" s="244"/>
      <c r="V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c r="AW42" s="244"/>
      <c r="AX42" s="244"/>
      <c r="AY42" s="244"/>
      <c r="AZ42" s="244"/>
      <c r="BA42" s="244"/>
      <c r="BB42" s="244"/>
      <c r="BC42" s="244"/>
      <c r="BD42" s="244"/>
      <c r="BE42" s="244"/>
      <c r="BF42" s="244"/>
      <c r="BG42" s="244"/>
      <c r="BH42" s="244"/>
      <c r="BI42" s="244"/>
      <c r="BJ42" s="244"/>
      <c r="BK42" s="244"/>
      <c r="BL42" s="244"/>
      <c r="BM42" s="244"/>
      <c r="BN42" s="244"/>
      <c r="BO42" s="244"/>
      <c r="BP42" s="244"/>
      <c r="BQ42" s="244"/>
      <c r="BR42" s="244"/>
      <c r="BS42" s="244"/>
      <c r="BT42" s="244"/>
      <c r="BU42" s="244"/>
      <c r="BV42" s="244"/>
      <c r="BW42" s="244"/>
      <c r="BX42" s="244"/>
      <c r="BY42" s="244"/>
      <c r="BZ42" s="244"/>
      <c r="CA42" s="244"/>
      <c r="CB42" s="244"/>
      <c r="CC42" s="244"/>
      <c r="CD42" s="246"/>
    </row>
    <row r="43" spans="1:84" ht="12" customHeight="1" x14ac:dyDescent="0.35">
      <c r="A43" s="199"/>
      <c r="C43" s="236"/>
      <c r="F43" s="181"/>
    </row>
    <row r="44" spans="1:84" ht="12" customHeight="1" x14ac:dyDescent="0.35">
      <c r="A44" s="372"/>
      <c r="B44" s="372"/>
      <c r="C44" s="373" t="s">
        <v>10</v>
      </c>
      <c r="D44" s="374" t="s">
        <v>11</v>
      </c>
      <c r="E44" s="374" t="s">
        <v>12</v>
      </c>
      <c r="F44" s="374" t="s">
        <v>13</v>
      </c>
      <c r="G44" s="374" t="s">
        <v>14</v>
      </c>
      <c r="H44" s="374" t="s">
        <v>15</v>
      </c>
      <c r="I44" s="374" t="s">
        <v>16</v>
      </c>
      <c r="J44" s="374" t="s">
        <v>17</v>
      </c>
      <c r="K44" s="374" t="s">
        <v>18</v>
      </c>
      <c r="L44" s="374" t="s">
        <v>19</v>
      </c>
      <c r="M44" s="374" t="s">
        <v>20</v>
      </c>
      <c r="N44" s="374" t="s">
        <v>21</v>
      </c>
      <c r="O44" s="374" t="s">
        <v>22</v>
      </c>
      <c r="P44" s="374" t="s">
        <v>23</v>
      </c>
      <c r="Q44" s="374" t="s">
        <v>24</v>
      </c>
      <c r="R44" s="374" t="s">
        <v>25</v>
      </c>
      <c r="S44" s="374" t="s">
        <v>26</v>
      </c>
      <c r="T44" s="374" t="s">
        <v>27</v>
      </c>
      <c r="U44" s="374" t="s">
        <v>28</v>
      </c>
      <c r="V44" s="374" t="s">
        <v>29</v>
      </c>
      <c r="W44" s="374" t="s">
        <v>30</v>
      </c>
      <c r="X44" s="374" t="s">
        <v>31</v>
      </c>
      <c r="Y44" s="374" t="s">
        <v>32</v>
      </c>
      <c r="Z44" s="374" t="s">
        <v>33</v>
      </c>
      <c r="AA44" s="374" t="s">
        <v>34</v>
      </c>
      <c r="AB44" s="374" t="s">
        <v>35</v>
      </c>
      <c r="AC44" s="374" t="s">
        <v>36</v>
      </c>
      <c r="AD44" s="374" t="s">
        <v>37</v>
      </c>
      <c r="AE44" s="374" t="s">
        <v>38</v>
      </c>
      <c r="AF44" s="374" t="s">
        <v>39</v>
      </c>
      <c r="AG44" s="374" t="s">
        <v>40</v>
      </c>
      <c r="AH44" s="374" t="s">
        <v>41</v>
      </c>
      <c r="AI44" s="374" t="s">
        <v>42</v>
      </c>
      <c r="AJ44" s="374" t="s">
        <v>43</v>
      </c>
      <c r="AK44" s="374" t="s">
        <v>44</v>
      </c>
      <c r="AL44" s="374" t="s">
        <v>45</v>
      </c>
      <c r="AM44" s="374" t="s">
        <v>46</v>
      </c>
      <c r="AN44" s="374" t="s">
        <v>47</v>
      </c>
      <c r="AO44" s="374" t="s">
        <v>48</v>
      </c>
      <c r="AP44" s="374" t="s">
        <v>49</v>
      </c>
      <c r="AQ44" s="374" t="s">
        <v>50</v>
      </c>
      <c r="AR44" s="374" t="s">
        <v>51</v>
      </c>
      <c r="AS44" s="374" t="s">
        <v>52</v>
      </c>
      <c r="AT44" s="374" t="s">
        <v>53</v>
      </c>
      <c r="AU44" s="374" t="s">
        <v>54</v>
      </c>
      <c r="AV44" s="374" t="s">
        <v>55</v>
      </c>
      <c r="AW44" s="374" t="s">
        <v>56</v>
      </c>
      <c r="AX44" s="374" t="s">
        <v>57</v>
      </c>
      <c r="AY44" s="374" t="s">
        <v>58</v>
      </c>
      <c r="AZ44" s="374" t="s">
        <v>59</v>
      </c>
      <c r="BA44" s="374" t="s">
        <v>60</v>
      </c>
      <c r="BB44" s="374" t="s">
        <v>61</v>
      </c>
      <c r="BC44" s="374" t="s">
        <v>62</v>
      </c>
      <c r="BD44" s="374" t="s">
        <v>63</v>
      </c>
      <c r="BE44" s="374" t="s">
        <v>64</v>
      </c>
      <c r="BF44" s="374" t="s">
        <v>65</v>
      </c>
      <c r="BG44" s="374" t="s">
        <v>66</v>
      </c>
      <c r="BH44" s="374" t="s">
        <v>67</v>
      </c>
      <c r="BI44" s="374" t="s">
        <v>68</v>
      </c>
      <c r="BJ44" s="374" t="s">
        <v>69</v>
      </c>
      <c r="BK44" s="374" t="s">
        <v>70</v>
      </c>
      <c r="BL44" s="374" t="s">
        <v>71</v>
      </c>
      <c r="BM44" s="374" t="s">
        <v>72</v>
      </c>
      <c r="BN44" s="374" t="s">
        <v>73</v>
      </c>
      <c r="BO44" s="374" t="s">
        <v>74</v>
      </c>
      <c r="BP44" s="374" t="s">
        <v>75</v>
      </c>
      <c r="BQ44" s="374" t="s">
        <v>76</v>
      </c>
      <c r="BR44" s="374" t="s">
        <v>77</v>
      </c>
      <c r="BS44" s="374" t="s">
        <v>78</v>
      </c>
      <c r="BT44" s="374" t="s">
        <v>79</v>
      </c>
      <c r="BU44" s="374" t="s">
        <v>80</v>
      </c>
      <c r="BV44" s="374" t="s">
        <v>81</v>
      </c>
      <c r="BW44" s="374" t="s">
        <v>82</v>
      </c>
      <c r="BX44" s="374" t="s">
        <v>83</v>
      </c>
      <c r="BY44" s="374" t="s">
        <v>84</v>
      </c>
      <c r="BZ44" s="374" t="s">
        <v>85</v>
      </c>
      <c r="CA44" s="374" t="s">
        <v>86</v>
      </c>
      <c r="CB44" s="374" t="s">
        <v>87</v>
      </c>
      <c r="CC44" s="374" t="s">
        <v>88</v>
      </c>
      <c r="CD44" s="374" t="s">
        <v>89</v>
      </c>
      <c r="CE44" s="374" t="s">
        <v>90</v>
      </c>
      <c r="CF44" s="2"/>
    </row>
    <row r="45" spans="1:84" ht="12" customHeight="1" x14ac:dyDescent="0.35">
      <c r="A45" s="372"/>
      <c r="B45" s="375" t="s">
        <v>91</v>
      </c>
      <c r="C45" s="373" t="s">
        <v>92</v>
      </c>
      <c r="D45" s="374" t="s">
        <v>93</v>
      </c>
      <c r="E45" s="374" t="s">
        <v>94</v>
      </c>
      <c r="F45" s="374" t="s">
        <v>95</v>
      </c>
      <c r="G45" s="374" t="s">
        <v>96</v>
      </c>
      <c r="H45" s="374" t="s">
        <v>97</v>
      </c>
      <c r="I45" s="374" t="s">
        <v>98</v>
      </c>
      <c r="J45" s="374" t="s">
        <v>99</v>
      </c>
      <c r="K45" s="374" t="s">
        <v>100</v>
      </c>
      <c r="L45" s="374" t="s">
        <v>101</v>
      </c>
      <c r="M45" s="374" t="s">
        <v>102</v>
      </c>
      <c r="N45" s="374" t="s">
        <v>103</v>
      </c>
      <c r="O45" s="374" t="s">
        <v>104</v>
      </c>
      <c r="P45" s="374" t="s">
        <v>105</v>
      </c>
      <c r="Q45" s="374" t="s">
        <v>106</v>
      </c>
      <c r="R45" s="374" t="s">
        <v>107</v>
      </c>
      <c r="S45" s="374" t="s">
        <v>108</v>
      </c>
      <c r="T45" s="374" t="s">
        <v>1194</v>
      </c>
      <c r="U45" s="374" t="s">
        <v>109</v>
      </c>
      <c r="V45" s="374" t="s">
        <v>110</v>
      </c>
      <c r="W45" s="374" t="s">
        <v>111</v>
      </c>
      <c r="X45" s="374" t="s">
        <v>112</v>
      </c>
      <c r="Y45" s="374" t="s">
        <v>113</v>
      </c>
      <c r="Z45" s="374" t="s">
        <v>113</v>
      </c>
      <c r="AA45" s="374" t="s">
        <v>114</v>
      </c>
      <c r="AB45" s="374" t="s">
        <v>115</v>
      </c>
      <c r="AC45" s="374" t="s">
        <v>116</v>
      </c>
      <c r="AD45" s="374" t="s">
        <v>117</v>
      </c>
      <c r="AE45" s="374" t="s">
        <v>96</v>
      </c>
      <c r="AF45" s="374" t="s">
        <v>97</v>
      </c>
      <c r="AG45" s="374" t="s">
        <v>118</v>
      </c>
      <c r="AH45" s="374" t="s">
        <v>119</v>
      </c>
      <c r="AI45" s="374" t="s">
        <v>120</v>
      </c>
      <c r="AJ45" s="374" t="s">
        <v>121</v>
      </c>
      <c r="AK45" s="374" t="s">
        <v>122</v>
      </c>
      <c r="AL45" s="374" t="s">
        <v>123</v>
      </c>
      <c r="AM45" s="374" t="s">
        <v>124</v>
      </c>
      <c r="AN45" s="374" t="s">
        <v>110</v>
      </c>
      <c r="AO45" s="374" t="s">
        <v>125</v>
      </c>
      <c r="AP45" s="374" t="s">
        <v>126</v>
      </c>
      <c r="AQ45" s="374" t="s">
        <v>127</v>
      </c>
      <c r="AR45" s="374" t="s">
        <v>128</v>
      </c>
      <c r="AS45" s="374" t="s">
        <v>129</v>
      </c>
      <c r="AT45" s="374" t="s">
        <v>130</v>
      </c>
      <c r="AU45" s="374" t="s">
        <v>131</v>
      </c>
      <c r="AV45" s="374" t="s">
        <v>132</v>
      </c>
      <c r="AW45" s="374" t="s">
        <v>133</v>
      </c>
      <c r="AX45" s="374" t="s">
        <v>134</v>
      </c>
      <c r="AY45" s="374" t="s">
        <v>135</v>
      </c>
      <c r="AZ45" s="374" t="s">
        <v>136</v>
      </c>
      <c r="BA45" s="374" t="s">
        <v>137</v>
      </c>
      <c r="BB45" s="374" t="s">
        <v>138</v>
      </c>
      <c r="BC45" s="374" t="s">
        <v>108</v>
      </c>
      <c r="BD45" s="374" t="s">
        <v>139</v>
      </c>
      <c r="BE45" s="374" t="s">
        <v>140</v>
      </c>
      <c r="BF45" s="374" t="s">
        <v>141</v>
      </c>
      <c r="BG45" s="374" t="s">
        <v>142</v>
      </c>
      <c r="BH45" s="374" t="s">
        <v>143</v>
      </c>
      <c r="BI45" s="374" t="s">
        <v>144</v>
      </c>
      <c r="BJ45" s="374" t="s">
        <v>145</v>
      </c>
      <c r="BK45" s="374" t="s">
        <v>146</v>
      </c>
      <c r="BL45" s="374" t="s">
        <v>147</v>
      </c>
      <c r="BM45" s="374" t="s">
        <v>132</v>
      </c>
      <c r="BN45" s="374" t="s">
        <v>148</v>
      </c>
      <c r="BO45" s="374" t="s">
        <v>149</v>
      </c>
      <c r="BP45" s="374" t="s">
        <v>150</v>
      </c>
      <c r="BQ45" s="374" t="s">
        <v>151</v>
      </c>
      <c r="BR45" s="374" t="s">
        <v>152</v>
      </c>
      <c r="BS45" s="374" t="s">
        <v>153</v>
      </c>
      <c r="BT45" s="374" t="s">
        <v>154</v>
      </c>
      <c r="BU45" s="374" t="s">
        <v>155</v>
      </c>
      <c r="BV45" s="374" t="s">
        <v>155</v>
      </c>
      <c r="BW45" s="374" t="s">
        <v>155</v>
      </c>
      <c r="BX45" s="374" t="s">
        <v>156</v>
      </c>
      <c r="BY45" s="374" t="s">
        <v>157</v>
      </c>
      <c r="BZ45" s="374" t="s">
        <v>158</v>
      </c>
      <c r="CA45" s="374" t="s">
        <v>159</v>
      </c>
      <c r="CB45" s="374" t="s">
        <v>160</v>
      </c>
      <c r="CC45" s="374" t="s">
        <v>132</v>
      </c>
      <c r="CD45" s="374"/>
      <c r="CE45" s="374" t="s">
        <v>161</v>
      </c>
      <c r="CF45" s="2"/>
    </row>
    <row r="46" spans="1:84" ht="12.65" customHeight="1" x14ac:dyDescent="0.35">
      <c r="A46" s="372" t="s">
        <v>3</v>
      </c>
      <c r="B46" s="374" t="s">
        <v>162</v>
      </c>
      <c r="C46" s="373" t="s">
        <v>163</v>
      </c>
      <c r="D46" s="374" t="s">
        <v>163</v>
      </c>
      <c r="E46" s="374" t="s">
        <v>163</v>
      </c>
      <c r="F46" s="374" t="s">
        <v>164</v>
      </c>
      <c r="G46" s="374" t="s">
        <v>165</v>
      </c>
      <c r="H46" s="374" t="s">
        <v>163</v>
      </c>
      <c r="I46" s="374" t="s">
        <v>166</v>
      </c>
      <c r="J46" s="374"/>
      <c r="K46" s="374" t="s">
        <v>157</v>
      </c>
      <c r="L46" s="374" t="s">
        <v>167</v>
      </c>
      <c r="M46" s="374" t="s">
        <v>168</v>
      </c>
      <c r="N46" s="374" t="s">
        <v>169</v>
      </c>
      <c r="O46" s="374" t="s">
        <v>170</v>
      </c>
      <c r="P46" s="374" t="s">
        <v>169</v>
      </c>
      <c r="Q46" s="374" t="s">
        <v>171</v>
      </c>
      <c r="R46" s="374"/>
      <c r="S46" s="374" t="s">
        <v>169</v>
      </c>
      <c r="T46" s="374" t="s">
        <v>172</v>
      </c>
      <c r="U46" s="374"/>
      <c r="V46" s="374" t="s">
        <v>173</v>
      </c>
      <c r="W46" s="374" t="s">
        <v>174</v>
      </c>
      <c r="X46" s="374" t="s">
        <v>175</v>
      </c>
      <c r="Y46" s="374" t="s">
        <v>176</v>
      </c>
      <c r="Z46" s="374" t="s">
        <v>177</v>
      </c>
      <c r="AA46" s="374" t="s">
        <v>178</v>
      </c>
      <c r="AB46" s="374"/>
      <c r="AC46" s="374" t="s">
        <v>172</v>
      </c>
      <c r="AD46" s="374"/>
      <c r="AE46" s="374" t="s">
        <v>172</v>
      </c>
      <c r="AF46" s="374" t="s">
        <v>179</v>
      </c>
      <c r="AG46" s="374" t="s">
        <v>171</v>
      </c>
      <c r="AH46" s="374"/>
      <c r="AI46" s="374" t="s">
        <v>180</v>
      </c>
      <c r="AJ46" s="374"/>
      <c r="AK46" s="374" t="s">
        <v>172</v>
      </c>
      <c r="AL46" s="374" t="s">
        <v>172</v>
      </c>
      <c r="AM46" s="374" t="s">
        <v>172</v>
      </c>
      <c r="AN46" s="374" t="s">
        <v>181</v>
      </c>
      <c r="AO46" s="374" t="s">
        <v>182</v>
      </c>
      <c r="AP46" s="374" t="s">
        <v>121</v>
      </c>
      <c r="AQ46" s="374" t="s">
        <v>183</v>
      </c>
      <c r="AR46" s="374" t="s">
        <v>169</v>
      </c>
      <c r="AS46" s="374"/>
      <c r="AT46" s="374" t="s">
        <v>184</v>
      </c>
      <c r="AU46" s="374" t="s">
        <v>185</v>
      </c>
      <c r="AV46" s="374" t="s">
        <v>186</v>
      </c>
      <c r="AW46" s="374" t="s">
        <v>187</v>
      </c>
      <c r="AX46" s="374" t="s">
        <v>188</v>
      </c>
      <c r="AY46" s="374"/>
      <c r="AZ46" s="374"/>
      <c r="BA46" s="374" t="s">
        <v>189</v>
      </c>
      <c r="BB46" s="374" t="s">
        <v>169</v>
      </c>
      <c r="BC46" s="374" t="s">
        <v>183</v>
      </c>
      <c r="BD46" s="374"/>
      <c r="BE46" s="374"/>
      <c r="BF46" s="374"/>
      <c r="BG46" s="374"/>
      <c r="BH46" s="374" t="s">
        <v>190</v>
      </c>
      <c r="BI46" s="374" t="s">
        <v>169</v>
      </c>
      <c r="BJ46" s="374"/>
      <c r="BK46" s="374" t="s">
        <v>191</v>
      </c>
      <c r="BL46" s="374"/>
      <c r="BM46" s="374" t="s">
        <v>192</v>
      </c>
      <c r="BN46" s="374" t="s">
        <v>193</v>
      </c>
      <c r="BO46" s="374" t="s">
        <v>194</v>
      </c>
      <c r="BP46" s="374" t="s">
        <v>195</v>
      </c>
      <c r="BQ46" s="374" t="s">
        <v>196</v>
      </c>
      <c r="BR46" s="374"/>
      <c r="BS46" s="374" t="s">
        <v>197</v>
      </c>
      <c r="BT46" s="374" t="s">
        <v>169</v>
      </c>
      <c r="BU46" s="374" t="s">
        <v>198</v>
      </c>
      <c r="BV46" s="374" t="s">
        <v>199</v>
      </c>
      <c r="BW46" s="374" t="s">
        <v>200</v>
      </c>
      <c r="BX46" s="374" t="s">
        <v>151</v>
      </c>
      <c r="BY46" s="374" t="s">
        <v>193</v>
      </c>
      <c r="BZ46" s="374" t="s">
        <v>152</v>
      </c>
      <c r="CA46" s="374" t="s">
        <v>201</v>
      </c>
      <c r="CB46" s="374" t="s">
        <v>201</v>
      </c>
      <c r="CC46" s="374" t="s">
        <v>202</v>
      </c>
      <c r="CD46" s="374"/>
      <c r="CE46" s="374" t="s">
        <v>203</v>
      </c>
      <c r="CF46" s="2"/>
    </row>
    <row r="47" spans="1:84" ht="12.65" customHeight="1" x14ac:dyDescent="0.35">
      <c r="A47" s="372" t="s">
        <v>204</v>
      </c>
      <c r="B47" s="376">
        <f>SUM(C47:CC47)</f>
        <v>34399269.539999999</v>
      </c>
      <c r="C47" s="365">
        <v>1516153.72</v>
      </c>
      <c r="D47" s="365">
        <v>2073089.3</v>
      </c>
      <c r="E47" s="365">
        <v>5200350.83</v>
      </c>
      <c r="F47" s="365"/>
      <c r="G47" s="365"/>
      <c r="H47" s="365"/>
      <c r="I47" s="365"/>
      <c r="J47" s="365"/>
      <c r="K47" s="365">
        <v>39.18</v>
      </c>
      <c r="L47" s="365"/>
      <c r="M47" s="365"/>
      <c r="N47" s="365"/>
      <c r="O47" s="365">
        <v>711997.06</v>
      </c>
      <c r="P47" s="365">
        <v>1678224.02</v>
      </c>
      <c r="Q47" s="365">
        <v>359722.55</v>
      </c>
      <c r="R47" s="365">
        <v>145122.76999999999</v>
      </c>
      <c r="S47" s="365">
        <v>296736.13</v>
      </c>
      <c r="T47" s="365">
        <v>97713.56</v>
      </c>
      <c r="U47" s="365">
        <v>1581437.99</v>
      </c>
      <c r="V47" s="365">
        <v>6615.74</v>
      </c>
      <c r="W47" s="365">
        <v>183438.68</v>
      </c>
      <c r="X47" s="365">
        <v>196343.44</v>
      </c>
      <c r="Y47" s="365">
        <v>1596658.32</v>
      </c>
      <c r="Z47" s="365"/>
      <c r="AA47" s="365"/>
      <c r="AB47" s="365">
        <v>1967479.81</v>
      </c>
      <c r="AC47" s="365">
        <v>478380.15</v>
      </c>
      <c r="AD47" s="365"/>
      <c r="AE47" s="365">
        <v>694275.53</v>
      </c>
      <c r="AF47" s="365"/>
      <c r="AG47" s="365">
        <v>1224066.29</v>
      </c>
      <c r="AH47" s="365"/>
      <c r="AI47" s="365">
        <v>616775.49</v>
      </c>
      <c r="AJ47" s="365">
        <v>3220946.71</v>
      </c>
      <c r="AK47" s="365">
        <v>226294.99</v>
      </c>
      <c r="AL47" s="365">
        <v>152703.21</v>
      </c>
      <c r="AM47" s="365"/>
      <c r="AN47" s="365"/>
      <c r="AO47" s="365"/>
      <c r="AP47" s="365">
        <v>1492154.24</v>
      </c>
      <c r="AQ47" s="365"/>
      <c r="AR47" s="365">
        <v>1681248.51</v>
      </c>
      <c r="AS47" s="365"/>
      <c r="AT47" s="365"/>
      <c r="AU47" s="365"/>
      <c r="AV47" s="365"/>
      <c r="AW47" s="365"/>
      <c r="AX47" s="365"/>
      <c r="AY47" s="365">
        <v>872893.1</v>
      </c>
      <c r="AZ47" s="365"/>
      <c r="BA47" s="365">
        <v>168664.54</v>
      </c>
      <c r="BB47" s="365">
        <v>592741.01</v>
      </c>
      <c r="BC47" s="365"/>
      <c r="BD47" s="365">
        <v>20.94</v>
      </c>
      <c r="BE47" s="365">
        <v>220668.61</v>
      </c>
      <c r="BF47" s="365">
        <v>654551.30000000005</v>
      </c>
      <c r="BG47" s="365">
        <v>45315.68</v>
      </c>
      <c r="BH47" s="365"/>
      <c r="BI47" s="365"/>
      <c r="BJ47" s="365"/>
      <c r="BK47" s="365"/>
      <c r="BL47" s="365">
        <v>459581</v>
      </c>
      <c r="BM47" s="365"/>
      <c r="BN47" s="365">
        <v>1995605</v>
      </c>
      <c r="BO47" s="365"/>
      <c r="BP47" s="365"/>
      <c r="BQ47" s="365"/>
      <c r="BR47" s="365">
        <v>15834</v>
      </c>
      <c r="BS47" s="365"/>
      <c r="BT47" s="365">
        <v>12036.7</v>
      </c>
      <c r="BU47" s="365"/>
      <c r="BV47" s="365">
        <v>66035.899999999994</v>
      </c>
      <c r="BW47" s="365"/>
      <c r="BX47" s="365">
        <v>39587</v>
      </c>
      <c r="BY47" s="365">
        <v>84967.91</v>
      </c>
      <c r="BZ47" s="365"/>
      <c r="CA47" s="365">
        <v>1772798.63</v>
      </c>
      <c r="CB47" s="365"/>
      <c r="CC47" s="365"/>
      <c r="CD47" s="372"/>
      <c r="CE47" s="372">
        <f>SUM(C47:CC47)</f>
        <v>34399269.539999999</v>
      </c>
      <c r="CF47" s="2"/>
    </row>
    <row r="48" spans="1:84" ht="12.65" customHeight="1" x14ac:dyDescent="0.35">
      <c r="A48" s="372" t="s">
        <v>205</v>
      </c>
      <c r="B48" s="376"/>
      <c r="C48" s="377">
        <f>ROUND(((B48/CE61)*C61),0)</f>
        <v>0</v>
      </c>
      <c r="D48" s="377">
        <f>ROUND(((B48/CE61)*D61),0)</f>
        <v>0</v>
      </c>
      <c r="E48" s="372">
        <f>ROUND(((B48/CE61)*E61),0)</f>
        <v>0</v>
      </c>
      <c r="F48" s="372">
        <f>ROUND(((B48/CE61)*F61),0)</f>
        <v>0</v>
      </c>
      <c r="G48" s="372">
        <f>ROUND(((B48/CE61)*G61),0)</f>
        <v>0</v>
      </c>
      <c r="H48" s="372">
        <f>ROUND(((B48/CE61)*H61),0)</f>
        <v>0</v>
      </c>
      <c r="I48" s="372">
        <f>ROUND(((B48/CE61)*I61),0)</f>
        <v>0</v>
      </c>
      <c r="J48" s="372">
        <f>ROUND(((B48/CE61)*J61),0)</f>
        <v>0</v>
      </c>
      <c r="K48" s="372">
        <f>ROUND(((B48/CE61)*K61),0)</f>
        <v>0</v>
      </c>
      <c r="L48" s="372">
        <f>ROUND(((B48/CE61)*L61),0)</f>
        <v>0</v>
      </c>
      <c r="M48" s="372">
        <f>ROUND(((B48/CE61)*M61),0)</f>
        <v>0</v>
      </c>
      <c r="N48" s="372">
        <f>ROUND(((B48/CE61)*N61),0)</f>
        <v>0</v>
      </c>
      <c r="O48" s="372">
        <f>ROUND(((B48/CE61)*O61),0)</f>
        <v>0</v>
      </c>
      <c r="P48" s="372">
        <f>ROUND(((B48/CE61)*P61),0)</f>
        <v>0</v>
      </c>
      <c r="Q48" s="372">
        <f>ROUND(((B48/CE61)*Q61),0)</f>
        <v>0</v>
      </c>
      <c r="R48" s="372">
        <f>ROUND(((B48/CE61)*R61),0)</f>
        <v>0</v>
      </c>
      <c r="S48" s="372">
        <f>ROUND(((B48/CE61)*S61),0)</f>
        <v>0</v>
      </c>
      <c r="T48" s="372">
        <f>ROUND(((B48/CE61)*T61),0)</f>
        <v>0</v>
      </c>
      <c r="U48" s="372">
        <f>ROUND(((B48/CE61)*U61),0)</f>
        <v>0</v>
      </c>
      <c r="V48" s="372">
        <f>ROUND(((B48/CE61)*V61),0)</f>
        <v>0</v>
      </c>
      <c r="W48" s="372">
        <f>ROUND(((B48/CE61)*W61),0)</f>
        <v>0</v>
      </c>
      <c r="X48" s="372">
        <f>ROUND(((B48/CE61)*X61),0)</f>
        <v>0</v>
      </c>
      <c r="Y48" s="372">
        <f>ROUND(((B48/CE61)*Y61),0)</f>
        <v>0</v>
      </c>
      <c r="Z48" s="372">
        <f>ROUND(((B48/CE61)*Z61),0)</f>
        <v>0</v>
      </c>
      <c r="AA48" s="372">
        <f>ROUND(((B48/CE61)*AA61),0)</f>
        <v>0</v>
      </c>
      <c r="AB48" s="372">
        <f>ROUND(((B48/CE61)*AB61),0)</f>
        <v>0</v>
      </c>
      <c r="AC48" s="372">
        <f>ROUND(((B48/CE61)*AC61),0)</f>
        <v>0</v>
      </c>
      <c r="AD48" s="372">
        <f>ROUND(((B48/CE61)*AD61),0)</f>
        <v>0</v>
      </c>
      <c r="AE48" s="372">
        <f>ROUND(((B48/CE61)*AE61),0)</f>
        <v>0</v>
      </c>
      <c r="AF48" s="372">
        <f>ROUND(((B48/CE61)*AF61),0)</f>
        <v>0</v>
      </c>
      <c r="AG48" s="372">
        <f>ROUND(((B48/CE61)*AG61),0)</f>
        <v>0</v>
      </c>
      <c r="AH48" s="372">
        <f>ROUND(((B48/CE61)*AH61),0)</f>
        <v>0</v>
      </c>
      <c r="AI48" s="372">
        <f>ROUND(((B48/CE61)*AI61),0)</f>
        <v>0</v>
      </c>
      <c r="AJ48" s="372">
        <f>ROUND(((B48/CE61)*AJ61),0)</f>
        <v>0</v>
      </c>
      <c r="AK48" s="372">
        <f>ROUND(((B48/CE61)*AK61),0)</f>
        <v>0</v>
      </c>
      <c r="AL48" s="372">
        <f>ROUND(((B48/CE61)*AL61),0)</f>
        <v>0</v>
      </c>
      <c r="AM48" s="372">
        <f>ROUND(((B48/CE61)*AM61),0)</f>
        <v>0</v>
      </c>
      <c r="AN48" s="372">
        <f>ROUND(((B48/CE61)*AN61),0)</f>
        <v>0</v>
      </c>
      <c r="AO48" s="372">
        <f>ROUND(((B48/CE61)*AO61),0)</f>
        <v>0</v>
      </c>
      <c r="AP48" s="372">
        <f>ROUND(((B48/CE61)*AP61),0)</f>
        <v>0</v>
      </c>
      <c r="AQ48" s="372">
        <f>ROUND(((B48/CE61)*AQ61),0)</f>
        <v>0</v>
      </c>
      <c r="AR48" s="372">
        <f>ROUND(((B48/CE61)*AR61),0)</f>
        <v>0</v>
      </c>
      <c r="AS48" s="372">
        <f>ROUND(((B48/CE61)*AS61),0)</f>
        <v>0</v>
      </c>
      <c r="AT48" s="372">
        <f>ROUND(((B48/CE61)*AT61),0)</f>
        <v>0</v>
      </c>
      <c r="AU48" s="372">
        <f>ROUND(((B48/CE61)*AU61),0)</f>
        <v>0</v>
      </c>
      <c r="AV48" s="372">
        <f>ROUND(((B48/CE61)*AV61),0)</f>
        <v>0</v>
      </c>
      <c r="AW48" s="372">
        <f>ROUND(((B48/CE61)*AW61),0)</f>
        <v>0</v>
      </c>
      <c r="AX48" s="372">
        <f>ROUND(((B48/CE61)*AX61),0)</f>
        <v>0</v>
      </c>
      <c r="AY48" s="372">
        <f>ROUND(((B48/CE61)*AY61),0)</f>
        <v>0</v>
      </c>
      <c r="AZ48" s="372">
        <f>ROUND(((B48/CE61)*AZ61),0)</f>
        <v>0</v>
      </c>
      <c r="BA48" s="372">
        <f>ROUND(((B48/CE61)*BA61),0)</f>
        <v>0</v>
      </c>
      <c r="BB48" s="372">
        <f>ROUND(((B48/CE61)*BB61),0)</f>
        <v>0</v>
      </c>
      <c r="BC48" s="372">
        <f>ROUND(((B48/CE61)*BC61),0)</f>
        <v>0</v>
      </c>
      <c r="BD48" s="372">
        <f>ROUND(((B48/CE61)*BD61),0)</f>
        <v>0</v>
      </c>
      <c r="BE48" s="372">
        <f>ROUND(((B48/CE61)*BE61),0)</f>
        <v>0</v>
      </c>
      <c r="BF48" s="372">
        <f>ROUND(((B48/CE61)*BF61),0)</f>
        <v>0</v>
      </c>
      <c r="BG48" s="372">
        <f>ROUND(((B48/CE61)*BG61),0)</f>
        <v>0</v>
      </c>
      <c r="BH48" s="372">
        <f>ROUND(((B48/CE61)*BH61),0)</f>
        <v>0</v>
      </c>
      <c r="BI48" s="372">
        <f>ROUND(((B48/CE61)*BI61),0)</f>
        <v>0</v>
      </c>
      <c r="BJ48" s="372">
        <f>ROUND(((B48/CE61)*BJ61),0)</f>
        <v>0</v>
      </c>
      <c r="BK48" s="372">
        <f>ROUND(((B48/CE61)*BK61),0)</f>
        <v>0</v>
      </c>
      <c r="BL48" s="372">
        <f>ROUND(((B48/CE61)*BL61),0)</f>
        <v>0</v>
      </c>
      <c r="BM48" s="372">
        <f>ROUND(((B48/CE61)*BM61),0)</f>
        <v>0</v>
      </c>
      <c r="BN48" s="372">
        <f>ROUND(((B48/CE61)*BN61),0)</f>
        <v>0</v>
      </c>
      <c r="BO48" s="372">
        <f>ROUND(((B48/CE61)*BO61),0)</f>
        <v>0</v>
      </c>
      <c r="BP48" s="372">
        <f>ROUND(((B48/CE61)*BP61),0)</f>
        <v>0</v>
      </c>
      <c r="BQ48" s="372">
        <f>ROUND(((B48/CE61)*BQ61),0)</f>
        <v>0</v>
      </c>
      <c r="BR48" s="372">
        <f>ROUND(((B48/CE61)*BR61),0)</f>
        <v>0</v>
      </c>
      <c r="BS48" s="372">
        <f>ROUND(((B48/CE61)*BS61),0)</f>
        <v>0</v>
      </c>
      <c r="BT48" s="372">
        <f>ROUND(((B48/CE61)*BT61),0)</f>
        <v>0</v>
      </c>
      <c r="BU48" s="372">
        <f>ROUND(((B48/CE61)*BU61),0)</f>
        <v>0</v>
      </c>
      <c r="BV48" s="372">
        <f>ROUND(((B48/CE61)*BV61),0)</f>
        <v>0</v>
      </c>
      <c r="BW48" s="372">
        <f>ROUND(((B48/CE61)*BW61),0)</f>
        <v>0</v>
      </c>
      <c r="BX48" s="372">
        <f>ROUND(((B48/CE61)*BX61),0)</f>
        <v>0</v>
      </c>
      <c r="BY48" s="372">
        <f>ROUND(((B48/CE61)*BY61),0)</f>
        <v>0</v>
      </c>
      <c r="BZ48" s="372">
        <f>ROUND(((B48/CE61)*BZ61),0)</f>
        <v>0</v>
      </c>
      <c r="CA48" s="372">
        <f>ROUND(((B48/CE61)*CA61),0)</f>
        <v>0</v>
      </c>
      <c r="CB48" s="372">
        <f>ROUND(((B48/CE61)*CB61),0)</f>
        <v>0</v>
      </c>
      <c r="CC48" s="372">
        <f>ROUND(((B48/CE61)*CC61),0)</f>
        <v>0</v>
      </c>
      <c r="CD48" s="372"/>
      <c r="CE48" s="372">
        <f>SUM(C48:CD48)</f>
        <v>0</v>
      </c>
      <c r="CF48" s="2"/>
    </row>
    <row r="49" spans="1:84" ht="12.65" customHeight="1" x14ac:dyDescent="0.35">
      <c r="A49" s="372" t="s">
        <v>206</v>
      </c>
      <c r="B49" s="372">
        <f>B47+B48</f>
        <v>34399269.539999999</v>
      </c>
      <c r="C49" s="372"/>
      <c r="D49" s="372"/>
      <c r="E49" s="372"/>
      <c r="F49" s="372"/>
      <c r="G49" s="372"/>
      <c r="H49" s="372"/>
      <c r="I49" s="372"/>
      <c r="J49" s="372"/>
      <c r="K49" s="372"/>
      <c r="L49" s="372"/>
      <c r="M49" s="372"/>
      <c r="N49" s="372"/>
      <c r="O49" s="372"/>
      <c r="P49" s="372"/>
      <c r="Q49" s="372"/>
      <c r="R49" s="372"/>
      <c r="S49" s="372"/>
      <c r="T49" s="372"/>
      <c r="U49" s="372"/>
      <c r="V49" s="372"/>
      <c r="W49" s="372"/>
      <c r="X49" s="372"/>
      <c r="Y49" s="372"/>
      <c r="Z49" s="372"/>
      <c r="AA49" s="372"/>
      <c r="AB49" s="372"/>
      <c r="AC49" s="372"/>
      <c r="AD49" s="372"/>
      <c r="AE49" s="372"/>
      <c r="AF49" s="372"/>
      <c r="AG49" s="372"/>
      <c r="AH49" s="372"/>
      <c r="AI49" s="372"/>
      <c r="AJ49" s="372"/>
      <c r="AK49" s="372"/>
      <c r="AL49" s="372"/>
      <c r="AM49" s="372"/>
      <c r="AN49" s="372"/>
      <c r="AO49" s="372"/>
      <c r="AP49" s="372"/>
      <c r="AQ49" s="372"/>
      <c r="AR49" s="372"/>
      <c r="AS49" s="372"/>
      <c r="AT49" s="372"/>
      <c r="AU49" s="372"/>
      <c r="AV49" s="372"/>
      <c r="AW49" s="372"/>
      <c r="AX49" s="372"/>
      <c r="AY49" s="372"/>
      <c r="AZ49" s="372"/>
      <c r="BA49" s="372"/>
      <c r="BB49" s="372"/>
      <c r="BC49" s="372"/>
      <c r="BD49" s="372"/>
      <c r="BE49" s="372"/>
      <c r="BF49" s="372"/>
      <c r="BG49" s="372"/>
      <c r="BH49" s="372"/>
      <c r="BI49" s="372"/>
      <c r="BJ49" s="372"/>
      <c r="BK49" s="372"/>
      <c r="BL49" s="372"/>
      <c r="BM49" s="372"/>
      <c r="BN49" s="372"/>
      <c r="BO49" s="372"/>
      <c r="BP49" s="372"/>
      <c r="BQ49" s="372"/>
      <c r="BR49" s="372"/>
      <c r="BS49" s="372"/>
      <c r="BT49" s="372"/>
      <c r="BU49" s="372"/>
      <c r="BV49" s="372"/>
      <c r="BW49" s="372"/>
      <c r="BX49" s="372"/>
      <c r="BY49" s="372"/>
      <c r="BZ49" s="372"/>
      <c r="CA49" s="372"/>
      <c r="CB49" s="372"/>
      <c r="CC49" s="372"/>
      <c r="CD49" s="372"/>
      <c r="CE49" s="372"/>
      <c r="CF49" s="2"/>
    </row>
    <row r="50" spans="1:84" ht="12.65" customHeight="1" x14ac:dyDescent="0.35">
      <c r="A50" s="372" t="s">
        <v>6</v>
      </c>
      <c r="B50" s="372"/>
      <c r="C50" s="372"/>
      <c r="D50" s="372"/>
      <c r="E50" s="372"/>
      <c r="F50" s="372"/>
      <c r="G50" s="372"/>
      <c r="H50" s="372"/>
      <c r="I50" s="372"/>
      <c r="J50" s="372"/>
      <c r="K50" s="372"/>
      <c r="L50" s="372"/>
      <c r="M50" s="372"/>
      <c r="N50" s="372"/>
      <c r="O50" s="372"/>
      <c r="P50" s="372"/>
      <c r="Q50" s="372"/>
      <c r="R50" s="372"/>
      <c r="S50" s="372"/>
      <c r="T50" s="372"/>
      <c r="U50" s="372"/>
      <c r="V50" s="372"/>
      <c r="W50" s="372"/>
      <c r="X50" s="372"/>
      <c r="Y50" s="372"/>
      <c r="Z50" s="372"/>
      <c r="AA50" s="372"/>
      <c r="AB50" s="372"/>
      <c r="AC50" s="372"/>
      <c r="AD50" s="372"/>
      <c r="AE50" s="372"/>
      <c r="AF50" s="372"/>
      <c r="AG50" s="372"/>
      <c r="AH50" s="372"/>
      <c r="AI50" s="372"/>
      <c r="AJ50" s="372"/>
      <c r="AK50" s="372"/>
      <c r="AL50" s="372"/>
      <c r="AM50" s="372"/>
      <c r="AN50" s="372"/>
      <c r="AO50" s="372"/>
      <c r="AP50" s="372"/>
      <c r="AQ50" s="372"/>
      <c r="AR50" s="372"/>
      <c r="AS50" s="372"/>
      <c r="AT50" s="372"/>
      <c r="AU50" s="372"/>
      <c r="AV50" s="372"/>
      <c r="AW50" s="372"/>
      <c r="AX50" s="372"/>
      <c r="AY50" s="372"/>
      <c r="AZ50" s="372"/>
      <c r="BA50" s="372"/>
      <c r="BB50" s="372"/>
      <c r="BC50" s="372"/>
      <c r="BD50" s="372"/>
      <c r="BE50" s="372"/>
      <c r="BF50" s="372"/>
      <c r="BG50" s="372"/>
      <c r="BH50" s="372"/>
      <c r="BI50" s="372"/>
      <c r="BJ50" s="372"/>
      <c r="BK50" s="372"/>
      <c r="BL50" s="372"/>
      <c r="BM50" s="372"/>
      <c r="BN50" s="372"/>
      <c r="BO50" s="372"/>
      <c r="BP50" s="372"/>
      <c r="BQ50" s="372"/>
      <c r="BR50" s="372"/>
      <c r="BS50" s="372"/>
      <c r="BT50" s="372"/>
      <c r="BU50" s="372"/>
      <c r="BV50" s="372"/>
      <c r="BW50" s="372"/>
      <c r="BX50" s="372"/>
      <c r="BY50" s="372"/>
      <c r="BZ50" s="372"/>
      <c r="CA50" s="372"/>
      <c r="CB50" s="372"/>
      <c r="CC50" s="372"/>
      <c r="CD50" s="372"/>
      <c r="CE50" s="372"/>
      <c r="CF50" s="2"/>
    </row>
    <row r="51" spans="1:84" ht="12.65" customHeight="1" x14ac:dyDescent="0.35">
      <c r="A51" s="378" t="s">
        <v>207</v>
      </c>
      <c r="B51" s="376">
        <f>SUM(C51:CC51)</f>
        <v>12121553.220000001</v>
      </c>
      <c r="C51" s="365">
        <v>145555.4</v>
      </c>
      <c r="D51" s="365">
        <v>92141.11</v>
      </c>
      <c r="E51" s="365">
        <v>153077.6</v>
      </c>
      <c r="F51" s="365"/>
      <c r="G51" s="365"/>
      <c r="H51" s="365"/>
      <c r="I51" s="365"/>
      <c r="J51" s="365"/>
      <c r="K51" s="365">
        <v>34101.769999999997</v>
      </c>
      <c r="L51" s="365"/>
      <c r="M51" s="365"/>
      <c r="N51" s="365"/>
      <c r="O51" s="365">
        <v>70735.39</v>
      </c>
      <c r="P51" s="365">
        <v>838698.46</v>
      </c>
      <c r="Q51" s="365">
        <v>1908.92</v>
      </c>
      <c r="R51" s="365">
        <v>17875.62</v>
      </c>
      <c r="S51" s="365">
        <v>150980.4</v>
      </c>
      <c r="T51" s="365"/>
      <c r="U51" s="365">
        <v>547535.96</v>
      </c>
      <c r="V51" s="365">
        <v>3660.57</v>
      </c>
      <c r="W51" s="365">
        <v>49689.17</v>
      </c>
      <c r="X51" s="365">
        <v>108860.73</v>
      </c>
      <c r="Y51" s="365">
        <v>1018638.05</v>
      </c>
      <c r="Z51" s="365"/>
      <c r="AA51" s="365"/>
      <c r="AB51" s="365">
        <v>223988.51</v>
      </c>
      <c r="AC51" s="365">
        <v>20535.47</v>
      </c>
      <c r="AD51" s="365"/>
      <c r="AE51" s="365">
        <v>25350.04</v>
      </c>
      <c r="AF51" s="365"/>
      <c r="AG51" s="365">
        <v>36847.99</v>
      </c>
      <c r="AH51" s="365"/>
      <c r="AI51" s="365">
        <v>16959.8</v>
      </c>
      <c r="AJ51" s="365">
        <v>828995.62</v>
      </c>
      <c r="AK51" s="365">
        <v>3642.13</v>
      </c>
      <c r="AL51" s="365">
        <v>76363.039999999994</v>
      </c>
      <c r="AM51" s="365"/>
      <c r="AN51" s="365"/>
      <c r="AO51" s="365"/>
      <c r="AP51" s="365">
        <v>62729.4</v>
      </c>
      <c r="AQ51" s="365"/>
      <c r="AR51" s="365">
        <v>21711.7</v>
      </c>
      <c r="AS51" s="365"/>
      <c r="AT51" s="365"/>
      <c r="AU51" s="365"/>
      <c r="AV51" s="365"/>
      <c r="AW51" s="365"/>
      <c r="AX51" s="365"/>
      <c r="AY51" s="365">
        <v>14870.52</v>
      </c>
      <c r="AZ51" s="365"/>
      <c r="BA51" s="365">
        <v>14367.72</v>
      </c>
      <c r="BB51" s="365"/>
      <c r="BC51" s="365"/>
      <c r="BD51" s="365"/>
      <c r="BE51" s="365">
        <v>568401.75</v>
      </c>
      <c r="BF51" s="365">
        <v>1742.49</v>
      </c>
      <c r="BG51" s="365">
        <v>116534.72</v>
      </c>
      <c r="BH51" s="365">
        <v>1717611.69</v>
      </c>
      <c r="BI51" s="365"/>
      <c r="BJ51" s="365"/>
      <c r="BK51" s="365"/>
      <c r="BL51" s="365"/>
      <c r="BM51" s="365"/>
      <c r="BN51" s="365">
        <f>4982047+50664</f>
        <v>5032711</v>
      </c>
      <c r="BO51" s="365"/>
      <c r="BP51" s="365"/>
      <c r="BQ51" s="365"/>
      <c r="BR51" s="365"/>
      <c r="BS51" s="365"/>
      <c r="BT51" s="365"/>
      <c r="BU51" s="365"/>
      <c r="BV51" s="365"/>
      <c r="BW51" s="365"/>
      <c r="BX51" s="365"/>
      <c r="BY51" s="365">
        <v>90944.83</v>
      </c>
      <c r="BZ51" s="365"/>
      <c r="CA51" s="365">
        <v>13785.65</v>
      </c>
      <c r="CB51" s="365"/>
      <c r="CC51" s="365"/>
      <c r="CD51" s="372"/>
      <c r="CE51" s="372">
        <f>SUM(C51:CD51)</f>
        <v>12121553.220000001</v>
      </c>
      <c r="CF51" s="2"/>
    </row>
    <row r="52" spans="1:84" ht="12.65" customHeight="1" x14ac:dyDescent="0.35">
      <c r="A52" s="378" t="s">
        <v>208</v>
      </c>
      <c r="B52" s="365"/>
      <c r="C52" s="372">
        <f>ROUND((B52/(CE76+CF76)*C76),0)</f>
        <v>0</v>
      </c>
      <c r="D52" s="372">
        <f>ROUND((B52/(CE76+CF76)*D76),0)</f>
        <v>0</v>
      </c>
      <c r="E52" s="372">
        <f>ROUND((B52/(CE76+CF76)*E76),0)</f>
        <v>0</v>
      </c>
      <c r="F52" s="372">
        <f>ROUND((B52/(CE76+CF76)*F76),0)</f>
        <v>0</v>
      </c>
      <c r="G52" s="372">
        <f>ROUND((B52/(CE76+CF76)*G76),0)</f>
        <v>0</v>
      </c>
      <c r="H52" s="372">
        <f>ROUND((B52/(CE76+CF76)*H76),0)</f>
        <v>0</v>
      </c>
      <c r="I52" s="372">
        <f>ROUND((B52/(CE76+CF76)*I76),0)</f>
        <v>0</v>
      </c>
      <c r="J52" s="372">
        <f>ROUND((B52/(CE76+CF76)*J76),0)</f>
        <v>0</v>
      </c>
      <c r="K52" s="372">
        <f>ROUND((B52/(CE76+CF76)*K76),0)</f>
        <v>0</v>
      </c>
      <c r="L52" s="372">
        <f>ROUND((B52/(CE76+CF76)*L76),0)</f>
        <v>0</v>
      </c>
      <c r="M52" s="372">
        <f>ROUND((B52/(CE76+CF76)*M76),0)</f>
        <v>0</v>
      </c>
      <c r="N52" s="372">
        <f>ROUND((B52/(CE76+CF76)*N76),0)</f>
        <v>0</v>
      </c>
      <c r="O52" s="372">
        <f>ROUND((B52/(CE76+CF76)*O76),0)</f>
        <v>0</v>
      </c>
      <c r="P52" s="372">
        <f>ROUND((B52/(CE76+CF76)*P76),0)</f>
        <v>0</v>
      </c>
      <c r="Q52" s="372">
        <f>ROUND((B52/(CE76+CF76)*Q76),0)</f>
        <v>0</v>
      </c>
      <c r="R52" s="372">
        <f>ROUND((B52/(CE76+CF76)*R76),0)</f>
        <v>0</v>
      </c>
      <c r="S52" s="372">
        <f>ROUND((B52/(CE76+CF76)*S76),0)</f>
        <v>0</v>
      </c>
      <c r="T52" s="372">
        <f>ROUND((B52/(CE76+CF76)*T76),0)</f>
        <v>0</v>
      </c>
      <c r="U52" s="372">
        <f>ROUND((B52/(CE76+CF76)*U76),0)</f>
        <v>0</v>
      </c>
      <c r="V52" s="372">
        <f>ROUND((B52/(CE76+CF76)*V76),0)</f>
        <v>0</v>
      </c>
      <c r="W52" s="372">
        <f>ROUND((B52/(CE76+CF76)*W76),0)</f>
        <v>0</v>
      </c>
      <c r="X52" s="372">
        <f>ROUND((B52/(CE76+CF76)*X76),0)</f>
        <v>0</v>
      </c>
      <c r="Y52" s="372">
        <f>ROUND((B52/(CE76+CF76)*Y76),0)</f>
        <v>0</v>
      </c>
      <c r="Z52" s="372">
        <f>ROUND((B52/(CE76+CF76)*Z76),0)</f>
        <v>0</v>
      </c>
      <c r="AA52" s="372">
        <f>ROUND((B52/(CE76+CF76)*AA76),0)</f>
        <v>0</v>
      </c>
      <c r="AB52" s="372">
        <f>ROUND((B52/(CE76+CF76)*AB76),0)</f>
        <v>0</v>
      </c>
      <c r="AC52" s="372">
        <f>ROUND((B52/(CE76+CF76)*AC76),0)</f>
        <v>0</v>
      </c>
      <c r="AD52" s="372">
        <f>ROUND((B52/(CE76+CF76)*AD76),0)</f>
        <v>0</v>
      </c>
      <c r="AE52" s="372">
        <f>ROUND((B52/(CE76+CF76)*AE76),0)</f>
        <v>0</v>
      </c>
      <c r="AF52" s="372">
        <f>ROUND((B52/(CE76+CF76)*AF76),0)</f>
        <v>0</v>
      </c>
      <c r="AG52" s="372">
        <f>ROUND((B52/(CE76+CF76)*AG76),0)</f>
        <v>0</v>
      </c>
      <c r="AH52" s="372">
        <f>ROUND((B52/(CE76+CF76)*AH76),0)</f>
        <v>0</v>
      </c>
      <c r="AI52" s="372">
        <f>ROUND((B52/(CE76+CF76)*AI76),0)</f>
        <v>0</v>
      </c>
      <c r="AJ52" s="372">
        <f>ROUND((B52/(CE76+CF76)*AJ76),0)</f>
        <v>0</v>
      </c>
      <c r="AK52" s="372">
        <f>ROUND((B52/(CE76+CF76)*AK76),0)</f>
        <v>0</v>
      </c>
      <c r="AL52" s="372">
        <f>ROUND((B52/(CE76+CF76)*AL76),0)</f>
        <v>0</v>
      </c>
      <c r="AM52" s="372">
        <f>ROUND((B52/(CE76+CF76)*AM76),0)</f>
        <v>0</v>
      </c>
      <c r="AN52" s="372">
        <f>ROUND((B52/(CE76+CF76)*AN76),0)</f>
        <v>0</v>
      </c>
      <c r="AO52" s="372">
        <f>ROUND((B52/(CE76+CF76)*AO76),0)</f>
        <v>0</v>
      </c>
      <c r="AP52" s="372">
        <f>ROUND((B52/(CE76+CF76)*AP76),0)</f>
        <v>0</v>
      </c>
      <c r="AQ52" s="372">
        <f>ROUND((B52/(CE76+CF76)*AQ76),0)</f>
        <v>0</v>
      </c>
      <c r="AR52" s="372">
        <f>ROUND((B52/(CE76+CF76)*AR76),0)</f>
        <v>0</v>
      </c>
      <c r="AS52" s="372">
        <f>ROUND((B52/(CE76+CF76)*AS76),0)</f>
        <v>0</v>
      </c>
      <c r="AT52" s="372">
        <f>ROUND((B52/(CE76+CF76)*AT76),0)</f>
        <v>0</v>
      </c>
      <c r="AU52" s="372">
        <f>ROUND((B52/(CE76+CF76)*AU76),0)</f>
        <v>0</v>
      </c>
      <c r="AV52" s="372">
        <f>ROUND((B52/(CE76+CF76)*AV76),0)</f>
        <v>0</v>
      </c>
      <c r="AW52" s="372">
        <f>ROUND((B52/(CE76+CF76)*AW76),0)</f>
        <v>0</v>
      </c>
      <c r="AX52" s="372">
        <f>ROUND((B52/(CE76+CF76)*AX76),0)</f>
        <v>0</v>
      </c>
      <c r="AY52" s="372">
        <f>ROUND((B52/(CE76+CF76)*AY76),0)</f>
        <v>0</v>
      </c>
      <c r="AZ52" s="372">
        <f>ROUND((B52/(CE76+CF76)*AZ76),0)</f>
        <v>0</v>
      </c>
      <c r="BA52" s="372">
        <f>ROUND((B52/(CE76+CF76)*BA76),0)</f>
        <v>0</v>
      </c>
      <c r="BB52" s="372">
        <f>ROUND((B52/(CE76+CF76)*BB76),0)</f>
        <v>0</v>
      </c>
      <c r="BC52" s="372">
        <f>ROUND((B52/(CE76+CF76)*BC76),0)</f>
        <v>0</v>
      </c>
      <c r="BD52" s="372">
        <f>ROUND((B52/(CE76+CF76)*BD76),0)</f>
        <v>0</v>
      </c>
      <c r="BE52" s="372">
        <f>ROUND((B52/(CE76+CF76)*BE76),0)</f>
        <v>0</v>
      </c>
      <c r="BF52" s="372">
        <f>ROUND((B52/(CE76+CF76)*BF76),0)</f>
        <v>0</v>
      </c>
      <c r="BG52" s="372">
        <f>ROUND((B52/(CE76+CF76)*BG76),0)</f>
        <v>0</v>
      </c>
      <c r="BH52" s="372">
        <f>ROUND((B52/(CE76+CF76)*BH76),0)</f>
        <v>0</v>
      </c>
      <c r="BI52" s="372">
        <f>ROUND((B52/(CE76+CF76)*BI76),0)</f>
        <v>0</v>
      </c>
      <c r="BJ52" s="372">
        <f>ROUND((B52/(CE76+CF76)*BJ76),0)</f>
        <v>0</v>
      </c>
      <c r="BK52" s="372">
        <f>ROUND((B52/(CE76+CF76)*BK76),0)</f>
        <v>0</v>
      </c>
      <c r="BL52" s="372">
        <f>ROUND((B52/(CE76+CF76)*BL76),0)</f>
        <v>0</v>
      </c>
      <c r="BM52" s="372">
        <f>ROUND((B52/(CE76+CF76)*BM76),0)</f>
        <v>0</v>
      </c>
      <c r="BN52" s="372">
        <f>ROUND((B52/(CE76+CF76)*BN76),0)</f>
        <v>0</v>
      </c>
      <c r="BO52" s="372">
        <f>ROUND((B52/(CE76+CF76)*BO76),0)</f>
        <v>0</v>
      </c>
      <c r="BP52" s="372">
        <f>ROUND((B52/(CE76+CF76)*BP76),0)</f>
        <v>0</v>
      </c>
      <c r="BQ52" s="372">
        <f>ROUND((B52/(CE76+CF76)*BQ76),0)</f>
        <v>0</v>
      </c>
      <c r="BR52" s="372">
        <f>ROUND((B52/(CE76+CF76)*BR76),0)</f>
        <v>0</v>
      </c>
      <c r="BS52" s="372">
        <f>ROUND((B52/(CE76+CF76)*BS76),0)</f>
        <v>0</v>
      </c>
      <c r="BT52" s="372">
        <f>ROUND((B52/(CE76+CF76)*BT76),0)</f>
        <v>0</v>
      </c>
      <c r="BU52" s="372">
        <f>ROUND((B52/(CE76+CF76)*BU76),0)</f>
        <v>0</v>
      </c>
      <c r="BV52" s="372">
        <f>ROUND((B52/(CE76+CF76)*BV76),0)</f>
        <v>0</v>
      </c>
      <c r="BW52" s="372">
        <f>ROUND((B52/(CE76+CF76)*BW76),0)</f>
        <v>0</v>
      </c>
      <c r="BX52" s="372">
        <f>ROUND((B52/(CE76+CF76)*BX76),0)</f>
        <v>0</v>
      </c>
      <c r="BY52" s="372">
        <f>ROUND((B52/(CE76+CF76)*BY76),0)</f>
        <v>0</v>
      </c>
      <c r="BZ52" s="372">
        <f>ROUND((B52/(CE76+CF76)*BZ76),0)</f>
        <v>0</v>
      </c>
      <c r="CA52" s="372">
        <f>ROUND((B52/(CE76+CF76)*CA76),0)</f>
        <v>0</v>
      </c>
      <c r="CB52" s="372">
        <f>ROUND((B52/(CE76+CF76)*CB76),0)</f>
        <v>0</v>
      </c>
      <c r="CC52" s="372">
        <f>ROUND((B52/(CE76+CF76)*CC76),0)</f>
        <v>0</v>
      </c>
      <c r="CD52" s="372"/>
      <c r="CE52" s="372">
        <f>SUM(C52:CD52)</f>
        <v>0</v>
      </c>
      <c r="CF52" s="2"/>
    </row>
    <row r="53" spans="1:84" ht="12.65" customHeight="1" x14ac:dyDescent="0.35">
      <c r="A53" s="372" t="s">
        <v>206</v>
      </c>
      <c r="B53" s="372">
        <f>B51+B52</f>
        <v>12121553.220000001</v>
      </c>
      <c r="C53" s="372"/>
      <c r="D53" s="372"/>
      <c r="E53" s="372"/>
      <c r="F53" s="372"/>
      <c r="G53" s="372"/>
      <c r="H53" s="372"/>
      <c r="I53" s="372"/>
      <c r="J53" s="372"/>
      <c r="K53" s="372"/>
      <c r="L53" s="372"/>
      <c r="M53" s="372"/>
      <c r="N53" s="372"/>
      <c r="O53" s="372"/>
      <c r="P53" s="372"/>
      <c r="Q53" s="372"/>
      <c r="R53" s="372"/>
      <c r="S53" s="372"/>
      <c r="T53" s="372"/>
      <c r="U53" s="372"/>
      <c r="V53" s="372"/>
      <c r="W53" s="372"/>
      <c r="X53" s="372"/>
      <c r="Y53" s="372"/>
      <c r="Z53" s="372"/>
      <c r="AA53" s="372"/>
      <c r="AB53" s="372"/>
      <c r="AC53" s="372"/>
      <c r="AD53" s="372"/>
      <c r="AE53" s="372"/>
      <c r="AF53" s="372"/>
      <c r="AG53" s="372"/>
      <c r="AH53" s="372"/>
      <c r="AI53" s="372"/>
      <c r="AJ53" s="372"/>
      <c r="AK53" s="372"/>
      <c r="AL53" s="372"/>
      <c r="AM53" s="372"/>
      <c r="AN53" s="372"/>
      <c r="AO53" s="372"/>
      <c r="AP53" s="372"/>
      <c r="AQ53" s="372"/>
      <c r="AR53" s="372"/>
      <c r="AS53" s="372"/>
      <c r="AT53" s="372"/>
      <c r="AU53" s="372"/>
      <c r="AV53" s="372"/>
      <c r="AW53" s="372"/>
      <c r="AX53" s="372"/>
      <c r="AY53" s="372"/>
      <c r="AZ53" s="372"/>
      <c r="BA53" s="372"/>
      <c r="BB53" s="372"/>
      <c r="BC53" s="372"/>
      <c r="BD53" s="372"/>
      <c r="BE53" s="372"/>
      <c r="BF53" s="372"/>
      <c r="BG53" s="372"/>
      <c r="BH53" s="372"/>
      <c r="BI53" s="372"/>
      <c r="BJ53" s="372"/>
      <c r="BK53" s="372"/>
      <c r="BL53" s="372"/>
      <c r="BM53" s="372"/>
      <c r="BN53" s="372"/>
      <c r="BO53" s="372"/>
      <c r="BP53" s="372"/>
      <c r="BQ53" s="372"/>
      <c r="BR53" s="372"/>
      <c r="BS53" s="372"/>
      <c r="BT53" s="372"/>
      <c r="BU53" s="372"/>
      <c r="BV53" s="372"/>
      <c r="BW53" s="372"/>
      <c r="BX53" s="372"/>
      <c r="BY53" s="372"/>
      <c r="BZ53" s="372"/>
      <c r="CA53" s="372"/>
      <c r="CB53" s="372"/>
      <c r="CC53" s="372"/>
      <c r="CD53" s="372"/>
      <c r="CE53" s="372"/>
      <c r="CF53" s="2"/>
    </row>
    <row r="54" spans="1:84" ht="15.75" customHeight="1" x14ac:dyDescent="0.35">
      <c r="A54" s="372"/>
      <c r="B54" s="372"/>
      <c r="C54" s="379"/>
      <c r="D54" s="372"/>
      <c r="E54" s="372"/>
      <c r="F54" s="372"/>
      <c r="G54" s="372"/>
      <c r="H54" s="372"/>
      <c r="I54" s="372"/>
      <c r="J54" s="372"/>
      <c r="K54" s="372"/>
      <c r="L54" s="372"/>
      <c r="M54" s="372"/>
      <c r="N54" s="372"/>
      <c r="O54" s="372"/>
      <c r="P54" s="372"/>
      <c r="Q54" s="372"/>
      <c r="R54" s="372"/>
      <c r="S54" s="372"/>
      <c r="T54" s="372"/>
      <c r="U54" s="372"/>
      <c r="V54" s="372"/>
      <c r="W54" s="372"/>
      <c r="X54" s="372"/>
      <c r="Y54" s="372"/>
      <c r="Z54" s="372"/>
      <c r="AA54" s="372"/>
      <c r="AB54" s="372"/>
      <c r="AC54" s="372"/>
      <c r="AD54" s="372"/>
      <c r="AE54" s="372"/>
      <c r="AF54" s="372"/>
      <c r="AG54" s="372"/>
      <c r="AH54" s="372"/>
      <c r="AI54" s="372"/>
      <c r="AJ54" s="372"/>
      <c r="AK54" s="372"/>
      <c r="AL54" s="372"/>
      <c r="AM54" s="372"/>
      <c r="AN54" s="372"/>
      <c r="AO54" s="372"/>
      <c r="AP54" s="372"/>
      <c r="AQ54" s="372"/>
      <c r="AR54" s="372"/>
      <c r="AS54" s="372"/>
      <c r="AT54" s="372"/>
      <c r="AU54" s="372"/>
      <c r="AV54" s="372"/>
      <c r="AW54" s="372"/>
      <c r="AX54" s="372"/>
      <c r="AY54" s="372"/>
      <c r="AZ54" s="372"/>
      <c r="BA54" s="372"/>
      <c r="BB54" s="372"/>
      <c r="BC54" s="372"/>
      <c r="BD54" s="372"/>
      <c r="BE54" s="372"/>
      <c r="BF54" s="372"/>
      <c r="BG54" s="372"/>
      <c r="BH54" s="372"/>
      <c r="BI54" s="372"/>
      <c r="BJ54" s="372"/>
      <c r="BK54" s="372"/>
      <c r="BL54" s="372"/>
      <c r="BM54" s="372"/>
      <c r="BN54" s="372"/>
      <c r="BO54" s="372"/>
      <c r="BP54" s="372"/>
      <c r="BQ54" s="372"/>
      <c r="BR54" s="372"/>
      <c r="BS54" s="372"/>
      <c r="BT54" s="372"/>
      <c r="BU54" s="372"/>
      <c r="BV54" s="372"/>
      <c r="BW54" s="372"/>
      <c r="BX54" s="372"/>
      <c r="BY54" s="372"/>
      <c r="BZ54" s="372"/>
      <c r="CA54" s="372"/>
      <c r="CB54" s="372"/>
      <c r="CC54" s="372"/>
      <c r="CD54" s="372"/>
      <c r="CE54" s="372"/>
      <c r="CF54" s="2"/>
    </row>
    <row r="55" spans="1:84" ht="12.65" customHeight="1" x14ac:dyDescent="0.35">
      <c r="A55" s="378" t="s">
        <v>209</v>
      </c>
      <c r="B55" s="372"/>
      <c r="C55" s="373" t="s">
        <v>10</v>
      </c>
      <c r="D55" s="374" t="s">
        <v>11</v>
      </c>
      <c r="E55" s="374" t="s">
        <v>12</v>
      </c>
      <c r="F55" s="374" t="s">
        <v>13</v>
      </c>
      <c r="G55" s="374" t="s">
        <v>14</v>
      </c>
      <c r="H55" s="374" t="s">
        <v>15</v>
      </c>
      <c r="I55" s="374" t="s">
        <v>16</v>
      </c>
      <c r="J55" s="374" t="s">
        <v>17</v>
      </c>
      <c r="K55" s="374" t="s">
        <v>18</v>
      </c>
      <c r="L55" s="374" t="s">
        <v>19</v>
      </c>
      <c r="M55" s="374" t="s">
        <v>20</v>
      </c>
      <c r="N55" s="374" t="s">
        <v>21</v>
      </c>
      <c r="O55" s="374" t="s">
        <v>22</v>
      </c>
      <c r="P55" s="374" t="s">
        <v>23</v>
      </c>
      <c r="Q55" s="374" t="s">
        <v>24</v>
      </c>
      <c r="R55" s="374" t="s">
        <v>25</v>
      </c>
      <c r="S55" s="374" t="s">
        <v>26</v>
      </c>
      <c r="T55" s="380" t="s">
        <v>27</v>
      </c>
      <c r="U55" s="374" t="s">
        <v>28</v>
      </c>
      <c r="V55" s="374" t="s">
        <v>29</v>
      </c>
      <c r="W55" s="374" t="s">
        <v>30</v>
      </c>
      <c r="X55" s="374" t="s">
        <v>31</v>
      </c>
      <c r="Y55" s="374" t="s">
        <v>32</v>
      </c>
      <c r="Z55" s="374" t="s">
        <v>33</v>
      </c>
      <c r="AA55" s="374" t="s">
        <v>34</v>
      </c>
      <c r="AB55" s="374" t="s">
        <v>35</v>
      </c>
      <c r="AC55" s="374" t="s">
        <v>36</v>
      </c>
      <c r="AD55" s="374" t="s">
        <v>37</v>
      </c>
      <c r="AE55" s="374" t="s">
        <v>38</v>
      </c>
      <c r="AF55" s="374" t="s">
        <v>39</v>
      </c>
      <c r="AG55" s="374" t="s">
        <v>40</v>
      </c>
      <c r="AH55" s="374" t="s">
        <v>41</v>
      </c>
      <c r="AI55" s="374" t="s">
        <v>42</v>
      </c>
      <c r="AJ55" s="374" t="s">
        <v>43</v>
      </c>
      <c r="AK55" s="374" t="s">
        <v>44</v>
      </c>
      <c r="AL55" s="374" t="s">
        <v>45</v>
      </c>
      <c r="AM55" s="374" t="s">
        <v>46</v>
      </c>
      <c r="AN55" s="374" t="s">
        <v>47</v>
      </c>
      <c r="AO55" s="374" t="s">
        <v>48</v>
      </c>
      <c r="AP55" s="374" t="s">
        <v>49</v>
      </c>
      <c r="AQ55" s="374" t="s">
        <v>50</v>
      </c>
      <c r="AR55" s="374" t="s">
        <v>51</v>
      </c>
      <c r="AS55" s="374" t="s">
        <v>52</v>
      </c>
      <c r="AT55" s="374" t="s">
        <v>53</v>
      </c>
      <c r="AU55" s="374" t="s">
        <v>54</v>
      </c>
      <c r="AV55" s="374" t="s">
        <v>55</v>
      </c>
      <c r="AW55" s="374" t="s">
        <v>56</v>
      </c>
      <c r="AX55" s="374" t="s">
        <v>57</v>
      </c>
      <c r="AY55" s="374" t="s">
        <v>58</v>
      </c>
      <c r="AZ55" s="374" t="s">
        <v>59</v>
      </c>
      <c r="BA55" s="374" t="s">
        <v>60</v>
      </c>
      <c r="BB55" s="374" t="s">
        <v>61</v>
      </c>
      <c r="BC55" s="374" t="s">
        <v>62</v>
      </c>
      <c r="BD55" s="374" t="s">
        <v>63</v>
      </c>
      <c r="BE55" s="374" t="s">
        <v>64</v>
      </c>
      <c r="BF55" s="374" t="s">
        <v>65</v>
      </c>
      <c r="BG55" s="374" t="s">
        <v>66</v>
      </c>
      <c r="BH55" s="374" t="s">
        <v>67</v>
      </c>
      <c r="BI55" s="374" t="s">
        <v>68</v>
      </c>
      <c r="BJ55" s="374" t="s">
        <v>69</v>
      </c>
      <c r="BK55" s="374" t="s">
        <v>70</v>
      </c>
      <c r="BL55" s="374" t="s">
        <v>71</v>
      </c>
      <c r="BM55" s="374" t="s">
        <v>72</v>
      </c>
      <c r="BN55" s="374" t="s">
        <v>73</v>
      </c>
      <c r="BO55" s="374" t="s">
        <v>74</v>
      </c>
      <c r="BP55" s="374" t="s">
        <v>75</v>
      </c>
      <c r="BQ55" s="374" t="s">
        <v>76</v>
      </c>
      <c r="BR55" s="374" t="s">
        <v>77</v>
      </c>
      <c r="BS55" s="374" t="s">
        <v>78</v>
      </c>
      <c r="BT55" s="374" t="s">
        <v>79</v>
      </c>
      <c r="BU55" s="374" t="s">
        <v>80</v>
      </c>
      <c r="BV55" s="374" t="s">
        <v>81</v>
      </c>
      <c r="BW55" s="374" t="s">
        <v>82</v>
      </c>
      <c r="BX55" s="374" t="s">
        <v>83</v>
      </c>
      <c r="BY55" s="374" t="s">
        <v>84</v>
      </c>
      <c r="BZ55" s="374" t="s">
        <v>85</v>
      </c>
      <c r="CA55" s="374" t="s">
        <v>86</v>
      </c>
      <c r="CB55" s="374" t="s">
        <v>87</v>
      </c>
      <c r="CC55" s="374" t="s">
        <v>88</v>
      </c>
      <c r="CD55" s="374" t="s">
        <v>89</v>
      </c>
      <c r="CE55" s="374" t="s">
        <v>90</v>
      </c>
      <c r="CF55" s="2"/>
    </row>
    <row r="56" spans="1:84" ht="12.65" customHeight="1" x14ac:dyDescent="0.35">
      <c r="A56" s="378" t="s">
        <v>210</v>
      </c>
      <c r="B56" s="372"/>
      <c r="C56" s="373" t="s">
        <v>92</v>
      </c>
      <c r="D56" s="374" t="s">
        <v>93</v>
      </c>
      <c r="E56" s="374" t="s">
        <v>94</v>
      </c>
      <c r="F56" s="374" t="s">
        <v>95</v>
      </c>
      <c r="G56" s="374" t="s">
        <v>96</v>
      </c>
      <c r="H56" s="374" t="s">
        <v>97</v>
      </c>
      <c r="I56" s="374" t="s">
        <v>98</v>
      </c>
      <c r="J56" s="374" t="s">
        <v>99</v>
      </c>
      <c r="K56" s="374" t="s">
        <v>100</v>
      </c>
      <c r="L56" s="374" t="s">
        <v>101</v>
      </c>
      <c r="M56" s="374" t="s">
        <v>102</v>
      </c>
      <c r="N56" s="374" t="s">
        <v>103</v>
      </c>
      <c r="O56" s="374" t="s">
        <v>104</v>
      </c>
      <c r="P56" s="374" t="s">
        <v>105</v>
      </c>
      <c r="Q56" s="374" t="s">
        <v>106</v>
      </c>
      <c r="R56" s="374" t="s">
        <v>107</v>
      </c>
      <c r="S56" s="374" t="s">
        <v>108</v>
      </c>
      <c r="T56" s="374" t="s">
        <v>1194</v>
      </c>
      <c r="U56" s="374" t="s">
        <v>109</v>
      </c>
      <c r="V56" s="374" t="s">
        <v>110</v>
      </c>
      <c r="W56" s="374" t="s">
        <v>111</v>
      </c>
      <c r="X56" s="374" t="s">
        <v>112</v>
      </c>
      <c r="Y56" s="374" t="s">
        <v>113</v>
      </c>
      <c r="Z56" s="374" t="s">
        <v>113</v>
      </c>
      <c r="AA56" s="374" t="s">
        <v>114</v>
      </c>
      <c r="AB56" s="374" t="s">
        <v>115</v>
      </c>
      <c r="AC56" s="374" t="s">
        <v>116</v>
      </c>
      <c r="AD56" s="374" t="s">
        <v>117</v>
      </c>
      <c r="AE56" s="374" t="s">
        <v>96</v>
      </c>
      <c r="AF56" s="374" t="s">
        <v>97</v>
      </c>
      <c r="AG56" s="374" t="s">
        <v>118</v>
      </c>
      <c r="AH56" s="374" t="s">
        <v>119</v>
      </c>
      <c r="AI56" s="374" t="s">
        <v>120</v>
      </c>
      <c r="AJ56" s="374" t="s">
        <v>121</v>
      </c>
      <c r="AK56" s="374" t="s">
        <v>122</v>
      </c>
      <c r="AL56" s="374" t="s">
        <v>123</v>
      </c>
      <c r="AM56" s="374" t="s">
        <v>124</v>
      </c>
      <c r="AN56" s="374" t="s">
        <v>110</v>
      </c>
      <c r="AO56" s="374" t="s">
        <v>125</v>
      </c>
      <c r="AP56" s="374" t="s">
        <v>126</v>
      </c>
      <c r="AQ56" s="374" t="s">
        <v>127</v>
      </c>
      <c r="AR56" s="374" t="s">
        <v>128</v>
      </c>
      <c r="AS56" s="374" t="s">
        <v>129</v>
      </c>
      <c r="AT56" s="374" t="s">
        <v>130</v>
      </c>
      <c r="AU56" s="374" t="s">
        <v>131</v>
      </c>
      <c r="AV56" s="374" t="s">
        <v>132</v>
      </c>
      <c r="AW56" s="374" t="s">
        <v>133</v>
      </c>
      <c r="AX56" s="374" t="s">
        <v>134</v>
      </c>
      <c r="AY56" s="374" t="s">
        <v>135</v>
      </c>
      <c r="AZ56" s="374" t="s">
        <v>136</v>
      </c>
      <c r="BA56" s="374" t="s">
        <v>137</v>
      </c>
      <c r="BB56" s="374" t="s">
        <v>138</v>
      </c>
      <c r="BC56" s="374" t="s">
        <v>108</v>
      </c>
      <c r="BD56" s="374" t="s">
        <v>139</v>
      </c>
      <c r="BE56" s="374" t="s">
        <v>140</v>
      </c>
      <c r="BF56" s="374" t="s">
        <v>141</v>
      </c>
      <c r="BG56" s="374" t="s">
        <v>142</v>
      </c>
      <c r="BH56" s="374" t="s">
        <v>143</v>
      </c>
      <c r="BI56" s="374" t="s">
        <v>144</v>
      </c>
      <c r="BJ56" s="374" t="s">
        <v>145</v>
      </c>
      <c r="BK56" s="374" t="s">
        <v>146</v>
      </c>
      <c r="BL56" s="374" t="s">
        <v>147</v>
      </c>
      <c r="BM56" s="374" t="s">
        <v>132</v>
      </c>
      <c r="BN56" s="374" t="s">
        <v>148</v>
      </c>
      <c r="BO56" s="374" t="s">
        <v>149</v>
      </c>
      <c r="BP56" s="374" t="s">
        <v>150</v>
      </c>
      <c r="BQ56" s="374" t="s">
        <v>151</v>
      </c>
      <c r="BR56" s="374" t="s">
        <v>152</v>
      </c>
      <c r="BS56" s="374" t="s">
        <v>153</v>
      </c>
      <c r="BT56" s="374" t="s">
        <v>154</v>
      </c>
      <c r="BU56" s="374" t="s">
        <v>155</v>
      </c>
      <c r="BV56" s="374" t="s">
        <v>155</v>
      </c>
      <c r="BW56" s="374" t="s">
        <v>155</v>
      </c>
      <c r="BX56" s="374" t="s">
        <v>156</v>
      </c>
      <c r="BY56" s="374" t="s">
        <v>157</v>
      </c>
      <c r="BZ56" s="374" t="s">
        <v>158</v>
      </c>
      <c r="CA56" s="374" t="s">
        <v>159</v>
      </c>
      <c r="CB56" s="374" t="s">
        <v>160</v>
      </c>
      <c r="CC56" s="374" t="s">
        <v>132</v>
      </c>
      <c r="CD56" s="374" t="s">
        <v>211</v>
      </c>
      <c r="CE56" s="374" t="s">
        <v>161</v>
      </c>
      <c r="CF56" s="2"/>
    </row>
    <row r="57" spans="1:84" ht="12.65" customHeight="1" x14ac:dyDescent="0.35">
      <c r="A57" s="378" t="s">
        <v>212</v>
      </c>
      <c r="B57" s="372"/>
      <c r="C57" s="373" t="s">
        <v>163</v>
      </c>
      <c r="D57" s="374" t="s">
        <v>163</v>
      </c>
      <c r="E57" s="374" t="s">
        <v>163</v>
      </c>
      <c r="F57" s="374" t="s">
        <v>164</v>
      </c>
      <c r="G57" s="374" t="s">
        <v>165</v>
      </c>
      <c r="H57" s="374" t="s">
        <v>163</v>
      </c>
      <c r="I57" s="374" t="s">
        <v>166</v>
      </c>
      <c r="J57" s="374"/>
      <c r="K57" s="374" t="s">
        <v>157</v>
      </c>
      <c r="L57" s="374" t="s">
        <v>167</v>
      </c>
      <c r="M57" s="374" t="s">
        <v>168</v>
      </c>
      <c r="N57" s="374" t="s">
        <v>169</v>
      </c>
      <c r="O57" s="374" t="s">
        <v>170</v>
      </c>
      <c r="P57" s="374" t="s">
        <v>169</v>
      </c>
      <c r="Q57" s="374" t="s">
        <v>171</v>
      </c>
      <c r="R57" s="374"/>
      <c r="S57" s="374" t="s">
        <v>169</v>
      </c>
      <c r="T57" s="374" t="s">
        <v>172</v>
      </c>
      <c r="U57" s="374"/>
      <c r="V57" s="374" t="s">
        <v>173</v>
      </c>
      <c r="W57" s="374" t="s">
        <v>174</v>
      </c>
      <c r="X57" s="374" t="s">
        <v>175</v>
      </c>
      <c r="Y57" s="374" t="s">
        <v>176</v>
      </c>
      <c r="Z57" s="374" t="s">
        <v>177</v>
      </c>
      <c r="AA57" s="374" t="s">
        <v>178</v>
      </c>
      <c r="AB57" s="374"/>
      <c r="AC57" s="374" t="s">
        <v>172</v>
      </c>
      <c r="AD57" s="374"/>
      <c r="AE57" s="374" t="s">
        <v>172</v>
      </c>
      <c r="AF57" s="374" t="s">
        <v>179</v>
      </c>
      <c r="AG57" s="374" t="s">
        <v>171</v>
      </c>
      <c r="AH57" s="374"/>
      <c r="AI57" s="374" t="s">
        <v>180</v>
      </c>
      <c r="AJ57" s="374"/>
      <c r="AK57" s="374" t="s">
        <v>172</v>
      </c>
      <c r="AL57" s="374" t="s">
        <v>172</v>
      </c>
      <c r="AM57" s="374" t="s">
        <v>172</v>
      </c>
      <c r="AN57" s="374" t="s">
        <v>181</v>
      </c>
      <c r="AO57" s="374" t="s">
        <v>182</v>
      </c>
      <c r="AP57" s="374" t="s">
        <v>121</v>
      </c>
      <c r="AQ57" s="374" t="s">
        <v>183</v>
      </c>
      <c r="AR57" s="374" t="s">
        <v>169</v>
      </c>
      <c r="AS57" s="374"/>
      <c r="AT57" s="374" t="s">
        <v>184</v>
      </c>
      <c r="AU57" s="374" t="s">
        <v>185</v>
      </c>
      <c r="AV57" s="374" t="s">
        <v>186</v>
      </c>
      <c r="AW57" s="374" t="s">
        <v>187</v>
      </c>
      <c r="AX57" s="374" t="s">
        <v>188</v>
      </c>
      <c r="AY57" s="374"/>
      <c r="AZ57" s="374"/>
      <c r="BA57" s="374" t="s">
        <v>189</v>
      </c>
      <c r="BB57" s="374" t="s">
        <v>169</v>
      </c>
      <c r="BC57" s="374" t="s">
        <v>183</v>
      </c>
      <c r="BD57" s="374"/>
      <c r="BE57" s="374"/>
      <c r="BF57" s="374"/>
      <c r="BG57" s="374"/>
      <c r="BH57" s="374" t="s">
        <v>190</v>
      </c>
      <c r="BI57" s="374" t="s">
        <v>169</v>
      </c>
      <c r="BJ57" s="374"/>
      <c r="BK57" s="374" t="s">
        <v>191</v>
      </c>
      <c r="BL57" s="374"/>
      <c r="BM57" s="374" t="s">
        <v>192</v>
      </c>
      <c r="BN57" s="374" t="s">
        <v>193</v>
      </c>
      <c r="BO57" s="374" t="s">
        <v>194</v>
      </c>
      <c r="BP57" s="374" t="s">
        <v>195</v>
      </c>
      <c r="BQ57" s="374" t="s">
        <v>196</v>
      </c>
      <c r="BR57" s="374"/>
      <c r="BS57" s="374" t="s">
        <v>197</v>
      </c>
      <c r="BT57" s="374" t="s">
        <v>169</v>
      </c>
      <c r="BU57" s="374" t="s">
        <v>198</v>
      </c>
      <c r="BV57" s="374" t="s">
        <v>199</v>
      </c>
      <c r="BW57" s="374" t="s">
        <v>200</v>
      </c>
      <c r="BX57" s="374" t="s">
        <v>151</v>
      </c>
      <c r="BY57" s="374" t="s">
        <v>193</v>
      </c>
      <c r="BZ57" s="374" t="s">
        <v>152</v>
      </c>
      <c r="CA57" s="374" t="s">
        <v>201</v>
      </c>
      <c r="CB57" s="374" t="s">
        <v>201</v>
      </c>
      <c r="CC57" s="374" t="s">
        <v>202</v>
      </c>
      <c r="CD57" s="374" t="s">
        <v>213</v>
      </c>
      <c r="CE57" s="374" t="s">
        <v>203</v>
      </c>
      <c r="CF57" s="2"/>
    </row>
    <row r="58" spans="1:84" ht="12.65" customHeight="1" x14ac:dyDescent="0.35">
      <c r="A58" s="378" t="s">
        <v>214</v>
      </c>
      <c r="B58" s="372"/>
      <c r="C58" s="373" t="s">
        <v>215</v>
      </c>
      <c r="D58" s="374" t="s">
        <v>215</v>
      </c>
      <c r="E58" s="374" t="s">
        <v>215</v>
      </c>
      <c r="F58" s="374" t="s">
        <v>215</v>
      </c>
      <c r="G58" s="374" t="s">
        <v>215</v>
      </c>
      <c r="H58" s="374" t="s">
        <v>215</v>
      </c>
      <c r="I58" s="374" t="s">
        <v>215</v>
      </c>
      <c r="J58" s="374" t="s">
        <v>216</v>
      </c>
      <c r="K58" s="374" t="s">
        <v>215</v>
      </c>
      <c r="L58" s="374" t="s">
        <v>215</v>
      </c>
      <c r="M58" s="374" t="s">
        <v>215</v>
      </c>
      <c r="N58" s="374" t="s">
        <v>215</v>
      </c>
      <c r="O58" s="374" t="s">
        <v>217</v>
      </c>
      <c r="P58" s="374" t="s">
        <v>218</v>
      </c>
      <c r="Q58" s="374" t="s">
        <v>219</v>
      </c>
      <c r="R58" s="375" t="s">
        <v>220</v>
      </c>
      <c r="S58" s="381" t="s">
        <v>221</v>
      </c>
      <c r="T58" s="381" t="s">
        <v>221</v>
      </c>
      <c r="U58" s="374" t="s">
        <v>222</v>
      </c>
      <c r="V58" s="374" t="s">
        <v>222</v>
      </c>
      <c r="W58" s="374" t="s">
        <v>223</v>
      </c>
      <c r="X58" s="374" t="s">
        <v>224</v>
      </c>
      <c r="Y58" s="374" t="s">
        <v>225</v>
      </c>
      <c r="Z58" s="374" t="s">
        <v>225</v>
      </c>
      <c r="AA58" s="374" t="s">
        <v>225</v>
      </c>
      <c r="AB58" s="381" t="s">
        <v>221</v>
      </c>
      <c r="AC58" s="374" t="s">
        <v>226</v>
      </c>
      <c r="AD58" s="374" t="s">
        <v>227</v>
      </c>
      <c r="AE58" s="374" t="s">
        <v>226</v>
      </c>
      <c r="AF58" s="374" t="s">
        <v>228</v>
      </c>
      <c r="AG58" s="374" t="s">
        <v>228</v>
      </c>
      <c r="AH58" s="374" t="s">
        <v>229</v>
      </c>
      <c r="AI58" s="374" t="s">
        <v>230</v>
      </c>
      <c r="AJ58" s="374" t="s">
        <v>228</v>
      </c>
      <c r="AK58" s="374" t="s">
        <v>226</v>
      </c>
      <c r="AL58" s="374" t="s">
        <v>226</v>
      </c>
      <c r="AM58" s="374" t="s">
        <v>226</v>
      </c>
      <c r="AN58" s="374" t="s">
        <v>217</v>
      </c>
      <c r="AO58" s="374" t="s">
        <v>227</v>
      </c>
      <c r="AP58" s="374" t="s">
        <v>228</v>
      </c>
      <c r="AQ58" s="374" t="s">
        <v>229</v>
      </c>
      <c r="AR58" s="374" t="s">
        <v>228</v>
      </c>
      <c r="AS58" s="374" t="s">
        <v>226</v>
      </c>
      <c r="AT58" s="374" t="s">
        <v>1212</v>
      </c>
      <c r="AU58" s="374" t="s">
        <v>228</v>
      </c>
      <c r="AV58" s="381" t="s">
        <v>221</v>
      </c>
      <c r="AW58" s="381" t="s">
        <v>221</v>
      </c>
      <c r="AX58" s="381" t="s">
        <v>221</v>
      </c>
      <c r="AY58" s="374" t="s">
        <v>231</v>
      </c>
      <c r="AZ58" s="374" t="s">
        <v>231</v>
      </c>
      <c r="BA58" s="381" t="s">
        <v>221</v>
      </c>
      <c r="BB58" s="381" t="s">
        <v>221</v>
      </c>
      <c r="BC58" s="381" t="s">
        <v>221</v>
      </c>
      <c r="BD58" s="381" t="s">
        <v>221</v>
      </c>
      <c r="BE58" s="374" t="s">
        <v>232</v>
      </c>
      <c r="BF58" s="381" t="s">
        <v>221</v>
      </c>
      <c r="BG58" s="381" t="s">
        <v>221</v>
      </c>
      <c r="BH58" s="381" t="s">
        <v>221</v>
      </c>
      <c r="BI58" s="381" t="s">
        <v>221</v>
      </c>
      <c r="BJ58" s="381" t="s">
        <v>221</v>
      </c>
      <c r="BK58" s="381" t="s">
        <v>221</v>
      </c>
      <c r="BL58" s="381" t="s">
        <v>221</v>
      </c>
      <c r="BM58" s="381" t="s">
        <v>221</v>
      </c>
      <c r="BN58" s="381" t="s">
        <v>221</v>
      </c>
      <c r="BO58" s="381" t="s">
        <v>221</v>
      </c>
      <c r="BP58" s="381" t="s">
        <v>221</v>
      </c>
      <c r="BQ58" s="381" t="s">
        <v>221</v>
      </c>
      <c r="BR58" s="381" t="s">
        <v>221</v>
      </c>
      <c r="BS58" s="381" t="s">
        <v>221</v>
      </c>
      <c r="BT58" s="381" t="s">
        <v>221</v>
      </c>
      <c r="BU58" s="381" t="s">
        <v>221</v>
      </c>
      <c r="BV58" s="381" t="s">
        <v>221</v>
      </c>
      <c r="BW58" s="381" t="s">
        <v>221</v>
      </c>
      <c r="BX58" s="381" t="s">
        <v>221</v>
      </c>
      <c r="BY58" s="381" t="s">
        <v>221</v>
      </c>
      <c r="BZ58" s="381" t="s">
        <v>221</v>
      </c>
      <c r="CA58" s="381" t="s">
        <v>221</v>
      </c>
      <c r="CB58" s="381" t="s">
        <v>221</v>
      </c>
      <c r="CC58" s="381" t="s">
        <v>221</v>
      </c>
      <c r="CD58" s="381" t="s">
        <v>221</v>
      </c>
      <c r="CE58" s="381" t="s">
        <v>221</v>
      </c>
      <c r="CF58" s="2"/>
    </row>
    <row r="59" spans="1:84" ht="12.65" customHeight="1" x14ac:dyDescent="0.35">
      <c r="A59" s="378" t="s">
        <v>233</v>
      </c>
      <c r="B59" s="372"/>
      <c r="C59" s="365">
        <f>3467+1018</f>
        <v>4485</v>
      </c>
      <c r="D59" s="365">
        <v>12090</v>
      </c>
      <c r="E59" s="365">
        <v>28615</v>
      </c>
      <c r="F59" s="365"/>
      <c r="G59" s="365"/>
      <c r="H59" s="365"/>
      <c r="I59" s="365"/>
      <c r="J59" s="365"/>
      <c r="K59" s="365">
        <v>0</v>
      </c>
      <c r="L59" s="365"/>
      <c r="M59" s="365"/>
      <c r="N59" s="365"/>
      <c r="O59" s="365">
        <v>1349</v>
      </c>
      <c r="P59" s="185">
        <v>824986</v>
      </c>
      <c r="Q59" s="185">
        <v>393888</v>
      </c>
      <c r="R59" s="185">
        <v>847527</v>
      </c>
      <c r="S59" s="251"/>
      <c r="T59" s="251"/>
      <c r="U59" s="382">
        <v>930337</v>
      </c>
      <c r="V59" s="185">
        <v>10774</v>
      </c>
      <c r="W59" s="185">
        <v>4783</v>
      </c>
      <c r="X59" s="185">
        <v>16562</v>
      </c>
      <c r="Y59" s="185">
        <v>147457</v>
      </c>
      <c r="Z59" s="185"/>
      <c r="AA59" s="185"/>
      <c r="AB59" s="251"/>
      <c r="AC59" s="185">
        <v>10181</v>
      </c>
      <c r="AD59" s="383">
        <f>1320*3.5</f>
        <v>4620</v>
      </c>
      <c r="AE59" s="185">
        <v>31943</v>
      </c>
      <c r="AF59" s="185"/>
      <c r="AG59" s="185">
        <v>37718</v>
      </c>
      <c r="AH59" s="185"/>
      <c r="AI59" s="185">
        <v>9722</v>
      </c>
      <c r="AJ59" s="383">
        <v>190812</v>
      </c>
      <c r="AK59" s="185">
        <v>9832</v>
      </c>
      <c r="AL59" s="185">
        <v>7348</v>
      </c>
      <c r="AM59" s="185"/>
      <c r="AN59" s="185"/>
      <c r="AO59" s="185"/>
      <c r="AP59" s="383">
        <v>44646</v>
      </c>
      <c r="AQ59" s="185"/>
      <c r="AR59" s="185">
        <v>40436</v>
      </c>
      <c r="AS59" s="185"/>
      <c r="AT59" s="185"/>
      <c r="AU59" s="185"/>
      <c r="AV59" s="251"/>
      <c r="AW59" s="251"/>
      <c r="AX59" s="251"/>
      <c r="AY59" s="185">
        <v>1185247</v>
      </c>
      <c r="AZ59" s="185"/>
      <c r="BA59" s="251"/>
      <c r="BB59" s="251"/>
      <c r="BC59" s="251"/>
      <c r="BD59" s="251"/>
      <c r="BE59" s="383">
        <v>462666</v>
      </c>
      <c r="BF59" s="251"/>
      <c r="BG59" s="251"/>
      <c r="BH59" s="251"/>
      <c r="BI59" s="251"/>
      <c r="BJ59" s="251"/>
      <c r="BK59" s="251"/>
      <c r="BL59" s="251"/>
      <c r="BM59" s="251"/>
      <c r="BN59" s="251"/>
      <c r="BO59" s="251"/>
      <c r="BP59" s="251"/>
      <c r="BQ59" s="251"/>
      <c r="BR59" s="251"/>
      <c r="BS59" s="251"/>
      <c r="BT59" s="251"/>
      <c r="BU59" s="251"/>
      <c r="BV59" s="251"/>
      <c r="BW59" s="251"/>
      <c r="BX59" s="251"/>
      <c r="BY59" s="251"/>
      <c r="BZ59" s="251"/>
      <c r="CA59" s="251"/>
      <c r="CB59" s="251"/>
      <c r="CC59" s="251"/>
      <c r="CD59" s="381"/>
      <c r="CE59" s="372"/>
      <c r="CF59" s="2"/>
    </row>
    <row r="60" spans="1:84" ht="12.65" customHeight="1" x14ac:dyDescent="0.35">
      <c r="A60" s="384" t="s">
        <v>234</v>
      </c>
      <c r="B60" s="372"/>
      <c r="C60" s="385">
        <v>62.21</v>
      </c>
      <c r="D60" s="187">
        <v>97.76</v>
      </c>
      <c r="E60" s="187">
        <v>218.54</v>
      </c>
      <c r="F60" s="223"/>
      <c r="G60" s="187"/>
      <c r="H60" s="187"/>
      <c r="I60" s="187"/>
      <c r="J60" s="223"/>
      <c r="K60" s="187"/>
      <c r="L60" s="187"/>
      <c r="M60" s="187"/>
      <c r="N60" s="187"/>
      <c r="O60" s="187">
        <v>27.85</v>
      </c>
      <c r="P60" s="221">
        <v>73.599999999999994</v>
      </c>
      <c r="Q60" s="221">
        <v>14.34</v>
      </c>
      <c r="R60" s="221">
        <v>6.36</v>
      </c>
      <c r="S60" s="221">
        <v>18.059999999999999</v>
      </c>
      <c r="T60" s="221">
        <v>3.76</v>
      </c>
      <c r="U60" s="221">
        <v>90.7</v>
      </c>
      <c r="V60" s="221">
        <v>0.31</v>
      </c>
      <c r="W60" s="221">
        <v>7.16</v>
      </c>
      <c r="X60" s="221">
        <v>10.64</v>
      </c>
      <c r="Y60" s="221">
        <v>72.650000000000006</v>
      </c>
      <c r="Z60" s="221"/>
      <c r="AA60" s="221"/>
      <c r="AB60" s="221">
        <v>95.2</v>
      </c>
      <c r="AC60" s="221">
        <v>22.28</v>
      </c>
      <c r="AD60" s="221"/>
      <c r="AE60" s="221">
        <v>31.67</v>
      </c>
      <c r="AF60" s="221"/>
      <c r="AG60" s="221">
        <v>59.77</v>
      </c>
      <c r="AH60" s="221"/>
      <c r="AI60" s="221">
        <v>25.65</v>
      </c>
      <c r="AJ60" s="221">
        <v>169.45</v>
      </c>
      <c r="AK60" s="221">
        <v>8.85</v>
      </c>
      <c r="AL60" s="221">
        <v>5.73</v>
      </c>
      <c r="AM60" s="221"/>
      <c r="AN60" s="221"/>
      <c r="AO60" s="221"/>
      <c r="AP60" s="221">
        <v>88.92</v>
      </c>
      <c r="AQ60" s="221"/>
      <c r="AR60" s="221">
        <v>74.47</v>
      </c>
      <c r="AS60" s="221"/>
      <c r="AT60" s="221"/>
      <c r="AU60" s="221"/>
      <c r="AV60" s="221"/>
      <c r="AW60" s="221"/>
      <c r="AX60" s="221"/>
      <c r="AY60" s="221">
        <v>65.55</v>
      </c>
      <c r="AZ60" s="221"/>
      <c r="BA60" s="221">
        <v>11.81</v>
      </c>
      <c r="BB60" s="221">
        <v>28.35</v>
      </c>
      <c r="BC60" s="221"/>
      <c r="BD60" s="221"/>
      <c r="BE60" s="221">
        <v>12.61</v>
      </c>
      <c r="BF60" s="221">
        <v>47.62</v>
      </c>
      <c r="BG60" s="221">
        <v>3.73</v>
      </c>
      <c r="BH60" s="221"/>
      <c r="BI60" s="221"/>
      <c r="BJ60" s="221"/>
      <c r="BK60" s="221"/>
      <c r="BL60" s="221">
        <v>31.24</v>
      </c>
      <c r="BM60" s="221"/>
      <c r="BN60" s="221">
        <v>0.24</v>
      </c>
      <c r="BO60" s="221"/>
      <c r="BP60" s="221"/>
      <c r="BQ60" s="221"/>
      <c r="BR60" s="221">
        <v>0.56999999999999995</v>
      </c>
      <c r="BS60" s="221"/>
      <c r="BT60" s="221">
        <v>0.54</v>
      </c>
      <c r="BU60" s="221"/>
      <c r="BV60" s="221">
        <v>4.1500000000000004</v>
      </c>
      <c r="BW60" s="221"/>
      <c r="BX60" s="221">
        <v>1.59</v>
      </c>
      <c r="BY60" s="221">
        <v>3.77</v>
      </c>
      <c r="BZ60" s="221"/>
      <c r="CA60" s="221">
        <v>78.87</v>
      </c>
      <c r="CB60" s="221"/>
      <c r="CC60" s="221">
        <v>3.26</v>
      </c>
      <c r="CD60" s="381" t="s">
        <v>221</v>
      </c>
      <c r="CE60" s="386">
        <f t="shared" ref="CE60:CE70" si="0">SUM(C60:CD60)</f>
        <v>1579.8299999999992</v>
      </c>
      <c r="CF60" s="2"/>
    </row>
    <row r="61" spans="1:84" ht="12.65" customHeight="1" x14ac:dyDescent="0.35">
      <c r="A61" s="378" t="s">
        <v>235</v>
      </c>
      <c r="B61" s="372"/>
      <c r="C61" s="365">
        <v>5590679.2199999997</v>
      </c>
      <c r="D61" s="365">
        <v>7585988.4699999997</v>
      </c>
      <c r="E61" s="365">
        <v>17732945.120000001</v>
      </c>
      <c r="F61" s="185"/>
      <c r="G61" s="365"/>
      <c r="H61" s="365"/>
      <c r="I61" s="185"/>
      <c r="J61" s="185"/>
      <c r="K61" s="185">
        <v>308.51</v>
      </c>
      <c r="L61" s="185"/>
      <c r="M61" s="365"/>
      <c r="N61" s="365"/>
      <c r="O61" s="365">
        <v>2745734.02</v>
      </c>
      <c r="P61" s="185">
        <v>5968738.79</v>
      </c>
      <c r="Q61" s="185">
        <v>1714334.17</v>
      </c>
      <c r="R61" s="185">
        <v>514191.71</v>
      </c>
      <c r="S61" s="185">
        <v>818208.59</v>
      </c>
      <c r="T61" s="185">
        <v>366940.9</v>
      </c>
      <c r="U61" s="185">
        <v>5465695.7400000002</v>
      </c>
      <c r="V61" s="185">
        <v>20009.060000000001</v>
      </c>
      <c r="W61" s="185">
        <v>746042.21</v>
      </c>
      <c r="X61" s="185">
        <v>863230.36</v>
      </c>
      <c r="Y61" s="185">
        <v>5750585.7000000002</v>
      </c>
      <c r="Z61" s="185"/>
      <c r="AA61" s="185"/>
      <c r="AB61" s="185">
        <v>7534908.3700000001</v>
      </c>
      <c r="AC61" s="185">
        <v>1825081.87</v>
      </c>
      <c r="AD61" s="185"/>
      <c r="AE61" s="185">
        <v>2265244.2200000002</v>
      </c>
      <c r="AF61" s="185"/>
      <c r="AG61" s="185">
        <v>5003763.5</v>
      </c>
      <c r="AH61" s="185"/>
      <c r="AI61" s="185">
        <v>2276803.41</v>
      </c>
      <c r="AJ61" s="185">
        <v>10489406.23</v>
      </c>
      <c r="AK61" s="185">
        <v>816479.62</v>
      </c>
      <c r="AL61" s="185">
        <v>540287.85</v>
      </c>
      <c r="AM61" s="185"/>
      <c r="AN61" s="185"/>
      <c r="AO61" s="185"/>
      <c r="AP61" s="185">
        <v>5240478.55</v>
      </c>
      <c r="AQ61" s="185"/>
      <c r="AR61" s="185">
        <v>6473767.5</v>
      </c>
      <c r="AS61" s="185"/>
      <c r="AT61" s="185"/>
      <c r="AU61" s="185"/>
      <c r="AV61" s="185"/>
      <c r="AW61" s="185"/>
      <c r="AX61" s="185"/>
      <c r="AY61" s="185">
        <v>2894311.19</v>
      </c>
      <c r="AZ61" s="185"/>
      <c r="BA61" s="185">
        <v>483252.2</v>
      </c>
      <c r="BB61" s="185">
        <v>2059751.04</v>
      </c>
      <c r="BC61" s="185"/>
      <c r="BD61" s="185"/>
      <c r="BE61" s="185">
        <v>722521.17</v>
      </c>
      <c r="BF61" s="185">
        <v>1801390.56</v>
      </c>
      <c r="BG61" s="185">
        <v>149932.84</v>
      </c>
      <c r="BH61" s="185"/>
      <c r="BI61" s="185"/>
      <c r="BJ61" s="185"/>
      <c r="BK61" s="185"/>
      <c r="BL61" s="185">
        <v>1292221.6200000001</v>
      </c>
      <c r="BM61" s="185"/>
      <c r="BN61" s="185">
        <v>810967.32</v>
      </c>
      <c r="BO61" s="185"/>
      <c r="BP61" s="185"/>
      <c r="BQ61" s="185"/>
      <c r="BR61" s="185">
        <v>49183.33</v>
      </c>
      <c r="BS61" s="185"/>
      <c r="BT61" s="185">
        <v>36436.26</v>
      </c>
      <c r="BU61" s="185"/>
      <c r="BV61" s="185">
        <v>168028.44</v>
      </c>
      <c r="BW61" s="185"/>
      <c r="BX61" s="185">
        <v>157450.48000000001</v>
      </c>
      <c r="BY61" s="185">
        <v>332348.90000000002</v>
      </c>
      <c r="BZ61" s="185"/>
      <c r="CA61" s="185">
        <v>6367167.8899999997</v>
      </c>
      <c r="CB61" s="185"/>
      <c r="CC61" s="185"/>
      <c r="CD61" s="381" t="s">
        <v>221</v>
      </c>
      <c r="CE61" s="372">
        <f t="shared" si="0"/>
        <v>115674816.93000004</v>
      </c>
      <c r="CF61" s="2"/>
    </row>
    <row r="62" spans="1:84" ht="12.65" customHeight="1" x14ac:dyDescent="0.35">
      <c r="A62" s="378" t="s">
        <v>3</v>
      </c>
      <c r="B62" s="372"/>
      <c r="C62" s="372">
        <f t="shared" ref="C62:BN62" si="1">ROUND(C47+C48,0)</f>
        <v>1516154</v>
      </c>
      <c r="D62" s="372">
        <f t="shared" si="1"/>
        <v>2073089</v>
      </c>
      <c r="E62" s="372">
        <f t="shared" si="1"/>
        <v>5200351</v>
      </c>
      <c r="F62" s="372">
        <f t="shared" si="1"/>
        <v>0</v>
      </c>
      <c r="G62" s="372">
        <f t="shared" si="1"/>
        <v>0</v>
      </c>
      <c r="H62" s="372">
        <f t="shared" si="1"/>
        <v>0</v>
      </c>
      <c r="I62" s="372">
        <f t="shared" si="1"/>
        <v>0</v>
      </c>
      <c r="J62" s="372">
        <f>ROUND(J47+J48,0)</f>
        <v>0</v>
      </c>
      <c r="K62" s="372">
        <f t="shared" si="1"/>
        <v>39</v>
      </c>
      <c r="L62" s="372">
        <f t="shared" si="1"/>
        <v>0</v>
      </c>
      <c r="M62" s="372">
        <f t="shared" si="1"/>
        <v>0</v>
      </c>
      <c r="N62" s="372">
        <f t="shared" si="1"/>
        <v>0</v>
      </c>
      <c r="O62" s="372">
        <f t="shared" si="1"/>
        <v>711997</v>
      </c>
      <c r="P62" s="372">
        <f t="shared" si="1"/>
        <v>1678224</v>
      </c>
      <c r="Q62" s="372">
        <f t="shared" si="1"/>
        <v>359723</v>
      </c>
      <c r="R62" s="372">
        <f t="shared" si="1"/>
        <v>145123</v>
      </c>
      <c r="S62" s="372">
        <f t="shared" si="1"/>
        <v>296736</v>
      </c>
      <c r="T62" s="372">
        <f t="shared" si="1"/>
        <v>97714</v>
      </c>
      <c r="U62" s="372">
        <f t="shared" si="1"/>
        <v>1581438</v>
      </c>
      <c r="V62" s="372">
        <f t="shared" si="1"/>
        <v>6616</v>
      </c>
      <c r="W62" s="372">
        <f t="shared" si="1"/>
        <v>183439</v>
      </c>
      <c r="X62" s="372">
        <f t="shared" si="1"/>
        <v>196343</v>
      </c>
      <c r="Y62" s="372">
        <f t="shared" si="1"/>
        <v>1596658</v>
      </c>
      <c r="Z62" s="372">
        <f t="shared" si="1"/>
        <v>0</v>
      </c>
      <c r="AA62" s="372">
        <f t="shared" si="1"/>
        <v>0</v>
      </c>
      <c r="AB62" s="372">
        <f t="shared" si="1"/>
        <v>1967480</v>
      </c>
      <c r="AC62" s="372">
        <f t="shared" si="1"/>
        <v>478380</v>
      </c>
      <c r="AD62" s="372">
        <f t="shared" si="1"/>
        <v>0</v>
      </c>
      <c r="AE62" s="372">
        <f t="shared" si="1"/>
        <v>694276</v>
      </c>
      <c r="AF62" s="372">
        <f t="shared" si="1"/>
        <v>0</v>
      </c>
      <c r="AG62" s="372">
        <f t="shared" si="1"/>
        <v>1224066</v>
      </c>
      <c r="AH62" s="372">
        <f t="shared" si="1"/>
        <v>0</v>
      </c>
      <c r="AI62" s="372">
        <f t="shared" si="1"/>
        <v>616775</v>
      </c>
      <c r="AJ62" s="372">
        <f t="shared" si="1"/>
        <v>3220947</v>
      </c>
      <c r="AK62" s="372">
        <f t="shared" si="1"/>
        <v>226295</v>
      </c>
      <c r="AL62" s="372">
        <f t="shared" si="1"/>
        <v>152703</v>
      </c>
      <c r="AM62" s="372">
        <f t="shared" si="1"/>
        <v>0</v>
      </c>
      <c r="AN62" s="372">
        <f t="shared" si="1"/>
        <v>0</v>
      </c>
      <c r="AO62" s="372">
        <f t="shared" si="1"/>
        <v>0</v>
      </c>
      <c r="AP62" s="372">
        <f t="shared" si="1"/>
        <v>1492154</v>
      </c>
      <c r="AQ62" s="372">
        <f t="shared" si="1"/>
        <v>0</v>
      </c>
      <c r="AR62" s="372">
        <f t="shared" si="1"/>
        <v>1681249</v>
      </c>
      <c r="AS62" s="372">
        <f t="shared" si="1"/>
        <v>0</v>
      </c>
      <c r="AT62" s="372">
        <f t="shared" si="1"/>
        <v>0</v>
      </c>
      <c r="AU62" s="372">
        <f t="shared" si="1"/>
        <v>0</v>
      </c>
      <c r="AV62" s="372">
        <f t="shared" si="1"/>
        <v>0</v>
      </c>
      <c r="AW62" s="372">
        <f t="shared" si="1"/>
        <v>0</v>
      </c>
      <c r="AX62" s="372">
        <f t="shared" si="1"/>
        <v>0</v>
      </c>
      <c r="AY62" s="372">
        <f>ROUND(AY47+AY48,0)</f>
        <v>872893</v>
      </c>
      <c r="AZ62" s="372">
        <f>ROUND(AZ47+AZ48,0)</f>
        <v>0</v>
      </c>
      <c r="BA62" s="372">
        <f>ROUND(BA47+BA48,0)</f>
        <v>168665</v>
      </c>
      <c r="BB62" s="372">
        <f t="shared" si="1"/>
        <v>592741</v>
      </c>
      <c r="BC62" s="372">
        <f t="shared" si="1"/>
        <v>0</v>
      </c>
      <c r="BD62" s="372">
        <f t="shared" si="1"/>
        <v>21</v>
      </c>
      <c r="BE62" s="372">
        <f t="shared" si="1"/>
        <v>220669</v>
      </c>
      <c r="BF62" s="372">
        <f t="shared" si="1"/>
        <v>654551</v>
      </c>
      <c r="BG62" s="372">
        <f t="shared" si="1"/>
        <v>45316</v>
      </c>
      <c r="BH62" s="372">
        <f t="shared" si="1"/>
        <v>0</v>
      </c>
      <c r="BI62" s="372">
        <f t="shared" si="1"/>
        <v>0</v>
      </c>
      <c r="BJ62" s="372">
        <f t="shared" si="1"/>
        <v>0</v>
      </c>
      <c r="BK62" s="372">
        <f t="shared" si="1"/>
        <v>0</v>
      </c>
      <c r="BL62" s="372">
        <f t="shared" si="1"/>
        <v>459581</v>
      </c>
      <c r="BM62" s="372">
        <f t="shared" si="1"/>
        <v>0</v>
      </c>
      <c r="BN62" s="372">
        <f t="shared" si="1"/>
        <v>1995605</v>
      </c>
      <c r="BO62" s="372">
        <f t="shared" ref="BO62:CC62" si="2">ROUND(BO47+BO48,0)</f>
        <v>0</v>
      </c>
      <c r="BP62" s="372">
        <f t="shared" si="2"/>
        <v>0</v>
      </c>
      <c r="BQ62" s="372">
        <f t="shared" si="2"/>
        <v>0</v>
      </c>
      <c r="BR62" s="372">
        <f t="shared" si="2"/>
        <v>15834</v>
      </c>
      <c r="BS62" s="372">
        <f t="shared" si="2"/>
        <v>0</v>
      </c>
      <c r="BT62" s="372">
        <f t="shared" si="2"/>
        <v>12037</v>
      </c>
      <c r="BU62" s="372">
        <f t="shared" si="2"/>
        <v>0</v>
      </c>
      <c r="BV62" s="372">
        <f t="shared" si="2"/>
        <v>66036</v>
      </c>
      <c r="BW62" s="372">
        <f t="shared" si="2"/>
        <v>0</v>
      </c>
      <c r="BX62" s="372">
        <f t="shared" si="2"/>
        <v>39587</v>
      </c>
      <c r="BY62" s="372">
        <f t="shared" si="2"/>
        <v>84968</v>
      </c>
      <c r="BZ62" s="372">
        <f t="shared" si="2"/>
        <v>0</v>
      </c>
      <c r="CA62" s="372">
        <f t="shared" si="2"/>
        <v>1772799</v>
      </c>
      <c r="CB62" s="372">
        <f t="shared" si="2"/>
        <v>0</v>
      </c>
      <c r="CC62" s="372">
        <f t="shared" si="2"/>
        <v>0</v>
      </c>
      <c r="CD62" s="381" t="s">
        <v>221</v>
      </c>
      <c r="CE62" s="372">
        <f t="shared" si="0"/>
        <v>34399272</v>
      </c>
      <c r="CF62" s="2"/>
    </row>
    <row r="63" spans="1:84" ht="12.65" customHeight="1" x14ac:dyDescent="0.35">
      <c r="A63" s="378" t="s">
        <v>236</v>
      </c>
      <c r="B63" s="372"/>
      <c r="C63" s="365">
        <v>75759.509999999995</v>
      </c>
      <c r="D63" s="365">
        <v>77837.350000000006</v>
      </c>
      <c r="E63" s="365">
        <v>489286.78</v>
      </c>
      <c r="F63" s="185"/>
      <c r="G63" s="365"/>
      <c r="H63" s="365"/>
      <c r="I63" s="185"/>
      <c r="J63" s="185"/>
      <c r="K63" s="185">
        <v>0</v>
      </c>
      <c r="L63" s="185"/>
      <c r="M63" s="365"/>
      <c r="N63" s="365"/>
      <c r="O63" s="365">
        <v>53570.55</v>
      </c>
      <c r="P63" s="185">
        <v>1014286.09</v>
      </c>
      <c r="Q63" s="185">
        <v>0</v>
      </c>
      <c r="R63" s="185">
        <v>1619511.06</v>
      </c>
      <c r="S63" s="185">
        <v>0</v>
      </c>
      <c r="T63" s="185">
        <v>0</v>
      </c>
      <c r="U63" s="185">
        <v>0</v>
      </c>
      <c r="V63" s="185">
        <v>0</v>
      </c>
      <c r="W63" s="185">
        <v>23759.89</v>
      </c>
      <c r="X63" s="185">
        <v>26420.400000000001</v>
      </c>
      <c r="Y63" s="185">
        <v>548465.93000000005</v>
      </c>
      <c r="Z63" s="185"/>
      <c r="AA63" s="185"/>
      <c r="AB63" s="185">
        <v>46135.45</v>
      </c>
      <c r="AC63" s="185">
        <v>430419.84</v>
      </c>
      <c r="AD63" s="185">
        <v>708622.02</v>
      </c>
      <c r="AE63" s="185">
        <v>13880.96</v>
      </c>
      <c r="AF63" s="185"/>
      <c r="AG63" s="185">
        <v>6750281.2800000003</v>
      </c>
      <c r="AH63" s="185"/>
      <c r="AI63" s="185">
        <v>0</v>
      </c>
      <c r="AJ63" s="185">
        <v>5482315.8200000003</v>
      </c>
      <c r="AK63" s="185">
        <v>44101.5</v>
      </c>
      <c r="AL63" s="185">
        <v>66858.75</v>
      </c>
      <c r="AM63" s="185"/>
      <c r="AN63" s="185"/>
      <c r="AO63" s="185"/>
      <c r="AP63" s="185">
        <v>158339.70000000001</v>
      </c>
      <c r="AQ63" s="185"/>
      <c r="AR63" s="185">
        <v>291319.39</v>
      </c>
      <c r="AS63" s="185"/>
      <c r="AT63" s="185"/>
      <c r="AU63" s="185"/>
      <c r="AV63" s="185"/>
      <c r="AW63" s="185"/>
      <c r="AX63" s="185"/>
      <c r="AY63" s="185">
        <v>0</v>
      </c>
      <c r="AZ63" s="185"/>
      <c r="BA63" s="185">
        <v>0</v>
      </c>
      <c r="BB63" s="185">
        <v>15655</v>
      </c>
      <c r="BC63" s="185"/>
      <c r="BD63" s="185">
        <v>0</v>
      </c>
      <c r="BE63" s="185">
        <v>2562.5</v>
      </c>
      <c r="BF63" s="185">
        <v>0</v>
      </c>
      <c r="BG63" s="185">
        <v>0</v>
      </c>
      <c r="BH63" s="185"/>
      <c r="BI63" s="185"/>
      <c r="BJ63" s="185"/>
      <c r="BK63" s="185"/>
      <c r="BL63" s="185">
        <v>0</v>
      </c>
      <c r="BM63" s="185"/>
      <c r="BN63" s="185">
        <v>119233726.5</v>
      </c>
      <c r="BO63" s="185"/>
      <c r="BP63" s="185"/>
      <c r="BQ63" s="185"/>
      <c r="BR63" s="185">
        <v>49248.98</v>
      </c>
      <c r="BS63" s="185"/>
      <c r="BT63" s="185">
        <v>350</v>
      </c>
      <c r="BU63" s="185"/>
      <c r="BV63" s="185">
        <v>0</v>
      </c>
      <c r="BW63" s="185"/>
      <c r="BX63" s="185">
        <v>0</v>
      </c>
      <c r="BY63" s="185">
        <v>0</v>
      </c>
      <c r="BZ63" s="185"/>
      <c r="CA63" s="185">
        <v>0</v>
      </c>
      <c r="CB63" s="185"/>
      <c r="CC63" s="185"/>
      <c r="CD63" s="381" t="s">
        <v>221</v>
      </c>
      <c r="CE63" s="372">
        <f t="shared" si="0"/>
        <v>137222715.25</v>
      </c>
      <c r="CF63" s="2"/>
    </row>
    <row r="64" spans="1:84" ht="12.65" customHeight="1" x14ac:dyDescent="0.35">
      <c r="A64" s="378" t="s">
        <v>237</v>
      </c>
      <c r="B64" s="372"/>
      <c r="C64" s="365">
        <v>721323.45</v>
      </c>
      <c r="D64" s="365">
        <v>1016043.58</v>
      </c>
      <c r="E64" s="185">
        <v>1327703.7</v>
      </c>
      <c r="F64" s="185"/>
      <c r="G64" s="365"/>
      <c r="H64" s="365"/>
      <c r="I64" s="185"/>
      <c r="J64" s="185">
        <v>2.69</v>
      </c>
      <c r="K64" s="185">
        <v>25.81</v>
      </c>
      <c r="L64" s="185"/>
      <c r="M64" s="365"/>
      <c r="N64" s="365"/>
      <c r="O64" s="365">
        <v>320260.44</v>
      </c>
      <c r="P64" s="185">
        <v>4994077.95</v>
      </c>
      <c r="Q64" s="185">
        <v>58125.85</v>
      </c>
      <c r="R64" s="185">
        <v>447670.86</v>
      </c>
      <c r="S64" s="185">
        <v>27316990.670000002</v>
      </c>
      <c r="T64" s="185">
        <v>505862.57</v>
      </c>
      <c r="U64" s="185">
        <v>5517959.6799999997</v>
      </c>
      <c r="V64" s="185">
        <v>2410.3000000000002</v>
      </c>
      <c r="W64" s="185">
        <v>96616.11</v>
      </c>
      <c r="X64" s="185">
        <v>244376.23</v>
      </c>
      <c r="Y64" s="185">
        <v>1197674.71</v>
      </c>
      <c r="Z64" s="185"/>
      <c r="AA64" s="185"/>
      <c r="AB64" s="185">
        <v>7873544.0999999996</v>
      </c>
      <c r="AC64" s="185">
        <v>233658.27</v>
      </c>
      <c r="AD64" s="185">
        <v>14453.77</v>
      </c>
      <c r="AE64" s="185">
        <v>423841.51</v>
      </c>
      <c r="AF64" s="185"/>
      <c r="AG64" s="185">
        <v>658748.69999999995</v>
      </c>
      <c r="AH64" s="185"/>
      <c r="AI64" s="185">
        <v>218472.91</v>
      </c>
      <c r="AJ64" s="185">
        <v>6657549.6100000003</v>
      </c>
      <c r="AK64" s="185">
        <v>7907.9</v>
      </c>
      <c r="AL64" s="185">
        <v>9988.08</v>
      </c>
      <c r="AM64" s="185"/>
      <c r="AN64" s="185"/>
      <c r="AO64" s="185"/>
      <c r="AP64" s="185">
        <v>29505954.719999999</v>
      </c>
      <c r="AQ64" s="185"/>
      <c r="AR64" s="185">
        <v>454326.27</v>
      </c>
      <c r="AS64" s="185"/>
      <c r="AT64" s="185"/>
      <c r="AU64" s="185"/>
      <c r="AV64" s="185"/>
      <c r="AW64" s="185"/>
      <c r="AX64" s="185"/>
      <c r="AY64" s="185">
        <v>1580397.97</v>
      </c>
      <c r="AZ64" s="185"/>
      <c r="BA64" s="185">
        <v>280902.38</v>
      </c>
      <c r="BB64" s="185">
        <v>9463</v>
      </c>
      <c r="BC64" s="185"/>
      <c r="BD64" s="185">
        <v>178821</v>
      </c>
      <c r="BE64" s="185">
        <v>161196</v>
      </c>
      <c r="BF64" s="185">
        <v>434200</v>
      </c>
      <c r="BG64" s="185">
        <v>1325</v>
      </c>
      <c r="BH64" s="185">
        <v>2767</v>
      </c>
      <c r="BI64" s="185"/>
      <c r="BJ64" s="185"/>
      <c r="BK64" s="185">
        <v>9</v>
      </c>
      <c r="BL64" s="185">
        <v>13024</v>
      </c>
      <c r="BM64" s="185"/>
      <c r="BN64" s="185">
        <v>-374129.63</v>
      </c>
      <c r="BO64" s="185"/>
      <c r="BP64" s="185">
        <v>291</v>
      </c>
      <c r="BQ64" s="185"/>
      <c r="BR64" s="185">
        <v>142672</v>
      </c>
      <c r="BS64" s="185"/>
      <c r="BT64" s="185">
        <v>0</v>
      </c>
      <c r="BU64" s="185"/>
      <c r="BV64" s="185">
        <v>0</v>
      </c>
      <c r="BW64" s="185"/>
      <c r="BX64" s="185">
        <v>68</v>
      </c>
      <c r="BY64" s="185">
        <v>3955</v>
      </c>
      <c r="BZ64" s="185"/>
      <c r="CA64" s="185">
        <v>13509</v>
      </c>
      <c r="CB64" s="185"/>
      <c r="CC64" s="185"/>
      <c r="CD64" s="381" t="s">
        <v>221</v>
      </c>
      <c r="CE64" s="372">
        <f t="shared" si="0"/>
        <v>92274041.159999982</v>
      </c>
      <c r="CF64" s="2"/>
    </row>
    <row r="65" spans="1:84" ht="12.65" customHeight="1" x14ac:dyDescent="0.35">
      <c r="A65" s="378" t="s">
        <v>238</v>
      </c>
      <c r="B65" s="372"/>
      <c r="C65" s="365">
        <v>8923.51</v>
      </c>
      <c r="D65" s="365">
        <v>13953.63</v>
      </c>
      <c r="E65" s="365">
        <v>47185.59</v>
      </c>
      <c r="F65" s="365"/>
      <c r="G65" s="365"/>
      <c r="H65" s="365"/>
      <c r="I65" s="185"/>
      <c r="J65" s="365"/>
      <c r="K65" s="185">
        <v>6566.1</v>
      </c>
      <c r="L65" s="185"/>
      <c r="M65" s="365"/>
      <c r="N65" s="365"/>
      <c r="O65" s="365">
        <v>80</v>
      </c>
      <c r="P65" s="185">
        <v>8207.4</v>
      </c>
      <c r="Q65" s="185">
        <v>2208.5500000000002</v>
      </c>
      <c r="R65" s="185">
        <v>0</v>
      </c>
      <c r="S65" s="185">
        <v>3083.31</v>
      </c>
      <c r="T65" s="185">
        <v>480</v>
      </c>
      <c r="U65" s="185">
        <v>4155.41</v>
      </c>
      <c r="V65" s="185">
        <v>0</v>
      </c>
      <c r="W65" s="185">
        <v>655.86</v>
      </c>
      <c r="X65" s="185">
        <v>815.01</v>
      </c>
      <c r="Y65" s="185">
        <v>7394.31</v>
      </c>
      <c r="Z65" s="185"/>
      <c r="AA65" s="185"/>
      <c r="AB65" s="185">
        <v>7606.07</v>
      </c>
      <c r="AC65" s="185">
        <v>2312.56</v>
      </c>
      <c r="AD65" s="185">
        <v>0</v>
      </c>
      <c r="AE65" s="185">
        <v>8133.98</v>
      </c>
      <c r="AF65" s="185"/>
      <c r="AG65" s="185">
        <v>7369.33</v>
      </c>
      <c r="AH65" s="185"/>
      <c r="AI65" s="185">
        <v>7665.49</v>
      </c>
      <c r="AJ65" s="185">
        <v>32545.82</v>
      </c>
      <c r="AK65" s="185">
        <v>0</v>
      </c>
      <c r="AL65" s="185">
        <v>0</v>
      </c>
      <c r="AM65" s="185"/>
      <c r="AN65" s="185"/>
      <c r="AO65" s="185"/>
      <c r="AP65" s="185">
        <v>39194.730000000003</v>
      </c>
      <c r="AQ65" s="185"/>
      <c r="AR65" s="185">
        <v>4223.82</v>
      </c>
      <c r="AS65" s="185"/>
      <c r="AT65" s="185"/>
      <c r="AU65" s="185"/>
      <c r="AV65" s="185"/>
      <c r="AW65" s="185"/>
      <c r="AX65" s="185"/>
      <c r="AY65" s="185">
        <v>8790.56</v>
      </c>
      <c r="AZ65" s="185"/>
      <c r="BA65" s="185">
        <v>3760.05</v>
      </c>
      <c r="BB65" s="185">
        <v>2410.23</v>
      </c>
      <c r="BC65" s="185"/>
      <c r="BD65" s="185">
        <v>3064.01</v>
      </c>
      <c r="BE65" s="185">
        <v>1040107.76</v>
      </c>
      <c r="BF65" s="185">
        <v>383677.53</v>
      </c>
      <c r="BG65" s="185">
        <v>118.76</v>
      </c>
      <c r="BH65" s="185">
        <v>2447.4699999999998</v>
      </c>
      <c r="BI65" s="185"/>
      <c r="BJ65" s="185"/>
      <c r="BK65" s="185"/>
      <c r="BL65" s="185">
        <v>1320</v>
      </c>
      <c r="BM65" s="185"/>
      <c r="BN65" s="185">
        <v>12068.81</v>
      </c>
      <c r="BO65" s="185"/>
      <c r="BP65" s="185">
        <v>0</v>
      </c>
      <c r="BQ65" s="185"/>
      <c r="BR65" s="185">
        <v>160</v>
      </c>
      <c r="BS65" s="185"/>
      <c r="BT65" s="185">
        <v>320</v>
      </c>
      <c r="BU65" s="185"/>
      <c r="BV65" s="185">
        <v>160</v>
      </c>
      <c r="BW65" s="185"/>
      <c r="BX65" s="185">
        <v>960</v>
      </c>
      <c r="BY65" s="185">
        <v>640</v>
      </c>
      <c r="BZ65" s="185"/>
      <c r="CA65" s="185">
        <v>2690.55</v>
      </c>
      <c r="CB65" s="185"/>
      <c r="CC65" s="185"/>
      <c r="CD65" s="381" t="s">
        <v>221</v>
      </c>
      <c r="CE65" s="372">
        <f t="shared" si="0"/>
        <v>1675456.2100000002</v>
      </c>
      <c r="CF65" s="2"/>
    </row>
    <row r="66" spans="1:84" ht="12.65" customHeight="1" x14ac:dyDescent="0.35">
      <c r="A66" s="378" t="s">
        <v>239</v>
      </c>
      <c r="B66" s="372"/>
      <c r="C66" s="365">
        <v>48570.14</v>
      </c>
      <c r="D66" s="365">
        <v>8783.3700000000008</v>
      </c>
      <c r="E66" s="365">
        <v>134602.93</v>
      </c>
      <c r="F66" s="365"/>
      <c r="G66" s="365"/>
      <c r="H66" s="365"/>
      <c r="I66" s="365"/>
      <c r="J66" s="365"/>
      <c r="K66" s="185">
        <v>1152.23</v>
      </c>
      <c r="L66" s="185"/>
      <c r="M66" s="365"/>
      <c r="N66" s="365"/>
      <c r="O66" s="185">
        <v>77971.289999999994</v>
      </c>
      <c r="P66" s="185">
        <v>759857.05</v>
      </c>
      <c r="Q66" s="185">
        <v>1322.48</v>
      </c>
      <c r="R66" s="185">
        <v>43947.88</v>
      </c>
      <c r="S66" s="365">
        <v>162550.74</v>
      </c>
      <c r="T66" s="365">
        <v>70269.039999999994</v>
      </c>
      <c r="U66" s="185">
        <v>4499263.2699999996</v>
      </c>
      <c r="V66" s="185">
        <v>0</v>
      </c>
      <c r="W66" s="185">
        <v>207889.94</v>
      </c>
      <c r="X66" s="185">
        <v>230971.75</v>
      </c>
      <c r="Y66" s="185">
        <v>739670.3</v>
      </c>
      <c r="Z66" s="185"/>
      <c r="AA66" s="185"/>
      <c r="AB66" s="185">
        <v>481728.28</v>
      </c>
      <c r="AC66" s="185">
        <v>10205.69</v>
      </c>
      <c r="AD66" s="185">
        <v>769.15</v>
      </c>
      <c r="AE66" s="185">
        <v>36925.58</v>
      </c>
      <c r="AF66" s="185"/>
      <c r="AG66" s="185">
        <v>199927.71</v>
      </c>
      <c r="AH66" s="185"/>
      <c r="AI66" s="185">
        <v>3945.18</v>
      </c>
      <c r="AJ66" s="185">
        <v>341327.89</v>
      </c>
      <c r="AK66" s="185">
        <v>7930.72</v>
      </c>
      <c r="AL66" s="185">
        <v>396</v>
      </c>
      <c r="AM66" s="185"/>
      <c r="AN66" s="185"/>
      <c r="AO66" s="185"/>
      <c r="AP66" s="185">
        <v>555042.79</v>
      </c>
      <c r="AQ66" s="185"/>
      <c r="AR66" s="185">
        <v>720140.17</v>
      </c>
      <c r="AS66" s="185"/>
      <c r="AT66" s="185"/>
      <c r="AU66" s="185"/>
      <c r="AV66" s="185"/>
      <c r="AW66" s="185"/>
      <c r="AX66" s="185"/>
      <c r="AY66" s="185">
        <v>84739.839999999997</v>
      </c>
      <c r="AZ66" s="185"/>
      <c r="BA66" s="185">
        <v>187440.92</v>
      </c>
      <c r="BB66" s="185">
        <v>666290.39</v>
      </c>
      <c r="BC66" s="185"/>
      <c r="BD66" s="185">
        <v>145871.29</v>
      </c>
      <c r="BE66" s="185">
        <v>827081.8</v>
      </c>
      <c r="BF66" s="185">
        <v>41944.56</v>
      </c>
      <c r="BG66" s="185">
        <v>0</v>
      </c>
      <c r="BH66" s="185">
        <v>182924.5</v>
      </c>
      <c r="BI66" s="185"/>
      <c r="BJ66" s="185"/>
      <c r="BK66" s="185"/>
      <c r="BL66" s="185">
        <v>925.22</v>
      </c>
      <c r="BM66" s="185"/>
      <c r="BN66" s="185">
        <v>138256.28</v>
      </c>
      <c r="BO66" s="185"/>
      <c r="BP66" s="185">
        <v>0</v>
      </c>
      <c r="BQ66" s="185"/>
      <c r="BR66" s="185">
        <v>5919.41</v>
      </c>
      <c r="BS66" s="185"/>
      <c r="BT66" s="185">
        <v>0</v>
      </c>
      <c r="BU66" s="185"/>
      <c r="BV66" s="185">
        <v>0</v>
      </c>
      <c r="BW66" s="185"/>
      <c r="BX66" s="185">
        <v>0</v>
      </c>
      <c r="BY66" s="185">
        <v>15167.55</v>
      </c>
      <c r="BZ66" s="185"/>
      <c r="CA66" s="185">
        <v>2747.36</v>
      </c>
      <c r="CB66" s="185"/>
      <c r="CC66" s="185"/>
      <c r="CD66" s="381" t="s">
        <v>221</v>
      </c>
      <c r="CE66" s="372">
        <f t="shared" si="0"/>
        <v>11644470.690000001</v>
      </c>
      <c r="CF66" s="2"/>
    </row>
    <row r="67" spans="1:84" ht="12.65" customHeight="1" x14ac:dyDescent="0.35">
      <c r="A67" s="378" t="s">
        <v>6</v>
      </c>
      <c r="B67" s="372"/>
      <c r="C67" s="372">
        <f>ROUND(C51+C52,0)</f>
        <v>145555</v>
      </c>
      <c r="D67" s="372">
        <f>ROUND(D51+D52,0)</f>
        <v>92141</v>
      </c>
      <c r="E67" s="372">
        <f t="shared" ref="E67:BP67" si="3">ROUND(E51+E52,0)</f>
        <v>153078</v>
      </c>
      <c r="F67" s="372">
        <f t="shared" si="3"/>
        <v>0</v>
      </c>
      <c r="G67" s="372">
        <f t="shared" si="3"/>
        <v>0</v>
      </c>
      <c r="H67" s="372">
        <f t="shared" si="3"/>
        <v>0</v>
      </c>
      <c r="I67" s="372">
        <f t="shared" si="3"/>
        <v>0</v>
      </c>
      <c r="J67" s="372">
        <f>ROUND(J51+J52,0)</f>
        <v>0</v>
      </c>
      <c r="K67" s="372">
        <f t="shared" si="3"/>
        <v>34102</v>
      </c>
      <c r="L67" s="372">
        <f t="shared" si="3"/>
        <v>0</v>
      </c>
      <c r="M67" s="372">
        <f t="shared" si="3"/>
        <v>0</v>
      </c>
      <c r="N67" s="372">
        <f t="shared" si="3"/>
        <v>0</v>
      </c>
      <c r="O67" s="372">
        <f t="shared" si="3"/>
        <v>70735</v>
      </c>
      <c r="P67" s="372">
        <f t="shared" si="3"/>
        <v>838698</v>
      </c>
      <c r="Q67" s="372">
        <f t="shared" si="3"/>
        <v>1909</v>
      </c>
      <c r="R67" s="372">
        <f t="shared" si="3"/>
        <v>17876</v>
      </c>
      <c r="S67" s="372">
        <f t="shared" si="3"/>
        <v>150980</v>
      </c>
      <c r="T67" s="372">
        <f t="shared" si="3"/>
        <v>0</v>
      </c>
      <c r="U67" s="372">
        <f t="shared" si="3"/>
        <v>547536</v>
      </c>
      <c r="V67" s="372">
        <f t="shared" si="3"/>
        <v>3661</v>
      </c>
      <c r="W67" s="372">
        <f t="shared" si="3"/>
        <v>49689</v>
      </c>
      <c r="X67" s="372">
        <f t="shared" si="3"/>
        <v>108861</v>
      </c>
      <c r="Y67" s="372">
        <f t="shared" si="3"/>
        <v>1018638</v>
      </c>
      <c r="Z67" s="372">
        <f t="shared" si="3"/>
        <v>0</v>
      </c>
      <c r="AA67" s="372">
        <f t="shared" si="3"/>
        <v>0</v>
      </c>
      <c r="AB67" s="372">
        <f t="shared" si="3"/>
        <v>223989</v>
      </c>
      <c r="AC67" s="372">
        <f t="shared" si="3"/>
        <v>20535</v>
      </c>
      <c r="AD67" s="372">
        <f t="shared" si="3"/>
        <v>0</v>
      </c>
      <c r="AE67" s="372">
        <f t="shared" si="3"/>
        <v>25350</v>
      </c>
      <c r="AF67" s="372">
        <f t="shared" si="3"/>
        <v>0</v>
      </c>
      <c r="AG67" s="372">
        <f t="shared" si="3"/>
        <v>36848</v>
      </c>
      <c r="AH67" s="372">
        <f t="shared" si="3"/>
        <v>0</v>
      </c>
      <c r="AI67" s="372">
        <f t="shared" si="3"/>
        <v>16960</v>
      </c>
      <c r="AJ67" s="372">
        <f t="shared" si="3"/>
        <v>828996</v>
      </c>
      <c r="AK67" s="372">
        <f t="shared" si="3"/>
        <v>3642</v>
      </c>
      <c r="AL67" s="372">
        <f t="shared" si="3"/>
        <v>76363</v>
      </c>
      <c r="AM67" s="372">
        <f t="shared" si="3"/>
        <v>0</v>
      </c>
      <c r="AN67" s="372">
        <f t="shared" si="3"/>
        <v>0</v>
      </c>
      <c r="AO67" s="372">
        <f t="shared" si="3"/>
        <v>0</v>
      </c>
      <c r="AP67" s="372">
        <f t="shared" si="3"/>
        <v>62729</v>
      </c>
      <c r="AQ67" s="372">
        <f t="shared" si="3"/>
        <v>0</v>
      </c>
      <c r="AR67" s="372">
        <f t="shared" si="3"/>
        <v>21712</v>
      </c>
      <c r="AS67" s="372">
        <f t="shared" si="3"/>
        <v>0</v>
      </c>
      <c r="AT67" s="372">
        <f t="shared" si="3"/>
        <v>0</v>
      </c>
      <c r="AU67" s="372">
        <f t="shared" si="3"/>
        <v>0</v>
      </c>
      <c r="AV67" s="372">
        <f t="shared" si="3"/>
        <v>0</v>
      </c>
      <c r="AW67" s="372">
        <f t="shared" si="3"/>
        <v>0</v>
      </c>
      <c r="AX67" s="372">
        <f t="shared" si="3"/>
        <v>0</v>
      </c>
      <c r="AY67" s="372">
        <f t="shared" si="3"/>
        <v>14871</v>
      </c>
      <c r="AZ67" s="372">
        <f>ROUND(AZ51+AZ52,0)</f>
        <v>0</v>
      </c>
      <c r="BA67" s="372">
        <f>ROUND(BA51+BA52,0)</f>
        <v>14368</v>
      </c>
      <c r="BB67" s="372">
        <f t="shared" si="3"/>
        <v>0</v>
      </c>
      <c r="BC67" s="372">
        <f t="shared" si="3"/>
        <v>0</v>
      </c>
      <c r="BD67" s="372">
        <f t="shared" si="3"/>
        <v>0</v>
      </c>
      <c r="BE67" s="372">
        <f t="shared" si="3"/>
        <v>568402</v>
      </c>
      <c r="BF67" s="372">
        <f t="shared" si="3"/>
        <v>1742</v>
      </c>
      <c r="BG67" s="372">
        <f t="shared" si="3"/>
        <v>116535</v>
      </c>
      <c r="BH67" s="372">
        <f t="shared" si="3"/>
        <v>1717612</v>
      </c>
      <c r="BI67" s="372">
        <f t="shared" si="3"/>
        <v>0</v>
      </c>
      <c r="BJ67" s="372">
        <f t="shared" si="3"/>
        <v>0</v>
      </c>
      <c r="BK67" s="372">
        <f t="shared" si="3"/>
        <v>0</v>
      </c>
      <c r="BL67" s="372">
        <f t="shared" si="3"/>
        <v>0</v>
      </c>
      <c r="BM67" s="372">
        <f t="shared" si="3"/>
        <v>0</v>
      </c>
      <c r="BN67" s="372">
        <f t="shared" si="3"/>
        <v>5032711</v>
      </c>
      <c r="BO67" s="372">
        <f t="shared" si="3"/>
        <v>0</v>
      </c>
      <c r="BP67" s="372">
        <f t="shared" si="3"/>
        <v>0</v>
      </c>
      <c r="BQ67" s="372">
        <f t="shared" ref="BQ67:CC67" si="4">ROUND(BQ51+BQ52,0)</f>
        <v>0</v>
      </c>
      <c r="BR67" s="372">
        <f t="shared" si="4"/>
        <v>0</v>
      </c>
      <c r="BS67" s="372">
        <f t="shared" si="4"/>
        <v>0</v>
      </c>
      <c r="BT67" s="372">
        <f t="shared" si="4"/>
        <v>0</v>
      </c>
      <c r="BU67" s="372">
        <f t="shared" si="4"/>
        <v>0</v>
      </c>
      <c r="BV67" s="372">
        <f t="shared" si="4"/>
        <v>0</v>
      </c>
      <c r="BW67" s="372">
        <f t="shared" si="4"/>
        <v>0</v>
      </c>
      <c r="BX67" s="372">
        <f t="shared" si="4"/>
        <v>0</v>
      </c>
      <c r="BY67" s="372">
        <f t="shared" si="4"/>
        <v>90945</v>
      </c>
      <c r="BZ67" s="372">
        <f t="shared" si="4"/>
        <v>0</v>
      </c>
      <c r="CA67" s="372">
        <f t="shared" si="4"/>
        <v>13786</v>
      </c>
      <c r="CB67" s="372">
        <f t="shared" si="4"/>
        <v>0</v>
      </c>
      <c r="CC67" s="372">
        <f t="shared" si="4"/>
        <v>0</v>
      </c>
      <c r="CD67" s="381" t="s">
        <v>221</v>
      </c>
      <c r="CE67" s="372">
        <f t="shared" si="0"/>
        <v>12121555</v>
      </c>
      <c r="CF67" s="2"/>
    </row>
    <row r="68" spans="1:84" ht="12.65" customHeight="1" x14ac:dyDescent="0.35">
      <c r="A68" s="378" t="s">
        <v>240</v>
      </c>
      <c r="B68" s="372"/>
      <c r="C68" s="365">
        <v>0</v>
      </c>
      <c r="D68" s="365">
        <v>0</v>
      </c>
      <c r="E68" s="365">
        <v>0</v>
      </c>
      <c r="F68" s="365"/>
      <c r="G68" s="365"/>
      <c r="H68" s="365"/>
      <c r="I68" s="365"/>
      <c r="J68" s="365"/>
      <c r="K68" s="185">
        <v>0</v>
      </c>
      <c r="L68" s="185"/>
      <c r="M68" s="365"/>
      <c r="N68" s="365"/>
      <c r="O68" s="365">
        <v>0</v>
      </c>
      <c r="P68" s="185">
        <v>93294.1</v>
      </c>
      <c r="Q68" s="185">
        <v>0</v>
      </c>
      <c r="R68" s="185">
        <v>1039.27</v>
      </c>
      <c r="S68" s="185">
        <v>61448.639999999999</v>
      </c>
      <c r="T68" s="185">
        <v>0</v>
      </c>
      <c r="U68" s="185">
        <v>1657.5</v>
      </c>
      <c r="V68" s="185">
        <v>0</v>
      </c>
      <c r="W68" s="185">
        <v>0</v>
      </c>
      <c r="X68" s="185">
        <v>0</v>
      </c>
      <c r="Y68" s="185">
        <v>3800.4</v>
      </c>
      <c r="Z68" s="185"/>
      <c r="AA68" s="185"/>
      <c r="AB68" s="185">
        <v>87744.54</v>
      </c>
      <c r="AC68" s="185">
        <v>29693.61</v>
      </c>
      <c r="AD68" s="185">
        <v>0</v>
      </c>
      <c r="AE68" s="185">
        <v>1342.62</v>
      </c>
      <c r="AF68" s="185"/>
      <c r="AG68" s="185">
        <v>0</v>
      </c>
      <c r="AH68" s="185"/>
      <c r="AI68" s="185">
        <v>0</v>
      </c>
      <c r="AJ68" s="185">
        <v>1098625.76</v>
      </c>
      <c r="AK68" s="185">
        <v>0</v>
      </c>
      <c r="AL68" s="185">
        <v>0</v>
      </c>
      <c r="AM68" s="185"/>
      <c r="AN68" s="185"/>
      <c r="AO68" s="185"/>
      <c r="AP68" s="185">
        <v>361051.13</v>
      </c>
      <c r="AQ68" s="185"/>
      <c r="AR68" s="185">
        <v>398874</v>
      </c>
      <c r="AS68" s="185"/>
      <c r="AT68" s="185"/>
      <c r="AU68" s="185"/>
      <c r="AV68" s="185"/>
      <c r="AW68" s="185"/>
      <c r="AX68" s="185"/>
      <c r="AY68" s="185">
        <v>0</v>
      </c>
      <c r="AZ68" s="185"/>
      <c r="BA68" s="185">
        <v>0</v>
      </c>
      <c r="BB68" s="185">
        <v>0</v>
      </c>
      <c r="BC68" s="185"/>
      <c r="BD68" s="185">
        <v>0</v>
      </c>
      <c r="BE68" s="185">
        <v>3491.32</v>
      </c>
      <c r="BF68" s="185">
        <v>0</v>
      </c>
      <c r="BG68" s="185">
        <v>0</v>
      </c>
      <c r="BH68" s="185">
        <v>0</v>
      </c>
      <c r="BI68" s="185"/>
      <c r="BJ68" s="185"/>
      <c r="BK68" s="185"/>
      <c r="BL68" s="185">
        <v>0</v>
      </c>
      <c r="BM68" s="185"/>
      <c r="BN68" s="185">
        <v>0</v>
      </c>
      <c r="BO68" s="185"/>
      <c r="BP68" s="185">
        <v>0</v>
      </c>
      <c r="BQ68" s="185"/>
      <c r="BR68" s="185">
        <v>629.6</v>
      </c>
      <c r="BS68" s="185"/>
      <c r="BT68" s="185">
        <v>0</v>
      </c>
      <c r="BU68" s="185"/>
      <c r="BV68" s="185">
        <v>0</v>
      </c>
      <c r="BW68" s="185"/>
      <c r="BX68" s="185">
        <v>0</v>
      </c>
      <c r="BY68" s="185">
        <v>0</v>
      </c>
      <c r="BZ68" s="185"/>
      <c r="CA68" s="185">
        <v>0</v>
      </c>
      <c r="CB68" s="185"/>
      <c r="CC68" s="185"/>
      <c r="CD68" s="381" t="s">
        <v>221</v>
      </c>
      <c r="CE68" s="372">
        <f t="shared" si="0"/>
        <v>2142692.4899999998</v>
      </c>
      <c r="CF68" s="2"/>
    </row>
    <row r="69" spans="1:84" ht="12.65" customHeight="1" x14ac:dyDescent="0.35">
      <c r="A69" s="378" t="s">
        <v>241</v>
      </c>
      <c r="B69" s="372"/>
      <c r="C69" s="365">
        <v>26145.19</v>
      </c>
      <c r="D69" s="365">
        <v>12665.83</v>
      </c>
      <c r="E69" s="185">
        <v>39087.839999999997</v>
      </c>
      <c r="F69" s="185"/>
      <c r="G69" s="365"/>
      <c r="H69" s="365"/>
      <c r="I69" s="185"/>
      <c r="J69" s="185"/>
      <c r="K69" s="185">
        <v>0</v>
      </c>
      <c r="L69" s="185"/>
      <c r="M69" s="365"/>
      <c r="N69" s="365"/>
      <c r="O69" s="365">
        <v>22459.75</v>
      </c>
      <c r="P69" s="185">
        <v>47182.31</v>
      </c>
      <c r="Q69" s="185">
        <v>445.42</v>
      </c>
      <c r="R69" s="224">
        <v>4634.28</v>
      </c>
      <c r="S69" s="185">
        <v>7225</v>
      </c>
      <c r="T69" s="365">
        <v>3843.91</v>
      </c>
      <c r="U69" s="185">
        <v>119102.98</v>
      </c>
      <c r="V69" s="185">
        <v>0</v>
      </c>
      <c r="W69" s="365">
        <v>6017.03</v>
      </c>
      <c r="X69" s="185">
        <v>1536.46</v>
      </c>
      <c r="Y69" s="185">
        <v>129825.03</v>
      </c>
      <c r="Z69" s="185"/>
      <c r="AA69" s="185"/>
      <c r="AB69" s="185">
        <v>170467.54</v>
      </c>
      <c r="AC69" s="185">
        <v>32141.25</v>
      </c>
      <c r="AD69" s="185">
        <v>0</v>
      </c>
      <c r="AE69" s="185">
        <v>22487.62</v>
      </c>
      <c r="AF69" s="185"/>
      <c r="AG69" s="185">
        <v>41881.599999999999</v>
      </c>
      <c r="AH69" s="185"/>
      <c r="AI69" s="185">
        <v>8155.63</v>
      </c>
      <c r="AJ69" s="185">
        <v>1238477.29</v>
      </c>
      <c r="AK69" s="185">
        <v>1854.22</v>
      </c>
      <c r="AL69" s="185">
        <v>10101.129999999999</v>
      </c>
      <c r="AM69" s="185"/>
      <c r="AN69" s="185"/>
      <c r="AO69" s="365"/>
      <c r="AP69" s="185">
        <v>246395.15</v>
      </c>
      <c r="AQ69" s="365"/>
      <c r="AR69" s="365">
        <v>309038.84999999998</v>
      </c>
      <c r="AS69" s="365"/>
      <c r="AT69" s="365"/>
      <c r="AU69" s="185"/>
      <c r="AV69" s="185"/>
      <c r="AW69" s="185"/>
      <c r="AX69" s="185"/>
      <c r="AY69" s="185">
        <v>60715.02</v>
      </c>
      <c r="AZ69" s="185"/>
      <c r="BA69" s="185">
        <v>474.36</v>
      </c>
      <c r="BB69" s="185">
        <v>27760.01</v>
      </c>
      <c r="BC69" s="185"/>
      <c r="BD69" s="185">
        <v>100</v>
      </c>
      <c r="BE69" s="185">
        <v>31902.41</v>
      </c>
      <c r="BF69" s="185">
        <v>8120.92</v>
      </c>
      <c r="BG69" s="185">
        <v>14.92</v>
      </c>
      <c r="BH69" s="224">
        <v>78667.5</v>
      </c>
      <c r="BI69" s="185"/>
      <c r="BJ69" s="185"/>
      <c r="BK69" s="185"/>
      <c r="BL69" s="185">
        <v>5689.87</v>
      </c>
      <c r="BM69" s="185"/>
      <c r="BN69" s="185">
        <v>17438632.760000002</v>
      </c>
      <c r="BO69" s="185"/>
      <c r="BP69" s="185">
        <v>247018.39</v>
      </c>
      <c r="BQ69" s="185"/>
      <c r="BR69" s="185">
        <v>1476</v>
      </c>
      <c r="BS69" s="185"/>
      <c r="BT69" s="185">
        <v>1065</v>
      </c>
      <c r="BU69" s="185"/>
      <c r="BV69" s="185">
        <v>39</v>
      </c>
      <c r="BW69" s="185"/>
      <c r="BX69" s="185">
        <v>0</v>
      </c>
      <c r="BY69" s="185">
        <v>127282</v>
      </c>
      <c r="BZ69" s="185">
        <v>4.9400000000000004</v>
      </c>
      <c r="CA69" s="185">
        <v>25983</v>
      </c>
      <c r="CB69" s="185"/>
      <c r="CC69" s="185"/>
      <c r="CD69" s="387"/>
      <c r="CE69" s="372">
        <f t="shared" si="0"/>
        <v>20556117.410000004</v>
      </c>
      <c r="CF69" s="2"/>
    </row>
    <row r="70" spans="1:84" ht="12.65" customHeight="1" x14ac:dyDescent="0.35">
      <c r="A70" s="378" t="s">
        <v>242</v>
      </c>
      <c r="B70" s="372"/>
      <c r="C70" s="365"/>
      <c r="D70" s="365"/>
      <c r="E70" s="365"/>
      <c r="F70" s="185"/>
      <c r="G70" s="365"/>
      <c r="H70" s="365"/>
      <c r="I70" s="365"/>
      <c r="J70" s="185"/>
      <c r="K70" s="185"/>
      <c r="L70" s="185"/>
      <c r="M70" s="365"/>
      <c r="N70" s="365"/>
      <c r="O70" s="365"/>
      <c r="P70" s="365"/>
      <c r="Q70" s="365"/>
      <c r="R70" s="365"/>
      <c r="S70" s="365"/>
      <c r="T70" s="365"/>
      <c r="U70" s="185"/>
      <c r="V70" s="365"/>
      <c r="W70" s="365"/>
      <c r="X70" s="185"/>
      <c r="Y70" s="185"/>
      <c r="Z70" s="185"/>
      <c r="AA70" s="185"/>
      <c r="AB70" s="185"/>
      <c r="AC70" s="185"/>
      <c r="AD70" s="185"/>
      <c r="AE70" s="185"/>
      <c r="AF70" s="185"/>
      <c r="AG70" s="185"/>
      <c r="AH70" s="185"/>
      <c r="AI70" s="185"/>
      <c r="AJ70" s="185"/>
      <c r="AK70" s="185"/>
      <c r="AL70" s="185"/>
      <c r="AM70" s="185"/>
      <c r="AN70" s="185"/>
      <c r="AO70" s="185"/>
      <c r="AP70" s="185"/>
      <c r="AQ70" s="185"/>
      <c r="AR70" s="185"/>
      <c r="AS70" s="185"/>
      <c r="AT70" s="185"/>
      <c r="AU70" s="185"/>
      <c r="AV70" s="185"/>
      <c r="AW70" s="185"/>
      <c r="AX70" s="185"/>
      <c r="AY70" s="185"/>
      <c r="AZ70" s="185"/>
      <c r="BA70" s="185"/>
      <c r="BB70" s="185"/>
      <c r="BC70" s="185"/>
      <c r="BD70" s="185"/>
      <c r="BE70" s="185"/>
      <c r="BF70" s="185"/>
      <c r="BG70" s="185"/>
      <c r="BH70" s="185"/>
      <c r="BI70" s="185"/>
      <c r="BJ70" s="185"/>
      <c r="BK70" s="185"/>
      <c r="BL70" s="185"/>
      <c r="BM70" s="185"/>
      <c r="BN70" s="185"/>
      <c r="BO70" s="185"/>
      <c r="BP70" s="185"/>
      <c r="BQ70" s="185"/>
      <c r="BR70" s="185"/>
      <c r="BS70" s="185"/>
      <c r="BT70" s="185"/>
      <c r="BU70" s="185"/>
      <c r="BV70" s="185"/>
      <c r="BW70" s="185"/>
      <c r="BX70" s="185"/>
      <c r="BY70" s="185"/>
      <c r="BZ70" s="185"/>
      <c r="CA70" s="185"/>
      <c r="CB70" s="185"/>
      <c r="CC70" s="185"/>
      <c r="CD70" s="387">
        <v>9403670</v>
      </c>
      <c r="CE70" s="372">
        <f t="shared" si="0"/>
        <v>9403670</v>
      </c>
      <c r="CF70" s="2"/>
    </row>
    <row r="71" spans="1:84" ht="12.65" customHeight="1" x14ac:dyDescent="0.35">
      <c r="A71" s="378" t="s">
        <v>243</v>
      </c>
      <c r="B71" s="372"/>
      <c r="C71" s="372">
        <f>SUM(C61:C68)+C69-C70</f>
        <v>8133110.0199999996</v>
      </c>
      <c r="D71" s="372">
        <f t="shared" ref="D71:AI71" si="5">SUM(D61:D69)-D70</f>
        <v>10880502.229999999</v>
      </c>
      <c r="E71" s="372">
        <f t="shared" si="5"/>
        <v>25124240.960000001</v>
      </c>
      <c r="F71" s="372">
        <f t="shared" si="5"/>
        <v>0</v>
      </c>
      <c r="G71" s="372">
        <f t="shared" si="5"/>
        <v>0</v>
      </c>
      <c r="H71" s="372">
        <f t="shared" si="5"/>
        <v>0</v>
      </c>
      <c r="I71" s="372">
        <f t="shared" si="5"/>
        <v>0</v>
      </c>
      <c r="J71" s="372">
        <f t="shared" si="5"/>
        <v>2.69</v>
      </c>
      <c r="K71" s="372">
        <f t="shared" si="5"/>
        <v>42193.65</v>
      </c>
      <c r="L71" s="372">
        <f t="shared" si="5"/>
        <v>0</v>
      </c>
      <c r="M71" s="372">
        <f t="shared" si="5"/>
        <v>0</v>
      </c>
      <c r="N71" s="372">
        <f t="shared" si="5"/>
        <v>0</v>
      </c>
      <c r="O71" s="372">
        <f t="shared" si="5"/>
        <v>4002808.05</v>
      </c>
      <c r="P71" s="372">
        <f t="shared" si="5"/>
        <v>15402565.690000003</v>
      </c>
      <c r="Q71" s="372">
        <f t="shared" si="5"/>
        <v>2138068.4699999997</v>
      </c>
      <c r="R71" s="372">
        <f t="shared" si="5"/>
        <v>2793994.0599999996</v>
      </c>
      <c r="S71" s="372">
        <f t="shared" si="5"/>
        <v>28817222.949999999</v>
      </c>
      <c r="T71" s="372">
        <f t="shared" si="5"/>
        <v>1045110.42</v>
      </c>
      <c r="U71" s="372">
        <f t="shared" si="5"/>
        <v>17736808.580000002</v>
      </c>
      <c r="V71" s="372">
        <f t="shared" si="5"/>
        <v>32696.36</v>
      </c>
      <c r="W71" s="372">
        <f t="shared" si="5"/>
        <v>1314109.04</v>
      </c>
      <c r="X71" s="372">
        <f t="shared" si="5"/>
        <v>1672554.2099999997</v>
      </c>
      <c r="Y71" s="372">
        <f t="shared" si="5"/>
        <v>10992712.380000001</v>
      </c>
      <c r="Z71" s="372">
        <f t="shared" si="5"/>
        <v>0</v>
      </c>
      <c r="AA71" s="372">
        <f t="shared" si="5"/>
        <v>0</v>
      </c>
      <c r="AB71" s="372">
        <f t="shared" si="5"/>
        <v>18393603.350000001</v>
      </c>
      <c r="AC71" s="372">
        <f t="shared" si="5"/>
        <v>3062428.09</v>
      </c>
      <c r="AD71" s="372">
        <f t="shared" si="5"/>
        <v>723844.94000000006</v>
      </c>
      <c r="AE71" s="372">
        <f t="shared" si="5"/>
        <v>3491482.4900000007</v>
      </c>
      <c r="AF71" s="372">
        <f t="shared" si="5"/>
        <v>0</v>
      </c>
      <c r="AG71" s="372">
        <f t="shared" si="5"/>
        <v>13922886.120000001</v>
      </c>
      <c r="AH71" s="372">
        <f t="shared" si="5"/>
        <v>0</v>
      </c>
      <c r="AI71" s="372">
        <f t="shared" si="5"/>
        <v>3148777.6200000006</v>
      </c>
      <c r="AJ71" s="372">
        <f t="shared" ref="AJ71:BO71" si="6">SUM(AJ61:AJ69)-AJ70</f>
        <v>29390191.420000002</v>
      </c>
      <c r="AK71" s="372">
        <f t="shared" si="6"/>
        <v>1108210.96</v>
      </c>
      <c r="AL71" s="372">
        <f t="shared" si="6"/>
        <v>856697.80999999994</v>
      </c>
      <c r="AM71" s="372">
        <f t="shared" si="6"/>
        <v>0</v>
      </c>
      <c r="AN71" s="372">
        <f t="shared" si="6"/>
        <v>0</v>
      </c>
      <c r="AO71" s="372">
        <f t="shared" si="6"/>
        <v>0</v>
      </c>
      <c r="AP71" s="372">
        <f t="shared" si="6"/>
        <v>37661339.769999996</v>
      </c>
      <c r="AQ71" s="372">
        <f t="shared" si="6"/>
        <v>0</v>
      </c>
      <c r="AR71" s="372">
        <f t="shared" si="6"/>
        <v>10354651</v>
      </c>
      <c r="AS71" s="372">
        <f t="shared" si="6"/>
        <v>0</v>
      </c>
      <c r="AT71" s="372">
        <f t="shared" si="6"/>
        <v>0</v>
      </c>
      <c r="AU71" s="372">
        <f t="shared" si="6"/>
        <v>0</v>
      </c>
      <c r="AV71" s="372">
        <f t="shared" si="6"/>
        <v>0</v>
      </c>
      <c r="AW71" s="372">
        <f t="shared" si="6"/>
        <v>0</v>
      </c>
      <c r="AX71" s="372">
        <f t="shared" si="6"/>
        <v>0</v>
      </c>
      <c r="AY71" s="372">
        <f t="shared" si="6"/>
        <v>5516718.5799999991</v>
      </c>
      <c r="AZ71" s="372">
        <f t="shared" si="6"/>
        <v>0</v>
      </c>
      <c r="BA71" s="372">
        <f t="shared" si="6"/>
        <v>1138862.9100000001</v>
      </c>
      <c r="BB71" s="372">
        <f t="shared" si="6"/>
        <v>3374070.67</v>
      </c>
      <c r="BC71" s="372">
        <f t="shared" si="6"/>
        <v>0</v>
      </c>
      <c r="BD71" s="372">
        <f t="shared" si="6"/>
        <v>327877.30000000005</v>
      </c>
      <c r="BE71" s="372">
        <f t="shared" si="6"/>
        <v>3577933.9599999995</v>
      </c>
      <c r="BF71" s="372">
        <f t="shared" si="6"/>
        <v>3325626.57</v>
      </c>
      <c r="BG71" s="372">
        <f t="shared" si="6"/>
        <v>313242.51999999996</v>
      </c>
      <c r="BH71" s="372">
        <f t="shared" si="6"/>
        <v>1984418.47</v>
      </c>
      <c r="BI71" s="372">
        <f t="shared" si="6"/>
        <v>0</v>
      </c>
      <c r="BJ71" s="372">
        <f t="shared" si="6"/>
        <v>0</v>
      </c>
      <c r="BK71" s="372">
        <f t="shared" si="6"/>
        <v>9</v>
      </c>
      <c r="BL71" s="372">
        <f t="shared" si="6"/>
        <v>1772761.7100000002</v>
      </c>
      <c r="BM71" s="372">
        <f t="shared" si="6"/>
        <v>0</v>
      </c>
      <c r="BN71" s="372">
        <f t="shared" si="6"/>
        <v>144287838.03999999</v>
      </c>
      <c r="BO71" s="372">
        <f t="shared" si="6"/>
        <v>0</v>
      </c>
      <c r="BP71" s="372">
        <f t="shared" ref="BP71:CC71" si="7">SUM(BP61:BP69)-BP70</f>
        <v>247309.39</v>
      </c>
      <c r="BQ71" s="372">
        <f t="shared" si="7"/>
        <v>0</v>
      </c>
      <c r="BR71" s="372">
        <f t="shared" si="7"/>
        <v>265123.31999999995</v>
      </c>
      <c r="BS71" s="372">
        <f t="shared" si="7"/>
        <v>0</v>
      </c>
      <c r="BT71" s="372">
        <f t="shared" si="7"/>
        <v>50208.26</v>
      </c>
      <c r="BU71" s="372">
        <f t="shared" si="7"/>
        <v>0</v>
      </c>
      <c r="BV71" s="372">
        <f t="shared" si="7"/>
        <v>234263.44</v>
      </c>
      <c r="BW71" s="372">
        <f t="shared" si="7"/>
        <v>0</v>
      </c>
      <c r="BX71" s="372">
        <f t="shared" si="7"/>
        <v>198065.48</v>
      </c>
      <c r="BY71" s="372">
        <f t="shared" si="7"/>
        <v>655306.44999999995</v>
      </c>
      <c r="BZ71" s="372">
        <f t="shared" si="7"/>
        <v>4.9400000000000004</v>
      </c>
      <c r="CA71" s="372">
        <f t="shared" si="7"/>
        <v>8198682.7999999998</v>
      </c>
      <c r="CB71" s="372">
        <f t="shared" si="7"/>
        <v>0</v>
      </c>
      <c r="CC71" s="372">
        <f t="shared" si="7"/>
        <v>0</v>
      </c>
      <c r="CD71" s="377">
        <f>CD69-CD70</f>
        <v>-9403670</v>
      </c>
      <c r="CE71" s="372">
        <f>SUM(CE61:CE69)-CE70</f>
        <v>418307467.14000005</v>
      </c>
      <c r="CF71" s="2"/>
    </row>
    <row r="72" spans="1:84" ht="12.65" customHeight="1" x14ac:dyDescent="0.35">
      <c r="A72" s="378" t="s">
        <v>244</v>
      </c>
      <c r="B72" s="372"/>
      <c r="C72" s="381" t="s">
        <v>221</v>
      </c>
      <c r="D72" s="381" t="s">
        <v>221</v>
      </c>
      <c r="E72" s="381" t="s">
        <v>221</v>
      </c>
      <c r="F72" s="381" t="s">
        <v>221</v>
      </c>
      <c r="G72" s="381" t="s">
        <v>221</v>
      </c>
      <c r="H72" s="381" t="s">
        <v>221</v>
      </c>
      <c r="I72" s="381" t="s">
        <v>221</v>
      </c>
      <c r="J72" s="381" t="s">
        <v>221</v>
      </c>
      <c r="K72" s="256" t="s">
        <v>221</v>
      </c>
      <c r="L72" s="381" t="s">
        <v>221</v>
      </c>
      <c r="M72" s="381" t="s">
        <v>221</v>
      </c>
      <c r="N72" s="381" t="s">
        <v>221</v>
      </c>
      <c r="O72" s="381" t="s">
        <v>221</v>
      </c>
      <c r="P72" s="381" t="s">
        <v>221</v>
      </c>
      <c r="Q72" s="381" t="s">
        <v>221</v>
      </c>
      <c r="R72" s="381" t="s">
        <v>221</v>
      </c>
      <c r="S72" s="381" t="s">
        <v>221</v>
      </c>
      <c r="T72" s="381" t="s">
        <v>221</v>
      </c>
      <c r="U72" s="381" t="s">
        <v>221</v>
      </c>
      <c r="V72" s="381" t="s">
        <v>221</v>
      </c>
      <c r="W72" s="381" t="s">
        <v>221</v>
      </c>
      <c r="X72" s="381" t="s">
        <v>221</v>
      </c>
      <c r="Y72" s="381" t="s">
        <v>221</v>
      </c>
      <c r="Z72" s="381" t="s">
        <v>221</v>
      </c>
      <c r="AA72" s="381" t="s">
        <v>221</v>
      </c>
      <c r="AB72" s="381" t="s">
        <v>221</v>
      </c>
      <c r="AC72" s="381" t="s">
        <v>221</v>
      </c>
      <c r="AD72" s="381" t="s">
        <v>221</v>
      </c>
      <c r="AE72" s="381" t="s">
        <v>221</v>
      </c>
      <c r="AF72" s="381" t="s">
        <v>221</v>
      </c>
      <c r="AG72" s="381" t="s">
        <v>221</v>
      </c>
      <c r="AH72" s="381" t="s">
        <v>221</v>
      </c>
      <c r="AI72" s="381" t="s">
        <v>221</v>
      </c>
      <c r="AJ72" s="381" t="s">
        <v>221</v>
      </c>
      <c r="AK72" s="381" t="s">
        <v>221</v>
      </c>
      <c r="AL72" s="381" t="s">
        <v>221</v>
      </c>
      <c r="AM72" s="381" t="s">
        <v>221</v>
      </c>
      <c r="AN72" s="381" t="s">
        <v>221</v>
      </c>
      <c r="AO72" s="381" t="s">
        <v>221</v>
      </c>
      <c r="AP72" s="381" t="s">
        <v>221</v>
      </c>
      <c r="AQ72" s="381" t="s">
        <v>221</v>
      </c>
      <c r="AR72" s="381" t="s">
        <v>221</v>
      </c>
      <c r="AS72" s="381" t="s">
        <v>221</v>
      </c>
      <c r="AT72" s="381" t="s">
        <v>221</v>
      </c>
      <c r="AU72" s="381" t="s">
        <v>221</v>
      </c>
      <c r="AV72" s="381" t="s">
        <v>221</v>
      </c>
      <c r="AW72" s="381" t="s">
        <v>221</v>
      </c>
      <c r="AX72" s="381" t="s">
        <v>221</v>
      </c>
      <c r="AY72" s="381" t="s">
        <v>221</v>
      </c>
      <c r="AZ72" s="381" t="s">
        <v>221</v>
      </c>
      <c r="BA72" s="381" t="s">
        <v>221</v>
      </c>
      <c r="BB72" s="381" t="s">
        <v>221</v>
      </c>
      <c r="BC72" s="381" t="s">
        <v>221</v>
      </c>
      <c r="BD72" s="381" t="s">
        <v>221</v>
      </c>
      <c r="BE72" s="381" t="s">
        <v>221</v>
      </c>
      <c r="BF72" s="381" t="s">
        <v>221</v>
      </c>
      <c r="BG72" s="381" t="s">
        <v>221</v>
      </c>
      <c r="BH72" s="381" t="s">
        <v>221</v>
      </c>
      <c r="BI72" s="381" t="s">
        <v>221</v>
      </c>
      <c r="BJ72" s="381" t="s">
        <v>221</v>
      </c>
      <c r="BK72" s="381" t="s">
        <v>221</v>
      </c>
      <c r="BL72" s="381" t="s">
        <v>221</v>
      </c>
      <c r="BM72" s="381" t="s">
        <v>221</v>
      </c>
      <c r="BN72" s="381" t="s">
        <v>221</v>
      </c>
      <c r="BO72" s="381" t="s">
        <v>221</v>
      </c>
      <c r="BP72" s="381" t="s">
        <v>221</v>
      </c>
      <c r="BQ72" s="381" t="s">
        <v>221</v>
      </c>
      <c r="BR72" s="381" t="s">
        <v>221</v>
      </c>
      <c r="BS72" s="381" t="s">
        <v>221</v>
      </c>
      <c r="BT72" s="381" t="s">
        <v>221</v>
      </c>
      <c r="BU72" s="381" t="s">
        <v>221</v>
      </c>
      <c r="BV72" s="381" t="s">
        <v>221</v>
      </c>
      <c r="BW72" s="381" t="s">
        <v>221</v>
      </c>
      <c r="BX72" s="381" t="s">
        <v>221</v>
      </c>
      <c r="BY72" s="381" t="s">
        <v>221</v>
      </c>
      <c r="BZ72" s="381" t="s">
        <v>221</v>
      </c>
      <c r="CA72" s="381" t="s">
        <v>221</v>
      </c>
      <c r="CB72" s="381" t="s">
        <v>221</v>
      </c>
      <c r="CC72" s="381" t="s">
        <v>221</v>
      </c>
      <c r="CD72" s="381" t="s">
        <v>221</v>
      </c>
      <c r="CE72" s="387"/>
      <c r="CF72" s="2"/>
    </row>
    <row r="73" spans="1:84" ht="12.65" customHeight="1" x14ac:dyDescent="0.35">
      <c r="A73" s="378" t="s">
        <v>245</v>
      </c>
      <c r="B73" s="372"/>
      <c r="C73" s="365">
        <v>34233647.950000003</v>
      </c>
      <c r="D73" s="365">
        <v>55635777.729999997</v>
      </c>
      <c r="E73" s="185">
        <v>105555529.75</v>
      </c>
      <c r="F73" s="185"/>
      <c r="G73" s="365"/>
      <c r="H73" s="365"/>
      <c r="I73" s="185"/>
      <c r="J73" s="185">
        <v>5396436</v>
      </c>
      <c r="K73" s="185">
        <v>-430</v>
      </c>
      <c r="L73" s="185"/>
      <c r="M73" s="365"/>
      <c r="N73" s="365"/>
      <c r="O73" s="365">
        <v>13478331</v>
      </c>
      <c r="P73" s="185">
        <v>83724603.150000006</v>
      </c>
      <c r="Q73" s="185">
        <v>3518080</v>
      </c>
      <c r="R73" s="185">
        <v>2487646</v>
      </c>
      <c r="S73" s="185">
        <v>39993240.399999999</v>
      </c>
      <c r="T73" s="185"/>
      <c r="U73" s="185">
        <v>18442386.920000002</v>
      </c>
      <c r="V73" s="185">
        <v>1021249</v>
      </c>
      <c r="W73" s="185">
        <v>3056702.54</v>
      </c>
      <c r="X73" s="185">
        <v>11821482.960000001</v>
      </c>
      <c r="Y73" s="185">
        <v>22973502.649999999</v>
      </c>
      <c r="Z73" s="185"/>
      <c r="AA73" s="185"/>
      <c r="AB73" s="185">
        <v>19489651.370000001</v>
      </c>
      <c r="AC73" s="185">
        <v>8668479</v>
      </c>
      <c r="AD73" s="185">
        <v>1360260</v>
      </c>
      <c r="AE73" s="185">
        <v>3677933.79</v>
      </c>
      <c r="AF73" s="185"/>
      <c r="AG73" s="185">
        <v>12286739.16</v>
      </c>
      <c r="AH73" s="185"/>
      <c r="AI73" s="185">
        <v>30820</v>
      </c>
      <c r="AJ73" s="185">
        <v>2881488.33</v>
      </c>
      <c r="AK73" s="185">
        <v>2557528.2999999998</v>
      </c>
      <c r="AL73" s="185">
        <v>1052136.05</v>
      </c>
      <c r="AM73" s="185"/>
      <c r="AN73" s="185"/>
      <c r="AO73" s="185"/>
      <c r="AP73" s="185">
        <v>409302.77</v>
      </c>
      <c r="AQ73" s="185"/>
      <c r="AR73" s="185">
        <v>0</v>
      </c>
      <c r="AS73" s="2"/>
      <c r="AT73" s="185"/>
      <c r="AU73" s="185"/>
      <c r="AV73" s="185"/>
      <c r="AW73" s="381" t="s">
        <v>221</v>
      </c>
      <c r="AX73" s="381" t="s">
        <v>221</v>
      </c>
      <c r="AY73" s="381" t="s">
        <v>221</v>
      </c>
      <c r="AZ73" s="381" t="s">
        <v>221</v>
      </c>
      <c r="BA73" s="381" t="s">
        <v>221</v>
      </c>
      <c r="BB73" s="381" t="s">
        <v>221</v>
      </c>
      <c r="BC73" s="381" t="s">
        <v>221</v>
      </c>
      <c r="BD73" s="381" t="s">
        <v>221</v>
      </c>
      <c r="BE73" s="381" t="s">
        <v>221</v>
      </c>
      <c r="BF73" s="381" t="s">
        <v>221</v>
      </c>
      <c r="BG73" s="381" t="s">
        <v>221</v>
      </c>
      <c r="BH73" s="381" t="s">
        <v>221</v>
      </c>
      <c r="BI73" s="381" t="s">
        <v>221</v>
      </c>
      <c r="BJ73" s="381" t="s">
        <v>221</v>
      </c>
      <c r="BK73" s="381" t="s">
        <v>221</v>
      </c>
      <c r="BL73" s="381" t="s">
        <v>221</v>
      </c>
      <c r="BM73" s="381" t="s">
        <v>221</v>
      </c>
      <c r="BN73" s="381" t="s">
        <v>221</v>
      </c>
      <c r="BO73" s="381" t="s">
        <v>221</v>
      </c>
      <c r="BP73" s="381" t="s">
        <v>221</v>
      </c>
      <c r="BQ73" s="381" t="s">
        <v>221</v>
      </c>
      <c r="BR73" s="381" t="s">
        <v>221</v>
      </c>
      <c r="BS73" s="381" t="s">
        <v>221</v>
      </c>
      <c r="BT73" s="381" t="s">
        <v>221</v>
      </c>
      <c r="BU73" s="381" t="s">
        <v>221</v>
      </c>
      <c r="BV73" s="381" t="s">
        <v>221</v>
      </c>
      <c r="BW73" s="381" t="s">
        <v>221</v>
      </c>
      <c r="BX73" s="381" t="s">
        <v>221</v>
      </c>
      <c r="BY73" s="381" t="s">
        <v>221</v>
      </c>
      <c r="BZ73" s="381" t="s">
        <v>221</v>
      </c>
      <c r="CA73" s="381" t="s">
        <v>221</v>
      </c>
      <c r="CB73" s="381" t="s">
        <v>221</v>
      </c>
      <c r="CC73" s="381" t="s">
        <v>221</v>
      </c>
      <c r="CD73" s="381" t="s">
        <v>221</v>
      </c>
      <c r="CE73" s="372">
        <f t="shared" ref="CE73:CE80" si="8">SUM(C73:CD73)</f>
        <v>453752524.82000005</v>
      </c>
      <c r="CF73" s="2"/>
    </row>
    <row r="74" spans="1:84" ht="12.65" customHeight="1" x14ac:dyDescent="0.35">
      <c r="A74" s="378" t="s">
        <v>246</v>
      </c>
      <c r="B74" s="372"/>
      <c r="C74" s="365">
        <v>209437.75</v>
      </c>
      <c r="D74" s="365">
        <v>3141253.05</v>
      </c>
      <c r="E74" s="185">
        <v>10387743.17</v>
      </c>
      <c r="F74" s="185"/>
      <c r="G74" s="365"/>
      <c r="H74" s="365"/>
      <c r="I74" s="365"/>
      <c r="J74" s="185">
        <v>0</v>
      </c>
      <c r="K74" s="185">
        <v>0</v>
      </c>
      <c r="L74" s="185"/>
      <c r="M74" s="365"/>
      <c r="N74" s="365"/>
      <c r="O74" s="365">
        <v>1181166.23</v>
      </c>
      <c r="P74" s="185">
        <f>69838617.68+94563.35</f>
        <v>69933181.030000001</v>
      </c>
      <c r="Q74" s="185">
        <v>3483154</v>
      </c>
      <c r="R74" s="185">
        <v>3732835</v>
      </c>
      <c r="S74" s="185">
        <v>26194737.100000001</v>
      </c>
      <c r="T74" s="185">
        <v>1716581.14</v>
      </c>
      <c r="U74" s="185">
        <f>40348675.13+6151161.21</f>
        <v>46499836.340000004</v>
      </c>
      <c r="V74" s="185">
        <v>208678.71</v>
      </c>
      <c r="W74" s="185">
        <v>5209940.92</v>
      </c>
      <c r="X74" s="185">
        <f>17485293.21+3566</f>
        <v>17488859.210000001</v>
      </c>
      <c r="Y74" s="185">
        <f>33345818.94+599388.53</f>
        <v>33945207.469999999</v>
      </c>
      <c r="Z74" s="185"/>
      <c r="AA74" s="185"/>
      <c r="AB74" s="185">
        <v>9851575.1899999995</v>
      </c>
      <c r="AC74" s="185">
        <v>1519238.34</v>
      </c>
      <c r="AD74" s="185">
        <v>149864</v>
      </c>
      <c r="AE74" s="185">
        <v>3458271.59</v>
      </c>
      <c r="AF74" s="185"/>
      <c r="AG74" s="185">
        <f>40752400.84+11821395.61</f>
        <v>52573796.450000003</v>
      </c>
      <c r="AH74" s="185"/>
      <c r="AI74" s="185">
        <v>3802315.94</v>
      </c>
      <c r="AJ74" s="185">
        <f>35126735.3+54234744.77+26872</f>
        <v>89388352.069999993</v>
      </c>
      <c r="AK74" s="185">
        <v>732327.62</v>
      </c>
      <c r="AL74" s="185">
        <v>1076637.06</v>
      </c>
      <c r="AM74" s="185"/>
      <c r="AN74" s="185"/>
      <c r="AO74" s="185"/>
      <c r="AP74" s="185">
        <f>180268931.48+3354048.22</f>
        <v>183622979.69999999</v>
      </c>
      <c r="AQ74" s="185"/>
      <c r="AR74" s="185">
        <v>11383438.27</v>
      </c>
      <c r="AS74" s="383"/>
      <c r="AT74" s="383"/>
      <c r="AU74" s="185"/>
      <c r="AV74" s="185"/>
      <c r="AW74" s="381" t="s">
        <v>221</v>
      </c>
      <c r="AX74" s="381" t="s">
        <v>221</v>
      </c>
      <c r="AY74" s="381" t="s">
        <v>221</v>
      </c>
      <c r="AZ74" s="381" t="s">
        <v>221</v>
      </c>
      <c r="BA74" s="381" t="s">
        <v>221</v>
      </c>
      <c r="BB74" s="381" t="s">
        <v>221</v>
      </c>
      <c r="BC74" s="381" t="s">
        <v>221</v>
      </c>
      <c r="BD74" s="381" t="s">
        <v>221</v>
      </c>
      <c r="BE74" s="381" t="s">
        <v>221</v>
      </c>
      <c r="BF74" s="381" t="s">
        <v>221</v>
      </c>
      <c r="BG74" s="381" t="s">
        <v>221</v>
      </c>
      <c r="BH74" s="381" t="s">
        <v>221</v>
      </c>
      <c r="BI74" s="381" t="s">
        <v>221</v>
      </c>
      <c r="BJ74" s="381" t="s">
        <v>221</v>
      </c>
      <c r="BK74" s="381" t="s">
        <v>221</v>
      </c>
      <c r="BL74" s="381" t="s">
        <v>221</v>
      </c>
      <c r="BM74" s="381" t="s">
        <v>221</v>
      </c>
      <c r="BN74" s="381" t="s">
        <v>221</v>
      </c>
      <c r="BO74" s="381" t="s">
        <v>221</v>
      </c>
      <c r="BP74" s="381" t="s">
        <v>221</v>
      </c>
      <c r="BQ74" s="381" t="s">
        <v>221</v>
      </c>
      <c r="BR74" s="381" t="s">
        <v>221</v>
      </c>
      <c r="BS74" s="381" t="s">
        <v>221</v>
      </c>
      <c r="BT74" s="381" t="s">
        <v>221</v>
      </c>
      <c r="BU74" s="381" t="s">
        <v>221</v>
      </c>
      <c r="BV74" s="381" t="s">
        <v>221</v>
      </c>
      <c r="BW74" s="381" t="s">
        <v>221</v>
      </c>
      <c r="BX74" s="381" t="s">
        <v>221</v>
      </c>
      <c r="BY74" s="381" t="s">
        <v>221</v>
      </c>
      <c r="BZ74" s="381" t="s">
        <v>221</v>
      </c>
      <c r="CA74" s="381" t="s">
        <v>221</v>
      </c>
      <c r="CB74" s="381" t="s">
        <v>221</v>
      </c>
      <c r="CC74" s="381" t="s">
        <v>221</v>
      </c>
      <c r="CD74" s="381" t="s">
        <v>221</v>
      </c>
      <c r="CE74" s="372">
        <f t="shared" si="8"/>
        <v>580891407.3499999</v>
      </c>
      <c r="CF74" s="2"/>
    </row>
    <row r="75" spans="1:84" ht="12.65" customHeight="1" x14ac:dyDescent="0.35">
      <c r="A75" s="378" t="s">
        <v>247</v>
      </c>
      <c r="B75" s="372"/>
      <c r="C75" s="372">
        <f t="shared" ref="C75:AV75" si="9">SUM(C73:C74)</f>
        <v>34443085.700000003</v>
      </c>
      <c r="D75" s="372">
        <f t="shared" si="9"/>
        <v>58777030.779999994</v>
      </c>
      <c r="E75" s="372">
        <f t="shared" si="9"/>
        <v>115943272.92</v>
      </c>
      <c r="F75" s="372">
        <f t="shared" si="9"/>
        <v>0</v>
      </c>
      <c r="G75" s="372">
        <f t="shared" si="9"/>
        <v>0</v>
      </c>
      <c r="H75" s="372">
        <f t="shared" si="9"/>
        <v>0</v>
      </c>
      <c r="I75" s="372">
        <f t="shared" si="9"/>
        <v>0</v>
      </c>
      <c r="J75" s="372">
        <f t="shared" si="9"/>
        <v>5396436</v>
      </c>
      <c r="K75" s="372">
        <f t="shared" si="9"/>
        <v>-430</v>
      </c>
      <c r="L75" s="372">
        <f t="shared" si="9"/>
        <v>0</v>
      </c>
      <c r="M75" s="372">
        <f t="shared" si="9"/>
        <v>0</v>
      </c>
      <c r="N75" s="372">
        <f t="shared" si="9"/>
        <v>0</v>
      </c>
      <c r="O75" s="372">
        <f t="shared" si="9"/>
        <v>14659497.23</v>
      </c>
      <c r="P75" s="372">
        <f t="shared" si="9"/>
        <v>153657784.18000001</v>
      </c>
      <c r="Q75" s="372">
        <f t="shared" si="9"/>
        <v>7001234</v>
      </c>
      <c r="R75" s="372">
        <f t="shared" si="9"/>
        <v>6220481</v>
      </c>
      <c r="S75" s="372">
        <f t="shared" si="9"/>
        <v>66187977.5</v>
      </c>
      <c r="T75" s="372">
        <f t="shared" si="9"/>
        <v>1716581.14</v>
      </c>
      <c r="U75" s="372">
        <f t="shared" si="9"/>
        <v>64942223.260000005</v>
      </c>
      <c r="V75" s="372">
        <f t="shared" si="9"/>
        <v>1229927.71</v>
      </c>
      <c r="W75" s="372">
        <f t="shared" si="9"/>
        <v>8266643.46</v>
      </c>
      <c r="X75" s="372">
        <f t="shared" si="9"/>
        <v>29310342.170000002</v>
      </c>
      <c r="Y75" s="372">
        <f t="shared" si="9"/>
        <v>56918710.119999997</v>
      </c>
      <c r="Z75" s="372">
        <f t="shared" si="9"/>
        <v>0</v>
      </c>
      <c r="AA75" s="372">
        <f t="shared" si="9"/>
        <v>0</v>
      </c>
      <c r="AB75" s="372">
        <f t="shared" si="9"/>
        <v>29341226.560000002</v>
      </c>
      <c r="AC75" s="372">
        <f t="shared" si="9"/>
        <v>10187717.34</v>
      </c>
      <c r="AD75" s="372">
        <f t="shared" si="9"/>
        <v>1510124</v>
      </c>
      <c r="AE75" s="372">
        <f t="shared" si="9"/>
        <v>7136205.3799999999</v>
      </c>
      <c r="AF75" s="372">
        <f t="shared" si="9"/>
        <v>0</v>
      </c>
      <c r="AG75" s="372">
        <f t="shared" si="9"/>
        <v>64860535.609999999</v>
      </c>
      <c r="AH75" s="372">
        <f t="shared" si="9"/>
        <v>0</v>
      </c>
      <c r="AI75" s="372">
        <f t="shared" si="9"/>
        <v>3833135.94</v>
      </c>
      <c r="AJ75" s="372">
        <f t="shared" si="9"/>
        <v>92269840.399999991</v>
      </c>
      <c r="AK75" s="372">
        <f t="shared" si="9"/>
        <v>3289855.92</v>
      </c>
      <c r="AL75" s="372">
        <f t="shared" si="9"/>
        <v>2128773.1100000003</v>
      </c>
      <c r="AM75" s="372">
        <f t="shared" si="9"/>
        <v>0</v>
      </c>
      <c r="AN75" s="372">
        <f t="shared" si="9"/>
        <v>0</v>
      </c>
      <c r="AO75" s="372">
        <f t="shared" si="9"/>
        <v>0</v>
      </c>
      <c r="AP75" s="372">
        <f t="shared" si="9"/>
        <v>184032282.47</v>
      </c>
      <c r="AQ75" s="372">
        <f t="shared" si="9"/>
        <v>0</v>
      </c>
      <c r="AR75" s="372">
        <f t="shared" si="9"/>
        <v>11383438.27</v>
      </c>
      <c r="AS75" s="372">
        <f t="shared" si="9"/>
        <v>0</v>
      </c>
      <c r="AT75" s="372">
        <f>SUM(AT73:AT74)</f>
        <v>0</v>
      </c>
      <c r="AU75" s="372">
        <f t="shared" si="9"/>
        <v>0</v>
      </c>
      <c r="AV75" s="372">
        <f t="shared" si="9"/>
        <v>0</v>
      </c>
      <c r="AW75" s="381" t="s">
        <v>221</v>
      </c>
      <c r="AX75" s="381" t="s">
        <v>221</v>
      </c>
      <c r="AY75" s="381" t="s">
        <v>221</v>
      </c>
      <c r="AZ75" s="381" t="s">
        <v>221</v>
      </c>
      <c r="BA75" s="381" t="s">
        <v>221</v>
      </c>
      <c r="BB75" s="381" t="s">
        <v>221</v>
      </c>
      <c r="BC75" s="381" t="s">
        <v>221</v>
      </c>
      <c r="BD75" s="381" t="s">
        <v>221</v>
      </c>
      <c r="BE75" s="381" t="s">
        <v>221</v>
      </c>
      <c r="BF75" s="381" t="s">
        <v>221</v>
      </c>
      <c r="BG75" s="381" t="s">
        <v>221</v>
      </c>
      <c r="BH75" s="381" t="s">
        <v>221</v>
      </c>
      <c r="BI75" s="381" t="s">
        <v>221</v>
      </c>
      <c r="BJ75" s="381" t="s">
        <v>221</v>
      </c>
      <c r="BK75" s="381" t="s">
        <v>221</v>
      </c>
      <c r="BL75" s="381" t="s">
        <v>221</v>
      </c>
      <c r="BM75" s="381" t="s">
        <v>221</v>
      </c>
      <c r="BN75" s="381" t="s">
        <v>221</v>
      </c>
      <c r="BO75" s="381" t="s">
        <v>221</v>
      </c>
      <c r="BP75" s="381" t="s">
        <v>221</v>
      </c>
      <c r="BQ75" s="381" t="s">
        <v>221</v>
      </c>
      <c r="BR75" s="381" t="s">
        <v>221</v>
      </c>
      <c r="BS75" s="381" t="s">
        <v>221</v>
      </c>
      <c r="BT75" s="381" t="s">
        <v>221</v>
      </c>
      <c r="BU75" s="381" t="s">
        <v>221</v>
      </c>
      <c r="BV75" s="381" t="s">
        <v>221</v>
      </c>
      <c r="BW75" s="381" t="s">
        <v>221</v>
      </c>
      <c r="BX75" s="381" t="s">
        <v>221</v>
      </c>
      <c r="BY75" s="381" t="s">
        <v>221</v>
      </c>
      <c r="BZ75" s="381" t="s">
        <v>221</v>
      </c>
      <c r="CA75" s="381" t="s">
        <v>221</v>
      </c>
      <c r="CB75" s="381" t="s">
        <v>221</v>
      </c>
      <c r="CC75" s="381" t="s">
        <v>221</v>
      </c>
      <c r="CD75" s="381" t="s">
        <v>221</v>
      </c>
      <c r="CE75" s="372">
        <f t="shared" si="8"/>
        <v>1034643932.1699998</v>
      </c>
      <c r="CF75" s="2"/>
    </row>
    <row r="76" spans="1:84" ht="12.65" customHeight="1" x14ac:dyDescent="0.35">
      <c r="A76" s="378" t="s">
        <v>248</v>
      </c>
      <c r="B76" s="372"/>
      <c r="C76" s="365">
        <v>12817</v>
      </c>
      <c r="D76" s="365">
        <v>22396</v>
      </c>
      <c r="E76" s="185">
        <v>82636</v>
      </c>
      <c r="F76" s="185"/>
      <c r="G76" s="365"/>
      <c r="H76" s="365"/>
      <c r="I76" s="185"/>
      <c r="J76" s="185"/>
      <c r="K76" s="185"/>
      <c r="L76" s="185"/>
      <c r="M76" s="185"/>
      <c r="N76" s="185"/>
      <c r="O76" s="185">
        <v>2763</v>
      </c>
      <c r="P76" s="185">
        <v>20538</v>
      </c>
      <c r="Q76" s="185">
        <v>1737</v>
      </c>
      <c r="R76" s="185"/>
      <c r="S76" s="185">
        <v>7010</v>
      </c>
      <c r="T76" s="185"/>
      <c r="U76" s="185">
        <v>13589</v>
      </c>
      <c r="V76" s="185">
        <v>0</v>
      </c>
      <c r="W76" s="185">
        <v>1199</v>
      </c>
      <c r="X76" s="185">
        <v>1315</v>
      </c>
      <c r="Y76" s="185">
        <v>15576</v>
      </c>
      <c r="Z76" s="185"/>
      <c r="AA76" s="185"/>
      <c r="AB76" s="185">
        <v>8816</v>
      </c>
      <c r="AC76" s="185">
        <v>2215</v>
      </c>
      <c r="AD76" s="185">
        <v>3061</v>
      </c>
      <c r="AE76" s="185">
        <v>9386</v>
      </c>
      <c r="AF76" s="185"/>
      <c r="AG76" s="185">
        <v>10208</v>
      </c>
      <c r="AH76" s="185"/>
      <c r="AI76" s="185">
        <v>9401</v>
      </c>
      <c r="AJ76" s="185">
        <v>44276</v>
      </c>
      <c r="AK76" s="185"/>
      <c r="AL76" s="185"/>
      <c r="AM76" s="185"/>
      <c r="AN76" s="185"/>
      <c r="AO76" s="185"/>
      <c r="AP76" s="185">
        <v>11457</v>
      </c>
      <c r="AQ76" s="185"/>
      <c r="AR76" s="185">
        <v>955</v>
      </c>
      <c r="AS76" s="185"/>
      <c r="AT76" s="185"/>
      <c r="AU76" s="185"/>
      <c r="AV76" s="185"/>
      <c r="AW76" s="185"/>
      <c r="AX76" s="185"/>
      <c r="AY76" s="185">
        <v>8453</v>
      </c>
      <c r="AZ76" s="185"/>
      <c r="BA76" s="383"/>
      <c r="BB76" s="185">
        <v>1034</v>
      </c>
      <c r="BC76" s="185"/>
      <c r="BD76" s="185">
        <v>5582</v>
      </c>
      <c r="BE76" s="383">
        <f>37064+116604</f>
        <v>153668</v>
      </c>
      <c r="BF76" s="185"/>
      <c r="BG76" s="185">
        <v>552</v>
      </c>
      <c r="BH76" s="185">
        <v>4216</v>
      </c>
      <c r="BI76" s="185"/>
      <c r="BJ76" s="185"/>
      <c r="BK76" s="185"/>
      <c r="BL76" s="185">
        <v>2480</v>
      </c>
      <c r="BM76" s="185"/>
      <c r="BN76" s="185">
        <f>448+758</f>
        <v>1206</v>
      </c>
      <c r="BO76" s="185"/>
      <c r="BP76" s="185"/>
      <c r="BQ76" s="185"/>
      <c r="BR76" s="185">
        <v>265</v>
      </c>
      <c r="BS76" s="185"/>
      <c r="BT76" s="185">
        <v>384</v>
      </c>
      <c r="BU76" s="185"/>
      <c r="BV76" s="185">
        <v>1501</v>
      </c>
      <c r="BW76" s="185"/>
      <c r="BX76" s="185">
        <v>831</v>
      </c>
      <c r="BY76" s="185"/>
      <c r="BZ76" s="185"/>
      <c r="CA76" s="185">
        <v>1143</v>
      </c>
      <c r="CB76" s="185"/>
      <c r="CC76" s="185"/>
      <c r="CD76" s="381" t="s">
        <v>221</v>
      </c>
      <c r="CE76" s="372">
        <f t="shared" si="8"/>
        <v>462666</v>
      </c>
      <c r="CF76" s="372">
        <f>BE59-CE76</f>
        <v>0</v>
      </c>
    </row>
    <row r="77" spans="1:84" ht="12.65" customHeight="1" x14ac:dyDescent="0.35">
      <c r="A77" s="378" t="s">
        <v>249</v>
      </c>
      <c r="B77" s="372"/>
      <c r="C77" s="365"/>
      <c r="D77" s="365">
        <v>13545</v>
      </c>
      <c r="E77" s="365">
        <v>175774</v>
      </c>
      <c r="F77" s="365"/>
      <c r="G77" s="365"/>
      <c r="H77" s="365"/>
      <c r="I77" s="365"/>
      <c r="J77" s="365"/>
      <c r="K77" s="365"/>
      <c r="L77" s="365"/>
      <c r="M77" s="365"/>
      <c r="N77" s="365"/>
      <c r="O77" s="365"/>
      <c r="P77" s="365"/>
      <c r="Q77" s="365">
        <v>7738</v>
      </c>
      <c r="R77" s="365"/>
      <c r="S77" s="365"/>
      <c r="T77" s="365"/>
      <c r="U77" s="365"/>
      <c r="V77" s="365"/>
      <c r="W77" s="365"/>
      <c r="X77" s="365"/>
      <c r="Y77" s="365"/>
      <c r="Z77" s="365"/>
      <c r="AA77" s="365"/>
      <c r="AB77" s="365"/>
      <c r="AC77" s="365"/>
      <c r="AD77" s="365"/>
      <c r="AE77" s="365"/>
      <c r="AF77" s="365"/>
      <c r="AG77" s="365">
        <v>5767</v>
      </c>
      <c r="AH77" s="365"/>
      <c r="AI77" s="365"/>
      <c r="AJ77" s="365"/>
      <c r="AK77" s="365"/>
      <c r="AL77" s="365"/>
      <c r="AM77" s="365"/>
      <c r="AN77" s="365"/>
      <c r="AO77" s="365"/>
      <c r="AP77" s="365"/>
      <c r="AQ77" s="365"/>
      <c r="AR77" s="365"/>
      <c r="AS77" s="365"/>
      <c r="AT77" s="365"/>
      <c r="AU77" s="365"/>
      <c r="AV77" s="365"/>
      <c r="AW77" s="365"/>
      <c r="AX77" s="381" t="s">
        <v>221</v>
      </c>
      <c r="AY77" s="381" t="s">
        <v>221</v>
      </c>
      <c r="AZ77" s="365">
        <v>990207</v>
      </c>
      <c r="BA77" s="365"/>
      <c r="BB77" s="365"/>
      <c r="BC77" s="365"/>
      <c r="BD77" s="381" t="s">
        <v>221</v>
      </c>
      <c r="BE77" s="381" t="s">
        <v>221</v>
      </c>
      <c r="BF77" s="365"/>
      <c r="BG77" s="381" t="s">
        <v>221</v>
      </c>
      <c r="BH77" s="365"/>
      <c r="BI77" s="365"/>
      <c r="BJ77" s="381" t="s">
        <v>221</v>
      </c>
      <c r="BK77" s="365"/>
      <c r="BL77" s="365"/>
      <c r="BM77" s="365"/>
      <c r="BN77" s="381" t="s">
        <v>221</v>
      </c>
      <c r="BO77" s="381" t="s">
        <v>221</v>
      </c>
      <c r="BP77" s="381" t="s">
        <v>221</v>
      </c>
      <c r="BQ77" s="381" t="s">
        <v>221</v>
      </c>
      <c r="BR77" s="365"/>
      <c r="BS77" s="365"/>
      <c r="BT77" s="365"/>
      <c r="BU77" s="365"/>
      <c r="BV77" s="365"/>
      <c r="BW77" s="365"/>
      <c r="BX77" s="365"/>
      <c r="BY77" s="365"/>
      <c r="BZ77" s="365"/>
      <c r="CA77" s="365"/>
      <c r="CB77" s="365"/>
      <c r="CC77" s="381" t="s">
        <v>221</v>
      </c>
      <c r="CD77" s="381" t="s">
        <v>221</v>
      </c>
      <c r="CE77" s="372">
        <f>SUM(C77:CD77)</f>
        <v>1193031</v>
      </c>
      <c r="CF77" s="372">
        <f>AY59-CE77</f>
        <v>-7784</v>
      </c>
    </row>
    <row r="78" spans="1:84" ht="12.65" customHeight="1" x14ac:dyDescent="0.35">
      <c r="A78" s="378" t="s">
        <v>250</v>
      </c>
      <c r="B78" s="372"/>
      <c r="C78" s="365">
        <v>12817</v>
      </c>
      <c r="D78" s="365">
        <v>22396</v>
      </c>
      <c r="E78" s="185">
        <v>82636</v>
      </c>
      <c r="F78" s="185"/>
      <c r="G78" s="365"/>
      <c r="H78" s="365"/>
      <c r="I78" s="185"/>
      <c r="J78" s="185"/>
      <c r="K78" s="185"/>
      <c r="L78" s="185"/>
      <c r="M78" s="185"/>
      <c r="N78" s="185"/>
      <c r="O78" s="185">
        <v>2763</v>
      </c>
      <c r="P78" s="185">
        <v>20538</v>
      </c>
      <c r="Q78" s="185">
        <v>1737</v>
      </c>
      <c r="R78" s="185"/>
      <c r="S78" s="185">
        <v>7010</v>
      </c>
      <c r="T78" s="185"/>
      <c r="U78" s="185">
        <v>13589</v>
      </c>
      <c r="V78" s="185">
        <v>0</v>
      </c>
      <c r="W78" s="185">
        <v>1199</v>
      </c>
      <c r="X78" s="185">
        <v>1315</v>
      </c>
      <c r="Y78" s="185">
        <v>15576</v>
      </c>
      <c r="Z78" s="185"/>
      <c r="AA78" s="185"/>
      <c r="AB78" s="185">
        <v>8816</v>
      </c>
      <c r="AC78" s="185">
        <v>2215</v>
      </c>
      <c r="AD78" s="185">
        <v>3061</v>
      </c>
      <c r="AE78" s="185">
        <v>9386</v>
      </c>
      <c r="AF78" s="185"/>
      <c r="AG78" s="185">
        <v>10208</v>
      </c>
      <c r="AH78" s="185"/>
      <c r="AI78" s="185">
        <v>9401</v>
      </c>
      <c r="AJ78" s="185">
        <v>44276</v>
      </c>
      <c r="AK78" s="185"/>
      <c r="AL78" s="185"/>
      <c r="AM78" s="185"/>
      <c r="AN78" s="185"/>
      <c r="AO78" s="185"/>
      <c r="AP78" s="185">
        <v>11457</v>
      </c>
      <c r="AQ78" s="185"/>
      <c r="AR78" s="185">
        <v>955</v>
      </c>
      <c r="AS78" s="185"/>
      <c r="AT78" s="185"/>
      <c r="AU78" s="185"/>
      <c r="AV78" s="185"/>
      <c r="AW78" s="185"/>
      <c r="AX78" s="381" t="s">
        <v>221</v>
      </c>
      <c r="AY78" s="381" t="s">
        <v>221</v>
      </c>
      <c r="AZ78" s="381" t="s">
        <v>221</v>
      </c>
      <c r="BA78" s="365"/>
      <c r="BB78" s="365">
        <v>1034</v>
      </c>
      <c r="BC78" s="365"/>
      <c r="BD78" s="381" t="s">
        <v>221</v>
      </c>
      <c r="BE78" s="381" t="s">
        <v>221</v>
      </c>
      <c r="BF78" s="381" t="s">
        <v>221</v>
      </c>
      <c r="BG78" s="381" t="s">
        <v>221</v>
      </c>
      <c r="BH78" s="365"/>
      <c r="BI78" s="365"/>
      <c r="BJ78" s="381" t="s">
        <v>221</v>
      </c>
      <c r="BK78" s="365"/>
      <c r="BL78" s="365">
        <v>2480</v>
      </c>
      <c r="BM78" s="365"/>
      <c r="BN78" s="381" t="s">
        <v>221</v>
      </c>
      <c r="BO78" s="381" t="s">
        <v>221</v>
      </c>
      <c r="BP78" s="381" t="s">
        <v>221</v>
      </c>
      <c r="BQ78" s="381" t="s">
        <v>221</v>
      </c>
      <c r="BR78" s="381" t="s">
        <v>221</v>
      </c>
      <c r="BS78" s="365"/>
      <c r="BT78" s="185">
        <v>384</v>
      </c>
      <c r="BU78" s="185"/>
      <c r="BV78" s="185">
        <v>1501</v>
      </c>
      <c r="BW78" s="185"/>
      <c r="BX78" s="185">
        <v>831</v>
      </c>
      <c r="BY78" s="185"/>
      <c r="BZ78" s="185"/>
      <c r="CA78" s="185">
        <v>1143</v>
      </c>
      <c r="CB78" s="185"/>
      <c r="CC78" s="381" t="s">
        <v>221</v>
      </c>
      <c r="CD78" s="381" t="s">
        <v>221</v>
      </c>
      <c r="CE78" s="372">
        <f t="shared" si="8"/>
        <v>288724</v>
      </c>
      <c r="CF78" s="372"/>
    </row>
    <row r="79" spans="1:84" ht="12.65" customHeight="1" x14ac:dyDescent="0.35">
      <c r="A79" s="378" t="s">
        <v>251</v>
      </c>
      <c r="B79" s="372"/>
      <c r="C79" s="225">
        <v>150399</v>
      </c>
      <c r="D79" s="225">
        <v>153127</v>
      </c>
      <c r="E79" s="365">
        <v>673359</v>
      </c>
      <c r="F79" s="365"/>
      <c r="G79" s="365"/>
      <c r="H79" s="365"/>
      <c r="I79" s="365"/>
      <c r="J79" s="365"/>
      <c r="K79" s="365"/>
      <c r="L79" s="365"/>
      <c r="M79" s="365"/>
      <c r="N79" s="365"/>
      <c r="O79" s="365"/>
      <c r="P79" s="365">
        <v>180118</v>
      </c>
      <c r="Q79" s="365">
        <v>21887</v>
      </c>
      <c r="R79" s="365"/>
      <c r="S79" s="365">
        <v>26409</v>
      </c>
      <c r="T79" s="365"/>
      <c r="U79" s="365"/>
      <c r="V79" s="365"/>
      <c r="W79" s="365"/>
      <c r="X79" s="365"/>
      <c r="Y79" s="365">
        <v>49452</v>
      </c>
      <c r="Z79" s="365"/>
      <c r="AA79" s="365"/>
      <c r="AB79" s="365"/>
      <c r="AC79" s="365"/>
      <c r="AD79" s="365"/>
      <c r="AE79" s="365"/>
      <c r="AF79" s="365"/>
      <c r="AG79" s="365">
        <v>217174</v>
      </c>
      <c r="AH79" s="365"/>
      <c r="AI79" s="365">
        <v>110056</v>
      </c>
      <c r="AJ79" s="365">
        <v>12243</v>
      </c>
      <c r="AK79" s="365"/>
      <c r="AL79" s="365"/>
      <c r="AM79" s="365"/>
      <c r="AN79" s="365"/>
      <c r="AO79" s="365"/>
      <c r="AP79" s="365"/>
      <c r="AQ79" s="365"/>
      <c r="AR79" s="365">
        <v>29517</v>
      </c>
      <c r="AS79" s="365"/>
      <c r="AT79" s="365"/>
      <c r="AU79" s="365"/>
      <c r="AV79" s="365"/>
      <c r="AW79" s="365"/>
      <c r="AX79" s="381" t="s">
        <v>221</v>
      </c>
      <c r="AY79" s="381" t="s">
        <v>221</v>
      </c>
      <c r="AZ79" s="381" t="s">
        <v>221</v>
      </c>
      <c r="BA79" s="381" t="s">
        <v>221</v>
      </c>
      <c r="BB79" s="365"/>
      <c r="BC79" s="365"/>
      <c r="BD79" s="381" t="s">
        <v>221</v>
      </c>
      <c r="BE79" s="381" t="s">
        <v>221</v>
      </c>
      <c r="BF79" s="381" t="s">
        <v>221</v>
      </c>
      <c r="BG79" s="381" t="s">
        <v>221</v>
      </c>
      <c r="BH79" s="365"/>
      <c r="BI79" s="365"/>
      <c r="BJ79" s="381" t="s">
        <v>221</v>
      </c>
      <c r="BK79" s="365"/>
      <c r="BL79" s="365"/>
      <c r="BM79" s="365"/>
      <c r="BN79" s="381" t="s">
        <v>221</v>
      </c>
      <c r="BO79" s="381" t="s">
        <v>221</v>
      </c>
      <c r="BP79" s="381" t="s">
        <v>221</v>
      </c>
      <c r="BQ79" s="381" t="s">
        <v>221</v>
      </c>
      <c r="BR79" s="381" t="s">
        <v>221</v>
      </c>
      <c r="BS79" s="365"/>
      <c r="BT79" s="365"/>
      <c r="BU79" s="365"/>
      <c r="BV79" s="365"/>
      <c r="BW79" s="365"/>
      <c r="BX79" s="365"/>
      <c r="BY79" s="365"/>
      <c r="BZ79" s="365"/>
      <c r="CA79" s="365"/>
      <c r="CB79" s="365"/>
      <c r="CC79" s="381" t="s">
        <v>221</v>
      </c>
      <c r="CD79" s="381" t="s">
        <v>221</v>
      </c>
      <c r="CE79" s="372">
        <f t="shared" si="8"/>
        <v>1623741</v>
      </c>
      <c r="CF79" s="372">
        <f>BA59</f>
        <v>0</v>
      </c>
    </row>
    <row r="80" spans="1:84" ht="12.65" customHeight="1" x14ac:dyDescent="0.35">
      <c r="A80" s="378" t="s">
        <v>252</v>
      </c>
      <c r="B80" s="372"/>
      <c r="C80" s="187">
        <v>46.45</v>
      </c>
      <c r="D80" s="187">
        <v>62.2</v>
      </c>
      <c r="E80" s="187">
        <v>145.77000000000001</v>
      </c>
      <c r="F80" s="187"/>
      <c r="G80" s="187"/>
      <c r="H80" s="187"/>
      <c r="I80" s="187"/>
      <c r="J80" s="187"/>
      <c r="K80" s="187"/>
      <c r="L80" s="187"/>
      <c r="M80" s="187"/>
      <c r="N80" s="187"/>
      <c r="O80" s="187">
        <v>21.1</v>
      </c>
      <c r="P80" s="187">
        <v>33.409999999999997</v>
      </c>
      <c r="Q80" s="187">
        <v>14.1</v>
      </c>
      <c r="R80" s="187">
        <v>0</v>
      </c>
      <c r="S80" s="187">
        <v>0.01</v>
      </c>
      <c r="T80" s="187">
        <v>0</v>
      </c>
      <c r="U80" s="187">
        <v>0</v>
      </c>
      <c r="V80" s="187">
        <v>0</v>
      </c>
      <c r="W80" s="187">
        <v>0</v>
      </c>
      <c r="X80" s="187">
        <v>0</v>
      </c>
      <c r="Y80" s="187">
        <v>10.62</v>
      </c>
      <c r="Z80" s="187"/>
      <c r="AA80" s="187"/>
      <c r="AB80" s="187">
        <v>0</v>
      </c>
      <c r="AC80" s="187">
        <v>0.01</v>
      </c>
      <c r="AD80" s="187"/>
      <c r="AE80" s="187">
        <v>0.01</v>
      </c>
      <c r="AF80" s="187"/>
      <c r="AG80" s="187">
        <v>35.869999999999997</v>
      </c>
      <c r="AH80" s="187"/>
      <c r="AI80" s="187">
        <v>17.34</v>
      </c>
      <c r="AJ80" s="187">
        <v>20.23</v>
      </c>
      <c r="AK80" s="187">
        <v>0</v>
      </c>
      <c r="AL80" s="187">
        <v>0</v>
      </c>
      <c r="AM80" s="187"/>
      <c r="AN80" s="187"/>
      <c r="AO80" s="187"/>
      <c r="AP80" s="187">
        <v>15.31</v>
      </c>
      <c r="AQ80" s="187"/>
      <c r="AR80" s="187">
        <v>29.99</v>
      </c>
      <c r="AS80" s="187"/>
      <c r="AT80" s="187"/>
      <c r="AU80" s="187"/>
      <c r="AV80" s="187"/>
      <c r="AW80" s="381" t="s">
        <v>221</v>
      </c>
      <c r="AX80" s="381" t="s">
        <v>221</v>
      </c>
      <c r="AY80" s="381" t="s">
        <v>221</v>
      </c>
      <c r="AZ80" s="381" t="s">
        <v>221</v>
      </c>
      <c r="BA80" s="381" t="s">
        <v>221</v>
      </c>
      <c r="BB80" s="381" t="s">
        <v>221</v>
      </c>
      <c r="BC80" s="381" t="s">
        <v>221</v>
      </c>
      <c r="BD80" s="381" t="s">
        <v>221</v>
      </c>
      <c r="BE80" s="381" t="s">
        <v>221</v>
      </c>
      <c r="BF80" s="381" t="s">
        <v>221</v>
      </c>
      <c r="BG80" s="381" t="s">
        <v>221</v>
      </c>
      <c r="BH80" s="381" t="s">
        <v>221</v>
      </c>
      <c r="BI80" s="381" t="s">
        <v>221</v>
      </c>
      <c r="BJ80" s="381" t="s">
        <v>221</v>
      </c>
      <c r="BK80" s="381" t="s">
        <v>221</v>
      </c>
      <c r="BL80" s="381" t="s">
        <v>221</v>
      </c>
      <c r="BM80" s="381" t="s">
        <v>221</v>
      </c>
      <c r="BN80" s="381" t="s">
        <v>221</v>
      </c>
      <c r="BO80" s="381" t="s">
        <v>221</v>
      </c>
      <c r="BP80" s="381" t="s">
        <v>221</v>
      </c>
      <c r="BQ80" s="381" t="s">
        <v>221</v>
      </c>
      <c r="BR80" s="381" t="s">
        <v>221</v>
      </c>
      <c r="BS80" s="381" t="s">
        <v>221</v>
      </c>
      <c r="BT80" s="381" t="s">
        <v>221</v>
      </c>
      <c r="BU80" s="388"/>
      <c r="BV80" s="388"/>
      <c r="BW80" s="388"/>
      <c r="BX80" s="388"/>
      <c r="BY80" s="388"/>
      <c r="BZ80" s="388"/>
      <c r="CA80" s="388"/>
      <c r="CB80" s="388"/>
      <c r="CC80" s="381" t="s">
        <v>221</v>
      </c>
      <c r="CD80" s="381" t="s">
        <v>221</v>
      </c>
      <c r="CE80" s="389">
        <f t="shared" si="8"/>
        <v>452.42000000000007</v>
      </c>
      <c r="CF80" s="389"/>
    </row>
    <row r="81" spans="1:84" ht="21" customHeight="1" x14ac:dyDescent="0.35">
      <c r="A81" s="390" t="s">
        <v>253</v>
      </c>
      <c r="B81" s="390"/>
      <c r="C81" s="390"/>
      <c r="D81" s="390"/>
      <c r="E81" s="390"/>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row>
    <row r="82" spans="1:84" ht="12.65" customHeight="1" x14ac:dyDescent="0.35">
      <c r="A82" s="378" t="s">
        <v>254</v>
      </c>
      <c r="B82" s="391"/>
      <c r="C82" s="392" t="s">
        <v>1375</v>
      </c>
      <c r="D82" s="393"/>
      <c r="E82" s="37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row>
    <row r="83" spans="1:84" ht="12.65" customHeight="1" x14ac:dyDescent="0.35">
      <c r="A83" s="372" t="s">
        <v>255</v>
      </c>
      <c r="B83" s="391" t="s">
        <v>256</v>
      </c>
      <c r="C83" s="394" t="s">
        <v>1374</v>
      </c>
      <c r="D83" s="393"/>
      <c r="E83" s="37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row>
    <row r="84" spans="1:84" ht="12.65" customHeight="1" x14ac:dyDescent="0.35">
      <c r="A84" s="372" t="s">
        <v>257</v>
      </c>
      <c r="B84" s="391" t="s">
        <v>256</v>
      </c>
      <c r="C84" s="230" t="s">
        <v>1376</v>
      </c>
      <c r="D84" s="205"/>
      <c r="E84" s="204"/>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row>
    <row r="85" spans="1:84" ht="12.65" customHeight="1" x14ac:dyDescent="0.35">
      <c r="A85" s="372" t="s">
        <v>1251</v>
      </c>
      <c r="B85" s="391"/>
      <c r="C85" s="273" t="s">
        <v>1271</v>
      </c>
      <c r="D85" s="205"/>
      <c r="E85" s="204"/>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row>
    <row r="86" spans="1:84" ht="12.65" customHeight="1" x14ac:dyDescent="0.35">
      <c r="A86" s="372" t="s">
        <v>1252</v>
      </c>
      <c r="B86" s="391" t="s">
        <v>256</v>
      </c>
      <c r="C86" s="231" t="s">
        <v>1272</v>
      </c>
      <c r="D86" s="205"/>
      <c r="E86" s="204"/>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row>
    <row r="87" spans="1:84" ht="12.65" customHeight="1" x14ac:dyDescent="0.35">
      <c r="A87" s="372" t="s">
        <v>258</v>
      </c>
      <c r="B87" s="391" t="s">
        <v>256</v>
      </c>
      <c r="C87" s="230" t="s">
        <v>1377</v>
      </c>
      <c r="D87" s="205"/>
      <c r="E87" s="204"/>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row>
    <row r="88" spans="1:84" ht="12.65" customHeight="1" x14ac:dyDescent="0.35">
      <c r="A88" s="372" t="s">
        <v>259</v>
      </c>
      <c r="B88" s="391" t="s">
        <v>256</v>
      </c>
      <c r="C88" s="230" t="s">
        <v>1274</v>
      </c>
      <c r="D88" s="205"/>
      <c r="E88" s="204"/>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row>
    <row r="89" spans="1:84" ht="12.65" customHeight="1" x14ac:dyDescent="0.35">
      <c r="A89" s="372" t="s">
        <v>260</v>
      </c>
      <c r="B89" s="391" t="s">
        <v>256</v>
      </c>
      <c r="C89" s="230" t="s">
        <v>1378</v>
      </c>
      <c r="D89" s="205"/>
      <c r="E89" s="204"/>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row>
    <row r="90" spans="1:84" ht="12.65" customHeight="1" x14ac:dyDescent="0.35">
      <c r="A90" s="372" t="s">
        <v>261</v>
      </c>
      <c r="B90" s="391" t="s">
        <v>256</v>
      </c>
      <c r="C90" s="230" t="s">
        <v>1379</v>
      </c>
      <c r="D90" s="205"/>
      <c r="E90" s="204"/>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row>
    <row r="91" spans="1:84" ht="12.65" customHeight="1" x14ac:dyDescent="0.35">
      <c r="A91" s="372" t="s">
        <v>262</v>
      </c>
      <c r="B91" s="391" t="s">
        <v>256</v>
      </c>
      <c r="C91" s="230" t="s">
        <v>1277</v>
      </c>
      <c r="D91" s="205"/>
      <c r="E91" s="204"/>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row>
    <row r="92" spans="1:84" ht="12.65" customHeight="1" x14ac:dyDescent="0.35">
      <c r="A92" s="372" t="s">
        <v>263</v>
      </c>
      <c r="B92" s="391" t="s">
        <v>256</v>
      </c>
      <c r="C92" s="226" t="s">
        <v>1278</v>
      </c>
      <c r="D92" s="393"/>
      <c r="E92" s="37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row>
    <row r="93" spans="1:84" ht="12.65" customHeight="1" x14ac:dyDescent="0.35">
      <c r="A93" s="372" t="s">
        <v>264</v>
      </c>
      <c r="B93" s="391" t="s">
        <v>256</v>
      </c>
      <c r="C93" s="293" t="s">
        <v>1380</v>
      </c>
      <c r="D93" s="393"/>
      <c r="E93" s="37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row>
    <row r="94" spans="1:84" ht="12.65" customHeight="1" x14ac:dyDescent="0.35">
      <c r="A94" s="372"/>
      <c r="B94" s="372"/>
      <c r="C94" s="379"/>
      <c r="D94" s="372"/>
      <c r="E94" s="37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row>
    <row r="95" spans="1:84" ht="12.65" customHeight="1" x14ac:dyDescent="0.35">
      <c r="A95" s="390" t="s">
        <v>265</v>
      </c>
      <c r="B95" s="390"/>
      <c r="C95" s="390"/>
      <c r="D95" s="390"/>
      <c r="E95" s="390"/>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row>
    <row r="96" spans="1:84" ht="12.65" customHeight="1" x14ac:dyDescent="0.35">
      <c r="A96" s="395" t="s">
        <v>266</v>
      </c>
      <c r="B96" s="395"/>
      <c r="C96" s="395"/>
      <c r="D96" s="395"/>
      <c r="E96" s="395"/>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row>
    <row r="97" spans="1:84" ht="12.65" customHeight="1" x14ac:dyDescent="0.35">
      <c r="A97" s="372" t="s">
        <v>267</v>
      </c>
      <c r="B97" s="391" t="s">
        <v>256</v>
      </c>
      <c r="C97" s="189"/>
      <c r="D97" s="372"/>
      <c r="E97" s="37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row>
    <row r="98" spans="1:84" ht="12.65" customHeight="1" x14ac:dyDescent="0.35">
      <c r="A98" s="372" t="s">
        <v>259</v>
      </c>
      <c r="B98" s="391" t="s">
        <v>256</v>
      </c>
      <c r="C98" s="189"/>
      <c r="D98" s="372"/>
      <c r="E98" s="37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row>
    <row r="99" spans="1:84" ht="12.65" customHeight="1" x14ac:dyDescent="0.35">
      <c r="A99" s="372" t="s">
        <v>268</v>
      </c>
      <c r="B99" s="391" t="s">
        <v>256</v>
      </c>
      <c r="C99" s="189"/>
      <c r="D99" s="372"/>
      <c r="E99" s="37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row>
    <row r="100" spans="1:84" ht="12.65" customHeight="1" x14ac:dyDescent="0.35">
      <c r="A100" s="395" t="s">
        <v>269</v>
      </c>
      <c r="B100" s="395"/>
      <c r="C100" s="395"/>
      <c r="D100" s="395"/>
      <c r="E100" s="395"/>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row>
    <row r="101" spans="1:84" ht="12.65" customHeight="1" x14ac:dyDescent="0.35">
      <c r="A101" s="372" t="s">
        <v>270</v>
      </c>
      <c r="B101" s="391" t="s">
        <v>256</v>
      </c>
      <c r="C101" s="189"/>
      <c r="D101" s="372"/>
      <c r="E101" s="37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row>
    <row r="102" spans="1:84" ht="12.65" customHeight="1" x14ac:dyDescent="0.35">
      <c r="A102" s="372" t="s">
        <v>132</v>
      </c>
      <c r="B102" s="391" t="s">
        <v>256</v>
      </c>
      <c r="C102" s="222">
        <v>1</v>
      </c>
      <c r="D102" s="372"/>
      <c r="E102" s="37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row>
    <row r="103" spans="1:84" ht="12.65" customHeight="1" x14ac:dyDescent="0.35">
      <c r="A103" s="395" t="s">
        <v>271</v>
      </c>
      <c r="B103" s="395"/>
      <c r="C103" s="395"/>
      <c r="D103" s="395"/>
      <c r="E103" s="395"/>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row>
    <row r="104" spans="1:84" ht="12.65" customHeight="1" x14ac:dyDescent="0.35">
      <c r="A104" s="372" t="s">
        <v>272</v>
      </c>
      <c r="B104" s="391" t="s">
        <v>256</v>
      </c>
      <c r="C104" s="189"/>
      <c r="D104" s="372"/>
      <c r="E104" s="37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row>
    <row r="105" spans="1:84" ht="12.65" customHeight="1" x14ac:dyDescent="0.35">
      <c r="A105" s="372" t="s">
        <v>273</v>
      </c>
      <c r="B105" s="391" t="s">
        <v>256</v>
      </c>
      <c r="C105" s="189"/>
      <c r="D105" s="372"/>
      <c r="E105" s="37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row>
    <row r="106" spans="1:84" ht="12.65" customHeight="1" x14ac:dyDescent="0.35">
      <c r="A106" s="372" t="s">
        <v>274</v>
      </c>
      <c r="B106" s="391" t="s">
        <v>256</v>
      </c>
      <c r="C106" s="189"/>
      <c r="D106" s="372"/>
      <c r="E106" s="37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row>
    <row r="107" spans="1:84" ht="12.65" customHeight="1" x14ac:dyDescent="0.35">
      <c r="A107" s="372"/>
      <c r="B107" s="391"/>
      <c r="C107" s="396"/>
      <c r="D107" s="372"/>
      <c r="E107" s="37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row>
    <row r="108" spans="1:84" ht="21.75" customHeight="1" x14ac:dyDescent="0.35">
      <c r="A108" s="397" t="s">
        <v>275</v>
      </c>
      <c r="B108" s="390"/>
      <c r="C108" s="390"/>
      <c r="D108" s="390"/>
      <c r="E108" s="390"/>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row>
    <row r="109" spans="1:84" ht="13.5" customHeight="1" x14ac:dyDescent="0.35">
      <c r="A109" s="372"/>
      <c r="B109" s="391"/>
      <c r="C109" s="396"/>
      <c r="D109" s="372"/>
      <c r="E109" s="37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row>
    <row r="110" spans="1:84" ht="13.5" customHeight="1" x14ac:dyDescent="0.35">
      <c r="A110" s="378" t="s">
        <v>276</v>
      </c>
      <c r="B110" s="372"/>
      <c r="C110" s="373" t="s">
        <v>277</v>
      </c>
      <c r="D110" s="374" t="s">
        <v>215</v>
      </c>
      <c r="E110" s="37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row>
    <row r="111" spans="1:84" ht="12.65" customHeight="1" x14ac:dyDescent="0.35">
      <c r="A111" s="372" t="s">
        <v>278</v>
      </c>
      <c r="B111" s="391" t="s">
        <v>256</v>
      </c>
      <c r="C111" s="189">
        <v>11279</v>
      </c>
      <c r="D111" s="174">
        <v>45190</v>
      </c>
      <c r="E111" s="37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row>
    <row r="112" spans="1:84" ht="12.65" customHeight="1" x14ac:dyDescent="0.35">
      <c r="A112" s="372" t="s">
        <v>279</v>
      </c>
      <c r="B112" s="391" t="s">
        <v>256</v>
      </c>
      <c r="C112" s="189">
        <v>0</v>
      </c>
      <c r="D112" s="174">
        <v>0</v>
      </c>
      <c r="E112" s="37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row>
    <row r="113" spans="1:84" ht="12.65" customHeight="1" x14ac:dyDescent="0.35">
      <c r="A113" s="372" t="s">
        <v>280</v>
      </c>
      <c r="B113" s="391" t="s">
        <v>256</v>
      </c>
      <c r="C113" s="189">
        <v>0</v>
      </c>
      <c r="D113" s="174">
        <v>0</v>
      </c>
      <c r="E113" s="37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row>
    <row r="114" spans="1:84" ht="12.65" customHeight="1" x14ac:dyDescent="0.35">
      <c r="A114" s="372" t="s">
        <v>281</v>
      </c>
      <c r="B114" s="391" t="s">
        <v>256</v>
      </c>
      <c r="C114" s="189"/>
      <c r="D114" s="174"/>
      <c r="E114" s="37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row>
    <row r="115" spans="1:84" ht="12.65" customHeight="1" x14ac:dyDescent="0.35">
      <c r="A115" s="378" t="s">
        <v>282</v>
      </c>
      <c r="B115" s="372"/>
      <c r="C115" s="373" t="s">
        <v>167</v>
      </c>
      <c r="D115" s="372"/>
      <c r="E115" s="37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row>
    <row r="116" spans="1:84" ht="12.65" customHeight="1" x14ac:dyDescent="0.35">
      <c r="A116" s="372" t="s">
        <v>283</v>
      </c>
      <c r="B116" s="391" t="s">
        <v>256</v>
      </c>
      <c r="C116" s="189">
        <v>26</v>
      </c>
      <c r="D116" s="372"/>
      <c r="E116" s="37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row>
    <row r="117" spans="1:84" ht="12.65" customHeight="1" x14ac:dyDescent="0.35">
      <c r="A117" s="372" t="s">
        <v>284</v>
      </c>
      <c r="B117" s="391" t="s">
        <v>256</v>
      </c>
      <c r="C117" s="189">
        <v>22</v>
      </c>
      <c r="D117" s="372"/>
      <c r="E117" s="37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row>
    <row r="118" spans="1:84" ht="12.65" customHeight="1" x14ac:dyDescent="0.35">
      <c r="A118" s="372" t="s">
        <v>1239</v>
      </c>
      <c r="B118" s="391" t="s">
        <v>256</v>
      </c>
      <c r="C118" s="189">
        <v>108</v>
      </c>
      <c r="D118" s="372"/>
      <c r="E118" s="37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row>
    <row r="119" spans="1:84" ht="12.65" customHeight="1" x14ac:dyDescent="0.35">
      <c r="A119" s="372" t="s">
        <v>285</v>
      </c>
      <c r="B119" s="391" t="s">
        <v>256</v>
      </c>
      <c r="C119" s="189"/>
      <c r="D119" s="372"/>
      <c r="E119" s="37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row>
    <row r="120" spans="1:84" ht="12.65" customHeight="1" x14ac:dyDescent="0.35">
      <c r="A120" s="372" t="s">
        <v>286</v>
      </c>
      <c r="B120" s="391" t="s">
        <v>256</v>
      </c>
      <c r="C120" s="189">
        <v>20</v>
      </c>
      <c r="D120" s="372"/>
      <c r="E120" s="37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row>
    <row r="121" spans="1:84" ht="12.65" customHeight="1" x14ac:dyDescent="0.35">
      <c r="A121" s="372" t="s">
        <v>287</v>
      </c>
      <c r="B121" s="391" t="s">
        <v>256</v>
      </c>
      <c r="C121" s="189"/>
      <c r="D121" s="372"/>
      <c r="E121" s="37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row>
    <row r="122" spans="1:84" ht="12.65" customHeight="1" x14ac:dyDescent="0.35">
      <c r="A122" s="372" t="s">
        <v>97</v>
      </c>
      <c r="B122" s="391" t="s">
        <v>256</v>
      </c>
      <c r="C122" s="189"/>
      <c r="D122" s="372"/>
      <c r="E122" s="37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row>
    <row r="123" spans="1:84" ht="12.65" customHeight="1" x14ac:dyDescent="0.35">
      <c r="A123" s="372" t="s">
        <v>288</v>
      </c>
      <c r="B123" s="391" t="s">
        <v>256</v>
      </c>
      <c r="C123" s="189">
        <v>0</v>
      </c>
      <c r="D123" s="372"/>
      <c r="E123" s="37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row>
    <row r="124" spans="1:84" ht="12.65" customHeight="1" x14ac:dyDescent="0.35">
      <c r="A124" s="372" t="s">
        <v>289</v>
      </c>
      <c r="B124" s="391"/>
      <c r="C124" s="189"/>
      <c r="D124" s="372"/>
      <c r="E124" s="37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row>
    <row r="125" spans="1:84" ht="12.65" customHeight="1" x14ac:dyDescent="0.35">
      <c r="A125" s="372" t="s">
        <v>280</v>
      </c>
      <c r="B125" s="391" t="s">
        <v>256</v>
      </c>
      <c r="C125" s="189"/>
      <c r="D125" s="372"/>
      <c r="E125" s="37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row>
    <row r="126" spans="1:84" ht="12.65" customHeight="1" x14ac:dyDescent="0.35">
      <c r="A126" s="372" t="s">
        <v>290</v>
      </c>
      <c r="B126" s="391" t="s">
        <v>256</v>
      </c>
      <c r="C126" s="189"/>
      <c r="D126" s="372"/>
      <c r="E126" s="37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row>
    <row r="127" spans="1:84" ht="12.65" customHeight="1" x14ac:dyDescent="0.35">
      <c r="A127" s="372" t="s">
        <v>291</v>
      </c>
      <c r="B127" s="372"/>
      <c r="C127" s="379"/>
      <c r="D127" s="372"/>
      <c r="E127" s="372">
        <f>SUM(C116:C126)</f>
        <v>176</v>
      </c>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row>
    <row r="128" spans="1:84" ht="12.65" customHeight="1" x14ac:dyDescent="0.35">
      <c r="A128" s="372" t="s">
        <v>292</v>
      </c>
      <c r="B128" s="391" t="s">
        <v>256</v>
      </c>
      <c r="C128" s="189">
        <v>176</v>
      </c>
      <c r="D128" s="372"/>
      <c r="E128" s="37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row>
    <row r="129" spans="1:84" ht="12.65" customHeight="1" x14ac:dyDescent="0.35">
      <c r="A129" s="372" t="s">
        <v>293</v>
      </c>
      <c r="B129" s="391" t="s">
        <v>256</v>
      </c>
      <c r="C129" s="189"/>
      <c r="D129" s="372"/>
      <c r="E129" s="37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row>
    <row r="130" spans="1:84" ht="12.65" customHeight="1" x14ac:dyDescent="0.35">
      <c r="A130" s="372"/>
      <c r="B130" s="372"/>
      <c r="C130" s="379"/>
      <c r="D130" s="372"/>
      <c r="E130" s="37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row>
    <row r="131" spans="1:84" ht="12.65" customHeight="1" x14ac:dyDescent="0.35">
      <c r="A131" s="372" t="s">
        <v>294</v>
      </c>
      <c r="B131" s="391" t="s">
        <v>256</v>
      </c>
      <c r="C131" s="189"/>
      <c r="D131" s="372"/>
      <c r="E131" s="37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row>
    <row r="132" spans="1:84" ht="12.65" customHeight="1" x14ac:dyDescent="0.35">
      <c r="A132" s="372"/>
      <c r="B132" s="372"/>
      <c r="C132" s="379"/>
      <c r="D132" s="372"/>
      <c r="E132" s="37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row>
    <row r="133" spans="1:84" ht="12.65" customHeight="1" x14ac:dyDescent="0.35">
      <c r="A133" s="372"/>
      <c r="B133" s="372"/>
      <c r="C133" s="379"/>
      <c r="D133" s="372"/>
      <c r="E133" s="37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row>
    <row r="134" spans="1:84" ht="12.65" customHeight="1" x14ac:dyDescent="0.35">
      <c r="A134" s="372"/>
      <c r="B134" s="372"/>
      <c r="C134" s="379"/>
      <c r="D134" s="372"/>
      <c r="E134" s="37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row>
    <row r="135" spans="1:84" ht="12.65" customHeight="1" x14ac:dyDescent="0.35">
      <c r="A135" s="372"/>
      <c r="B135" s="372"/>
      <c r="C135" s="379"/>
      <c r="D135" s="372"/>
      <c r="E135" s="37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row>
    <row r="136" spans="1:84" ht="18" customHeight="1" x14ac:dyDescent="0.35">
      <c r="A136" s="390" t="s">
        <v>1240</v>
      </c>
      <c r="B136" s="397"/>
      <c r="C136" s="397"/>
      <c r="D136" s="397"/>
      <c r="E136" s="397"/>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row>
    <row r="137" spans="1:84" ht="12.65" customHeight="1" x14ac:dyDescent="0.35">
      <c r="A137" s="398" t="s">
        <v>295</v>
      </c>
      <c r="B137" s="399" t="s">
        <v>296</v>
      </c>
      <c r="C137" s="400" t="s">
        <v>297</v>
      </c>
      <c r="D137" s="399" t="s">
        <v>132</v>
      </c>
      <c r="E137" s="399" t="s">
        <v>203</v>
      </c>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row>
    <row r="138" spans="1:84" ht="12.65" customHeight="1" x14ac:dyDescent="0.35">
      <c r="A138" s="372" t="s">
        <v>277</v>
      </c>
      <c r="B138" s="174">
        <v>5975</v>
      </c>
      <c r="C138" s="189">
        <v>2483</v>
      </c>
      <c r="D138" s="174">
        <v>2821</v>
      </c>
      <c r="E138" s="372">
        <f>SUM(B138:D138)</f>
        <v>11279</v>
      </c>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row>
    <row r="139" spans="1:84" ht="12.65" customHeight="1" x14ac:dyDescent="0.35">
      <c r="A139" s="372" t="s">
        <v>215</v>
      </c>
      <c r="B139" s="174">
        <v>27079</v>
      </c>
      <c r="C139" s="189">
        <v>8826</v>
      </c>
      <c r="D139" s="174">
        <v>9285</v>
      </c>
      <c r="E139" s="372">
        <f>SUM(B139:D139)</f>
        <v>45190</v>
      </c>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row>
    <row r="140" spans="1:84" ht="12.65" customHeight="1" x14ac:dyDescent="0.35">
      <c r="A140" s="372" t="s">
        <v>298</v>
      </c>
      <c r="B140" s="174"/>
      <c r="C140" s="174"/>
      <c r="D140" s="174"/>
      <c r="E140" s="372">
        <f>SUM(B140:D140)</f>
        <v>0</v>
      </c>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row>
    <row r="141" spans="1:84" ht="12.65" customHeight="1" x14ac:dyDescent="0.35">
      <c r="A141" s="372" t="s">
        <v>245</v>
      </c>
      <c r="B141" s="174">
        <v>268830751</v>
      </c>
      <c r="C141" s="189">
        <v>82764657</v>
      </c>
      <c r="D141" s="174">
        <v>102158381</v>
      </c>
      <c r="E141" s="372">
        <f>SUM(B141:D141)</f>
        <v>453753789</v>
      </c>
      <c r="F141" s="401"/>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row>
    <row r="142" spans="1:84" ht="12.65" customHeight="1" x14ac:dyDescent="0.35">
      <c r="A142" s="372" t="s">
        <v>246</v>
      </c>
      <c r="B142" s="174">
        <v>284452506</v>
      </c>
      <c r="C142" s="189">
        <v>102099930</v>
      </c>
      <c r="D142" s="174">
        <v>194338972</v>
      </c>
      <c r="E142" s="372">
        <f>SUM(B142:D142)</f>
        <v>580891408</v>
      </c>
      <c r="F142" s="401"/>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row>
    <row r="143" spans="1:84" ht="12.65" customHeight="1" x14ac:dyDescent="0.35">
      <c r="A143" s="398" t="s">
        <v>299</v>
      </c>
      <c r="B143" s="399" t="s">
        <v>296</v>
      </c>
      <c r="C143" s="400" t="s">
        <v>297</v>
      </c>
      <c r="D143" s="399" t="s">
        <v>132</v>
      </c>
      <c r="E143" s="399" t="s">
        <v>203</v>
      </c>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row>
    <row r="144" spans="1:84" ht="12.65" customHeight="1" x14ac:dyDescent="0.35">
      <c r="A144" s="372" t="s">
        <v>277</v>
      </c>
      <c r="B144" s="174"/>
      <c r="C144" s="189"/>
      <c r="D144" s="174"/>
      <c r="E144" s="372">
        <f>SUM(B144:D144)</f>
        <v>0</v>
      </c>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row>
    <row r="145" spans="1:84" ht="12.65" customHeight="1" x14ac:dyDescent="0.35">
      <c r="A145" s="372" t="s">
        <v>215</v>
      </c>
      <c r="B145" s="174"/>
      <c r="C145" s="189"/>
      <c r="D145" s="174"/>
      <c r="E145" s="372">
        <f>SUM(B145:D145)</f>
        <v>0</v>
      </c>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row>
    <row r="146" spans="1:84" ht="12.65" customHeight="1" x14ac:dyDescent="0.35">
      <c r="A146" s="372" t="s">
        <v>298</v>
      </c>
      <c r="B146" s="174"/>
      <c r="C146" s="189"/>
      <c r="D146" s="174"/>
      <c r="E146" s="372">
        <f>SUM(B146:D146)</f>
        <v>0</v>
      </c>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row>
    <row r="147" spans="1:84" ht="12.65" customHeight="1" x14ac:dyDescent="0.35">
      <c r="A147" s="372" t="s">
        <v>245</v>
      </c>
      <c r="B147" s="174">
        <v>-57669</v>
      </c>
      <c r="C147" s="174">
        <v>-79182</v>
      </c>
      <c r="D147" s="174">
        <v>135586</v>
      </c>
      <c r="E147" s="372">
        <f>SUM(B147:D147)</f>
        <v>-1265</v>
      </c>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row>
    <row r="148" spans="1:84" ht="12.65" customHeight="1" x14ac:dyDescent="0.35">
      <c r="A148" s="372" t="s">
        <v>246</v>
      </c>
      <c r="B148" s="174"/>
      <c r="C148" s="189"/>
      <c r="D148" s="174"/>
      <c r="E148" s="372">
        <f>SUM(B148:D148)</f>
        <v>0</v>
      </c>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row>
    <row r="149" spans="1:84" ht="12.65" customHeight="1" x14ac:dyDescent="0.35">
      <c r="A149" s="398" t="s">
        <v>300</v>
      </c>
      <c r="B149" s="399" t="s">
        <v>296</v>
      </c>
      <c r="C149" s="400" t="s">
        <v>297</v>
      </c>
      <c r="D149" s="399" t="s">
        <v>132</v>
      </c>
      <c r="E149" s="399" t="s">
        <v>203</v>
      </c>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row>
    <row r="150" spans="1:84" ht="12.65" customHeight="1" x14ac:dyDescent="0.35">
      <c r="A150" s="372" t="s">
        <v>277</v>
      </c>
      <c r="B150" s="174"/>
      <c r="C150" s="189"/>
      <c r="D150" s="174"/>
      <c r="E150" s="372">
        <f>SUM(B150:D150)</f>
        <v>0</v>
      </c>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row>
    <row r="151" spans="1:84" ht="12.65" customHeight="1" x14ac:dyDescent="0.35">
      <c r="A151" s="372" t="s">
        <v>215</v>
      </c>
      <c r="B151" s="174"/>
      <c r="C151" s="189"/>
      <c r="D151" s="174"/>
      <c r="E151" s="372">
        <f>SUM(B151:D151)</f>
        <v>0</v>
      </c>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row>
    <row r="152" spans="1:84" ht="12.65" customHeight="1" x14ac:dyDescent="0.35">
      <c r="A152" s="372" t="s">
        <v>298</v>
      </c>
      <c r="B152" s="174"/>
      <c r="C152" s="189"/>
      <c r="D152" s="174"/>
      <c r="E152" s="372">
        <f>SUM(B152:D152)</f>
        <v>0</v>
      </c>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row>
    <row r="153" spans="1:84" ht="12.65" customHeight="1" x14ac:dyDescent="0.35">
      <c r="A153" s="372" t="s">
        <v>245</v>
      </c>
      <c r="B153" s="174"/>
      <c r="C153" s="189"/>
      <c r="D153" s="174"/>
      <c r="E153" s="372">
        <f>SUM(B153:D153)</f>
        <v>0</v>
      </c>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row>
    <row r="154" spans="1:84" ht="12.65" customHeight="1" x14ac:dyDescent="0.35">
      <c r="A154" s="372" t="s">
        <v>246</v>
      </c>
      <c r="B154" s="174"/>
      <c r="C154" s="189"/>
      <c r="D154" s="174"/>
      <c r="E154" s="372">
        <f>SUM(B154:D154)</f>
        <v>0</v>
      </c>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row>
    <row r="155" spans="1:84" ht="12.65" customHeight="1" x14ac:dyDescent="0.35">
      <c r="A155" s="377"/>
      <c r="B155" s="377"/>
      <c r="C155" s="402"/>
      <c r="D155" s="403"/>
      <c r="E155" s="37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row>
    <row r="156" spans="1:84" ht="12.65" customHeight="1" x14ac:dyDescent="0.35">
      <c r="A156" s="398" t="s">
        <v>301</v>
      </c>
      <c r="B156" s="399" t="s">
        <v>302</v>
      </c>
      <c r="C156" s="400" t="s">
        <v>303</v>
      </c>
      <c r="D156" s="372"/>
      <c r="E156" s="37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row>
    <row r="157" spans="1:84" ht="12.65" customHeight="1" x14ac:dyDescent="0.35">
      <c r="A157" s="377" t="s">
        <v>304</v>
      </c>
      <c r="B157" s="174">
        <v>0</v>
      </c>
      <c r="C157" s="174">
        <v>6792964</v>
      </c>
      <c r="D157" s="372"/>
      <c r="E157" s="372"/>
      <c r="F157" s="404"/>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row>
    <row r="158" spans="1:84" ht="12.65" customHeight="1" x14ac:dyDescent="0.35">
      <c r="A158" s="377"/>
      <c r="B158" s="403"/>
      <c r="C158" s="402"/>
      <c r="D158" s="372"/>
      <c r="E158" s="37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row>
    <row r="159" spans="1:84" ht="12.65" customHeight="1" x14ac:dyDescent="0.35">
      <c r="A159" s="377"/>
      <c r="B159" s="377"/>
      <c r="C159" s="402"/>
      <c r="D159" s="403"/>
      <c r="E159" s="37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row>
    <row r="160" spans="1:84" ht="12.65" customHeight="1" x14ac:dyDescent="0.35">
      <c r="A160" s="377"/>
      <c r="B160" s="377"/>
      <c r="C160" s="402"/>
      <c r="D160" s="403"/>
      <c r="E160" s="37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row>
    <row r="161" spans="1:84" ht="12.65" customHeight="1" x14ac:dyDescent="0.35">
      <c r="A161" s="377"/>
      <c r="B161" s="377"/>
      <c r="C161" s="402"/>
      <c r="D161" s="403"/>
      <c r="E161" s="37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row>
    <row r="162" spans="1:84" ht="12.65" customHeight="1" x14ac:dyDescent="0.35">
      <c r="A162" s="377"/>
      <c r="B162" s="377"/>
      <c r="C162" s="402"/>
      <c r="D162" s="403"/>
      <c r="E162" s="37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row>
    <row r="163" spans="1:84" ht="21.75" customHeight="1" x14ac:dyDescent="0.35">
      <c r="A163" s="397" t="s">
        <v>305</v>
      </c>
      <c r="B163" s="390"/>
      <c r="C163" s="390"/>
      <c r="D163" s="390"/>
      <c r="E163" s="390"/>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row>
    <row r="164" spans="1:84" ht="11.5" customHeight="1" x14ac:dyDescent="0.35">
      <c r="A164" s="395" t="s">
        <v>306</v>
      </c>
      <c r="B164" s="395"/>
      <c r="C164" s="395"/>
      <c r="D164" s="395"/>
      <c r="E164" s="395"/>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row>
    <row r="165" spans="1:84" ht="11.5" customHeight="1" x14ac:dyDescent="0.35">
      <c r="A165" s="372" t="s">
        <v>307</v>
      </c>
      <c r="B165" s="391" t="s">
        <v>256</v>
      </c>
      <c r="C165" s="405">
        <v>8613687</v>
      </c>
      <c r="D165" s="372"/>
      <c r="E165" s="372"/>
      <c r="F165" s="406"/>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row>
    <row r="166" spans="1:84" ht="11.5" customHeight="1" x14ac:dyDescent="0.35">
      <c r="A166" s="372" t="s">
        <v>308</v>
      </c>
      <c r="B166" s="391" t="s">
        <v>256</v>
      </c>
      <c r="C166" s="405">
        <v>115425</v>
      </c>
      <c r="D166" s="372"/>
      <c r="E166" s="372"/>
      <c r="F166" s="406"/>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row>
    <row r="167" spans="1:84" ht="11.5" customHeight="1" x14ac:dyDescent="0.35">
      <c r="A167" s="377" t="s">
        <v>309</v>
      </c>
      <c r="B167" s="391" t="s">
        <v>256</v>
      </c>
      <c r="C167" s="405">
        <v>864723</v>
      </c>
      <c r="D167" s="372"/>
      <c r="E167" s="372"/>
      <c r="F167" s="406"/>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row>
    <row r="168" spans="1:84" ht="11.5" customHeight="1" x14ac:dyDescent="0.35">
      <c r="A168" s="372" t="s">
        <v>310</v>
      </c>
      <c r="B168" s="391" t="s">
        <v>256</v>
      </c>
      <c r="C168" s="405">
        <v>18858487</v>
      </c>
      <c r="D168" s="372"/>
      <c r="E168" s="372"/>
      <c r="F168" s="406"/>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row>
    <row r="169" spans="1:84" ht="11.5" customHeight="1" x14ac:dyDescent="0.35">
      <c r="A169" s="372" t="s">
        <v>311</v>
      </c>
      <c r="B169" s="391" t="s">
        <v>256</v>
      </c>
      <c r="C169" s="405">
        <v>77207</v>
      </c>
      <c r="D169" s="372"/>
      <c r="E169" s="372"/>
      <c r="F169" s="406"/>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row>
    <row r="170" spans="1:84" ht="11.5" customHeight="1" x14ac:dyDescent="0.35">
      <c r="A170" s="372" t="s">
        <v>312</v>
      </c>
      <c r="B170" s="391" t="s">
        <v>256</v>
      </c>
      <c r="C170" s="405">
        <v>5367895</v>
      </c>
      <c r="D170" s="372"/>
      <c r="E170" s="372"/>
      <c r="F170" s="406"/>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row>
    <row r="171" spans="1:84" ht="11.5" customHeight="1" x14ac:dyDescent="0.35">
      <c r="A171" s="372" t="s">
        <v>313</v>
      </c>
      <c r="B171" s="391" t="s">
        <v>256</v>
      </c>
      <c r="C171" s="405">
        <v>501846</v>
      </c>
      <c r="D171" s="372"/>
      <c r="E171" s="372"/>
      <c r="F171" s="406"/>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row>
    <row r="172" spans="1:84" ht="11.5" customHeight="1" x14ac:dyDescent="0.35">
      <c r="A172" s="372" t="s">
        <v>313</v>
      </c>
      <c r="B172" s="391" t="s">
        <v>256</v>
      </c>
      <c r="C172" s="405"/>
      <c r="D172" s="372"/>
      <c r="E172" s="37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row>
    <row r="173" spans="1:84" ht="11.5" customHeight="1" x14ac:dyDescent="0.35">
      <c r="A173" s="372" t="s">
        <v>203</v>
      </c>
      <c r="B173" s="372"/>
      <c r="C173" s="379"/>
      <c r="D173" s="372">
        <f>SUM(C165:C172)</f>
        <v>34399270</v>
      </c>
      <c r="E173" s="372"/>
      <c r="F173" s="297"/>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row>
    <row r="174" spans="1:84" ht="11.5" customHeight="1" x14ac:dyDescent="0.35">
      <c r="A174" s="395" t="s">
        <v>314</v>
      </c>
      <c r="B174" s="395"/>
      <c r="C174" s="395"/>
      <c r="D174" s="395"/>
      <c r="E174" s="395"/>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row>
    <row r="175" spans="1:84" ht="11.5" customHeight="1" x14ac:dyDescent="0.35">
      <c r="A175" s="372" t="s">
        <v>315</v>
      </c>
      <c r="B175" s="391" t="s">
        <v>256</v>
      </c>
      <c r="C175" s="189">
        <v>2142692</v>
      </c>
      <c r="D175" s="372"/>
      <c r="E175" s="372"/>
      <c r="F175" s="407"/>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row>
    <row r="176" spans="1:84" ht="11.5" customHeight="1" x14ac:dyDescent="0.35">
      <c r="A176" s="372" t="s">
        <v>316</v>
      </c>
      <c r="B176" s="391" t="s">
        <v>256</v>
      </c>
      <c r="C176" s="189"/>
      <c r="D176" s="372"/>
      <c r="E176" s="372"/>
      <c r="F176" s="297"/>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row>
    <row r="177" spans="1:84" ht="11.5" customHeight="1" x14ac:dyDescent="0.35">
      <c r="A177" s="372" t="s">
        <v>203</v>
      </c>
      <c r="B177" s="372"/>
      <c r="C177" s="379"/>
      <c r="D177" s="372">
        <f>SUM(C175:C176)</f>
        <v>2142692</v>
      </c>
      <c r="E177" s="37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row>
    <row r="178" spans="1:84" ht="11.5" customHeight="1" x14ac:dyDescent="0.35">
      <c r="A178" s="395" t="s">
        <v>317</v>
      </c>
      <c r="B178" s="395"/>
      <c r="C178" s="395"/>
      <c r="D178" s="395"/>
      <c r="E178" s="395"/>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row>
    <row r="179" spans="1:84" ht="11.5" customHeight="1" x14ac:dyDescent="0.35">
      <c r="A179" s="372" t="s">
        <v>318</v>
      </c>
      <c r="B179" s="391" t="s">
        <v>256</v>
      </c>
      <c r="C179" s="189">
        <v>3263230</v>
      </c>
      <c r="D179" s="372"/>
      <c r="E179" s="372"/>
      <c r="F179" s="408"/>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2"/>
    </row>
    <row r="180" spans="1:84" ht="11.5" customHeight="1" x14ac:dyDescent="0.35">
      <c r="A180" s="372" t="s">
        <v>319</v>
      </c>
      <c r="B180" s="391" t="s">
        <v>256</v>
      </c>
      <c r="C180" s="189">
        <v>426021</v>
      </c>
      <c r="D180" s="372"/>
      <c r="E180" s="372"/>
      <c r="F180" s="408"/>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row>
    <row r="181" spans="1:84" ht="11.5" customHeight="1" x14ac:dyDescent="0.35">
      <c r="A181" s="372" t="s">
        <v>203</v>
      </c>
      <c r="B181" s="372"/>
      <c r="C181" s="379"/>
      <c r="D181" s="372">
        <f>SUM(C179:C180)</f>
        <v>3689251</v>
      </c>
      <c r="E181" s="37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2"/>
    </row>
    <row r="182" spans="1:84" ht="11.5" customHeight="1" x14ac:dyDescent="0.35">
      <c r="A182" s="395" t="s">
        <v>320</v>
      </c>
      <c r="B182" s="395"/>
      <c r="C182" s="395"/>
      <c r="D182" s="395"/>
      <c r="E182" s="395"/>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c r="CC182" s="2"/>
      <c r="CD182" s="2"/>
      <c r="CE182" s="2"/>
      <c r="CF182" s="2"/>
    </row>
    <row r="183" spans="1:84" ht="11.5" customHeight="1" x14ac:dyDescent="0.35">
      <c r="A183" s="372" t="s">
        <v>321</v>
      </c>
      <c r="B183" s="391" t="s">
        <v>256</v>
      </c>
      <c r="C183" s="189">
        <v>218923</v>
      </c>
      <c r="D183" s="372"/>
      <c r="E183" s="372"/>
      <c r="F183" s="409"/>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row>
    <row r="184" spans="1:84" ht="11.5" customHeight="1" x14ac:dyDescent="0.35">
      <c r="A184" s="372" t="s">
        <v>322</v>
      </c>
      <c r="B184" s="391" t="s">
        <v>256</v>
      </c>
      <c r="C184" s="189">
        <v>2799693</v>
      </c>
      <c r="D184" s="372"/>
      <c r="E184" s="372"/>
      <c r="F184" s="409"/>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c r="CC184" s="2"/>
      <c r="CD184" s="2"/>
      <c r="CE184" s="2"/>
      <c r="CF184" s="2"/>
    </row>
    <row r="185" spans="1:84" ht="11.5" customHeight="1" x14ac:dyDescent="0.35">
      <c r="A185" s="372" t="s">
        <v>132</v>
      </c>
      <c r="B185" s="391" t="s">
        <v>256</v>
      </c>
      <c r="C185" s="189">
        <v>6768768</v>
      </c>
      <c r="D185" s="372"/>
      <c r="E185" s="372"/>
      <c r="F185" s="409"/>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2"/>
    </row>
    <row r="186" spans="1:84" ht="11.5" customHeight="1" x14ac:dyDescent="0.4">
      <c r="A186" s="372" t="s">
        <v>203</v>
      </c>
      <c r="B186" s="372"/>
      <c r="C186" s="379"/>
      <c r="D186" s="372">
        <f>SUM(C183:C185)</f>
        <v>9787384</v>
      </c>
      <c r="E186" s="372"/>
      <c r="F186" s="410"/>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c r="CC186" s="2"/>
      <c r="CD186" s="2"/>
      <c r="CE186" s="2"/>
      <c r="CF186" s="2"/>
    </row>
    <row r="187" spans="1:84" ht="11.5" customHeight="1" x14ac:dyDescent="0.35">
      <c r="A187" s="395" t="s">
        <v>323</v>
      </c>
      <c r="B187" s="395"/>
      <c r="C187" s="395"/>
      <c r="D187" s="395"/>
      <c r="E187" s="395"/>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c r="CD187" s="2"/>
      <c r="CE187" s="2"/>
      <c r="CF187" s="2"/>
    </row>
    <row r="188" spans="1:84" ht="11.5" customHeight="1" x14ac:dyDescent="0.35">
      <c r="A188" s="372" t="s">
        <v>324</v>
      </c>
      <c r="B188" s="391" t="s">
        <v>256</v>
      </c>
      <c r="C188" s="189">
        <f>413418+4458863</f>
        <v>4872281</v>
      </c>
      <c r="D188" s="372"/>
      <c r="E188" s="372"/>
      <c r="F188" s="411"/>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c r="CD188" s="2"/>
      <c r="CE188" s="2"/>
      <c r="CF188" s="2"/>
    </row>
    <row r="189" spans="1:84" ht="11.5" customHeight="1" x14ac:dyDescent="0.35">
      <c r="A189" s="372" t="s">
        <v>325</v>
      </c>
      <c r="B189" s="391" t="s">
        <v>256</v>
      </c>
      <c r="C189" s="189">
        <v>11306</v>
      </c>
      <c r="D189" s="372"/>
      <c r="E189" s="372"/>
      <c r="F189" s="411"/>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c r="CE189" s="2"/>
      <c r="CF189" s="2"/>
    </row>
    <row r="190" spans="1:84" ht="11.5" customHeight="1" x14ac:dyDescent="0.35">
      <c r="A190" s="372" t="s">
        <v>203</v>
      </c>
      <c r="B190" s="372"/>
      <c r="C190" s="379"/>
      <c r="D190" s="372">
        <f>SUM(C188:C189)</f>
        <v>4883587</v>
      </c>
      <c r="E190" s="37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c r="CD190" s="2"/>
      <c r="CE190" s="2"/>
      <c r="CF190" s="2"/>
    </row>
    <row r="191" spans="1:84" ht="11.5" customHeight="1" x14ac:dyDescent="0.35">
      <c r="A191" s="372"/>
      <c r="B191" s="372"/>
      <c r="C191" s="379"/>
      <c r="D191" s="372"/>
      <c r="E191" s="37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row>
    <row r="192" spans="1:84" ht="18" customHeight="1" x14ac:dyDescent="0.35">
      <c r="A192" s="390" t="s">
        <v>326</v>
      </c>
      <c r="B192" s="390"/>
      <c r="C192" s="390"/>
      <c r="D192" s="390"/>
      <c r="E192" s="390"/>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row>
    <row r="193" spans="1:84" ht="12.65" customHeight="1" x14ac:dyDescent="0.35">
      <c r="A193" s="397" t="s">
        <v>327</v>
      </c>
      <c r="B193" s="390"/>
      <c r="C193" s="390"/>
      <c r="D193" s="390"/>
      <c r="E193" s="390"/>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row>
    <row r="194" spans="1:84" ht="12.65" customHeight="1" x14ac:dyDescent="0.35">
      <c r="A194" s="378"/>
      <c r="B194" s="374" t="s">
        <v>328</v>
      </c>
      <c r="C194" s="373" t="s">
        <v>329</v>
      </c>
      <c r="D194" s="374" t="s">
        <v>330</v>
      </c>
      <c r="E194" s="374" t="s">
        <v>331</v>
      </c>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row>
    <row r="195" spans="1:84" ht="12.65" customHeight="1" x14ac:dyDescent="0.35">
      <c r="A195" s="372" t="s">
        <v>332</v>
      </c>
      <c r="B195" s="376">
        <v>8276004</v>
      </c>
      <c r="C195" s="189"/>
      <c r="D195" s="174"/>
      <c r="E195" s="372">
        <f t="shared" ref="E195:E203" si="10">SUM(B195:C195)-D195</f>
        <v>8276004</v>
      </c>
      <c r="F195" s="41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c r="CE195" s="2"/>
      <c r="CF195" s="2"/>
    </row>
    <row r="196" spans="1:84" ht="12.65" customHeight="1" x14ac:dyDescent="0.35">
      <c r="A196" s="372" t="s">
        <v>333</v>
      </c>
      <c r="B196" s="376">
        <v>5129907</v>
      </c>
      <c r="C196" s="189">
        <v>239322</v>
      </c>
      <c r="D196" s="174"/>
      <c r="E196" s="372">
        <f t="shared" si="10"/>
        <v>5369229</v>
      </c>
      <c r="F196" s="41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c r="CE196" s="2"/>
      <c r="CF196" s="2"/>
    </row>
    <row r="197" spans="1:84" ht="12.65" customHeight="1" x14ac:dyDescent="0.35">
      <c r="A197" s="372" t="s">
        <v>334</v>
      </c>
      <c r="B197" s="376">
        <v>123578106</v>
      </c>
      <c r="C197" s="189">
        <v>12780159</v>
      </c>
      <c r="D197" s="174"/>
      <c r="E197" s="372">
        <f t="shared" si="10"/>
        <v>136358265</v>
      </c>
      <c r="F197" s="41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row>
    <row r="198" spans="1:84" ht="12.65" customHeight="1" x14ac:dyDescent="0.35">
      <c r="A198" s="372" t="s">
        <v>335</v>
      </c>
      <c r="B198" s="376">
        <v>78070125</v>
      </c>
      <c r="C198" s="189">
        <v>476905</v>
      </c>
      <c r="D198" s="174"/>
      <c r="E198" s="372">
        <f t="shared" si="10"/>
        <v>78547030</v>
      </c>
      <c r="F198" s="41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row>
    <row r="199" spans="1:84" ht="12.65" customHeight="1" x14ac:dyDescent="0.35">
      <c r="A199" s="372" t="s">
        <v>336</v>
      </c>
      <c r="B199" s="376"/>
      <c r="C199" s="189"/>
      <c r="D199" s="174"/>
      <c r="E199" s="372">
        <f t="shared" si="10"/>
        <v>0</v>
      </c>
      <c r="F199" s="41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2"/>
    </row>
    <row r="200" spans="1:84" ht="12.65" customHeight="1" x14ac:dyDescent="0.35">
      <c r="A200" s="372" t="s">
        <v>337</v>
      </c>
      <c r="B200" s="376">
        <v>109541795</v>
      </c>
      <c r="C200" s="189">
        <v>5926217</v>
      </c>
      <c r="D200" s="174">
        <v>32301</v>
      </c>
      <c r="E200" s="372">
        <f t="shared" si="10"/>
        <v>115435711</v>
      </c>
      <c r="F200" s="41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row>
    <row r="201" spans="1:84" ht="12.65" customHeight="1" x14ac:dyDescent="0.35">
      <c r="A201" s="372" t="s">
        <v>338</v>
      </c>
      <c r="B201" s="376"/>
      <c r="C201" s="189"/>
      <c r="D201" s="174"/>
      <c r="E201" s="372">
        <f t="shared" si="10"/>
        <v>0</v>
      </c>
      <c r="F201" s="41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row>
    <row r="202" spans="1:84" ht="12.65" customHeight="1" x14ac:dyDescent="0.35">
      <c r="A202" s="372" t="s">
        <v>339</v>
      </c>
      <c r="B202" s="376"/>
      <c r="C202" s="189"/>
      <c r="D202" s="174"/>
      <c r="E202" s="372">
        <f t="shared" si="10"/>
        <v>0</v>
      </c>
      <c r="F202" s="41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row>
    <row r="203" spans="1:84" ht="12.65" customHeight="1" x14ac:dyDescent="0.35">
      <c r="A203" s="372" t="s">
        <v>340</v>
      </c>
      <c r="B203" s="376">
        <v>3438849</v>
      </c>
      <c r="C203" s="189">
        <v>2793489</v>
      </c>
      <c r="D203" s="174"/>
      <c r="E203" s="372">
        <f t="shared" si="10"/>
        <v>6232338</v>
      </c>
      <c r="F203" s="41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2"/>
    </row>
    <row r="204" spans="1:84" ht="12.65" customHeight="1" x14ac:dyDescent="0.35">
      <c r="A204" s="372" t="s">
        <v>203</v>
      </c>
      <c r="B204" s="372">
        <f>SUM(B195:B203)</f>
        <v>328034786</v>
      </c>
      <c r="C204" s="379">
        <f>SUM(C195:C203)</f>
        <v>22216092</v>
      </c>
      <c r="D204" s="372">
        <f>SUM(D195:D203)</f>
        <v>32301</v>
      </c>
      <c r="E204" s="372">
        <f>SUM(E195:E203)</f>
        <v>350218577</v>
      </c>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c r="CC204" s="2"/>
      <c r="CD204" s="2"/>
      <c r="CE204" s="2"/>
      <c r="CF204" s="2"/>
    </row>
    <row r="205" spans="1:84" ht="12.65" customHeight="1" x14ac:dyDescent="0.35">
      <c r="A205" s="372"/>
      <c r="B205" s="372"/>
      <c r="C205" s="379"/>
      <c r="D205" s="372"/>
      <c r="E205" s="37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row>
    <row r="206" spans="1:84" ht="12.65" customHeight="1" x14ac:dyDescent="0.35">
      <c r="A206" s="397" t="s">
        <v>341</v>
      </c>
      <c r="B206" s="397"/>
      <c r="C206" s="397"/>
      <c r="D206" s="397"/>
      <c r="E206" s="397"/>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c r="CA206" s="2"/>
      <c r="CB206" s="2"/>
      <c r="CC206" s="2"/>
      <c r="CD206" s="2"/>
      <c r="CE206" s="2"/>
      <c r="CF206" s="2"/>
    </row>
    <row r="207" spans="1:84" ht="12.65" customHeight="1" x14ac:dyDescent="0.35">
      <c r="A207" s="378"/>
      <c r="B207" s="374" t="s">
        <v>328</v>
      </c>
      <c r="C207" s="373" t="s">
        <v>329</v>
      </c>
      <c r="D207" s="374" t="s">
        <v>330</v>
      </c>
      <c r="E207" s="374" t="s">
        <v>331</v>
      </c>
      <c r="F207" s="2"/>
      <c r="G207" s="2"/>
      <c r="H207"/>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2"/>
    </row>
    <row r="208" spans="1:84" ht="12.65" customHeight="1" x14ac:dyDescent="0.35">
      <c r="A208" s="372" t="s">
        <v>332</v>
      </c>
      <c r="B208" s="403"/>
      <c r="C208" s="402"/>
      <c r="D208" s="403"/>
      <c r="E208" s="372"/>
      <c r="F208" s="2"/>
      <c r="G208" s="2"/>
      <c r="H208"/>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c r="CA208" s="2"/>
      <c r="CB208" s="2"/>
      <c r="CC208" s="2"/>
      <c r="CD208" s="2"/>
      <c r="CE208" s="2"/>
      <c r="CF208" s="2"/>
    </row>
    <row r="209" spans="1:84" ht="12.65" customHeight="1" x14ac:dyDescent="0.35">
      <c r="A209" s="372" t="s">
        <v>333</v>
      </c>
      <c r="B209" s="174">
        <v>3434737</v>
      </c>
      <c r="C209" s="189">
        <v>357960</v>
      </c>
      <c r="D209" s="174"/>
      <c r="E209" s="372">
        <f t="shared" ref="E209:E216" si="11">SUM(B209:C209)-D209</f>
        <v>3792697</v>
      </c>
      <c r="F209" s="412"/>
      <c r="G209" s="2"/>
      <c r="H209"/>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row>
    <row r="210" spans="1:84" ht="12.65" customHeight="1" x14ac:dyDescent="0.35">
      <c r="A210" s="372" t="s">
        <v>334</v>
      </c>
      <c r="B210" s="174">
        <v>51331185</v>
      </c>
      <c r="C210" s="189">
        <v>3625797</v>
      </c>
      <c r="D210" s="174"/>
      <c r="E210" s="372">
        <f t="shared" si="11"/>
        <v>54956982</v>
      </c>
      <c r="F210" s="412"/>
      <c r="G210" s="2"/>
      <c r="H210"/>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c r="CC210" s="2"/>
      <c r="CD210" s="2"/>
      <c r="CE210" s="2"/>
      <c r="CF210" s="2"/>
    </row>
    <row r="211" spans="1:84" ht="12.65" customHeight="1" x14ac:dyDescent="0.35">
      <c r="A211" s="372" t="s">
        <v>335</v>
      </c>
      <c r="B211" s="174">
        <v>45186098</v>
      </c>
      <c r="C211" s="189">
        <v>3255868</v>
      </c>
      <c r="D211" s="174"/>
      <c r="E211" s="372">
        <f t="shared" si="11"/>
        <v>48441966</v>
      </c>
      <c r="F211" s="412"/>
      <c r="G211" s="2"/>
      <c r="H211"/>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c r="CA211" s="2"/>
      <c r="CB211" s="2"/>
      <c r="CC211" s="2"/>
      <c r="CD211" s="2"/>
      <c r="CE211" s="2"/>
      <c r="CF211" s="2"/>
    </row>
    <row r="212" spans="1:84" ht="12.65" customHeight="1" x14ac:dyDescent="0.35">
      <c r="A212" s="372" t="s">
        <v>336</v>
      </c>
      <c r="B212" s="174"/>
      <c r="C212" s="189"/>
      <c r="D212" s="174"/>
      <c r="E212" s="372">
        <f t="shared" si="11"/>
        <v>0</v>
      </c>
      <c r="F212" s="412"/>
      <c r="G212" s="2"/>
      <c r="H21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c r="CA212" s="2"/>
      <c r="CB212" s="2"/>
      <c r="CC212" s="2"/>
      <c r="CD212" s="2"/>
      <c r="CE212" s="2"/>
      <c r="CF212" s="2"/>
    </row>
    <row r="213" spans="1:84" ht="12.65" customHeight="1" x14ac:dyDescent="0.35">
      <c r="A213" s="372" t="s">
        <v>337</v>
      </c>
      <c r="B213" s="174">
        <v>89324563</v>
      </c>
      <c r="C213" s="189">
        <v>6100252</v>
      </c>
      <c r="D213" s="174">
        <v>28292</v>
      </c>
      <c r="E213" s="372">
        <f t="shared" si="11"/>
        <v>95396523</v>
      </c>
      <c r="F213" s="412"/>
      <c r="G213" s="2"/>
      <c r="H213"/>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row>
    <row r="214" spans="1:84" ht="12.65" customHeight="1" x14ac:dyDescent="0.35">
      <c r="A214" s="372" t="s">
        <v>338</v>
      </c>
      <c r="B214" s="174"/>
      <c r="C214" s="189"/>
      <c r="D214" s="174"/>
      <c r="E214" s="372">
        <f t="shared" si="11"/>
        <v>0</v>
      </c>
      <c r="F214" s="412"/>
      <c r="G214" s="2"/>
      <c r="H214"/>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c r="CA214" s="2"/>
      <c r="CB214" s="2"/>
      <c r="CC214" s="2"/>
      <c r="CD214" s="2"/>
      <c r="CE214" s="2"/>
      <c r="CF214" s="2"/>
    </row>
    <row r="215" spans="1:84" ht="12.65" customHeight="1" x14ac:dyDescent="0.35">
      <c r="A215" s="372" t="s">
        <v>339</v>
      </c>
      <c r="B215" s="174"/>
      <c r="C215" s="189"/>
      <c r="D215" s="174"/>
      <c r="E215" s="372">
        <f t="shared" si="11"/>
        <v>0</v>
      </c>
      <c r="F215" s="412"/>
      <c r="G215" s="2"/>
      <c r="H215"/>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c r="CA215" s="2"/>
      <c r="CB215" s="2"/>
      <c r="CC215" s="2"/>
      <c r="CD215" s="2"/>
      <c r="CE215" s="2"/>
      <c r="CF215" s="2"/>
    </row>
    <row r="216" spans="1:84" ht="12.65" customHeight="1" x14ac:dyDescent="0.35">
      <c r="A216" s="372" t="s">
        <v>340</v>
      </c>
      <c r="B216" s="174"/>
      <c r="C216" s="189"/>
      <c r="D216" s="174"/>
      <c r="E216" s="372">
        <f t="shared" si="11"/>
        <v>0</v>
      </c>
      <c r="F216" s="412"/>
      <c r="G216" s="2"/>
      <c r="H216"/>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c r="CC216" s="2"/>
      <c r="CD216" s="2"/>
      <c r="CE216" s="2"/>
      <c r="CF216" s="2"/>
    </row>
    <row r="217" spans="1:84" ht="12.65" customHeight="1" x14ac:dyDescent="0.35">
      <c r="A217" s="372" t="s">
        <v>203</v>
      </c>
      <c r="B217" s="372">
        <f>SUM(B208:B216)</f>
        <v>189276583</v>
      </c>
      <c r="C217" s="379">
        <f>SUM(C208:C216)</f>
        <v>13339877</v>
      </c>
      <c r="D217" s="372">
        <f>SUM(D208:D216)</f>
        <v>28292</v>
      </c>
      <c r="E217" s="372">
        <f>SUM(E208:E216)</f>
        <v>202588168</v>
      </c>
      <c r="F217" s="297"/>
      <c r="G217" s="2"/>
      <c r="H217" s="2"/>
      <c r="I217" s="2"/>
      <c r="J217" s="297"/>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c r="CA217" s="2"/>
      <c r="CB217" s="2"/>
      <c r="CC217" s="2"/>
      <c r="CD217" s="2"/>
      <c r="CE217" s="2"/>
      <c r="CF217" s="2"/>
    </row>
    <row r="218" spans="1:84" ht="12.65" customHeight="1" x14ac:dyDescent="0.35">
      <c r="A218" s="372"/>
      <c r="B218" s="372"/>
      <c r="C218" s="379"/>
      <c r="D218" s="372"/>
      <c r="E218" s="37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c r="CC218" s="2"/>
      <c r="CD218" s="2"/>
      <c r="CE218" s="2"/>
      <c r="CF218" s="2"/>
    </row>
    <row r="219" spans="1:84" ht="21.75" customHeight="1" x14ac:dyDescent="0.35">
      <c r="A219" s="390" t="s">
        <v>342</v>
      </c>
      <c r="B219" s="390"/>
      <c r="C219" s="390"/>
      <c r="D219" s="390"/>
      <c r="E219" s="390"/>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c r="CA219" s="2"/>
      <c r="CB219" s="2"/>
      <c r="CC219" s="2"/>
      <c r="CD219" s="2"/>
      <c r="CE219" s="2"/>
      <c r="CF219" s="2"/>
    </row>
    <row r="220" spans="1:84" ht="12.65" customHeight="1" x14ac:dyDescent="0.35">
      <c r="A220" s="390"/>
      <c r="B220" s="413" t="s">
        <v>1257</v>
      </c>
      <c r="C220" s="413"/>
      <c r="D220" s="390"/>
      <c r="E220" s="390"/>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c r="CA220" s="2"/>
      <c r="CB220" s="2"/>
      <c r="CC220" s="2"/>
      <c r="CD220" s="2"/>
      <c r="CE220" s="2"/>
      <c r="CF220" s="2"/>
    </row>
    <row r="221" spans="1:84" ht="12.65" customHeight="1" x14ac:dyDescent="0.35">
      <c r="A221" s="414" t="s">
        <v>1257</v>
      </c>
      <c r="B221" s="390"/>
      <c r="C221" s="189">
        <v>7952260</v>
      </c>
      <c r="D221" s="391">
        <f>C221</f>
        <v>7952260</v>
      </c>
      <c r="E221" s="390"/>
      <c r="F221" s="415"/>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row>
    <row r="222" spans="1:84" ht="12.65" customHeight="1" x14ac:dyDescent="0.35">
      <c r="A222" s="395" t="s">
        <v>343</v>
      </c>
      <c r="B222" s="395"/>
      <c r="C222" s="395"/>
      <c r="D222" s="395"/>
      <c r="E222" s="395"/>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c r="CA222" s="2"/>
      <c r="CB222" s="2"/>
      <c r="CC222" s="2"/>
      <c r="CD222" s="2"/>
      <c r="CE222" s="2"/>
      <c r="CF222" s="2"/>
    </row>
    <row r="223" spans="1:84" ht="12.65" customHeight="1" x14ac:dyDescent="0.35">
      <c r="A223" s="372" t="s">
        <v>344</v>
      </c>
      <c r="B223" s="391" t="s">
        <v>256</v>
      </c>
      <c r="C223" s="189">
        <v>368953823</v>
      </c>
      <c r="D223" s="372"/>
      <c r="E223" s="372"/>
      <c r="F223" s="416"/>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2"/>
      <c r="CD223" s="2"/>
      <c r="CE223" s="2"/>
      <c r="CF223" s="2"/>
    </row>
    <row r="224" spans="1:84" ht="12.65" customHeight="1" x14ac:dyDescent="0.35">
      <c r="A224" s="372" t="s">
        <v>345</v>
      </c>
      <c r="B224" s="391" t="s">
        <v>256</v>
      </c>
      <c r="C224" s="189">
        <v>135743626</v>
      </c>
      <c r="D224" s="372"/>
      <c r="E224" s="372"/>
      <c r="F224" s="416"/>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row>
    <row r="225" spans="1:84" ht="12.65" customHeight="1" x14ac:dyDescent="0.35">
      <c r="A225" s="372" t="s">
        <v>346</v>
      </c>
      <c r="B225" s="391" t="s">
        <v>256</v>
      </c>
      <c r="C225" s="189">
        <v>4778721</v>
      </c>
      <c r="D225" s="372"/>
      <c r="E225" s="372"/>
      <c r="F225" s="416"/>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c r="CC225" s="2"/>
      <c r="CD225" s="2"/>
      <c r="CE225" s="2"/>
      <c r="CF225" s="2"/>
    </row>
    <row r="226" spans="1:84" ht="12.65" customHeight="1" x14ac:dyDescent="0.35">
      <c r="A226" s="372" t="s">
        <v>347</v>
      </c>
      <c r="B226" s="391" t="s">
        <v>256</v>
      </c>
      <c r="C226" s="189"/>
      <c r="D226" s="372"/>
      <c r="E226" s="37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c r="CA226" s="2"/>
      <c r="CB226" s="2"/>
      <c r="CC226" s="2"/>
      <c r="CD226" s="2"/>
      <c r="CE226" s="2"/>
      <c r="CF226" s="2"/>
    </row>
    <row r="227" spans="1:84" ht="12.65" customHeight="1" x14ac:dyDescent="0.35">
      <c r="A227" s="372" t="s">
        <v>348</v>
      </c>
      <c r="B227" s="391" t="s">
        <v>256</v>
      </c>
      <c r="C227" s="189"/>
      <c r="D227" s="372"/>
      <c r="E227" s="37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c r="CA227" s="2"/>
      <c r="CB227" s="2"/>
      <c r="CC227" s="2"/>
      <c r="CD227" s="2"/>
      <c r="CE227" s="2"/>
      <c r="CF227" s="2"/>
    </row>
    <row r="228" spans="1:84" ht="12.65" customHeight="1" x14ac:dyDescent="0.35">
      <c r="A228" s="372" t="s">
        <v>349</v>
      </c>
      <c r="B228" s="391" t="s">
        <v>256</v>
      </c>
      <c r="C228" s="189">
        <v>55706234</v>
      </c>
      <c r="D228" s="372"/>
      <c r="E228" s="372"/>
      <c r="F228" s="417"/>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c r="CC228" s="2"/>
      <c r="CD228" s="2"/>
      <c r="CE228" s="2"/>
      <c r="CF228" s="2"/>
    </row>
    <row r="229" spans="1:84" ht="12.65" customHeight="1" x14ac:dyDescent="0.35">
      <c r="A229" s="372" t="s">
        <v>350</v>
      </c>
      <c r="B229" s="372"/>
      <c r="C229" s="379"/>
      <c r="D229" s="372">
        <f>SUM(C223:C228)</f>
        <v>565182404</v>
      </c>
      <c r="E229" s="37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c r="CA229" s="2"/>
      <c r="CB229" s="2"/>
      <c r="CC229" s="2"/>
      <c r="CD229" s="2"/>
      <c r="CE229" s="2"/>
      <c r="CF229" s="2"/>
    </row>
    <row r="230" spans="1:84" ht="12.65" customHeight="1" x14ac:dyDescent="0.35">
      <c r="A230" s="395" t="s">
        <v>351</v>
      </c>
      <c r="B230" s="395"/>
      <c r="C230" s="395"/>
      <c r="D230" s="395"/>
      <c r="E230" s="395"/>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c r="CA230" s="2"/>
      <c r="CB230" s="2"/>
      <c r="CC230" s="2"/>
      <c r="CD230" s="2"/>
      <c r="CE230" s="2"/>
      <c r="CF230" s="2"/>
    </row>
    <row r="231" spans="1:84" ht="12.65" customHeight="1" x14ac:dyDescent="0.35">
      <c r="A231" s="378" t="s">
        <v>352</v>
      </c>
      <c r="B231" s="391" t="s">
        <v>256</v>
      </c>
      <c r="C231" s="189"/>
      <c r="D231" s="372"/>
      <c r="E231" s="37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2"/>
      <c r="CA231" s="2"/>
      <c r="CB231" s="2"/>
      <c r="CC231" s="2"/>
      <c r="CD231" s="2"/>
      <c r="CE231" s="2"/>
      <c r="CF231" s="2"/>
    </row>
    <row r="232" spans="1:84" ht="12.65" customHeight="1" x14ac:dyDescent="0.35">
      <c r="A232" s="378"/>
      <c r="B232" s="391"/>
      <c r="C232" s="379"/>
      <c r="D232" s="372"/>
      <c r="E232" s="37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2"/>
      <c r="BY232" s="2"/>
      <c r="BZ232" s="2"/>
      <c r="CA232" s="2"/>
      <c r="CB232" s="2"/>
      <c r="CC232" s="2"/>
      <c r="CD232" s="2"/>
      <c r="CE232" s="2"/>
      <c r="CF232" s="2"/>
    </row>
    <row r="233" spans="1:84" ht="12.65" customHeight="1" x14ac:dyDescent="0.35">
      <c r="A233" s="378" t="s">
        <v>353</v>
      </c>
      <c r="B233" s="391" t="s">
        <v>256</v>
      </c>
      <c r="C233" s="189"/>
      <c r="D233" s="372"/>
      <c r="E233" s="37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c r="CC233" s="2"/>
      <c r="CD233" s="2"/>
      <c r="CE233" s="2"/>
      <c r="CF233" s="2"/>
    </row>
    <row r="234" spans="1:84" ht="12.65" customHeight="1" x14ac:dyDescent="0.35">
      <c r="A234" s="378" t="s">
        <v>354</v>
      </c>
      <c r="B234" s="391" t="s">
        <v>256</v>
      </c>
      <c r="C234" s="189">
        <v>9925634</v>
      </c>
      <c r="D234" s="372"/>
      <c r="E234" s="372"/>
      <c r="F234" s="418"/>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c r="CC234" s="2"/>
      <c r="CD234" s="2"/>
      <c r="CE234" s="2"/>
      <c r="CF234" s="2"/>
    </row>
    <row r="235" spans="1:84" ht="12.65" customHeight="1" x14ac:dyDescent="0.35">
      <c r="A235" s="372"/>
      <c r="B235" s="372"/>
      <c r="C235" s="379"/>
      <c r="D235" s="372"/>
      <c r="E235" s="37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c r="CC235" s="2"/>
      <c r="CD235" s="2"/>
      <c r="CE235" s="2"/>
      <c r="CF235" s="2"/>
    </row>
    <row r="236" spans="1:84" ht="12.65" customHeight="1" x14ac:dyDescent="0.35">
      <c r="A236" s="378" t="s">
        <v>355</v>
      </c>
      <c r="B236" s="372"/>
      <c r="C236" s="379"/>
      <c r="D236" s="372">
        <f>SUM(C233:C235)</f>
        <v>9925634</v>
      </c>
      <c r="E236" s="37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c r="CD236" s="2"/>
      <c r="CE236" s="2"/>
      <c r="CF236" s="2"/>
    </row>
    <row r="237" spans="1:84" ht="12.65" customHeight="1" x14ac:dyDescent="0.35">
      <c r="A237" s="395" t="s">
        <v>356</v>
      </c>
      <c r="B237" s="395"/>
      <c r="C237" s="395"/>
      <c r="D237" s="395"/>
      <c r="E237" s="395"/>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c r="CC237" s="2"/>
      <c r="CD237" s="2"/>
      <c r="CE237" s="2"/>
      <c r="CF237" s="2"/>
    </row>
    <row r="238" spans="1:84" ht="12.65" customHeight="1" x14ac:dyDescent="0.35">
      <c r="A238" s="372" t="s">
        <v>357</v>
      </c>
      <c r="B238" s="391" t="s">
        <v>256</v>
      </c>
      <c r="C238" s="189"/>
      <c r="D238" s="372"/>
      <c r="E238" s="37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c r="CC238" s="2"/>
      <c r="CD238" s="2"/>
      <c r="CE238" s="2"/>
      <c r="CF238" s="2"/>
    </row>
    <row r="239" spans="1:84" ht="12.65" customHeight="1" x14ac:dyDescent="0.35">
      <c r="A239" s="372" t="s">
        <v>356</v>
      </c>
      <c r="B239" s="391" t="s">
        <v>256</v>
      </c>
      <c r="C239" s="189">
        <f>8942577+5772201</f>
        <v>14714778</v>
      </c>
      <c r="D239" s="372"/>
      <c r="E239" s="372"/>
      <c r="F239" s="419"/>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c r="CC239" s="2"/>
      <c r="CD239" s="2"/>
      <c r="CE239" s="2"/>
      <c r="CF239" s="2"/>
    </row>
    <row r="240" spans="1:84" ht="12.65" customHeight="1" x14ac:dyDescent="0.35">
      <c r="A240" s="372" t="s">
        <v>358</v>
      </c>
      <c r="B240" s="372"/>
      <c r="C240" s="379"/>
      <c r="D240" s="372">
        <f>SUM(C238:C239)</f>
        <v>14714778</v>
      </c>
      <c r="E240" s="37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c r="CA240" s="2"/>
      <c r="CB240" s="2"/>
      <c r="CC240" s="2"/>
      <c r="CD240" s="2"/>
      <c r="CE240" s="2"/>
      <c r="CF240" s="2"/>
    </row>
    <row r="241" spans="1:84" ht="12.65" customHeight="1" x14ac:dyDescent="0.35">
      <c r="A241" s="372"/>
      <c r="B241" s="372"/>
      <c r="C241" s="379"/>
      <c r="D241" s="372"/>
      <c r="E241" s="37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c r="CA241" s="2"/>
      <c r="CB241" s="2"/>
      <c r="CC241" s="2"/>
      <c r="CD241" s="2"/>
      <c r="CE241" s="2"/>
      <c r="CF241" s="2"/>
    </row>
    <row r="242" spans="1:84" ht="12.65" customHeight="1" x14ac:dyDescent="0.35">
      <c r="A242" s="372" t="s">
        <v>359</v>
      </c>
      <c r="B242" s="372"/>
      <c r="C242" s="379"/>
      <c r="D242" s="372">
        <f>D221+D229+D236+D240</f>
        <v>597775076</v>
      </c>
      <c r="E242" s="37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c r="CA242" s="2"/>
      <c r="CB242" s="2"/>
      <c r="CC242" s="2"/>
      <c r="CD242" s="2"/>
      <c r="CE242" s="2"/>
      <c r="CF242" s="2"/>
    </row>
    <row r="243" spans="1:84" ht="12.65" customHeight="1" x14ac:dyDescent="0.35">
      <c r="A243" s="372"/>
      <c r="B243" s="372"/>
      <c r="C243" s="379"/>
      <c r="D243" s="372"/>
      <c r="E243" s="372"/>
      <c r="F243" s="297"/>
      <c r="G243" s="297"/>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c r="CA243" s="2"/>
      <c r="CB243" s="2"/>
      <c r="CC243" s="2"/>
      <c r="CD243" s="2"/>
      <c r="CE243" s="2"/>
      <c r="CF243" s="2"/>
    </row>
    <row r="244" spans="1:84" ht="12.65" customHeight="1" x14ac:dyDescent="0.35">
      <c r="A244" s="372"/>
      <c r="B244" s="372"/>
      <c r="C244" s="379"/>
      <c r="D244" s="372"/>
      <c r="E244" s="37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c r="CA244" s="2"/>
      <c r="CB244" s="2"/>
      <c r="CC244" s="2"/>
      <c r="CD244" s="2"/>
      <c r="CE244" s="2"/>
      <c r="CF244" s="2"/>
    </row>
    <row r="245" spans="1:84" ht="12.65" customHeight="1" x14ac:dyDescent="0.35">
      <c r="A245" s="372"/>
      <c r="B245" s="372"/>
      <c r="C245" s="379"/>
      <c r="D245" s="372"/>
      <c r="E245" s="37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c r="CA245" s="2"/>
      <c r="CB245" s="2"/>
      <c r="CC245" s="2"/>
      <c r="CD245" s="2"/>
      <c r="CE245" s="2"/>
      <c r="CF245" s="2"/>
    </row>
    <row r="246" spans="1:84" ht="21.75" customHeight="1" x14ac:dyDescent="0.35">
      <c r="A246" s="372"/>
      <c r="B246" s="372"/>
      <c r="C246" s="379"/>
      <c r="D246" s="372"/>
      <c r="E246" s="37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c r="CA246" s="2"/>
      <c r="CB246" s="2"/>
      <c r="CC246" s="2"/>
      <c r="CD246" s="2"/>
      <c r="CE246" s="2"/>
      <c r="CF246" s="2"/>
    </row>
    <row r="247" spans="1:84" ht="12.45" customHeight="1" x14ac:dyDescent="0.35">
      <c r="A247" s="372"/>
      <c r="B247" s="372"/>
      <c r="C247" s="379"/>
      <c r="D247" s="372"/>
      <c r="E247" s="37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c r="CA247" s="2"/>
      <c r="CB247" s="2"/>
      <c r="CC247" s="2"/>
      <c r="CD247" s="2"/>
      <c r="CE247" s="2"/>
      <c r="CF247" s="2"/>
    </row>
    <row r="248" spans="1:84" ht="11.25" customHeight="1" x14ac:dyDescent="0.35">
      <c r="A248" s="390" t="s">
        <v>360</v>
      </c>
      <c r="B248" s="390"/>
      <c r="C248" s="390"/>
      <c r="D248" s="390"/>
      <c r="E248" s="390"/>
      <c r="F248" s="420"/>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c r="CA248" s="2"/>
      <c r="CB248" s="2"/>
      <c r="CC248" s="2"/>
      <c r="CD248" s="2"/>
      <c r="CE248" s="2"/>
      <c r="CF248" s="2"/>
    </row>
    <row r="249" spans="1:84" ht="12.45" customHeight="1" x14ac:dyDescent="0.35">
      <c r="A249" s="395" t="s">
        <v>361</v>
      </c>
      <c r="B249" s="395"/>
      <c r="C249" s="395"/>
      <c r="D249" s="395"/>
      <c r="E249" s="395"/>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c r="CA249" s="2"/>
      <c r="CB249" s="2"/>
      <c r="CC249" s="2"/>
      <c r="CD249" s="2"/>
      <c r="CE249" s="2"/>
      <c r="CF249" s="2"/>
    </row>
    <row r="250" spans="1:84" ht="12.45" customHeight="1" x14ac:dyDescent="0.35">
      <c r="A250" s="372" t="s">
        <v>362</v>
      </c>
      <c r="B250" s="391" t="s">
        <v>256</v>
      </c>
      <c r="C250" s="189">
        <v>52925240</v>
      </c>
      <c r="D250" s="372"/>
      <c r="E250" s="372"/>
      <c r="F250" s="421"/>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c r="CA250" s="2"/>
      <c r="CB250" s="2"/>
      <c r="CC250" s="2"/>
      <c r="CD250" s="2"/>
      <c r="CE250" s="2"/>
      <c r="CF250" s="2"/>
    </row>
    <row r="251" spans="1:84" ht="12.45" customHeight="1" x14ac:dyDescent="0.35">
      <c r="A251" s="372" t="s">
        <v>363</v>
      </c>
      <c r="B251" s="391" t="s">
        <v>256</v>
      </c>
      <c r="C251" s="189"/>
      <c r="D251" s="372"/>
      <c r="E251" s="37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c r="CA251" s="2"/>
      <c r="CB251" s="2"/>
      <c r="CC251" s="2"/>
      <c r="CD251" s="2"/>
      <c r="CE251" s="2"/>
      <c r="CF251" s="2"/>
    </row>
    <row r="252" spans="1:84" ht="12.45" customHeight="1" x14ac:dyDescent="0.35">
      <c r="A252" s="372" t="s">
        <v>364</v>
      </c>
      <c r="B252" s="391" t="s">
        <v>256</v>
      </c>
      <c r="C252" s="189">
        <f>165586993-2049445</f>
        <v>163537548</v>
      </c>
      <c r="D252" s="372"/>
      <c r="E252" s="372"/>
      <c r="F252" s="42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c r="BZ252" s="2"/>
      <c r="CA252" s="2"/>
      <c r="CB252" s="2"/>
      <c r="CC252" s="2"/>
      <c r="CD252" s="2"/>
      <c r="CE252" s="2"/>
      <c r="CF252" s="2"/>
    </row>
    <row r="253" spans="1:84" ht="12.45" customHeight="1" x14ac:dyDescent="0.35">
      <c r="A253" s="372" t="s">
        <v>365</v>
      </c>
      <c r="B253" s="391" t="s">
        <v>256</v>
      </c>
      <c r="C253" s="189">
        <f>22748070+74764691</f>
        <v>97512761</v>
      </c>
      <c r="D253" s="372"/>
      <c r="E253" s="372"/>
      <c r="F253" s="42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2"/>
      <c r="BZ253" s="2"/>
      <c r="CA253" s="2"/>
      <c r="CB253" s="2"/>
      <c r="CC253" s="2"/>
      <c r="CD253" s="2"/>
      <c r="CE253" s="2"/>
      <c r="CF253" s="2"/>
    </row>
    <row r="254" spans="1:84" ht="12.45" customHeight="1" x14ac:dyDescent="0.35">
      <c r="A254" s="372" t="s">
        <v>1241</v>
      </c>
      <c r="B254" s="391" t="s">
        <v>256</v>
      </c>
      <c r="C254" s="189">
        <v>9125242</v>
      </c>
      <c r="D254" s="372"/>
      <c r="E254" s="372"/>
      <c r="F254" s="42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c r="BY254" s="2"/>
      <c r="BZ254" s="2"/>
      <c r="CA254" s="2"/>
      <c r="CB254" s="2"/>
      <c r="CC254" s="2"/>
      <c r="CD254" s="2"/>
      <c r="CE254" s="2"/>
      <c r="CF254" s="2"/>
    </row>
    <row r="255" spans="1:84" ht="12.45" customHeight="1" x14ac:dyDescent="0.35">
      <c r="A255" s="372" t="s">
        <v>366</v>
      </c>
      <c r="B255" s="391" t="s">
        <v>256</v>
      </c>
      <c r="C255" s="189"/>
      <c r="D255" s="372"/>
      <c r="E255" s="37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c r="BY255" s="2"/>
      <c r="BZ255" s="2"/>
      <c r="CA255" s="2"/>
      <c r="CB255" s="2"/>
      <c r="CC255" s="2"/>
      <c r="CD255" s="2"/>
      <c r="CE255" s="2"/>
      <c r="CF255" s="2"/>
    </row>
    <row r="256" spans="1:84" ht="12.45" customHeight="1" x14ac:dyDescent="0.35">
      <c r="A256" s="372" t="s">
        <v>367</v>
      </c>
      <c r="B256" s="391" t="s">
        <v>256</v>
      </c>
      <c r="C256" s="189">
        <v>3276800</v>
      </c>
      <c r="D256" s="372"/>
      <c r="E256" s="372"/>
      <c r="F256" s="423"/>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2"/>
      <c r="CA256" s="2"/>
      <c r="CB256" s="2"/>
      <c r="CC256" s="2"/>
      <c r="CD256" s="2"/>
      <c r="CE256" s="2"/>
      <c r="CF256" s="2"/>
    </row>
    <row r="257" spans="1:84" ht="12.45" customHeight="1" x14ac:dyDescent="0.35">
      <c r="A257" s="372" t="s">
        <v>368</v>
      </c>
      <c r="B257" s="391" t="s">
        <v>256</v>
      </c>
      <c r="C257" s="189">
        <v>7702583</v>
      </c>
      <c r="D257" s="372"/>
      <c r="E257" s="372"/>
      <c r="F257" s="423"/>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c r="CA257" s="2"/>
      <c r="CB257" s="2"/>
      <c r="CC257" s="2"/>
      <c r="CD257" s="2"/>
      <c r="CE257" s="2"/>
      <c r="CF257" s="2"/>
    </row>
    <row r="258" spans="1:84" ht="12.45" customHeight="1" x14ac:dyDescent="0.35">
      <c r="A258" s="372" t="s">
        <v>369</v>
      </c>
      <c r="B258" s="391" t="s">
        <v>256</v>
      </c>
      <c r="C258" s="189">
        <v>1855826</v>
      </c>
      <c r="D258" s="372"/>
      <c r="E258" s="372"/>
      <c r="F258" s="423"/>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c r="CA258" s="2"/>
      <c r="CB258" s="2"/>
      <c r="CC258" s="2"/>
      <c r="CD258" s="2"/>
      <c r="CE258" s="2"/>
      <c r="CF258" s="2"/>
    </row>
    <row r="259" spans="1:84" ht="12.45" customHeight="1" x14ac:dyDescent="0.35">
      <c r="A259" s="372" t="s">
        <v>370</v>
      </c>
      <c r="B259" s="391" t="s">
        <v>256</v>
      </c>
      <c r="C259" s="189"/>
      <c r="D259" s="372"/>
      <c r="E259" s="37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c r="CA259" s="2"/>
      <c r="CB259" s="2"/>
      <c r="CC259" s="2"/>
      <c r="CD259" s="2"/>
      <c r="CE259" s="2"/>
      <c r="CF259" s="2"/>
    </row>
    <row r="260" spans="1:84" ht="11.25" customHeight="1" x14ac:dyDescent="0.35">
      <c r="A260" s="372" t="s">
        <v>371</v>
      </c>
      <c r="B260" s="372"/>
      <c r="C260" s="379"/>
      <c r="D260" s="372">
        <f>SUM(C250:C252)-C253+SUM(C254:C259)</f>
        <v>140910478</v>
      </c>
      <c r="E260" s="37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c r="CA260" s="2"/>
      <c r="CB260" s="2"/>
      <c r="CC260" s="2"/>
      <c r="CD260" s="2"/>
      <c r="CE260" s="2"/>
      <c r="CF260" s="2"/>
    </row>
    <row r="261" spans="1:84" ht="12.45" customHeight="1" x14ac:dyDescent="0.35">
      <c r="A261" s="395" t="s">
        <v>372</v>
      </c>
      <c r="B261" s="395"/>
      <c r="C261" s="395"/>
      <c r="D261" s="395"/>
      <c r="E261" s="395"/>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c r="BZ261" s="2"/>
      <c r="CA261" s="2"/>
      <c r="CB261" s="2"/>
      <c r="CC261" s="2"/>
      <c r="CD261" s="2"/>
      <c r="CE261" s="2"/>
      <c r="CF261" s="2"/>
    </row>
    <row r="262" spans="1:84" ht="12.45" customHeight="1" x14ac:dyDescent="0.35">
      <c r="A262" s="372" t="s">
        <v>362</v>
      </c>
      <c r="B262" s="391" t="s">
        <v>256</v>
      </c>
      <c r="C262" s="189"/>
      <c r="D262" s="372"/>
      <c r="E262" s="37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c r="CA262" s="2"/>
      <c r="CB262" s="2"/>
      <c r="CC262" s="2"/>
      <c r="CD262" s="2"/>
      <c r="CE262" s="2"/>
      <c r="CF262" s="2"/>
    </row>
    <row r="263" spans="1:84" ht="12.45" customHeight="1" x14ac:dyDescent="0.35">
      <c r="A263" s="372" t="s">
        <v>363</v>
      </c>
      <c r="B263" s="391" t="s">
        <v>256</v>
      </c>
      <c r="C263" s="189">
        <v>143106621</v>
      </c>
      <c r="D263" s="372"/>
      <c r="E263" s="372"/>
      <c r="F263" s="424"/>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c r="CA263" s="2"/>
      <c r="CB263" s="2"/>
      <c r="CC263" s="2"/>
      <c r="CD263" s="2"/>
      <c r="CE263" s="2"/>
      <c r="CF263" s="2"/>
    </row>
    <row r="264" spans="1:84" ht="12.45" customHeight="1" x14ac:dyDescent="0.35">
      <c r="A264" s="372" t="s">
        <v>373</v>
      </c>
      <c r="B264" s="391" t="s">
        <v>256</v>
      </c>
      <c r="C264" s="189">
        <f>2315000+1628175+46816</f>
        <v>3989991</v>
      </c>
      <c r="D264" s="372"/>
      <c r="E264" s="372"/>
      <c r="F264" s="424"/>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2"/>
      <c r="CA264" s="2"/>
      <c r="CB264" s="2"/>
      <c r="CC264" s="2"/>
      <c r="CD264" s="2"/>
      <c r="CE264" s="2"/>
      <c r="CF264" s="2"/>
    </row>
    <row r="265" spans="1:84" ht="11.25" customHeight="1" x14ac:dyDescent="0.35">
      <c r="A265" s="372" t="s">
        <v>374</v>
      </c>
      <c r="B265" s="372"/>
      <c r="C265" s="379"/>
      <c r="D265" s="372">
        <f>SUM(C262:C264)</f>
        <v>147096612</v>
      </c>
      <c r="E265" s="37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c r="CA265" s="2"/>
      <c r="CB265" s="2"/>
      <c r="CC265" s="2"/>
      <c r="CD265" s="2"/>
      <c r="CE265" s="2"/>
      <c r="CF265" s="2"/>
    </row>
    <row r="266" spans="1:84" ht="12.45" customHeight="1" x14ac:dyDescent="0.35">
      <c r="A266" s="395" t="s">
        <v>375</v>
      </c>
      <c r="B266" s="395"/>
      <c r="C266" s="395"/>
      <c r="D266" s="395"/>
      <c r="E266" s="395"/>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2"/>
      <c r="CA266" s="2"/>
      <c r="CB266" s="2"/>
      <c r="CC266" s="2"/>
      <c r="CD266" s="2"/>
      <c r="CE266" s="2"/>
      <c r="CF266" s="2"/>
    </row>
    <row r="267" spans="1:84" ht="12.45" customHeight="1" x14ac:dyDescent="0.35">
      <c r="A267" s="372" t="s">
        <v>332</v>
      </c>
      <c r="B267" s="391" t="s">
        <v>256</v>
      </c>
      <c r="C267" s="189">
        <v>8276004</v>
      </c>
      <c r="D267" s="372"/>
      <c r="E267" s="372"/>
      <c r="F267" s="425"/>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c r="CA267" s="2"/>
      <c r="CB267" s="2"/>
      <c r="CC267" s="2"/>
      <c r="CD267" s="2"/>
      <c r="CE267" s="2"/>
      <c r="CF267" s="2"/>
    </row>
    <row r="268" spans="1:84" ht="12.45" customHeight="1" x14ac:dyDescent="0.35">
      <c r="A268" s="372" t="s">
        <v>333</v>
      </c>
      <c r="B268" s="391" t="s">
        <v>256</v>
      </c>
      <c r="C268" s="189">
        <v>5369229</v>
      </c>
      <c r="D268" s="372"/>
      <c r="E268" s="372"/>
      <c r="F268" s="425"/>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c r="CA268" s="2"/>
      <c r="CB268" s="2"/>
      <c r="CC268" s="2"/>
      <c r="CD268" s="2"/>
      <c r="CE268" s="2"/>
      <c r="CF268" s="2"/>
    </row>
    <row r="269" spans="1:84" ht="12.45" customHeight="1" x14ac:dyDescent="0.35">
      <c r="A269" s="372" t="s">
        <v>334</v>
      </c>
      <c r="B269" s="391" t="s">
        <v>256</v>
      </c>
      <c r="C269" s="189">
        <v>104090457</v>
      </c>
      <c r="D269" s="372"/>
      <c r="E269" s="372"/>
      <c r="F269" s="425"/>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c r="CA269" s="2"/>
      <c r="CB269" s="2"/>
      <c r="CC269" s="2"/>
      <c r="CD269" s="2"/>
      <c r="CE269" s="2"/>
      <c r="CF269" s="2"/>
    </row>
    <row r="270" spans="1:84" ht="12.45" customHeight="1" x14ac:dyDescent="0.35">
      <c r="A270" s="372" t="s">
        <v>376</v>
      </c>
      <c r="B270" s="391" t="s">
        <v>256</v>
      </c>
      <c r="C270" s="189">
        <v>32267810</v>
      </c>
      <c r="D270" s="372"/>
      <c r="E270" s="372"/>
      <c r="F270" s="425"/>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c r="CA270" s="2"/>
      <c r="CB270" s="2"/>
      <c r="CC270" s="2"/>
      <c r="CD270" s="2"/>
      <c r="CE270" s="2"/>
      <c r="CF270" s="2"/>
    </row>
    <row r="271" spans="1:84" ht="12.45" customHeight="1" x14ac:dyDescent="0.35">
      <c r="A271" s="372" t="s">
        <v>377</v>
      </c>
      <c r="B271" s="391" t="s">
        <v>256</v>
      </c>
      <c r="C271" s="189">
        <v>78547030</v>
      </c>
      <c r="D271" s="372"/>
      <c r="E271" s="372"/>
      <c r="F271" s="425"/>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c r="BZ271" s="2"/>
      <c r="CA271" s="2"/>
      <c r="CB271" s="2"/>
      <c r="CC271" s="2"/>
      <c r="CD271" s="2"/>
      <c r="CE271" s="2"/>
      <c r="CF271" s="2"/>
    </row>
    <row r="272" spans="1:84" ht="12.45" customHeight="1" x14ac:dyDescent="0.35">
      <c r="A272" s="372" t="s">
        <v>378</v>
      </c>
      <c r="B272" s="391" t="s">
        <v>256</v>
      </c>
      <c r="C272" s="189">
        <v>115435711</v>
      </c>
      <c r="D272" s="372"/>
      <c r="E272" s="372"/>
      <c r="F272" s="425"/>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c r="CA272" s="2"/>
      <c r="CB272" s="2"/>
      <c r="CC272" s="2"/>
      <c r="CD272" s="2"/>
      <c r="CE272" s="2"/>
      <c r="CF272" s="2"/>
    </row>
    <row r="273" spans="1:84" ht="12.45" customHeight="1" x14ac:dyDescent="0.35">
      <c r="A273" s="372" t="s">
        <v>339</v>
      </c>
      <c r="B273" s="391" t="s">
        <v>256</v>
      </c>
      <c r="C273" s="189"/>
      <c r="D273" s="372"/>
      <c r="E273" s="372"/>
      <c r="F273" s="425"/>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c r="CA273" s="2"/>
      <c r="CB273" s="2"/>
      <c r="CC273" s="2"/>
      <c r="CD273" s="2"/>
      <c r="CE273" s="2"/>
      <c r="CF273" s="2"/>
    </row>
    <row r="274" spans="1:84" ht="12.45" customHeight="1" x14ac:dyDescent="0.35">
      <c r="A274" s="372" t="s">
        <v>340</v>
      </c>
      <c r="B274" s="391" t="s">
        <v>256</v>
      </c>
      <c r="C274" s="189">
        <v>6232334</v>
      </c>
      <c r="D274" s="372"/>
      <c r="E274" s="372"/>
      <c r="F274" s="425"/>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c r="BZ274" s="2"/>
      <c r="CA274" s="2"/>
      <c r="CB274" s="2"/>
      <c r="CC274" s="2"/>
      <c r="CD274" s="2"/>
      <c r="CE274" s="2"/>
      <c r="CF274" s="2"/>
    </row>
    <row r="275" spans="1:84" ht="12.65" customHeight="1" x14ac:dyDescent="0.35">
      <c r="A275" s="372" t="s">
        <v>379</v>
      </c>
      <c r="B275" s="372"/>
      <c r="C275" s="379"/>
      <c r="D275" s="372">
        <f>SUM(C267:C274)</f>
        <v>350218575</v>
      </c>
      <c r="E275" s="37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c r="BZ275" s="2"/>
      <c r="CA275" s="2"/>
      <c r="CB275" s="2"/>
      <c r="CC275" s="2"/>
      <c r="CD275" s="2"/>
      <c r="CE275" s="2"/>
      <c r="CF275" s="2"/>
    </row>
    <row r="276" spans="1:84" ht="12.65" customHeight="1" x14ac:dyDescent="0.35">
      <c r="A276" s="372" t="s">
        <v>380</v>
      </c>
      <c r="B276" s="391" t="s">
        <v>256</v>
      </c>
      <c r="C276" s="189">
        <v>202588166</v>
      </c>
      <c r="D276" s="372"/>
      <c r="E276" s="37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c r="BZ276" s="2"/>
      <c r="CA276" s="2"/>
      <c r="CB276" s="2"/>
      <c r="CC276" s="2"/>
      <c r="CD276" s="2"/>
      <c r="CE276" s="2"/>
      <c r="CF276" s="2"/>
    </row>
    <row r="277" spans="1:84" ht="12.65" customHeight="1" x14ac:dyDescent="0.35">
      <c r="A277" s="372" t="s">
        <v>381</v>
      </c>
      <c r="B277" s="372"/>
      <c r="C277" s="379"/>
      <c r="D277" s="372">
        <f>D275-C276</f>
        <v>147630409</v>
      </c>
      <c r="E277" s="372"/>
      <c r="F277" s="297"/>
      <c r="G277" s="297"/>
      <c r="H277" s="297"/>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2"/>
      <c r="BZ277" s="2"/>
      <c r="CA277" s="2"/>
      <c r="CB277" s="2"/>
      <c r="CC277" s="2"/>
      <c r="CD277" s="2"/>
      <c r="CE277" s="2"/>
      <c r="CF277" s="2"/>
    </row>
    <row r="278" spans="1:84" ht="12.65" customHeight="1" x14ac:dyDescent="0.35">
      <c r="A278" s="395" t="s">
        <v>382</v>
      </c>
      <c r="B278" s="395"/>
      <c r="C278" s="395"/>
      <c r="D278" s="395"/>
      <c r="E278" s="395"/>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c r="BY278" s="2"/>
      <c r="BZ278" s="2"/>
      <c r="CA278" s="2"/>
      <c r="CB278" s="2"/>
      <c r="CC278" s="2"/>
      <c r="CD278" s="2"/>
      <c r="CE278" s="2"/>
      <c r="CF278" s="2"/>
    </row>
    <row r="279" spans="1:84" ht="12.65" customHeight="1" x14ac:dyDescent="0.35">
      <c r="A279" s="372" t="s">
        <v>383</v>
      </c>
      <c r="B279" s="391" t="s">
        <v>256</v>
      </c>
      <c r="C279" s="189"/>
      <c r="D279" s="372"/>
      <c r="E279" s="37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2"/>
      <c r="BY279" s="2"/>
      <c r="BZ279" s="2"/>
      <c r="CA279" s="2"/>
      <c r="CB279" s="2"/>
      <c r="CC279" s="2"/>
      <c r="CD279" s="2"/>
      <c r="CE279" s="2"/>
      <c r="CF279" s="2"/>
    </row>
    <row r="280" spans="1:84" ht="12.65" customHeight="1" x14ac:dyDescent="0.35">
      <c r="A280" s="372" t="s">
        <v>384</v>
      </c>
      <c r="B280" s="391" t="s">
        <v>256</v>
      </c>
      <c r="C280" s="189"/>
      <c r="D280" s="372"/>
      <c r="E280" s="37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c r="BZ280" s="2"/>
      <c r="CA280" s="2"/>
      <c r="CB280" s="2"/>
      <c r="CC280" s="2"/>
      <c r="CD280" s="2"/>
      <c r="CE280" s="2"/>
      <c r="CF280" s="2"/>
    </row>
    <row r="281" spans="1:84" ht="12.65" customHeight="1" x14ac:dyDescent="0.35">
      <c r="A281" s="372" t="s">
        <v>385</v>
      </c>
      <c r="B281" s="391" t="s">
        <v>256</v>
      </c>
      <c r="C281" s="189">
        <v>1932042</v>
      </c>
      <c r="D281" s="372"/>
      <c r="E281" s="372"/>
      <c r="F281" s="426"/>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c r="BZ281" s="2"/>
      <c r="CA281" s="2"/>
      <c r="CB281" s="2"/>
      <c r="CC281" s="2"/>
      <c r="CD281" s="2"/>
      <c r="CE281" s="2"/>
      <c r="CF281" s="2"/>
    </row>
    <row r="282" spans="1:84" ht="12.65" customHeight="1" x14ac:dyDescent="0.35">
      <c r="A282" s="372" t="s">
        <v>373</v>
      </c>
      <c r="B282" s="391" t="s">
        <v>256</v>
      </c>
      <c r="C282" s="189">
        <v>18986912</v>
      </c>
      <c r="D282" s="372"/>
      <c r="E282" s="372"/>
      <c r="F282" s="426"/>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2"/>
      <c r="BZ282" s="2"/>
      <c r="CA282" s="2"/>
      <c r="CB282" s="2"/>
      <c r="CC282" s="2"/>
      <c r="CD282" s="2"/>
      <c r="CE282" s="2"/>
      <c r="CF282" s="2"/>
    </row>
    <row r="283" spans="1:84" ht="12.65" customHeight="1" x14ac:dyDescent="0.35">
      <c r="A283" s="372" t="s">
        <v>386</v>
      </c>
      <c r="B283" s="372"/>
      <c r="C283" s="379"/>
      <c r="D283" s="372">
        <f>C279-C280+C281+C282</f>
        <v>20918954</v>
      </c>
      <c r="E283" s="37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2"/>
      <c r="BY283" s="2"/>
      <c r="BZ283" s="2"/>
      <c r="CA283" s="2"/>
      <c r="CB283" s="2"/>
      <c r="CC283" s="2"/>
      <c r="CD283" s="2"/>
      <c r="CE283" s="2"/>
      <c r="CF283" s="2"/>
    </row>
    <row r="284" spans="1:84" ht="12.65" customHeight="1" x14ac:dyDescent="0.35">
      <c r="A284" s="372"/>
      <c r="B284" s="372"/>
      <c r="C284" s="379"/>
      <c r="D284" s="372"/>
      <c r="E284" s="37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2"/>
      <c r="BY284" s="2"/>
      <c r="BZ284" s="2"/>
      <c r="CA284" s="2"/>
      <c r="CB284" s="2"/>
      <c r="CC284" s="2"/>
      <c r="CD284" s="2"/>
      <c r="CE284" s="2"/>
      <c r="CF284" s="2"/>
    </row>
    <row r="285" spans="1:84" ht="12.65" customHeight="1" x14ac:dyDescent="0.35">
      <c r="A285" s="395" t="s">
        <v>387</v>
      </c>
      <c r="B285" s="395"/>
      <c r="C285" s="395"/>
      <c r="D285" s="395"/>
      <c r="E285" s="395"/>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c r="BZ285" s="2"/>
      <c r="CA285" s="2"/>
      <c r="CB285" s="2"/>
      <c r="CC285" s="2"/>
      <c r="CD285" s="2"/>
      <c r="CE285" s="2"/>
      <c r="CF285" s="2"/>
    </row>
    <row r="286" spans="1:84" ht="12.65" customHeight="1" x14ac:dyDescent="0.35">
      <c r="A286" s="372" t="s">
        <v>388</v>
      </c>
      <c r="B286" s="391" t="s">
        <v>256</v>
      </c>
      <c r="C286" s="189"/>
      <c r="D286" s="372"/>
      <c r="E286" s="37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2"/>
      <c r="BY286" s="2"/>
      <c r="BZ286" s="2"/>
      <c r="CA286" s="2"/>
      <c r="CB286" s="2"/>
      <c r="CC286" s="2"/>
      <c r="CD286" s="2"/>
      <c r="CE286" s="2"/>
      <c r="CF286" s="2"/>
    </row>
    <row r="287" spans="1:84" ht="12.65" customHeight="1" x14ac:dyDescent="0.35">
      <c r="A287" s="372" t="s">
        <v>389</v>
      </c>
      <c r="B287" s="391" t="s">
        <v>256</v>
      </c>
      <c r="C287" s="189"/>
      <c r="D287" s="372"/>
      <c r="E287" s="37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2"/>
      <c r="BY287" s="2"/>
      <c r="BZ287" s="2"/>
      <c r="CA287" s="2"/>
      <c r="CB287" s="2"/>
      <c r="CC287" s="2"/>
      <c r="CD287" s="2"/>
      <c r="CE287" s="2"/>
      <c r="CF287" s="2"/>
    </row>
    <row r="288" spans="1:84" ht="12.65" customHeight="1" x14ac:dyDescent="0.35">
      <c r="A288" s="372" t="s">
        <v>390</v>
      </c>
      <c r="B288" s="391" t="s">
        <v>256</v>
      </c>
      <c r="C288" s="189"/>
      <c r="D288" s="372"/>
      <c r="E288" s="37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2"/>
      <c r="BY288" s="2"/>
      <c r="BZ288" s="2"/>
      <c r="CA288" s="2"/>
      <c r="CB288" s="2"/>
      <c r="CC288" s="2"/>
      <c r="CD288" s="2"/>
      <c r="CE288" s="2"/>
      <c r="CF288" s="2"/>
    </row>
    <row r="289" spans="1:84" ht="12.65" customHeight="1" x14ac:dyDescent="0.35">
      <c r="A289" s="372" t="s">
        <v>391</v>
      </c>
      <c r="B289" s="391" t="s">
        <v>256</v>
      </c>
      <c r="C289" s="189"/>
      <c r="D289" s="372"/>
      <c r="E289" s="37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c r="BY289" s="2"/>
      <c r="BZ289" s="2"/>
      <c r="CA289" s="2"/>
      <c r="CB289" s="2"/>
      <c r="CC289" s="2"/>
      <c r="CD289" s="2"/>
      <c r="CE289" s="2"/>
      <c r="CF289" s="2"/>
    </row>
    <row r="290" spans="1:84" ht="12.65" customHeight="1" x14ac:dyDescent="0.35">
      <c r="A290" s="372" t="s">
        <v>392</v>
      </c>
      <c r="B290" s="372"/>
      <c r="C290" s="379"/>
      <c r="D290" s="372">
        <f>SUM(C286:C289)</f>
        <v>0</v>
      </c>
      <c r="E290" s="37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c r="BV290" s="2"/>
      <c r="BW290" s="2"/>
      <c r="BX290" s="2"/>
      <c r="BY290" s="2"/>
      <c r="BZ290" s="2"/>
      <c r="CA290" s="2"/>
      <c r="CB290" s="2"/>
      <c r="CC290" s="2"/>
      <c r="CD290" s="2"/>
      <c r="CE290" s="2"/>
      <c r="CF290" s="2"/>
    </row>
    <row r="291" spans="1:84" ht="12.65" customHeight="1" x14ac:dyDescent="0.35">
      <c r="A291" s="372"/>
      <c r="B291" s="372"/>
      <c r="C291" s="379"/>
      <c r="D291" s="372"/>
      <c r="E291" s="37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2"/>
      <c r="BY291" s="2"/>
      <c r="BZ291" s="2"/>
      <c r="CA291" s="2"/>
      <c r="CB291" s="2"/>
      <c r="CC291" s="2"/>
      <c r="CD291" s="2"/>
      <c r="CE291" s="2"/>
      <c r="CF291" s="2"/>
    </row>
    <row r="292" spans="1:84" ht="12.65" customHeight="1" x14ac:dyDescent="0.35">
      <c r="A292" s="372" t="s">
        <v>393</v>
      </c>
      <c r="B292" s="372"/>
      <c r="C292" s="379"/>
      <c r="D292" s="372">
        <f>D260+D265+D277+D283+D290</f>
        <v>456556453</v>
      </c>
      <c r="E292" s="372"/>
      <c r="F292" s="297"/>
      <c r="G292" s="2"/>
      <c r="H292" s="297"/>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c r="BW292" s="2"/>
      <c r="BX292" s="2"/>
      <c r="BY292" s="2"/>
      <c r="BZ292" s="2"/>
      <c r="CA292" s="2"/>
      <c r="CB292" s="2"/>
      <c r="CC292" s="2"/>
      <c r="CD292" s="2"/>
      <c r="CE292" s="2"/>
      <c r="CF292" s="2"/>
    </row>
    <row r="293" spans="1:84" ht="12.65" customHeight="1" x14ac:dyDescent="0.35">
      <c r="A293" s="372"/>
      <c r="B293" s="372"/>
      <c r="C293" s="379"/>
      <c r="D293" s="372"/>
      <c r="E293" s="37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c r="BW293" s="2"/>
      <c r="BX293" s="2"/>
      <c r="BY293" s="2"/>
      <c r="BZ293" s="2"/>
      <c r="CA293" s="2"/>
      <c r="CB293" s="2"/>
      <c r="CC293" s="2"/>
      <c r="CD293" s="2"/>
      <c r="CE293" s="2"/>
      <c r="CF293" s="2"/>
    </row>
    <row r="294" spans="1:84" ht="12.65" customHeight="1" x14ac:dyDescent="0.35">
      <c r="A294" s="372"/>
      <c r="B294" s="372"/>
      <c r="C294" s="379"/>
      <c r="D294" s="372"/>
      <c r="E294" s="37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2"/>
      <c r="BY294" s="2"/>
      <c r="BZ294" s="2"/>
      <c r="CA294" s="2"/>
      <c r="CB294" s="2"/>
      <c r="CC294" s="2"/>
      <c r="CD294" s="2"/>
      <c r="CE294" s="2"/>
      <c r="CF294" s="2"/>
    </row>
    <row r="295" spans="1:84" ht="12.65" customHeight="1" x14ac:dyDescent="0.35">
      <c r="A295" s="372"/>
      <c r="B295" s="372"/>
      <c r="C295" s="379"/>
      <c r="D295" s="372"/>
      <c r="E295" s="37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c r="BW295" s="2"/>
      <c r="BX295" s="2"/>
      <c r="BY295" s="2"/>
      <c r="BZ295" s="2"/>
      <c r="CA295" s="2"/>
      <c r="CB295" s="2"/>
      <c r="CC295" s="2"/>
      <c r="CD295" s="2"/>
      <c r="CE295" s="2"/>
      <c r="CF295" s="2"/>
    </row>
    <row r="296" spans="1:84" ht="12.65" customHeight="1" x14ac:dyDescent="0.35">
      <c r="A296" s="372"/>
      <c r="B296" s="372"/>
      <c r="C296" s="379"/>
      <c r="D296" s="372"/>
      <c r="E296" s="37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c r="BV296" s="2"/>
      <c r="BW296" s="2"/>
      <c r="BX296" s="2"/>
      <c r="BY296" s="2"/>
      <c r="BZ296" s="2"/>
      <c r="CA296" s="2"/>
      <c r="CB296" s="2"/>
      <c r="CC296" s="2"/>
      <c r="CD296" s="2"/>
      <c r="CE296" s="2"/>
      <c r="CF296" s="2"/>
    </row>
    <row r="297" spans="1:84" ht="12.65" customHeight="1" x14ac:dyDescent="0.35">
      <c r="A297" s="372"/>
      <c r="B297" s="372"/>
      <c r="C297" s="379"/>
      <c r="D297" s="372"/>
      <c r="E297" s="37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c r="BV297" s="2"/>
      <c r="BW297" s="2"/>
      <c r="BX297" s="2"/>
      <c r="BY297" s="2"/>
      <c r="BZ297" s="2"/>
      <c r="CA297" s="2"/>
      <c r="CB297" s="2"/>
      <c r="CC297" s="2"/>
      <c r="CD297" s="2"/>
      <c r="CE297" s="2"/>
      <c r="CF297" s="2"/>
    </row>
    <row r="298" spans="1:84" ht="12.65" customHeight="1" x14ac:dyDescent="0.35">
      <c r="A298" s="372"/>
      <c r="B298" s="372"/>
      <c r="C298" s="379"/>
      <c r="D298" s="372"/>
      <c r="E298" s="37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c r="BV298" s="2"/>
      <c r="BW298" s="2"/>
      <c r="BX298" s="2"/>
      <c r="BY298" s="2"/>
      <c r="BZ298" s="2"/>
      <c r="CA298" s="2"/>
      <c r="CB298" s="2"/>
      <c r="CC298" s="2"/>
      <c r="CD298" s="2"/>
      <c r="CE298" s="2"/>
      <c r="CF298" s="2"/>
    </row>
    <row r="299" spans="1:84" ht="12.65" customHeight="1" x14ac:dyDescent="0.35">
      <c r="A299" s="372"/>
      <c r="B299" s="372"/>
      <c r="C299" s="379"/>
      <c r="D299" s="372"/>
      <c r="E299" s="37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c r="BU299" s="2"/>
      <c r="BV299" s="2"/>
      <c r="BW299" s="2"/>
      <c r="BX299" s="2"/>
      <c r="BY299" s="2"/>
      <c r="BZ299" s="2"/>
      <c r="CA299" s="2"/>
      <c r="CB299" s="2"/>
      <c r="CC299" s="2"/>
      <c r="CD299" s="2"/>
      <c r="CE299" s="2"/>
      <c r="CF299" s="2"/>
    </row>
    <row r="300" spans="1:84" ht="20.25" customHeight="1" x14ac:dyDescent="0.35">
      <c r="A300" s="372"/>
      <c r="B300" s="372"/>
      <c r="C300" s="379"/>
      <c r="D300" s="372"/>
      <c r="E300" s="37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c r="BT300" s="2"/>
      <c r="BU300" s="2"/>
      <c r="BV300" s="2"/>
      <c r="BW300" s="2"/>
      <c r="BX300" s="2"/>
      <c r="BY300" s="2"/>
      <c r="BZ300" s="2"/>
      <c r="CA300" s="2"/>
      <c r="CB300" s="2"/>
      <c r="CC300" s="2"/>
      <c r="CD300" s="2"/>
      <c r="CE300" s="2"/>
      <c r="CF300" s="2"/>
    </row>
    <row r="301" spans="1:84" ht="12.65" customHeight="1" x14ac:dyDescent="0.35">
      <c r="A301" s="372"/>
      <c r="B301" s="372"/>
      <c r="C301" s="379"/>
      <c r="D301" s="372"/>
      <c r="E301" s="37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S301" s="2"/>
      <c r="BT301" s="2"/>
      <c r="BU301" s="2"/>
      <c r="BV301" s="2"/>
      <c r="BW301" s="2"/>
      <c r="BX301" s="2"/>
      <c r="BY301" s="2"/>
      <c r="BZ301" s="2"/>
      <c r="CA301" s="2"/>
      <c r="CB301" s="2"/>
      <c r="CC301" s="2"/>
      <c r="CD301" s="2"/>
      <c r="CE301" s="2"/>
      <c r="CF301" s="2"/>
    </row>
    <row r="302" spans="1:84" ht="14.25" customHeight="1" x14ac:dyDescent="0.35">
      <c r="A302" s="390" t="s">
        <v>394</v>
      </c>
      <c r="B302" s="390"/>
      <c r="C302" s="390"/>
      <c r="D302" s="390"/>
      <c r="E302" s="390"/>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c r="BS302" s="2"/>
      <c r="BT302" s="2"/>
      <c r="BU302" s="2"/>
      <c r="BV302" s="2"/>
      <c r="BW302" s="2"/>
      <c r="BX302" s="2"/>
      <c r="BY302" s="2"/>
      <c r="BZ302" s="2"/>
      <c r="CA302" s="2"/>
      <c r="CB302" s="2"/>
      <c r="CC302" s="2"/>
      <c r="CD302" s="2"/>
      <c r="CE302" s="2"/>
      <c r="CF302" s="2"/>
    </row>
    <row r="303" spans="1:84" ht="12.65" customHeight="1" x14ac:dyDescent="0.35">
      <c r="A303" s="395" t="s">
        <v>395</v>
      </c>
      <c r="B303" s="395"/>
      <c r="C303" s="395"/>
      <c r="D303" s="395"/>
      <c r="E303" s="395"/>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c r="BT303" s="2"/>
      <c r="BU303" s="2"/>
      <c r="BV303" s="2"/>
      <c r="BW303" s="2"/>
      <c r="BX303" s="2"/>
      <c r="BY303" s="2"/>
      <c r="BZ303" s="2"/>
      <c r="CA303" s="2"/>
      <c r="CB303" s="2"/>
      <c r="CC303" s="2"/>
      <c r="CD303" s="2"/>
      <c r="CE303" s="2"/>
      <c r="CF303" s="2"/>
    </row>
    <row r="304" spans="1:84" ht="12.65" customHeight="1" x14ac:dyDescent="0.35">
      <c r="A304" s="372" t="s">
        <v>396</v>
      </c>
      <c r="B304" s="391" t="s">
        <v>256</v>
      </c>
      <c r="C304" s="189"/>
      <c r="D304" s="372"/>
      <c r="E304" s="37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c r="BS304" s="2"/>
      <c r="BT304" s="2"/>
      <c r="BU304" s="2"/>
      <c r="BV304" s="2"/>
      <c r="BW304" s="2"/>
      <c r="BX304" s="2"/>
      <c r="BY304" s="2"/>
      <c r="BZ304" s="2"/>
      <c r="CA304" s="2"/>
      <c r="CB304" s="2"/>
      <c r="CC304" s="2"/>
      <c r="CD304" s="2"/>
      <c r="CE304" s="2"/>
      <c r="CF304" s="2"/>
    </row>
    <row r="305" spans="1:84" ht="12.65" customHeight="1" x14ac:dyDescent="0.35">
      <c r="A305" s="372" t="s">
        <v>397</v>
      </c>
      <c r="B305" s="391" t="s">
        <v>256</v>
      </c>
      <c r="C305" s="189">
        <v>5140530</v>
      </c>
      <c r="D305" s="372"/>
      <c r="E305" s="372"/>
      <c r="F305" s="427"/>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c r="BS305" s="2"/>
      <c r="BT305" s="2"/>
      <c r="BU305" s="2"/>
      <c r="BV305" s="2"/>
      <c r="BW305" s="2"/>
      <c r="BX305" s="2"/>
      <c r="BY305" s="2"/>
      <c r="BZ305" s="2"/>
      <c r="CA305" s="2"/>
      <c r="CB305" s="2"/>
      <c r="CC305" s="2"/>
      <c r="CD305" s="2"/>
      <c r="CE305" s="2"/>
      <c r="CF305" s="2"/>
    </row>
    <row r="306" spans="1:84" ht="12.65" customHeight="1" x14ac:dyDescent="0.35">
      <c r="A306" s="372" t="s">
        <v>398</v>
      </c>
      <c r="B306" s="391" t="s">
        <v>256</v>
      </c>
      <c r="C306" s="189">
        <v>5667304</v>
      </c>
      <c r="D306" s="372"/>
      <c r="E306" s="372"/>
      <c r="F306" s="427"/>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c r="BS306" s="2"/>
      <c r="BT306" s="2"/>
      <c r="BU306" s="2"/>
      <c r="BV306" s="2"/>
      <c r="BW306" s="2"/>
      <c r="BX306" s="2"/>
      <c r="BY306" s="2"/>
      <c r="BZ306" s="2"/>
      <c r="CA306" s="2"/>
      <c r="CB306" s="2"/>
      <c r="CC306" s="2"/>
      <c r="CD306" s="2"/>
      <c r="CE306" s="2"/>
      <c r="CF306" s="2"/>
    </row>
    <row r="307" spans="1:84" ht="12.65" customHeight="1" x14ac:dyDescent="0.35">
      <c r="A307" s="372" t="s">
        <v>399</v>
      </c>
      <c r="B307" s="391" t="s">
        <v>256</v>
      </c>
      <c r="C307" s="189">
        <v>8994364</v>
      </c>
      <c r="D307" s="372"/>
      <c r="E307" s="372"/>
      <c r="F307" s="427"/>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2"/>
      <c r="BT307" s="2"/>
      <c r="BU307" s="2"/>
      <c r="BV307" s="2"/>
      <c r="BW307" s="2"/>
      <c r="BX307" s="2"/>
      <c r="BY307" s="2"/>
      <c r="BZ307" s="2"/>
      <c r="CA307" s="2"/>
      <c r="CB307" s="2"/>
      <c r="CC307" s="2"/>
      <c r="CD307" s="2"/>
      <c r="CE307" s="2"/>
      <c r="CF307" s="2"/>
    </row>
    <row r="308" spans="1:84" ht="12.65" customHeight="1" x14ac:dyDescent="0.35">
      <c r="A308" s="372" t="s">
        <v>400</v>
      </c>
      <c r="B308" s="391" t="s">
        <v>256</v>
      </c>
      <c r="C308" s="189"/>
      <c r="D308" s="372"/>
      <c r="E308" s="37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2"/>
      <c r="BT308" s="2"/>
      <c r="BU308" s="2"/>
      <c r="BV308" s="2"/>
      <c r="BW308" s="2"/>
      <c r="BX308" s="2"/>
      <c r="BY308" s="2"/>
      <c r="BZ308" s="2"/>
      <c r="CA308" s="2"/>
      <c r="CB308" s="2"/>
      <c r="CC308" s="2"/>
      <c r="CD308" s="2"/>
      <c r="CE308" s="2"/>
      <c r="CF308" s="2"/>
    </row>
    <row r="309" spans="1:84" ht="12.65" customHeight="1" x14ac:dyDescent="0.35">
      <c r="A309" s="372" t="s">
        <v>1242</v>
      </c>
      <c r="B309" s="391" t="s">
        <v>256</v>
      </c>
      <c r="C309" s="189"/>
      <c r="D309" s="372"/>
      <c r="E309" s="37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c r="BT309" s="2"/>
      <c r="BU309" s="2"/>
      <c r="BV309" s="2"/>
      <c r="BW309" s="2"/>
      <c r="BX309" s="2"/>
      <c r="BY309" s="2"/>
      <c r="BZ309" s="2"/>
      <c r="CA309" s="2"/>
      <c r="CB309" s="2"/>
      <c r="CC309" s="2"/>
      <c r="CD309" s="2"/>
      <c r="CE309" s="2"/>
      <c r="CF309" s="2"/>
    </row>
    <row r="310" spans="1:84" ht="12.65" customHeight="1" x14ac:dyDescent="0.35">
      <c r="A310" s="372" t="s">
        <v>401</v>
      </c>
      <c r="B310" s="391" t="s">
        <v>256</v>
      </c>
      <c r="C310" s="189"/>
      <c r="D310" s="372"/>
      <c r="E310" s="37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2"/>
      <c r="BT310" s="2"/>
      <c r="BU310" s="2"/>
      <c r="BV310" s="2"/>
      <c r="BW310" s="2"/>
      <c r="BX310" s="2"/>
      <c r="BY310" s="2"/>
      <c r="BZ310" s="2"/>
      <c r="CA310" s="2"/>
      <c r="CB310" s="2"/>
      <c r="CC310" s="2"/>
      <c r="CD310" s="2"/>
      <c r="CE310" s="2"/>
      <c r="CF310" s="2"/>
    </row>
    <row r="311" spans="1:84" ht="12.65" customHeight="1" x14ac:dyDescent="0.35">
      <c r="A311" s="372" t="s">
        <v>402</v>
      </c>
      <c r="B311" s="391" t="s">
        <v>256</v>
      </c>
      <c r="C311" s="189"/>
      <c r="D311" s="372"/>
      <c r="E311" s="37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c r="BT311" s="2"/>
      <c r="BU311" s="2"/>
      <c r="BV311" s="2"/>
      <c r="BW311" s="2"/>
      <c r="BX311" s="2"/>
      <c r="BY311" s="2"/>
      <c r="BZ311" s="2"/>
      <c r="CA311" s="2"/>
      <c r="CB311" s="2"/>
      <c r="CC311" s="2"/>
      <c r="CD311" s="2"/>
      <c r="CE311" s="2"/>
      <c r="CF311" s="2"/>
    </row>
    <row r="312" spans="1:84" ht="12.65" customHeight="1" x14ac:dyDescent="0.35">
      <c r="A312" s="372" t="s">
        <v>403</v>
      </c>
      <c r="B312" s="391" t="s">
        <v>256</v>
      </c>
      <c r="C312" s="189">
        <f>2344300+358561+8054420+810000</f>
        <v>11567281</v>
      </c>
      <c r="D312" s="372"/>
      <c r="E312" s="372"/>
      <c r="F312" s="428"/>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c r="BS312" s="2"/>
      <c r="BT312" s="2"/>
      <c r="BU312" s="2"/>
      <c r="BV312" s="2"/>
      <c r="BW312" s="2"/>
      <c r="BX312" s="2"/>
      <c r="BY312" s="2"/>
      <c r="BZ312" s="2"/>
      <c r="CA312" s="2"/>
      <c r="CB312" s="2"/>
      <c r="CC312" s="2"/>
      <c r="CD312" s="2"/>
      <c r="CE312" s="2"/>
      <c r="CF312" s="2"/>
    </row>
    <row r="313" spans="1:84" ht="12.65" customHeight="1" x14ac:dyDescent="0.35">
      <c r="A313" s="372" t="s">
        <v>404</v>
      </c>
      <c r="B313" s="391" t="s">
        <v>256</v>
      </c>
      <c r="C313" s="189">
        <v>1879516</v>
      </c>
      <c r="D313" s="372"/>
      <c r="E313" s="372"/>
      <c r="F313" s="428"/>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c r="BS313" s="2"/>
      <c r="BT313" s="2"/>
      <c r="BU313" s="2"/>
      <c r="BV313" s="2"/>
      <c r="BW313" s="2"/>
      <c r="BX313" s="2"/>
      <c r="BY313" s="2"/>
      <c r="BZ313" s="2"/>
      <c r="CA313" s="2"/>
      <c r="CB313" s="2"/>
      <c r="CC313" s="2"/>
      <c r="CD313" s="2"/>
      <c r="CE313" s="2"/>
      <c r="CF313" s="2"/>
    </row>
    <row r="314" spans="1:84" ht="12.65" customHeight="1" x14ac:dyDescent="0.35">
      <c r="A314" s="372" t="s">
        <v>405</v>
      </c>
      <c r="B314" s="372"/>
      <c r="C314" s="379"/>
      <c r="D314" s="372">
        <f>SUM(C304:C313)</f>
        <v>33248995</v>
      </c>
      <c r="E314" s="37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c r="BS314" s="2"/>
      <c r="BT314" s="2"/>
      <c r="BU314" s="2"/>
      <c r="BV314" s="2"/>
      <c r="BW314" s="2"/>
      <c r="BX314" s="2"/>
      <c r="BY314" s="2"/>
      <c r="BZ314" s="2"/>
      <c r="CA314" s="2"/>
      <c r="CB314" s="2"/>
      <c r="CC314" s="2"/>
      <c r="CD314" s="2"/>
      <c r="CE314" s="2"/>
      <c r="CF314" s="2"/>
    </row>
    <row r="315" spans="1:84" ht="12.65" customHeight="1" x14ac:dyDescent="0.35">
      <c r="A315" s="395" t="s">
        <v>406</v>
      </c>
      <c r="B315" s="395"/>
      <c r="C315" s="395"/>
      <c r="D315" s="395"/>
      <c r="E315" s="395"/>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c r="BR315" s="2"/>
      <c r="BS315" s="2"/>
      <c r="BT315" s="2"/>
      <c r="BU315" s="2"/>
      <c r="BV315" s="2"/>
      <c r="BW315" s="2"/>
      <c r="BX315" s="2"/>
      <c r="BY315" s="2"/>
      <c r="BZ315" s="2"/>
      <c r="CA315" s="2"/>
      <c r="CB315" s="2"/>
      <c r="CC315" s="2"/>
      <c r="CD315" s="2"/>
      <c r="CE315" s="2"/>
      <c r="CF315" s="2"/>
    </row>
    <row r="316" spans="1:84" ht="12.65" customHeight="1" x14ac:dyDescent="0.35">
      <c r="A316" s="372" t="s">
        <v>407</v>
      </c>
      <c r="B316" s="391" t="s">
        <v>256</v>
      </c>
      <c r="C316" s="189"/>
      <c r="D316" s="372"/>
      <c r="E316" s="37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c r="BS316" s="2"/>
      <c r="BT316" s="2"/>
      <c r="BU316" s="2"/>
      <c r="BV316" s="2"/>
      <c r="BW316" s="2"/>
      <c r="BX316" s="2"/>
      <c r="BY316" s="2"/>
      <c r="BZ316" s="2"/>
      <c r="CA316" s="2"/>
      <c r="CB316" s="2"/>
      <c r="CC316" s="2"/>
      <c r="CD316" s="2"/>
      <c r="CE316" s="2"/>
      <c r="CF316" s="2"/>
    </row>
    <row r="317" spans="1:84" ht="12.65" customHeight="1" x14ac:dyDescent="0.35">
      <c r="A317" s="372" t="s">
        <v>408</v>
      </c>
      <c r="B317" s="391" t="s">
        <v>256</v>
      </c>
      <c r="C317" s="189"/>
      <c r="D317" s="372"/>
      <c r="E317" s="37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c r="BR317" s="2"/>
      <c r="BS317" s="2"/>
      <c r="BT317" s="2"/>
      <c r="BU317" s="2"/>
      <c r="BV317" s="2"/>
      <c r="BW317" s="2"/>
      <c r="BX317" s="2"/>
      <c r="BY317" s="2"/>
      <c r="BZ317" s="2"/>
      <c r="CA317" s="2"/>
      <c r="CB317" s="2"/>
      <c r="CC317" s="2"/>
      <c r="CD317" s="2"/>
      <c r="CE317" s="2"/>
      <c r="CF317" s="2"/>
    </row>
    <row r="318" spans="1:84" ht="12.65" customHeight="1" x14ac:dyDescent="0.35">
      <c r="A318" s="372" t="s">
        <v>409</v>
      </c>
      <c r="B318" s="391" t="s">
        <v>256</v>
      </c>
      <c r="C318" s="189"/>
      <c r="D318" s="372"/>
      <c r="E318" s="37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c r="BS318" s="2"/>
      <c r="BT318" s="2"/>
      <c r="BU318" s="2"/>
      <c r="BV318" s="2"/>
      <c r="BW318" s="2"/>
      <c r="BX318" s="2"/>
      <c r="BY318" s="2"/>
      <c r="BZ318" s="2"/>
      <c r="CA318" s="2"/>
      <c r="CB318" s="2"/>
      <c r="CC318" s="2"/>
      <c r="CD318" s="2"/>
      <c r="CE318" s="2"/>
      <c r="CF318" s="2"/>
    </row>
    <row r="319" spans="1:84" ht="12.65" customHeight="1" x14ac:dyDescent="0.35">
      <c r="A319" s="372" t="s">
        <v>410</v>
      </c>
      <c r="B319" s="372"/>
      <c r="C319" s="379"/>
      <c r="D319" s="372">
        <f>SUM(C316:C318)</f>
        <v>0</v>
      </c>
      <c r="E319" s="37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c r="BQ319" s="2"/>
      <c r="BR319" s="2"/>
      <c r="BS319" s="2"/>
      <c r="BT319" s="2"/>
      <c r="BU319" s="2"/>
      <c r="BV319" s="2"/>
      <c r="BW319" s="2"/>
      <c r="BX319" s="2"/>
      <c r="BY319" s="2"/>
      <c r="BZ319" s="2"/>
      <c r="CA319" s="2"/>
      <c r="CB319" s="2"/>
      <c r="CC319" s="2"/>
      <c r="CD319" s="2"/>
      <c r="CE319" s="2"/>
      <c r="CF319" s="2"/>
    </row>
    <row r="320" spans="1:84" ht="12.65" customHeight="1" x14ac:dyDescent="0.35">
      <c r="A320" s="395" t="s">
        <v>411</v>
      </c>
      <c r="B320" s="395"/>
      <c r="C320" s="395"/>
      <c r="D320" s="395"/>
      <c r="E320" s="395"/>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c r="BI320" s="2"/>
      <c r="BJ320" s="2"/>
      <c r="BK320" s="2"/>
      <c r="BL320" s="2"/>
      <c r="BM320" s="2"/>
      <c r="BN320" s="2"/>
      <c r="BO320" s="2"/>
      <c r="BP320" s="2"/>
      <c r="BQ320" s="2"/>
      <c r="BR320" s="2"/>
      <c r="BS320" s="2"/>
      <c r="BT320" s="2"/>
      <c r="BU320" s="2"/>
      <c r="BV320" s="2"/>
      <c r="BW320" s="2"/>
      <c r="BX320" s="2"/>
      <c r="BY320" s="2"/>
      <c r="BZ320" s="2"/>
      <c r="CA320" s="2"/>
      <c r="CB320" s="2"/>
      <c r="CC320" s="2"/>
      <c r="CD320" s="2"/>
      <c r="CE320" s="2"/>
      <c r="CF320" s="2"/>
    </row>
    <row r="321" spans="1:84" ht="12.65" customHeight="1" x14ac:dyDescent="0.35">
      <c r="A321" s="372" t="s">
        <v>412</v>
      </c>
      <c r="B321" s="391" t="s">
        <v>256</v>
      </c>
      <c r="C321" s="189"/>
      <c r="D321" s="372"/>
      <c r="E321" s="37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c r="BI321" s="2"/>
      <c r="BJ321" s="2"/>
      <c r="BK321" s="2"/>
      <c r="BL321" s="2"/>
      <c r="BM321" s="2"/>
      <c r="BN321" s="2"/>
      <c r="BO321" s="2"/>
      <c r="BP321" s="2"/>
      <c r="BQ321" s="2"/>
      <c r="BR321" s="2"/>
      <c r="BS321" s="2"/>
      <c r="BT321" s="2"/>
      <c r="BU321" s="2"/>
      <c r="BV321" s="2"/>
      <c r="BW321" s="2"/>
      <c r="BX321" s="2"/>
      <c r="BY321" s="2"/>
      <c r="BZ321" s="2"/>
      <c r="CA321" s="2"/>
      <c r="CB321" s="2"/>
      <c r="CC321" s="2"/>
      <c r="CD321" s="2"/>
      <c r="CE321" s="2"/>
      <c r="CF321" s="2"/>
    </row>
    <row r="322" spans="1:84" ht="12.65" customHeight="1" x14ac:dyDescent="0.35">
      <c r="A322" s="372" t="s">
        <v>413</v>
      </c>
      <c r="B322" s="391" t="s">
        <v>256</v>
      </c>
      <c r="C322" s="189"/>
      <c r="D322" s="372"/>
      <c r="E322" s="37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c r="BI322" s="2"/>
      <c r="BJ322" s="2"/>
      <c r="BK322" s="2"/>
      <c r="BL322" s="2"/>
      <c r="BM322" s="2"/>
      <c r="BN322" s="2"/>
      <c r="BO322" s="2"/>
      <c r="BP322" s="2"/>
      <c r="BQ322" s="2"/>
      <c r="BR322" s="2"/>
      <c r="BS322" s="2"/>
      <c r="BT322" s="2"/>
      <c r="BU322" s="2"/>
      <c r="BV322" s="2"/>
      <c r="BW322" s="2"/>
      <c r="BX322" s="2"/>
      <c r="BY322" s="2"/>
      <c r="BZ322" s="2"/>
      <c r="CA322" s="2"/>
      <c r="CB322" s="2"/>
      <c r="CC322" s="2"/>
      <c r="CD322" s="2"/>
      <c r="CE322" s="2"/>
      <c r="CF322" s="2"/>
    </row>
    <row r="323" spans="1:84" ht="12.65" customHeight="1" x14ac:dyDescent="0.35">
      <c r="A323" s="372" t="s">
        <v>414</v>
      </c>
      <c r="B323" s="391" t="s">
        <v>256</v>
      </c>
      <c r="C323" s="189"/>
      <c r="D323" s="372"/>
      <c r="E323" s="37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c r="BA323" s="2"/>
      <c r="BB323" s="2"/>
      <c r="BC323" s="2"/>
      <c r="BD323" s="2"/>
      <c r="BE323" s="2"/>
      <c r="BF323" s="2"/>
      <c r="BG323" s="2"/>
      <c r="BH323" s="2"/>
      <c r="BI323" s="2"/>
      <c r="BJ323" s="2"/>
      <c r="BK323" s="2"/>
      <c r="BL323" s="2"/>
      <c r="BM323" s="2"/>
      <c r="BN323" s="2"/>
      <c r="BO323" s="2"/>
      <c r="BP323" s="2"/>
      <c r="BQ323" s="2"/>
      <c r="BR323" s="2"/>
      <c r="BS323" s="2"/>
      <c r="BT323" s="2"/>
      <c r="BU323" s="2"/>
      <c r="BV323" s="2"/>
      <c r="BW323" s="2"/>
      <c r="BX323" s="2"/>
      <c r="BY323" s="2"/>
      <c r="BZ323" s="2"/>
      <c r="CA323" s="2"/>
      <c r="CB323" s="2"/>
      <c r="CC323" s="2"/>
      <c r="CD323" s="2"/>
      <c r="CE323" s="2"/>
      <c r="CF323" s="2"/>
    </row>
    <row r="324" spans="1:84" ht="12.65" customHeight="1" x14ac:dyDescent="0.35">
      <c r="A324" s="378" t="s">
        <v>415</v>
      </c>
      <c r="B324" s="391" t="s">
        <v>256</v>
      </c>
      <c r="C324" s="189"/>
      <c r="D324" s="372"/>
      <c r="E324" s="37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c r="BA324" s="2"/>
      <c r="BB324" s="2"/>
      <c r="BC324" s="2"/>
      <c r="BD324" s="2"/>
      <c r="BE324" s="2"/>
      <c r="BF324" s="2"/>
      <c r="BG324" s="2"/>
      <c r="BH324" s="2"/>
      <c r="BI324" s="2"/>
      <c r="BJ324" s="2"/>
      <c r="BK324" s="2"/>
      <c r="BL324" s="2"/>
      <c r="BM324" s="2"/>
      <c r="BN324" s="2"/>
      <c r="BO324" s="2"/>
      <c r="BP324" s="2"/>
      <c r="BQ324" s="2"/>
      <c r="BR324" s="2"/>
      <c r="BS324" s="2"/>
      <c r="BT324" s="2"/>
      <c r="BU324" s="2"/>
      <c r="BV324" s="2"/>
      <c r="BW324" s="2"/>
      <c r="BX324" s="2"/>
      <c r="BY324" s="2"/>
      <c r="BZ324" s="2"/>
      <c r="CA324" s="2"/>
      <c r="CB324" s="2"/>
      <c r="CC324" s="2"/>
      <c r="CD324" s="2"/>
      <c r="CE324" s="2"/>
      <c r="CF324" s="2"/>
    </row>
    <row r="325" spans="1:84" ht="12.65" customHeight="1" x14ac:dyDescent="0.35">
      <c r="A325" s="372" t="s">
        <v>416</v>
      </c>
      <c r="B325" s="391" t="s">
        <v>256</v>
      </c>
      <c r="C325" s="189">
        <f>104391899+1879516</f>
        <v>106271415</v>
      </c>
      <c r="D325" s="372"/>
      <c r="E325" s="372"/>
      <c r="F325" s="429"/>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c r="BA325" s="2"/>
      <c r="BB325" s="2"/>
      <c r="BC325" s="2"/>
      <c r="BD325" s="2"/>
      <c r="BE325" s="2"/>
      <c r="BF325" s="2"/>
      <c r="BG325" s="2"/>
      <c r="BH325" s="2"/>
      <c r="BI325" s="2"/>
      <c r="BJ325" s="2"/>
      <c r="BK325" s="2"/>
      <c r="BL325" s="2"/>
      <c r="BM325" s="2"/>
      <c r="BN325" s="2"/>
      <c r="BO325" s="2"/>
      <c r="BP325" s="2"/>
      <c r="BQ325" s="2"/>
      <c r="BR325" s="2"/>
      <c r="BS325" s="2"/>
      <c r="BT325" s="2"/>
      <c r="BU325" s="2"/>
      <c r="BV325" s="2"/>
      <c r="BW325" s="2"/>
      <c r="BX325" s="2"/>
      <c r="BY325" s="2"/>
      <c r="BZ325" s="2"/>
      <c r="CA325" s="2"/>
      <c r="CB325" s="2"/>
      <c r="CC325" s="2"/>
      <c r="CD325" s="2"/>
      <c r="CE325" s="2"/>
      <c r="CF325" s="2"/>
    </row>
    <row r="326" spans="1:84" ht="12.65" customHeight="1" x14ac:dyDescent="0.35">
      <c r="A326" s="378" t="s">
        <v>417</v>
      </c>
      <c r="B326" s="391" t="s">
        <v>256</v>
      </c>
      <c r="C326" s="189"/>
      <c r="D326" s="372"/>
      <c r="E326" s="37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c r="BA326" s="2"/>
      <c r="BB326" s="2"/>
      <c r="BC326" s="2"/>
      <c r="BD326" s="2"/>
      <c r="BE326" s="2"/>
      <c r="BF326" s="2"/>
      <c r="BG326" s="2"/>
      <c r="BH326" s="2"/>
      <c r="BI326" s="2"/>
      <c r="BJ326" s="2"/>
      <c r="BK326" s="2"/>
      <c r="BL326" s="2"/>
      <c r="BM326" s="2"/>
      <c r="BN326" s="2"/>
      <c r="BO326" s="2"/>
      <c r="BP326" s="2"/>
      <c r="BQ326" s="2"/>
      <c r="BR326" s="2"/>
      <c r="BS326" s="2"/>
      <c r="BT326" s="2"/>
      <c r="BU326" s="2"/>
      <c r="BV326" s="2"/>
      <c r="BW326" s="2"/>
      <c r="BX326" s="2"/>
      <c r="BY326" s="2"/>
      <c r="BZ326" s="2"/>
      <c r="CA326" s="2"/>
      <c r="CB326" s="2"/>
      <c r="CC326" s="2"/>
      <c r="CD326" s="2"/>
      <c r="CE326" s="2"/>
      <c r="CF326" s="2"/>
    </row>
    <row r="327" spans="1:84" ht="19.5" customHeight="1" x14ac:dyDescent="0.35">
      <c r="A327" s="372" t="s">
        <v>418</v>
      </c>
      <c r="B327" s="391" t="s">
        <v>256</v>
      </c>
      <c r="C327" s="189">
        <v>5818810</v>
      </c>
      <c r="D327" s="372"/>
      <c r="E327" s="372"/>
      <c r="F327" s="430"/>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c r="BA327" s="2"/>
      <c r="BB327" s="2"/>
      <c r="BC327" s="2"/>
      <c r="BD327" s="2"/>
      <c r="BE327" s="2"/>
      <c r="BF327" s="2"/>
      <c r="BG327" s="2"/>
      <c r="BH327" s="2"/>
      <c r="BI327" s="2"/>
      <c r="BJ327" s="2"/>
      <c r="BK327" s="2"/>
      <c r="BL327" s="2"/>
      <c r="BM327" s="2"/>
      <c r="BN327" s="2"/>
      <c r="BO327" s="2"/>
      <c r="BP327" s="2"/>
      <c r="BQ327" s="2"/>
      <c r="BR327" s="2"/>
      <c r="BS327" s="2"/>
      <c r="BT327" s="2"/>
      <c r="BU327" s="2"/>
      <c r="BV327" s="2"/>
      <c r="BW327" s="2"/>
      <c r="BX327" s="2"/>
      <c r="BY327" s="2"/>
      <c r="BZ327" s="2"/>
      <c r="CA327" s="2"/>
      <c r="CB327" s="2"/>
      <c r="CC327" s="2"/>
      <c r="CD327" s="2"/>
      <c r="CE327" s="2"/>
      <c r="CF327" s="2"/>
    </row>
    <row r="328" spans="1:84" ht="12.65" customHeight="1" x14ac:dyDescent="0.35">
      <c r="A328" s="372" t="s">
        <v>203</v>
      </c>
      <c r="B328" s="372"/>
      <c r="C328" s="379"/>
      <c r="D328" s="372">
        <f>SUM(C321:C327)</f>
        <v>112090225</v>
      </c>
      <c r="E328" s="37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c r="BA328" s="2"/>
      <c r="BB328" s="2"/>
      <c r="BC328" s="2"/>
      <c r="BD328" s="2"/>
      <c r="BE328" s="2"/>
      <c r="BF328" s="2"/>
      <c r="BG328" s="2"/>
      <c r="BH328" s="2"/>
      <c r="BI328" s="2"/>
      <c r="BJ328" s="2"/>
      <c r="BK328" s="2"/>
      <c r="BL328" s="2"/>
      <c r="BM328" s="2"/>
      <c r="BN328" s="2"/>
      <c r="BO328" s="2"/>
      <c r="BP328" s="2"/>
      <c r="BQ328" s="2"/>
      <c r="BR328" s="2"/>
      <c r="BS328" s="2"/>
      <c r="BT328" s="2"/>
      <c r="BU328" s="2"/>
      <c r="BV328" s="2"/>
      <c r="BW328" s="2"/>
      <c r="BX328" s="2"/>
      <c r="BY328" s="2"/>
      <c r="BZ328" s="2"/>
      <c r="CA328" s="2"/>
      <c r="CB328" s="2"/>
      <c r="CC328" s="2"/>
      <c r="CD328" s="2"/>
      <c r="CE328" s="2"/>
      <c r="CF328" s="2"/>
    </row>
    <row r="329" spans="1:84" ht="12.65" customHeight="1" x14ac:dyDescent="0.35">
      <c r="A329" s="372" t="s">
        <v>419</v>
      </c>
      <c r="B329" s="372"/>
      <c r="C329" s="379"/>
      <c r="D329" s="372">
        <f>C313</f>
        <v>1879516</v>
      </c>
      <c r="E329" s="37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2"/>
      <c r="BH329" s="2"/>
      <c r="BI329" s="2"/>
      <c r="BJ329" s="2"/>
      <c r="BK329" s="2"/>
      <c r="BL329" s="2"/>
      <c r="BM329" s="2"/>
      <c r="BN329" s="2"/>
      <c r="BO329" s="2"/>
      <c r="BP329" s="2"/>
      <c r="BQ329" s="2"/>
      <c r="BR329" s="2"/>
      <c r="BS329" s="2"/>
      <c r="BT329" s="2"/>
      <c r="BU329" s="2"/>
      <c r="BV329" s="2"/>
      <c r="BW329" s="2"/>
      <c r="BX329" s="2"/>
      <c r="BY329" s="2"/>
      <c r="BZ329" s="2"/>
      <c r="CA329" s="2"/>
      <c r="CB329" s="2"/>
      <c r="CC329" s="2"/>
      <c r="CD329" s="2"/>
      <c r="CE329" s="2"/>
      <c r="CF329" s="2"/>
    </row>
    <row r="330" spans="1:84" ht="12.65" customHeight="1" x14ac:dyDescent="0.35">
      <c r="A330" s="372" t="s">
        <v>420</v>
      </c>
      <c r="B330" s="372"/>
      <c r="C330" s="379"/>
      <c r="D330" s="372">
        <f>D328-D329</f>
        <v>110210709</v>
      </c>
      <c r="E330" s="37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c r="BI330" s="2"/>
      <c r="BJ330" s="2"/>
      <c r="BK330" s="2"/>
      <c r="BL330" s="2"/>
      <c r="BM330" s="2"/>
      <c r="BN330" s="2"/>
      <c r="BO330" s="2"/>
      <c r="BP330" s="2"/>
      <c r="BQ330" s="2"/>
      <c r="BR330" s="2"/>
      <c r="BS330" s="2"/>
      <c r="BT330" s="2"/>
      <c r="BU330" s="2"/>
      <c r="BV330" s="2"/>
      <c r="BW330" s="2"/>
      <c r="BX330" s="2"/>
      <c r="BY330" s="2"/>
      <c r="BZ330" s="2"/>
      <c r="CA330" s="2"/>
      <c r="CB330" s="2"/>
      <c r="CC330" s="2"/>
      <c r="CD330" s="2"/>
      <c r="CE330" s="2"/>
      <c r="CF330" s="2"/>
    </row>
    <row r="331" spans="1:84" ht="12.65" customHeight="1" x14ac:dyDescent="0.35">
      <c r="A331" s="372"/>
      <c r="B331" s="372"/>
      <c r="C331" s="379"/>
      <c r="D331" s="372"/>
      <c r="E331" s="37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2"/>
      <c r="BB331" s="2"/>
      <c r="BC331" s="2"/>
      <c r="BD331" s="2"/>
      <c r="BE331" s="2"/>
      <c r="BF331" s="2"/>
      <c r="BG331" s="2"/>
      <c r="BH331" s="2"/>
      <c r="BI331" s="2"/>
      <c r="BJ331" s="2"/>
      <c r="BK331" s="2"/>
      <c r="BL331" s="2"/>
      <c r="BM331" s="2"/>
      <c r="BN331" s="2"/>
      <c r="BO331" s="2"/>
      <c r="BP331" s="2"/>
      <c r="BQ331" s="2"/>
      <c r="BR331" s="2"/>
      <c r="BS331" s="2"/>
      <c r="BT331" s="2"/>
      <c r="BU331" s="2"/>
      <c r="BV331" s="2"/>
      <c r="BW331" s="2"/>
      <c r="BX331" s="2"/>
      <c r="BY331" s="2"/>
      <c r="BZ331" s="2"/>
      <c r="CA331" s="2"/>
      <c r="CB331" s="2"/>
      <c r="CC331" s="2"/>
      <c r="CD331" s="2"/>
      <c r="CE331" s="2"/>
      <c r="CF331" s="2"/>
    </row>
    <row r="332" spans="1:84" ht="12.65" customHeight="1" x14ac:dyDescent="0.35">
      <c r="A332" s="372" t="s">
        <v>421</v>
      </c>
      <c r="B332" s="391" t="s">
        <v>256</v>
      </c>
      <c r="C332" s="222">
        <v>313096749</v>
      </c>
      <c r="D332" s="372"/>
      <c r="E332" s="372"/>
      <c r="F332" s="431"/>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c r="BA332" s="2"/>
      <c r="BB332" s="2"/>
      <c r="BC332" s="2"/>
      <c r="BD332" s="2"/>
      <c r="BE332" s="2"/>
      <c r="BF332" s="2"/>
      <c r="BG332" s="2"/>
      <c r="BH332" s="2"/>
      <c r="BI332" s="2"/>
      <c r="BJ332" s="2"/>
      <c r="BK332" s="2"/>
      <c r="BL332" s="2"/>
      <c r="BM332" s="2"/>
      <c r="BN332" s="2"/>
      <c r="BO332" s="2"/>
      <c r="BP332" s="2"/>
      <c r="BQ332" s="2"/>
      <c r="BR332" s="2"/>
      <c r="BS332" s="2"/>
      <c r="BT332" s="2"/>
      <c r="BU332" s="2"/>
      <c r="BV332" s="2"/>
      <c r="BW332" s="2"/>
      <c r="BX332" s="2"/>
      <c r="BY332" s="2"/>
      <c r="BZ332" s="2"/>
      <c r="CA332" s="2"/>
      <c r="CB332" s="2"/>
      <c r="CC332" s="2"/>
      <c r="CD332" s="2"/>
      <c r="CE332" s="2"/>
      <c r="CF332" s="2"/>
    </row>
    <row r="333" spans="1:84" ht="12.65" customHeight="1" x14ac:dyDescent="0.35">
      <c r="A333" s="372"/>
      <c r="B333" s="391"/>
      <c r="C333" s="232"/>
      <c r="D333" s="372"/>
      <c r="E333" s="37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c r="BI333" s="2"/>
      <c r="BJ333" s="2"/>
      <c r="BK333" s="2"/>
      <c r="BL333" s="2"/>
      <c r="BM333" s="2"/>
      <c r="BN333" s="2"/>
      <c r="BO333" s="2"/>
      <c r="BP333" s="2"/>
      <c r="BQ333" s="2"/>
      <c r="BR333" s="2"/>
      <c r="BS333" s="2"/>
      <c r="BT333" s="2"/>
      <c r="BU333" s="2"/>
      <c r="BV333" s="2"/>
      <c r="BW333" s="2"/>
      <c r="BX333" s="2"/>
      <c r="BY333" s="2"/>
      <c r="BZ333" s="2"/>
      <c r="CA333" s="2"/>
      <c r="CB333" s="2"/>
      <c r="CC333" s="2"/>
      <c r="CD333" s="2"/>
      <c r="CE333" s="2"/>
      <c r="CF333" s="2"/>
    </row>
    <row r="334" spans="1:84" ht="12.65" customHeight="1" x14ac:dyDescent="0.35">
      <c r="A334" s="372" t="s">
        <v>1142</v>
      </c>
      <c r="B334" s="391" t="s">
        <v>256</v>
      </c>
      <c r="C334" s="222"/>
      <c r="D334" s="372"/>
      <c r="E334" s="37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c r="AY334" s="2"/>
      <c r="AZ334" s="2"/>
      <c r="BA334" s="2"/>
      <c r="BB334" s="2"/>
      <c r="BC334" s="2"/>
      <c r="BD334" s="2"/>
      <c r="BE334" s="2"/>
      <c r="BF334" s="2"/>
      <c r="BG334" s="2"/>
      <c r="BH334" s="2"/>
      <c r="BI334" s="2"/>
      <c r="BJ334" s="2"/>
      <c r="BK334" s="2"/>
      <c r="BL334" s="2"/>
      <c r="BM334" s="2"/>
      <c r="BN334" s="2"/>
      <c r="BO334" s="2"/>
      <c r="BP334" s="2"/>
      <c r="BQ334" s="2"/>
      <c r="BR334" s="2"/>
      <c r="BS334" s="2"/>
      <c r="BT334" s="2"/>
      <c r="BU334" s="2"/>
      <c r="BV334" s="2"/>
      <c r="BW334" s="2"/>
      <c r="BX334" s="2"/>
      <c r="BY334" s="2"/>
      <c r="BZ334" s="2"/>
      <c r="CA334" s="2"/>
      <c r="CB334" s="2"/>
      <c r="CC334" s="2"/>
      <c r="CD334" s="2"/>
      <c r="CE334" s="2"/>
      <c r="CF334" s="2"/>
    </row>
    <row r="335" spans="1:84" ht="12.65" customHeight="1" x14ac:dyDescent="0.35">
      <c r="A335" s="372" t="s">
        <v>1143</v>
      </c>
      <c r="B335" s="391" t="s">
        <v>256</v>
      </c>
      <c r="C335" s="222"/>
      <c r="D335" s="372"/>
      <c r="E335" s="37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c r="AX335" s="2"/>
      <c r="AY335" s="2"/>
      <c r="AZ335" s="2"/>
      <c r="BA335" s="2"/>
      <c r="BB335" s="2"/>
      <c r="BC335" s="2"/>
      <c r="BD335" s="2"/>
      <c r="BE335" s="2"/>
      <c r="BF335" s="2"/>
      <c r="BG335" s="2"/>
      <c r="BH335" s="2"/>
      <c r="BI335" s="2"/>
      <c r="BJ335" s="2"/>
      <c r="BK335" s="2"/>
      <c r="BL335" s="2"/>
      <c r="BM335" s="2"/>
      <c r="BN335" s="2"/>
      <c r="BO335" s="2"/>
      <c r="BP335" s="2"/>
      <c r="BQ335" s="2"/>
      <c r="BR335" s="2"/>
      <c r="BS335" s="2"/>
      <c r="BT335" s="2"/>
      <c r="BU335" s="2"/>
      <c r="BV335" s="2"/>
      <c r="BW335" s="2"/>
      <c r="BX335" s="2"/>
      <c r="BY335" s="2"/>
      <c r="BZ335" s="2"/>
      <c r="CA335" s="2"/>
      <c r="CB335" s="2"/>
      <c r="CC335" s="2"/>
      <c r="CD335" s="2"/>
      <c r="CE335" s="2"/>
      <c r="CF335" s="2"/>
    </row>
    <row r="336" spans="1:84" ht="12.65" customHeight="1" x14ac:dyDescent="0.35">
      <c r="A336" s="372" t="s">
        <v>423</v>
      </c>
      <c r="B336" s="391" t="s">
        <v>256</v>
      </c>
      <c r="C336" s="222"/>
      <c r="D336" s="372"/>
      <c r="E336" s="37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c r="AX336" s="2"/>
      <c r="AY336" s="2"/>
      <c r="AZ336" s="2"/>
      <c r="BA336" s="2"/>
      <c r="BB336" s="2"/>
      <c r="BC336" s="2"/>
      <c r="BD336" s="2"/>
      <c r="BE336" s="2"/>
      <c r="BF336" s="2"/>
      <c r="BG336" s="2"/>
      <c r="BH336" s="2"/>
      <c r="BI336" s="2"/>
      <c r="BJ336" s="2"/>
      <c r="BK336" s="2"/>
      <c r="BL336" s="2"/>
      <c r="BM336" s="2"/>
      <c r="BN336" s="2"/>
      <c r="BO336" s="2"/>
      <c r="BP336" s="2"/>
      <c r="BQ336" s="2"/>
      <c r="BR336" s="2"/>
      <c r="BS336" s="2"/>
      <c r="BT336" s="2"/>
      <c r="BU336" s="2"/>
      <c r="BV336" s="2"/>
      <c r="BW336" s="2"/>
      <c r="BX336" s="2"/>
      <c r="BY336" s="2"/>
      <c r="BZ336" s="2"/>
      <c r="CA336" s="2"/>
      <c r="CB336" s="2"/>
      <c r="CC336" s="2"/>
      <c r="CD336" s="2"/>
      <c r="CE336" s="2"/>
      <c r="CF336" s="2"/>
    </row>
    <row r="337" spans="1:84" ht="12.65" customHeight="1" x14ac:dyDescent="0.35">
      <c r="A337" s="372" t="s">
        <v>422</v>
      </c>
      <c r="B337" s="391" t="s">
        <v>256</v>
      </c>
      <c r="C337" s="189"/>
      <c r="D337" s="372"/>
      <c r="E337" s="37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c r="AX337" s="2"/>
      <c r="AY337" s="2"/>
      <c r="AZ337" s="2"/>
      <c r="BA337" s="2"/>
      <c r="BB337" s="2"/>
      <c r="BC337" s="2"/>
      <c r="BD337" s="2"/>
      <c r="BE337" s="2"/>
      <c r="BF337" s="2"/>
      <c r="BG337" s="2"/>
      <c r="BH337" s="2"/>
      <c r="BI337" s="2"/>
      <c r="BJ337" s="2"/>
      <c r="BK337" s="2"/>
      <c r="BL337" s="2"/>
      <c r="BM337" s="2"/>
      <c r="BN337" s="2"/>
      <c r="BO337" s="2"/>
      <c r="BP337" s="2"/>
      <c r="BQ337" s="2"/>
      <c r="BR337" s="2"/>
      <c r="BS337" s="2"/>
      <c r="BT337" s="2"/>
      <c r="BU337" s="2"/>
      <c r="BV337" s="2"/>
      <c r="BW337" s="2"/>
      <c r="BX337" s="2"/>
      <c r="BY337" s="2"/>
      <c r="BZ337" s="2"/>
      <c r="CA337" s="2"/>
      <c r="CB337" s="2"/>
      <c r="CC337" s="2"/>
      <c r="CD337" s="2"/>
      <c r="CE337" s="2"/>
      <c r="CF337" s="2"/>
    </row>
    <row r="338" spans="1:84" ht="12.65" customHeight="1" x14ac:dyDescent="0.35">
      <c r="A338" s="372" t="s">
        <v>1253</v>
      </c>
      <c r="B338" s="391" t="s">
        <v>256</v>
      </c>
      <c r="C338" s="189"/>
      <c r="D338" s="372"/>
      <c r="E338" s="37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c r="AX338" s="2"/>
      <c r="AY338" s="2"/>
      <c r="AZ338" s="2"/>
      <c r="BA338" s="2"/>
      <c r="BB338" s="2"/>
      <c r="BC338" s="2"/>
      <c r="BD338" s="2"/>
      <c r="BE338" s="2"/>
      <c r="BF338" s="2"/>
      <c r="BG338" s="2"/>
      <c r="BH338" s="2"/>
      <c r="BI338" s="2"/>
      <c r="BJ338" s="2"/>
      <c r="BK338" s="2"/>
      <c r="BL338" s="2"/>
      <c r="BM338" s="2"/>
      <c r="BN338" s="2"/>
      <c r="BO338" s="2"/>
      <c r="BP338" s="2"/>
      <c r="BQ338" s="2"/>
      <c r="BR338" s="2"/>
      <c r="BS338" s="2"/>
      <c r="BT338" s="2"/>
      <c r="BU338" s="2"/>
      <c r="BV338" s="2"/>
      <c r="BW338" s="2"/>
      <c r="BX338" s="2"/>
      <c r="BY338" s="2"/>
      <c r="BZ338" s="2"/>
      <c r="CA338" s="2"/>
      <c r="CB338" s="2"/>
      <c r="CC338" s="2"/>
      <c r="CD338" s="2"/>
      <c r="CE338" s="2"/>
      <c r="CF338" s="2"/>
    </row>
    <row r="339" spans="1:84" ht="12.65" customHeight="1" x14ac:dyDescent="0.35">
      <c r="A339" s="372" t="s">
        <v>424</v>
      </c>
      <c r="B339" s="372"/>
      <c r="C339" s="379"/>
      <c r="D339" s="372">
        <f>D314+D319+D330+C332+C336+C337</f>
        <v>456556453</v>
      </c>
      <c r="E339" s="372"/>
      <c r="F339" s="297"/>
      <c r="G339" s="2"/>
      <c r="H339" s="297"/>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2"/>
      <c r="BB339" s="2"/>
      <c r="BC339" s="2"/>
      <c r="BD339" s="2"/>
      <c r="BE339" s="2"/>
      <c r="BF339" s="2"/>
      <c r="BG339" s="2"/>
      <c r="BH339" s="2"/>
      <c r="BI339" s="2"/>
      <c r="BJ339" s="2"/>
      <c r="BK339" s="2"/>
      <c r="BL339" s="2"/>
      <c r="BM339" s="2"/>
      <c r="BN339" s="2"/>
      <c r="BO339" s="2"/>
      <c r="BP339" s="2"/>
      <c r="BQ339" s="2"/>
      <c r="BR339" s="2"/>
      <c r="BS339" s="2"/>
      <c r="BT339" s="2"/>
      <c r="BU339" s="2"/>
      <c r="BV339" s="2"/>
      <c r="BW339" s="2"/>
      <c r="BX339" s="2"/>
      <c r="BY339" s="2"/>
      <c r="BZ339" s="2"/>
      <c r="CA339" s="2"/>
      <c r="CB339" s="2"/>
      <c r="CC339" s="2"/>
      <c r="CD339" s="2"/>
      <c r="CE339" s="2"/>
      <c r="CF339" s="2"/>
    </row>
    <row r="340" spans="1:84" ht="12.65" customHeight="1" x14ac:dyDescent="0.35">
      <c r="A340" s="372"/>
      <c r="B340" s="372"/>
      <c r="C340" s="379"/>
      <c r="D340" s="372"/>
      <c r="E340" s="372"/>
      <c r="F340" s="297"/>
      <c r="G340" s="2"/>
      <c r="H340" s="297"/>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c r="AZ340" s="2"/>
      <c r="BA340" s="2"/>
      <c r="BB340" s="2"/>
      <c r="BC340" s="2"/>
      <c r="BD340" s="2"/>
      <c r="BE340" s="2"/>
      <c r="BF340" s="2"/>
      <c r="BG340" s="2"/>
      <c r="BH340" s="2"/>
      <c r="BI340" s="2"/>
      <c r="BJ340" s="2"/>
      <c r="BK340" s="2"/>
      <c r="BL340" s="2"/>
      <c r="BM340" s="2"/>
      <c r="BN340" s="2"/>
      <c r="BO340" s="2"/>
      <c r="BP340" s="2"/>
      <c r="BQ340" s="2"/>
      <c r="BR340" s="2"/>
      <c r="BS340" s="2"/>
      <c r="BT340" s="2"/>
      <c r="BU340" s="2"/>
      <c r="BV340" s="2"/>
      <c r="BW340" s="2"/>
      <c r="BX340" s="2"/>
      <c r="BY340" s="2"/>
      <c r="BZ340" s="2"/>
      <c r="CA340" s="2"/>
      <c r="CB340" s="2"/>
      <c r="CC340" s="2"/>
      <c r="CD340" s="2"/>
      <c r="CE340" s="2"/>
      <c r="CF340" s="2"/>
    </row>
    <row r="341" spans="1:84" ht="12.65" customHeight="1" x14ac:dyDescent="0.35">
      <c r="A341" s="372" t="s">
        <v>425</v>
      </c>
      <c r="B341" s="372"/>
      <c r="C341" s="379"/>
      <c r="D341" s="372">
        <f>D292</f>
        <v>456556453</v>
      </c>
      <c r="E341" s="37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2"/>
      <c r="BB341" s="2"/>
      <c r="BC341" s="2"/>
      <c r="BD341" s="2"/>
      <c r="BE341" s="2"/>
      <c r="BF341" s="2"/>
      <c r="BG341" s="2"/>
      <c r="BH341" s="2"/>
      <c r="BI341" s="2"/>
      <c r="BJ341" s="2"/>
      <c r="BK341" s="2"/>
      <c r="BL341" s="2"/>
      <c r="BM341" s="2"/>
      <c r="BN341" s="2"/>
      <c r="BO341" s="2"/>
      <c r="BP341" s="2"/>
      <c r="BQ341" s="2"/>
      <c r="BR341" s="2"/>
      <c r="BS341" s="2"/>
      <c r="BT341" s="2"/>
      <c r="BU341" s="2"/>
      <c r="BV341" s="2"/>
      <c r="BW341" s="2"/>
      <c r="BX341" s="2"/>
      <c r="BY341" s="2"/>
      <c r="BZ341" s="2"/>
      <c r="CA341" s="2"/>
      <c r="CB341" s="2"/>
      <c r="CC341" s="2"/>
      <c r="CD341" s="2"/>
      <c r="CE341" s="2"/>
      <c r="CF341" s="2"/>
    </row>
    <row r="342" spans="1:84" ht="12.65" customHeight="1" x14ac:dyDescent="0.35">
      <c r="A342" s="372"/>
      <c r="B342" s="372"/>
      <c r="C342" s="379"/>
      <c r="D342" s="372"/>
      <c r="E342" s="37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c r="BA342" s="2"/>
      <c r="BB342" s="2"/>
      <c r="BC342" s="2"/>
      <c r="BD342" s="2"/>
      <c r="BE342" s="2"/>
      <c r="BF342" s="2"/>
      <c r="BG342" s="2"/>
      <c r="BH342" s="2"/>
      <c r="BI342" s="2"/>
      <c r="BJ342" s="2"/>
      <c r="BK342" s="2"/>
      <c r="BL342" s="2"/>
      <c r="BM342" s="2"/>
      <c r="BN342" s="2"/>
      <c r="BO342" s="2"/>
      <c r="BP342" s="2"/>
      <c r="BQ342" s="2"/>
      <c r="BR342" s="2"/>
      <c r="BS342" s="2"/>
      <c r="BT342" s="2"/>
      <c r="BU342" s="2"/>
      <c r="BV342" s="2"/>
      <c r="BW342" s="2"/>
      <c r="BX342" s="2"/>
      <c r="BY342" s="2"/>
      <c r="BZ342" s="2"/>
      <c r="CA342" s="2"/>
      <c r="CB342" s="2"/>
      <c r="CC342" s="2"/>
      <c r="CD342" s="2"/>
      <c r="CE342" s="2"/>
      <c r="CF342" s="2"/>
    </row>
    <row r="343" spans="1:84" ht="12.65" customHeight="1" x14ac:dyDescent="0.35">
      <c r="A343" s="372"/>
      <c r="B343" s="372"/>
      <c r="C343" s="379"/>
      <c r="D343" s="372"/>
      <c r="E343" s="37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c r="BA343" s="2"/>
      <c r="BB343" s="2"/>
      <c r="BC343" s="2"/>
      <c r="BD343" s="2"/>
      <c r="BE343" s="2"/>
      <c r="BF343" s="2"/>
      <c r="BG343" s="2"/>
      <c r="BH343" s="2"/>
      <c r="BI343" s="2"/>
      <c r="BJ343" s="2"/>
      <c r="BK343" s="2"/>
      <c r="BL343" s="2"/>
      <c r="BM343" s="2"/>
      <c r="BN343" s="2"/>
      <c r="BO343" s="2"/>
      <c r="BP343" s="2"/>
      <c r="BQ343" s="2"/>
      <c r="BR343" s="2"/>
      <c r="BS343" s="2"/>
      <c r="BT343" s="2"/>
      <c r="BU343" s="2"/>
      <c r="BV343" s="2"/>
      <c r="BW343" s="2"/>
      <c r="BX343" s="2"/>
      <c r="BY343" s="2"/>
      <c r="BZ343" s="2"/>
      <c r="CA343" s="2"/>
      <c r="CB343" s="2"/>
      <c r="CC343" s="2"/>
      <c r="CD343" s="2"/>
      <c r="CE343" s="2"/>
      <c r="CF343" s="2"/>
    </row>
    <row r="344" spans="1:84" ht="12.65" customHeight="1" x14ac:dyDescent="0.35">
      <c r="A344" s="372"/>
      <c r="B344" s="372"/>
      <c r="C344" s="379"/>
      <c r="D344" s="372"/>
      <c r="E344" s="37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2"/>
      <c r="BB344" s="2"/>
      <c r="BC344" s="2"/>
      <c r="BD344" s="2"/>
      <c r="BE344" s="2"/>
      <c r="BF344" s="2"/>
      <c r="BG344" s="2"/>
      <c r="BH344" s="2"/>
      <c r="BI344" s="2"/>
      <c r="BJ344" s="2"/>
      <c r="BK344" s="2"/>
      <c r="BL344" s="2"/>
      <c r="BM344" s="2"/>
      <c r="BN344" s="2"/>
      <c r="BO344" s="2"/>
      <c r="BP344" s="2"/>
      <c r="BQ344" s="2"/>
      <c r="BR344" s="2"/>
      <c r="BS344" s="2"/>
      <c r="BT344" s="2"/>
      <c r="BU344" s="2"/>
      <c r="BV344" s="2"/>
      <c r="BW344" s="2"/>
      <c r="BX344" s="2"/>
      <c r="BY344" s="2"/>
      <c r="BZ344" s="2"/>
      <c r="CA344" s="2"/>
      <c r="CB344" s="2"/>
      <c r="CC344" s="2"/>
      <c r="CD344" s="2"/>
      <c r="CE344" s="2"/>
      <c r="CF344" s="2"/>
    </row>
    <row r="345" spans="1:84" ht="12.65" customHeight="1" x14ac:dyDescent="0.35">
      <c r="A345" s="372"/>
      <c r="B345" s="372"/>
      <c r="C345" s="379"/>
      <c r="D345" s="372"/>
      <c r="E345" s="37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c r="AX345" s="2"/>
      <c r="AY345" s="2"/>
      <c r="AZ345" s="2"/>
      <c r="BA345" s="2"/>
      <c r="BB345" s="2"/>
      <c r="BC345" s="2"/>
      <c r="BD345" s="2"/>
      <c r="BE345" s="2"/>
      <c r="BF345" s="2"/>
      <c r="BG345" s="2"/>
      <c r="BH345" s="2"/>
      <c r="BI345" s="2"/>
      <c r="BJ345" s="2"/>
      <c r="BK345" s="2"/>
      <c r="BL345" s="2"/>
      <c r="BM345" s="2"/>
      <c r="BN345" s="2"/>
      <c r="BO345" s="2"/>
      <c r="BP345" s="2"/>
      <c r="BQ345" s="2"/>
      <c r="BR345" s="2"/>
      <c r="BS345" s="2"/>
      <c r="BT345" s="2"/>
      <c r="BU345" s="2"/>
      <c r="BV345" s="2"/>
      <c r="BW345" s="2"/>
      <c r="BX345" s="2"/>
      <c r="BY345" s="2"/>
      <c r="BZ345" s="2"/>
      <c r="CA345" s="2"/>
      <c r="CB345" s="2"/>
      <c r="CC345" s="2"/>
      <c r="CD345" s="2"/>
      <c r="CE345" s="2"/>
      <c r="CF345" s="2"/>
    </row>
    <row r="346" spans="1:84" ht="12.65" customHeight="1" x14ac:dyDescent="0.35">
      <c r="A346" s="372"/>
      <c r="B346" s="372"/>
      <c r="C346" s="379"/>
      <c r="D346" s="372"/>
      <c r="E346" s="37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c r="BA346" s="2"/>
      <c r="BB346" s="2"/>
      <c r="BC346" s="2"/>
      <c r="BD346" s="2"/>
      <c r="BE346" s="2"/>
      <c r="BF346" s="2"/>
      <c r="BG346" s="2"/>
      <c r="BH346" s="2"/>
      <c r="BI346" s="2"/>
      <c r="BJ346" s="2"/>
      <c r="BK346" s="2"/>
      <c r="BL346" s="2"/>
      <c r="BM346" s="2"/>
      <c r="BN346" s="2"/>
      <c r="BO346" s="2"/>
      <c r="BP346" s="2"/>
      <c r="BQ346" s="2"/>
      <c r="BR346" s="2"/>
      <c r="BS346" s="2"/>
      <c r="BT346" s="2"/>
      <c r="BU346" s="2"/>
      <c r="BV346" s="2"/>
      <c r="BW346" s="2"/>
      <c r="BX346" s="2"/>
      <c r="BY346" s="2"/>
      <c r="BZ346" s="2"/>
      <c r="CA346" s="2"/>
      <c r="CB346" s="2"/>
      <c r="CC346" s="2"/>
      <c r="CD346" s="2"/>
      <c r="CE346" s="2"/>
      <c r="CF346" s="2"/>
    </row>
    <row r="347" spans="1:84" ht="12.65" customHeight="1" x14ac:dyDescent="0.35">
      <c r="A347" s="372"/>
      <c r="B347" s="372"/>
      <c r="C347" s="379"/>
      <c r="D347" s="372"/>
      <c r="E347" s="37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c r="AY347" s="2"/>
      <c r="AZ347" s="2"/>
      <c r="BA347" s="2"/>
      <c r="BB347" s="2"/>
      <c r="BC347" s="2"/>
      <c r="BD347" s="2"/>
      <c r="BE347" s="2"/>
      <c r="BF347" s="2"/>
      <c r="BG347" s="2"/>
      <c r="BH347" s="2"/>
      <c r="BI347" s="2"/>
      <c r="BJ347" s="2"/>
      <c r="BK347" s="2"/>
      <c r="BL347" s="2"/>
      <c r="BM347" s="2"/>
      <c r="BN347" s="2"/>
      <c r="BO347" s="2"/>
      <c r="BP347" s="2"/>
      <c r="BQ347" s="2"/>
      <c r="BR347" s="2"/>
      <c r="BS347" s="2"/>
      <c r="BT347" s="2"/>
      <c r="BU347" s="2"/>
      <c r="BV347" s="2"/>
      <c r="BW347" s="2"/>
      <c r="BX347" s="2"/>
      <c r="BY347" s="2"/>
      <c r="BZ347" s="2"/>
      <c r="CA347" s="2"/>
      <c r="CB347" s="2"/>
      <c r="CC347" s="2"/>
      <c r="CD347" s="2"/>
      <c r="CE347" s="2"/>
      <c r="CF347" s="2"/>
    </row>
    <row r="348" spans="1:84" ht="12.65" customHeight="1" x14ac:dyDescent="0.35">
      <c r="A348" s="372"/>
      <c r="B348" s="372"/>
      <c r="C348" s="379"/>
      <c r="D348" s="372"/>
      <c r="E348" s="37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2"/>
      <c r="BB348" s="2"/>
      <c r="BC348" s="2"/>
      <c r="BD348" s="2"/>
      <c r="BE348" s="2"/>
      <c r="BF348" s="2"/>
      <c r="BG348" s="2"/>
      <c r="BH348" s="2"/>
      <c r="BI348" s="2"/>
      <c r="BJ348" s="2"/>
      <c r="BK348" s="2"/>
      <c r="BL348" s="2"/>
      <c r="BM348" s="2"/>
      <c r="BN348" s="2"/>
      <c r="BO348" s="2"/>
      <c r="BP348" s="2"/>
      <c r="BQ348" s="2"/>
      <c r="BR348" s="2"/>
      <c r="BS348" s="2"/>
      <c r="BT348" s="2"/>
      <c r="BU348" s="2"/>
      <c r="BV348" s="2"/>
      <c r="BW348" s="2"/>
      <c r="BX348" s="2"/>
      <c r="BY348" s="2"/>
      <c r="BZ348" s="2"/>
      <c r="CA348" s="2"/>
      <c r="CB348" s="2"/>
      <c r="CC348" s="2"/>
      <c r="CD348" s="2"/>
      <c r="CE348" s="2"/>
      <c r="CF348" s="2"/>
    </row>
    <row r="349" spans="1:84" ht="12.65" customHeight="1" x14ac:dyDescent="0.35">
      <c r="A349" s="372"/>
      <c r="B349" s="372"/>
      <c r="C349" s="379"/>
      <c r="D349" s="372"/>
      <c r="E349" s="37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2"/>
      <c r="BB349" s="2"/>
      <c r="BC349" s="2"/>
      <c r="BD349" s="2"/>
      <c r="BE349" s="2"/>
      <c r="BF349" s="2"/>
      <c r="BG349" s="2"/>
      <c r="BH349" s="2"/>
      <c r="BI349" s="2"/>
      <c r="BJ349" s="2"/>
      <c r="BK349" s="2"/>
      <c r="BL349" s="2"/>
      <c r="BM349" s="2"/>
      <c r="BN349" s="2"/>
      <c r="BO349" s="2"/>
      <c r="BP349" s="2"/>
      <c r="BQ349" s="2"/>
      <c r="BR349" s="2"/>
      <c r="BS349" s="2"/>
      <c r="BT349" s="2"/>
      <c r="BU349" s="2"/>
      <c r="BV349" s="2"/>
      <c r="BW349" s="2"/>
      <c r="BX349" s="2"/>
      <c r="BY349" s="2"/>
      <c r="BZ349" s="2"/>
      <c r="CA349" s="2"/>
      <c r="CB349" s="2"/>
      <c r="CC349" s="2"/>
      <c r="CD349" s="2"/>
      <c r="CE349" s="2"/>
      <c r="CF349" s="2"/>
    </row>
    <row r="350" spans="1:84" ht="12.65" customHeight="1" x14ac:dyDescent="0.35">
      <c r="A350" s="372"/>
      <c r="B350" s="372"/>
      <c r="C350" s="379"/>
      <c r="D350" s="372"/>
      <c r="E350" s="37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2"/>
      <c r="BB350" s="2"/>
      <c r="BC350" s="2"/>
      <c r="BD350" s="2"/>
      <c r="BE350" s="2"/>
      <c r="BF350" s="2"/>
      <c r="BG350" s="2"/>
      <c r="BH350" s="2"/>
      <c r="BI350" s="2"/>
      <c r="BJ350" s="2"/>
      <c r="BK350" s="2"/>
      <c r="BL350" s="2"/>
      <c r="BM350" s="2"/>
      <c r="BN350" s="2"/>
      <c r="BO350" s="2"/>
      <c r="BP350" s="2"/>
      <c r="BQ350" s="2"/>
      <c r="BR350" s="2"/>
      <c r="BS350" s="2"/>
      <c r="BT350" s="2"/>
      <c r="BU350" s="2"/>
      <c r="BV350" s="2"/>
      <c r="BW350" s="2"/>
      <c r="BX350" s="2"/>
      <c r="BY350" s="2"/>
      <c r="BZ350" s="2"/>
      <c r="CA350" s="2"/>
      <c r="CB350" s="2"/>
      <c r="CC350" s="2"/>
      <c r="CD350" s="2"/>
      <c r="CE350" s="2"/>
      <c r="CF350" s="2"/>
    </row>
    <row r="351" spans="1:84" ht="12.65" customHeight="1" x14ac:dyDescent="0.35">
      <c r="A351" s="372"/>
      <c r="B351" s="372"/>
      <c r="C351" s="379"/>
      <c r="D351" s="372"/>
      <c r="E351" s="37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2"/>
      <c r="BB351" s="2"/>
      <c r="BC351" s="2"/>
      <c r="BD351" s="2"/>
      <c r="BE351" s="2"/>
      <c r="BF351" s="2"/>
      <c r="BG351" s="2"/>
      <c r="BH351" s="2"/>
      <c r="BI351" s="2"/>
      <c r="BJ351" s="2"/>
      <c r="BK351" s="2"/>
      <c r="BL351" s="2"/>
      <c r="BM351" s="2"/>
      <c r="BN351" s="2"/>
      <c r="BO351" s="2"/>
      <c r="BP351" s="2"/>
      <c r="BQ351" s="2"/>
      <c r="BR351" s="2"/>
      <c r="BS351" s="2"/>
      <c r="BT351" s="2"/>
      <c r="BU351" s="2"/>
      <c r="BV351" s="2"/>
      <c r="BW351" s="2"/>
      <c r="BX351" s="2"/>
      <c r="BY351" s="2"/>
      <c r="BZ351" s="2"/>
      <c r="CA351" s="2"/>
      <c r="CB351" s="2"/>
      <c r="CC351" s="2"/>
      <c r="CD351" s="2"/>
      <c r="CE351" s="2"/>
      <c r="CF351" s="2"/>
    </row>
    <row r="352" spans="1:84" ht="12.65" customHeight="1" x14ac:dyDescent="0.35">
      <c r="A352" s="372"/>
      <c r="B352" s="372"/>
      <c r="C352" s="379"/>
      <c r="D352" s="372"/>
      <c r="E352" s="37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2"/>
      <c r="BB352" s="2"/>
      <c r="BC352" s="2"/>
      <c r="BD352" s="2"/>
      <c r="BE352" s="2"/>
      <c r="BF352" s="2"/>
      <c r="BG352" s="2"/>
      <c r="BH352" s="2"/>
      <c r="BI352" s="2"/>
      <c r="BJ352" s="2"/>
      <c r="BK352" s="2"/>
      <c r="BL352" s="2"/>
      <c r="BM352" s="2"/>
      <c r="BN352" s="2"/>
      <c r="BO352" s="2"/>
      <c r="BP352" s="2"/>
      <c r="BQ352" s="2"/>
      <c r="BR352" s="2"/>
      <c r="BS352" s="2"/>
      <c r="BT352" s="2"/>
      <c r="BU352" s="2"/>
      <c r="BV352" s="2"/>
      <c r="BW352" s="2"/>
      <c r="BX352" s="2"/>
      <c r="BY352" s="2"/>
      <c r="BZ352" s="2"/>
      <c r="CA352" s="2"/>
      <c r="CB352" s="2"/>
      <c r="CC352" s="2"/>
      <c r="CD352" s="2"/>
      <c r="CE352" s="2"/>
      <c r="CF352" s="2"/>
    </row>
    <row r="353" spans="1:84" ht="12.65" customHeight="1" x14ac:dyDescent="0.35">
      <c r="A353" s="372"/>
      <c r="B353" s="372"/>
      <c r="C353" s="379"/>
      <c r="D353" s="372"/>
      <c r="E353" s="37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2"/>
      <c r="BB353" s="2"/>
      <c r="BC353" s="2"/>
      <c r="BD353" s="2"/>
      <c r="BE353" s="2"/>
      <c r="BF353" s="2"/>
      <c r="BG353" s="2"/>
      <c r="BH353" s="2"/>
      <c r="BI353" s="2"/>
      <c r="BJ353" s="2"/>
      <c r="BK353" s="2"/>
      <c r="BL353" s="2"/>
      <c r="BM353" s="2"/>
      <c r="BN353" s="2"/>
      <c r="BO353" s="2"/>
      <c r="BP353" s="2"/>
      <c r="BQ353" s="2"/>
      <c r="BR353" s="2"/>
      <c r="BS353" s="2"/>
      <c r="BT353" s="2"/>
      <c r="BU353" s="2"/>
      <c r="BV353" s="2"/>
      <c r="BW353" s="2"/>
      <c r="BX353" s="2"/>
      <c r="BY353" s="2"/>
      <c r="BZ353" s="2"/>
      <c r="CA353" s="2"/>
      <c r="CB353" s="2"/>
      <c r="CC353" s="2"/>
      <c r="CD353" s="2"/>
      <c r="CE353" s="2"/>
      <c r="CF353" s="2"/>
    </row>
    <row r="354" spans="1:84" ht="12.65" customHeight="1" x14ac:dyDescent="0.35">
      <c r="A354" s="372"/>
      <c r="B354" s="372"/>
      <c r="C354" s="379"/>
      <c r="D354" s="372"/>
      <c r="E354" s="37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c r="AZ354" s="2"/>
      <c r="BA354" s="2"/>
      <c r="BB354" s="2"/>
      <c r="BC354" s="2"/>
      <c r="BD354" s="2"/>
      <c r="BE354" s="2"/>
      <c r="BF354" s="2"/>
      <c r="BG354" s="2"/>
      <c r="BH354" s="2"/>
      <c r="BI354" s="2"/>
      <c r="BJ354" s="2"/>
      <c r="BK354" s="2"/>
      <c r="BL354" s="2"/>
      <c r="BM354" s="2"/>
      <c r="BN354" s="2"/>
      <c r="BO354" s="2"/>
      <c r="BP354" s="2"/>
      <c r="BQ354" s="2"/>
      <c r="BR354" s="2"/>
      <c r="BS354" s="2"/>
      <c r="BT354" s="2"/>
      <c r="BU354" s="2"/>
      <c r="BV354" s="2"/>
      <c r="BW354" s="2"/>
      <c r="BX354" s="2"/>
      <c r="BY354" s="2"/>
      <c r="BZ354" s="2"/>
      <c r="CA354" s="2"/>
      <c r="CB354" s="2"/>
      <c r="CC354" s="2"/>
      <c r="CD354" s="2"/>
      <c r="CE354" s="2"/>
      <c r="CF354" s="2"/>
    </row>
    <row r="355" spans="1:84" ht="20.25" customHeight="1" x14ac:dyDescent="0.35">
      <c r="A355" s="372"/>
      <c r="B355" s="372"/>
      <c r="C355" s="379"/>
      <c r="D355" s="372"/>
      <c r="E355" s="37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c r="BA355" s="2"/>
      <c r="BB355" s="2"/>
      <c r="BC355" s="2"/>
      <c r="BD355" s="2"/>
      <c r="BE355" s="2"/>
      <c r="BF355" s="2"/>
      <c r="BG355" s="2"/>
      <c r="BH355" s="2"/>
      <c r="BI355" s="2"/>
      <c r="BJ355" s="2"/>
      <c r="BK355" s="2"/>
      <c r="BL355" s="2"/>
      <c r="BM355" s="2"/>
      <c r="BN355" s="2"/>
      <c r="BO355" s="2"/>
      <c r="BP355" s="2"/>
      <c r="BQ355" s="2"/>
      <c r="BR355" s="2"/>
      <c r="BS355" s="2"/>
      <c r="BT355" s="2"/>
      <c r="BU355" s="2"/>
      <c r="BV355" s="2"/>
      <c r="BW355" s="2"/>
      <c r="BX355" s="2"/>
      <c r="BY355" s="2"/>
      <c r="BZ355" s="2"/>
      <c r="CA355" s="2"/>
      <c r="CB355" s="2"/>
      <c r="CC355" s="2"/>
      <c r="CD355" s="2"/>
      <c r="CE355" s="2"/>
      <c r="CF355" s="2"/>
    </row>
    <row r="356" spans="1:84" ht="12.65" customHeight="1" x14ac:dyDescent="0.35">
      <c r="A356" s="372"/>
      <c r="B356" s="372"/>
      <c r="C356" s="379"/>
      <c r="D356" s="372"/>
      <c r="E356" s="37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2"/>
      <c r="BB356" s="2"/>
      <c r="BC356" s="2"/>
      <c r="BD356" s="2"/>
      <c r="BE356" s="2"/>
      <c r="BF356" s="2"/>
      <c r="BG356" s="2"/>
      <c r="BH356" s="2"/>
      <c r="BI356" s="2"/>
      <c r="BJ356" s="2"/>
      <c r="BK356" s="2"/>
      <c r="BL356" s="2"/>
      <c r="BM356" s="2"/>
      <c r="BN356" s="2"/>
      <c r="BO356" s="2"/>
      <c r="BP356" s="2"/>
      <c r="BQ356" s="2"/>
      <c r="BR356" s="2"/>
      <c r="BS356" s="2"/>
      <c r="BT356" s="2"/>
      <c r="BU356" s="2"/>
      <c r="BV356" s="2"/>
      <c r="BW356" s="2"/>
      <c r="BX356" s="2"/>
      <c r="BY356" s="2"/>
      <c r="BZ356" s="2"/>
      <c r="CA356" s="2"/>
      <c r="CB356" s="2"/>
      <c r="CC356" s="2"/>
      <c r="CD356" s="2"/>
      <c r="CE356" s="2"/>
      <c r="CF356" s="2"/>
    </row>
    <row r="357" spans="1:84" ht="12.65" customHeight="1" x14ac:dyDescent="0.35">
      <c r="A357" s="390" t="s">
        <v>426</v>
      </c>
      <c r="B357" s="390"/>
      <c r="C357" s="390"/>
      <c r="D357" s="390"/>
      <c r="E357" s="390"/>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c r="AX357" s="2"/>
      <c r="AY357" s="2"/>
      <c r="AZ357" s="2"/>
      <c r="BA357" s="2"/>
      <c r="BB357" s="2"/>
      <c r="BC357" s="2"/>
      <c r="BD357" s="2"/>
      <c r="BE357" s="2"/>
      <c r="BF357" s="2"/>
      <c r="BG357" s="2"/>
      <c r="BH357" s="2"/>
      <c r="BI357" s="2"/>
      <c r="BJ357" s="2"/>
      <c r="BK357" s="2"/>
      <c r="BL357" s="2"/>
      <c r="BM357" s="2"/>
      <c r="BN357" s="2"/>
      <c r="BO357" s="2"/>
      <c r="BP357" s="2"/>
      <c r="BQ357" s="2"/>
      <c r="BR357" s="2"/>
      <c r="BS357" s="2"/>
      <c r="BT357" s="2"/>
      <c r="BU357" s="2"/>
      <c r="BV357" s="2"/>
      <c r="BW357" s="2"/>
      <c r="BX357" s="2"/>
      <c r="BY357" s="2"/>
      <c r="BZ357" s="2"/>
      <c r="CA357" s="2"/>
      <c r="CB357" s="2"/>
      <c r="CC357" s="2"/>
      <c r="CD357" s="2"/>
      <c r="CE357" s="2"/>
      <c r="CF357" s="2"/>
    </row>
    <row r="358" spans="1:84" ht="12.65" customHeight="1" x14ac:dyDescent="0.35">
      <c r="A358" s="395" t="s">
        <v>427</v>
      </c>
      <c r="B358" s="395"/>
      <c r="C358" s="395"/>
      <c r="D358" s="395"/>
      <c r="E358" s="395"/>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c r="BA358" s="2"/>
      <c r="BB358" s="2"/>
      <c r="BC358" s="2"/>
      <c r="BD358" s="2"/>
      <c r="BE358" s="2"/>
      <c r="BF358" s="2"/>
      <c r="BG358" s="2"/>
      <c r="BH358" s="2"/>
      <c r="BI358" s="2"/>
      <c r="BJ358" s="2"/>
      <c r="BK358" s="2"/>
      <c r="BL358" s="2"/>
      <c r="BM358" s="2"/>
      <c r="BN358" s="2"/>
      <c r="BO358" s="2"/>
      <c r="BP358" s="2"/>
      <c r="BQ358" s="2"/>
      <c r="BR358" s="2"/>
      <c r="BS358" s="2"/>
      <c r="BT358" s="2"/>
      <c r="BU358" s="2"/>
      <c r="BV358" s="2"/>
      <c r="BW358" s="2"/>
      <c r="BX358" s="2"/>
      <c r="BY358" s="2"/>
      <c r="BZ358" s="2"/>
      <c r="CA358" s="2"/>
      <c r="CB358" s="2"/>
      <c r="CC358" s="2"/>
      <c r="CD358" s="2"/>
      <c r="CE358" s="2"/>
      <c r="CF358" s="2"/>
    </row>
    <row r="359" spans="1:84" ht="12.65" customHeight="1" x14ac:dyDescent="0.35">
      <c r="A359" s="372" t="s">
        <v>428</v>
      </c>
      <c r="B359" s="391" t="s">
        <v>256</v>
      </c>
      <c r="C359" s="189">
        <v>453752525</v>
      </c>
      <c r="D359" s="372"/>
      <c r="E359" s="372"/>
      <c r="F359" s="43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c r="BA359" s="2"/>
      <c r="BB359" s="2"/>
      <c r="BC359" s="2"/>
      <c r="BD359" s="2"/>
      <c r="BE359" s="2"/>
      <c r="BF359" s="2"/>
      <c r="BG359" s="2"/>
      <c r="BH359" s="2"/>
      <c r="BI359" s="2"/>
      <c r="BJ359" s="2"/>
      <c r="BK359" s="2"/>
      <c r="BL359" s="2"/>
      <c r="BM359" s="2"/>
      <c r="BN359" s="2"/>
      <c r="BO359" s="2"/>
      <c r="BP359" s="2"/>
      <c r="BQ359" s="2"/>
      <c r="BR359" s="2"/>
      <c r="BS359" s="2"/>
      <c r="BT359" s="2"/>
      <c r="BU359" s="2"/>
      <c r="BV359" s="2"/>
      <c r="BW359" s="2"/>
      <c r="BX359" s="2"/>
      <c r="BY359" s="2"/>
      <c r="BZ359" s="2"/>
      <c r="CA359" s="2"/>
      <c r="CB359" s="2"/>
      <c r="CC359" s="2"/>
      <c r="CD359" s="2"/>
      <c r="CE359" s="2"/>
      <c r="CF359" s="2"/>
    </row>
    <row r="360" spans="1:84" ht="12.65" customHeight="1" x14ac:dyDescent="0.35">
      <c r="A360" s="372" t="s">
        <v>429</v>
      </c>
      <c r="B360" s="391" t="s">
        <v>256</v>
      </c>
      <c r="C360" s="189">
        <v>580891407</v>
      </c>
      <c r="D360" s="372"/>
      <c r="E360" s="372"/>
      <c r="F360" s="43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c r="AX360" s="2"/>
      <c r="AY360" s="2"/>
      <c r="AZ360" s="2"/>
      <c r="BA360" s="2"/>
      <c r="BB360" s="2"/>
      <c r="BC360" s="2"/>
      <c r="BD360" s="2"/>
      <c r="BE360" s="2"/>
      <c r="BF360" s="2"/>
      <c r="BG360" s="2"/>
      <c r="BH360" s="2"/>
      <c r="BI360" s="2"/>
      <c r="BJ360" s="2"/>
      <c r="BK360" s="2"/>
      <c r="BL360" s="2"/>
      <c r="BM360" s="2"/>
      <c r="BN360" s="2"/>
      <c r="BO360" s="2"/>
      <c r="BP360" s="2"/>
      <c r="BQ360" s="2"/>
      <c r="BR360" s="2"/>
      <c r="BS360" s="2"/>
      <c r="BT360" s="2"/>
      <c r="BU360" s="2"/>
      <c r="BV360" s="2"/>
      <c r="BW360" s="2"/>
      <c r="BX360" s="2"/>
      <c r="BY360" s="2"/>
      <c r="BZ360" s="2"/>
      <c r="CA360" s="2"/>
      <c r="CB360" s="2"/>
      <c r="CC360" s="2"/>
      <c r="CD360" s="2"/>
      <c r="CE360" s="2"/>
      <c r="CF360" s="2"/>
    </row>
    <row r="361" spans="1:84" ht="12.65" customHeight="1" x14ac:dyDescent="0.35">
      <c r="A361" s="372" t="s">
        <v>430</v>
      </c>
      <c r="B361" s="372"/>
      <c r="C361" s="379"/>
      <c r="D361" s="372">
        <f>SUM(C359:C360)</f>
        <v>1034643932</v>
      </c>
      <c r="E361" s="372"/>
      <c r="F361" s="43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c r="AZ361" s="2"/>
      <c r="BA361" s="2"/>
      <c r="BB361" s="2"/>
      <c r="BC361" s="2"/>
      <c r="BD361" s="2"/>
      <c r="BE361" s="2"/>
      <c r="BF361" s="2"/>
      <c r="BG361" s="2"/>
      <c r="BH361" s="2"/>
      <c r="BI361" s="2"/>
      <c r="BJ361" s="2"/>
      <c r="BK361" s="2"/>
      <c r="BL361" s="2"/>
      <c r="BM361" s="2"/>
      <c r="BN361" s="2"/>
      <c r="BO361" s="2"/>
      <c r="BP361" s="2"/>
      <c r="BQ361" s="2"/>
      <c r="BR361" s="2"/>
      <c r="BS361" s="2"/>
      <c r="BT361" s="2"/>
      <c r="BU361" s="2"/>
      <c r="BV361" s="2"/>
      <c r="BW361" s="2"/>
      <c r="BX361" s="2"/>
      <c r="BY361" s="2"/>
      <c r="BZ361" s="2"/>
      <c r="CA361" s="2"/>
      <c r="CB361" s="2"/>
      <c r="CC361" s="2"/>
      <c r="CD361" s="2"/>
      <c r="CE361" s="2"/>
      <c r="CF361" s="2"/>
    </row>
    <row r="362" spans="1:84" ht="12.65" customHeight="1" x14ac:dyDescent="0.35">
      <c r="A362" s="395" t="s">
        <v>431</v>
      </c>
      <c r="B362" s="395"/>
      <c r="C362" s="395"/>
      <c r="D362" s="395"/>
      <c r="E362" s="395"/>
      <c r="F362" s="43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c r="BA362" s="2"/>
      <c r="BB362" s="2"/>
      <c r="BC362" s="2"/>
      <c r="BD362" s="2"/>
      <c r="BE362" s="2"/>
      <c r="BF362" s="2"/>
      <c r="BG362" s="2"/>
      <c r="BH362" s="2"/>
      <c r="BI362" s="2"/>
      <c r="BJ362" s="2"/>
      <c r="BK362" s="2"/>
      <c r="BL362" s="2"/>
      <c r="BM362" s="2"/>
      <c r="BN362" s="2"/>
      <c r="BO362" s="2"/>
      <c r="BP362" s="2"/>
      <c r="BQ362" s="2"/>
      <c r="BR362" s="2"/>
      <c r="BS362" s="2"/>
      <c r="BT362" s="2"/>
      <c r="BU362" s="2"/>
      <c r="BV362" s="2"/>
      <c r="BW362" s="2"/>
      <c r="BX362" s="2"/>
      <c r="BY362" s="2"/>
      <c r="BZ362" s="2"/>
      <c r="CA362" s="2"/>
      <c r="CB362" s="2"/>
      <c r="CC362" s="2"/>
      <c r="CD362" s="2"/>
      <c r="CE362" s="2"/>
      <c r="CF362" s="2"/>
    </row>
    <row r="363" spans="1:84" ht="12.65" customHeight="1" x14ac:dyDescent="0.35">
      <c r="A363" s="372" t="s">
        <v>1257</v>
      </c>
      <c r="B363" s="395"/>
      <c r="C363" s="189">
        <f>C221</f>
        <v>7952260</v>
      </c>
      <c r="D363" s="372"/>
      <c r="E363" s="395"/>
      <c r="F363" s="43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c r="AZ363" s="2"/>
      <c r="BA363" s="2"/>
      <c r="BB363" s="2"/>
      <c r="BC363" s="2"/>
      <c r="BD363" s="2"/>
      <c r="BE363" s="2"/>
      <c r="BF363" s="2"/>
      <c r="BG363" s="2"/>
      <c r="BH363" s="2"/>
      <c r="BI363" s="2"/>
      <c r="BJ363" s="2"/>
      <c r="BK363" s="2"/>
      <c r="BL363" s="2"/>
      <c r="BM363" s="2"/>
      <c r="BN363" s="2"/>
      <c r="BO363" s="2"/>
      <c r="BP363" s="2"/>
      <c r="BQ363" s="2"/>
      <c r="BR363" s="2"/>
      <c r="BS363" s="2"/>
      <c r="BT363" s="2"/>
      <c r="BU363" s="2"/>
      <c r="BV363" s="2"/>
      <c r="BW363" s="2"/>
      <c r="BX363" s="2"/>
      <c r="BY363" s="2"/>
      <c r="BZ363" s="2"/>
      <c r="CA363" s="2"/>
      <c r="CB363" s="2"/>
      <c r="CC363" s="2"/>
      <c r="CD363" s="2"/>
      <c r="CE363" s="2"/>
      <c r="CF363" s="2"/>
    </row>
    <row r="364" spans="1:84" ht="12.65" customHeight="1" x14ac:dyDescent="0.35">
      <c r="A364" s="372" t="s">
        <v>432</v>
      </c>
      <c r="B364" s="391" t="s">
        <v>256</v>
      </c>
      <c r="C364" s="189">
        <f>D229</f>
        <v>565182404</v>
      </c>
      <c r="D364" s="372"/>
      <c r="E364" s="372"/>
      <c r="F364" s="43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c r="AZ364" s="2"/>
      <c r="BA364" s="2"/>
      <c r="BB364" s="2"/>
      <c r="BC364" s="2"/>
      <c r="BD364" s="2"/>
      <c r="BE364" s="2"/>
      <c r="BF364" s="2"/>
      <c r="BG364" s="2"/>
      <c r="BH364" s="2"/>
      <c r="BI364" s="2"/>
      <c r="BJ364" s="2"/>
      <c r="BK364" s="2"/>
      <c r="BL364" s="2"/>
      <c r="BM364" s="2"/>
      <c r="BN364" s="2"/>
      <c r="BO364" s="2"/>
      <c r="BP364" s="2"/>
      <c r="BQ364" s="2"/>
      <c r="BR364" s="2"/>
      <c r="BS364" s="2"/>
      <c r="BT364" s="2"/>
      <c r="BU364" s="2"/>
      <c r="BV364" s="2"/>
      <c r="BW364" s="2"/>
      <c r="BX364" s="2"/>
      <c r="BY364" s="2"/>
      <c r="BZ364" s="2"/>
      <c r="CA364" s="2"/>
      <c r="CB364" s="2"/>
      <c r="CC364" s="2"/>
      <c r="CD364" s="2"/>
      <c r="CE364" s="2"/>
      <c r="CF364" s="2"/>
    </row>
    <row r="365" spans="1:84" ht="12.65" customHeight="1" x14ac:dyDescent="0.35">
      <c r="A365" s="372" t="s">
        <v>433</v>
      </c>
      <c r="B365" s="391" t="s">
        <v>256</v>
      </c>
      <c r="C365" s="189">
        <v>9925634</v>
      </c>
      <c r="D365" s="372"/>
      <c r="E365" s="372"/>
      <c r="F365" s="43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c r="BA365" s="2"/>
      <c r="BB365" s="2"/>
      <c r="BC365" s="2"/>
      <c r="BD365" s="2"/>
      <c r="BE365" s="2"/>
      <c r="BF365" s="2"/>
      <c r="BG365" s="2"/>
      <c r="BH365" s="2"/>
      <c r="BI365" s="2"/>
      <c r="BJ365" s="2"/>
      <c r="BK365" s="2"/>
      <c r="BL365" s="2"/>
      <c r="BM365" s="2"/>
      <c r="BN365" s="2"/>
      <c r="BO365" s="2"/>
      <c r="BP365" s="2"/>
      <c r="BQ365" s="2"/>
      <c r="BR365" s="2"/>
      <c r="BS365" s="2"/>
      <c r="BT365" s="2"/>
      <c r="BU365" s="2"/>
      <c r="BV365" s="2"/>
      <c r="BW365" s="2"/>
      <c r="BX365" s="2"/>
      <c r="BY365" s="2"/>
      <c r="BZ365" s="2"/>
      <c r="CA365" s="2"/>
      <c r="CB365" s="2"/>
      <c r="CC365" s="2"/>
      <c r="CD365" s="2"/>
      <c r="CE365" s="2"/>
      <c r="CF365" s="2"/>
    </row>
    <row r="366" spans="1:84" ht="12.65" customHeight="1" x14ac:dyDescent="0.35">
      <c r="A366" s="372" t="s">
        <v>434</v>
      </c>
      <c r="B366" s="391" t="s">
        <v>256</v>
      </c>
      <c r="C366" s="189">
        <f>D240</f>
        <v>14714778</v>
      </c>
      <c r="D366" s="372"/>
      <c r="E366" s="372"/>
      <c r="F366" s="43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c r="AZ366" s="2"/>
      <c r="BA366" s="2"/>
      <c r="BB366" s="2"/>
      <c r="BC366" s="2"/>
      <c r="BD366" s="2"/>
      <c r="BE366" s="2"/>
      <c r="BF366" s="2"/>
      <c r="BG366" s="2"/>
      <c r="BH366" s="2"/>
      <c r="BI366" s="2"/>
      <c r="BJ366" s="2"/>
      <c r="BK366" s="2"/>
      <c r="BL366" s="2"/>
      <c r="BM366" s="2"/>
      <c r="BN366" s="2"/>
      <c r="BO366" s="2"/>
      <c r="BP366" s="2"/>
      <c r="BQ366" s="2"/>
      <c r="BR366" s="2"/>
      <c r="BS366" s="2"/>
      <c r="BT366" s="2"/>
      <c r="BU366" s="2"/>
      <c r="BV366" s="2"/>
      <c r="BW366" s="2"/>
      <c r="BX366" s="2"/>
      <c r="BY366" s="2"/>
      <c r="BZ366" s="2"/>
      <c r="CA366" s="2"/>
      <c r="CB366" s="2"/>
      <c r="CC366" s="2"/>
      <c r="CD366" s="2"/>
      <c r="CE366" s="2"/>
      <c r="CF366" s="2"/>
    </row>
    <row r="367" spans="1:84" ht="12.65" customHeight="1" x14ac:dyDescent="0.35">
      <c r="A367" s="372" t="s">
        <v>359</v>
      </c>
      <c r="B367" s="372"/>
      <c r="C367" s="379"/>
      <c r="D367" s="372">
        <f>SUM(C363:C366)</f>
        <v>597775076</v>
      </c>
      <c r="E367" s="372"/>
      <c r="F367" s="43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c r="AZ367" s="2"/>
      <c r="BA367" s="2"/>
      <c r="BB367" s="2"/>
      <c r="BC367" s="2"/>
      <c r="BD367" s="2"/>
      <c r="BE367" s="2"/>
      <c r="BF367" s="2"/>
      <c r="BG367" s="2"/>
      <c r="BH367" s="2"/>
      <c r="BI367" s="2"/>
      <c r="BJ367" s="2"/>
      <c r="BK367" s="2"/>
      <c r="BL367" s="2"/>
      <c r="BM367" s="2"/>
      <c r="BN367" s="2"/>
      <c r="BO367" s="2"/>
      <c r="BP367" s="2"/>
      <c r="BQ367" s="2"/>
      <c r="BR367" s="2"/>
      <c r="BS367" s="2"/>
      <c r="BT367" s="2"/>
      <c r="BU367" s="2"/>
      <c r="BV367" s="2"/>
      <c r="BW367" s="2"/>
      <c r="BX367" s="2"/>
      <c r="BY367" s="2"/>
      <c r="BZ367" s="2"/>
      <c r="CA367" s="2"/>
      <c r="CB367" s="2"/>
      <c r="CC367" s="2"/>
      <c r="CD367" s="2"/>
      <c r="CE367" s="2"/>
      <c r="CF367" s="2"/>
    </row>
    <row r="368" spans="1:84" ht="12.65" customHeight="1" x14ac:dyDescent="0.35">
      <c r="A368" s="372" t="s">
        <v>435</v>
      </c>
      <c r="B368" s="372"/>
      <c r="C368" s="379"/>
      <c r="D368" s="372">
        <f>D361-D367</f>
        <v>436868856</v>
      </c>
      <c r="E368" s="372"/>
      <c r="F368" s="43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c r="AZ368" s="2"/>
      <c r="BA368" s="2"/>
      <c r="BB368" s="2"/>
      <c r="BC368" s="2"/>
      <c r="BD368" s="2"/>
      <c r="BE368" s="2"/>
      <c r="BF368" s="2"/>
      <c r="BG368" s="2"/>
      <c r="BH368" s="2"/>
      <c r="BI368" s="2"/>
      <c r="BJ368" s="2"/>
      <c r="BK368" s="2"/>
      <c r="BL368" s="2"/>
      <c r="BM368" s="2"/>
      <c r="BN368" s="2"/>
      <c r="BO368" s="2"/>
      <c r="BP368" s="2"/>
      <c r="BQ368" s="2"/>
      <c r="BR368" s="2"/>
      <c r="BS368" s="2"/>
      <c r="BT368" s="2"/>
      <c r="BU368" s="2"/>
      <c r="BV368" s="2"/>
      <c r="BW368" s="2"/>
      <c r="BX368" s="2"/>
      <c r="BY368" s="2"/>
      <c r="BZ368" s="2"/>
      <c r="CA368" s="2"/>
      <c r="CB368" s="2"/>
      <c r="CC368" s="2"/>
      <c r="CD368" s="2"/>
      <c r="CE368" s="2"/>
      <c r="CF368" s="2"/>
    </row>
    <row r="369" spans="1:84" ht="12.65" customHeight="1" x14ac:dyDescent="0.35">
      <c r="A369" s="395" t="s">
        <v>436</v>
      </c>
      <c r="B369" s="395"/>
      <c r="C369" s="395"/>
      <c r="D369" s="395"/>
      <c r="E369" s="395"/>
      <c r="F369" s="43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c r="AZ369" s="2"/>
      <c r="BA369" s="2"/>
      <c r="BB369" s="2"/>
      <c r="BC369" s="2"/>
      <c r="BD369" s="2"/>
      <c r="BE369" s="2"/>
      <c r="BF369" s="2"/>
      <c r="BG369" s="2"/>
      <c r="BH369" s="2"/>
      <c r="BI369" s="2"/>
      <c r="BJ369" s="2"/>
      <c r="BK369" s="2"/>
      <c r="BL369" s="2"/>
      <c r="BM369" s="2"/>
      <c r="BN369" s="2"/>
      <c r="BO369" s="2"/>
      <c r="BP369" s="2"/>
      <c r="BQ369" s="2"/>
      <c r="BR369" s="2"/>
      <c r="BS369" s="2"/>
      <c r="BT369" s="2"/>
      <c r="BU369" s="2"/>
      <c r="BV369" s="2"/>
      <c r="BW369" s="2"/>
      <c r="BX369" s="2"/>
      <c r="BY369" s="2"/>
      <c r="BZ369" s="2"/>
      <c r="CA369" s="2"/>
      <c r="CB369" s="2"/>
      <c r="CC369" s="2"/>
      <c r="CD369" s="2"/>
      <c r="CE369" s="2"/>
      <c r="CF369" s="2"/>
    </row>
    <row r="370" spans="1:84" ht="12.65" customHeight="1" x14ac:dyDescent="0.35">
      <c r="A370" s="372" t="s">
        <v>437</v>
      </c>
      <c r="B370" s="391" t="s">
        <v>256</v>
      </c>
      <c r="C370" s="189">
        <v>9403670</v>
      </c>
      <c r="D370" s="372"/>
      <c r="E370" s="372"/>
      <c r="F370" s="43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c r="BA370" s="2"/>
      <c r="BB370" s="2"/>
      <c r="BC370" s="2"/>
      <c r="BD370" s="2"/>
      <c r="BE370" s="2"/>
      <c r="BF370" s="2"/>
      <c r="BG370" s="2"/>
      <c r="BH370" s="2"/>
      <c r="BI370" s="2"/>
      <c r="BJ370" s="2"/>
      <c r="BK370" s="2"/>
      <c r="BL370" s="2"/>
      <c r="BM370" s="2"/>
      <c r="BN370" s="2"/>
      <c r="BO370" s="2"/>
      <c r="BP370" s="2"/>
      <c r="BQ370" s="2"/>
      <c r="BR370" s="2"/>
      <c r="BS370" s="2"/>
      <c r="BT370" s="2"/>
      <c r="BU370" s="2"/>
      <c r="BV370" s="2"/>
      <c r="BW370" s="2"/>
      <c r="BX370" s="2"/>
      <c r="BY370" s="2"/>
      <c r="BZ370" s="2"/>
      <c r="CA370" s="2"/>
      <c r="CB370" s="2"/>
      <c r="CC370" s="2"/>
      <c r="CD370" s="2"/>
      <c r="CE370" s="2"/>
      <c r="CF370" s="2"/>
    </row>
    <row r="371" spans="1:84" ht="12.65" customHeight="1" x14ac:dyDescent="0.35">
      <c r="A371" s="372" t="s">
        <v>438</v>
      </c>
      <c r="B371" s="391" t="s">
        <v>256</v>
      </c>
      <c r="C371" s="189"/>
      <c r="D371" s="372"/>
      <c r="E371" s="37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c r="AZ371" s="2"/>
      <c r="BA371" s="2"/>
      <c r="BB371" s="2"/>
      <c r="BC371" s="2"/>
      <c r="BD371" s="2"/>
      <c r="BE371" s="2"/>
      <c r="BF371" s="2"/>
      <c r="BG371" s="2"/>
      <c r="BH371" s="2"/>
      <c r="BI371" s="2"/>
      <c r="BJ371" s="2"/>
      <c r="BK371" s="2"/>
      <c r="BL371" s="2"/>
      <c r="BM371" s="2"/>
      <c r="BN371" s="2"/>
      <c r="BO371" s="2"/>
      <c r="BP371" s="2"/>
      <c r="BQ371" s="2"/>
      <c r="BR371" s="2"/>
      <c r="BS371" s="2"/>
      <c r="BT371" s="2"/>
      <c r="BU371" s="2"/>
      <c r="BV371" s="2"/>
      <c r="BW371" s="2"/>
      <c r="BX371" s="2"/>
      <c r="BY371" s="2"/>
      <c r="BZ371" s="2"/>
      <c r="CA371" s="2"/>
      <c r="CB371" s="2"/>
      <c r="CC371" s="2"/>
      <c r="CD371" s="2"/>
      <c r="CE371" s="2"/>
      <c r="CF371" s="2"/>
    </row>
    <row r="372" spans="1:84" ht="12.65" customHeight="1" x14ac:dyDescent="0.35">
      <c r="A372" s="372" t="s">
        <v>439</v>
      </c>
      <c r="B372" s="372"/>
      <c r="C372" s="379"/>
      <c r="D372" s="372">
        <f>SUM(C370:C371)</f>
        <v>9403670</v>
      </c>
      <c r="E372" s="37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c r="BA372" s="2"/>
      <c r="BB372" s="2"/>
      <c r="BC372" s="2"/>
      <c r="BD372" s="2"/>
      <c r="BE372" s="2"/>
      <c r="BF372" s="2"/>
      <c r="BG372" s="2"/>
      <c r="BH372" s="2"/>
      <c r="BI372" s="2"/>
      <c r="BJ372" s="2"/>
      <c r="BK372" s="2"/>
      <c r="BL372" s="2"/>
      <c r="BM372" s="2"/>
      <c r="BN372" s="2"/>
      <c r="BO372" s="2"/>
      <c r="BP372" s="2"/>
      <c r="BQ372" s="2"/>
      <c r="BR372" s="2"/>
      <c r="BS372" s="2"/>
      <c r="BT372" s="2"/>
      <c r="BU372" s="2"/>
      <c r="BV372" s="2"/>
      <c r="BW372" s="2"/>
      <c r="BX372" s="2"/>
      <c r="BY372" s="2"/>
      <c r="BZ372" s="2"/>
      <c r="CA372" s="2"/>
      <c r="CB372" s="2"/>
      <c r="CC372" s="2"/>
      <c r="CD372" s="2"/>
      <c r="CE372" s="2"/>
      <c r="CF372" s="2"/>
    </row>
    <row r="373" spans="1:84" ht="12.65" customHeight="1" x14ac:dyDescent="0.35">
      <c r="A373" s="372" t="s">
        <v>440</v>
      </c>
      <c r="B373" s="372"/>
      <c r="C373" s="379"/>
      <c r="D373" s="372">
        <f>D368+D372</f>
        <v>446272526</v>
      </c>
      <c r="E373" s="37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c r="AX373" s="2"/>
      <c r="AY373" s="2"/>
      <c r="AZ373" s="2"/>
      <c r="BA373" s="2"/>
      <c r="BB373" s="2"/>
      <c r="BC373" s="2"/>
      <c r="BD373" s="2"/>
      <c r="BE373" s="2"/>
      <c r="BF373" s="2"/>
      <c r="BG373" s="2"/>
      <c r="BH373" s="2"/>
      <c r="BI373" s="2"/>
      <c r="BJ373" s="2"/>
      <c r="BK373" s="2"/>
      <c r="BL373" s="2"/>
      <c r="BM373" s="2"/>
      <c r="BN373" s="2"/>
      <c r="BO373" s="2"/>
      <c r="BP373" s="2"/>
      <c r="BQ373" s="2"/>
      <c r="BR373" s="2"/>
      <c r="BS373" s="2"/>
      <c r="BT373" s="2"/>
      <c r="BU373" s="2"/>
      <c r="BV373" s="2"/>
      <c r="BW373" s="2"/>
      <c r="BX373" s="2"/>
      <c r="BY373" s="2"/>
      <c r="BZ373" s="2"/>
      <c r="CA373" s="2"/>
      <c r="CB373" s="2"/>
      <c r="CC373" s="2"/>
      <c r="CD373" s="2"/>
      <c r="CE373" s="2"/>
      <c r="CF373" s="2"/>
    </row>
    <row r="374" spans="1:84" ht="12.65" customHeight="1" x14ac:dyDescent="0.35">
      <c r="A374" s="372"/>
      <c r="B374" s="372"/>
      <c r="C374" s="379"/>
      <c r="D374" s="372"/>
      <c r="E374" s="37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c r="AZ374" s="2"/>
      <c r="BA374" s="2"/>
      <c r="BB374" s="2"/>
      <c r="BC374" s="2"/>
      <c r="BD374" s="2"/>
      <c r="BE374" s="2"/>
      <c r="BF374" s="2"/>
      <c r="BG374" s="2"/>
      <c r="BH374" s="2"/>
      <c r="BI374" s="2"/>
      <c r="BJ374" s="2"/>
      <c r="BK374" s="2"/>
      <c r="BL374" s="2"/>
      <c r="BM374" s="2"/>
      <c r="BN374" s="2"/>
      <c r="BO374" s="2"/>
      <c r="BP374" s="2"/>
      <c r="BQ374" s="2"/>
      <c r="BR374" s="2"/>
      <c r="BS374" s="2"/>
      <c r="BT374" s="2"/>
      <c r="BU374" s="2"/>
      <c r="BV374" s="2"/>
      <c r="BW374" s="2"/>
      <c r="BX374" s="2"/>
      <c r="BY374" s="2"/>
      <c r="BZ374" s="2"/>
      <c r="CA374" s="2"/>
      <c r="CB374" s="2"/>
      <c r="CC374" s="2"/>
      <c r="CD374" s="2"/>
      <c r="CE374" s="2"/>
      <c r="CF374" s="2"/>
    </row>
    <row r="375" spans="1:84" ht="12.65" customHeight="1" x14ac:dyDescent="0.35">
      <c r="A375" s="372"/>
      <c r="B375" s="372"/>
      <c r="C375" s="379"/>
      <c r="D375" s="372"/>
      <c r="E375" s="37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2"/>
      <c r="AX375" s="2"/>
      <c r="AY375" s="2"/>
      <c r="AZ375" s="2"/>
      <c r="BA375" s="2"/>
      <c r="BB375" s="2"/>
      <c r="BC375" s="2"/>
      <c r="BD375" s="2"/>
      <c r="BE375" s="2"/>
      <c r="BF375" s="2"/>
      <c r="BG375" s="2"/>
      <c r="BH375" s="2"/>
      <c r="BI375" s="2"/>
      <c r="BJ375" s="2"/>
      <c r="BK375" s="2"/>
      <c r="BL375" s="2"/>
      <c r="BM375" s="2"/>
      <c r="BN375" s="2"/>
      <c r="BO375" s="2"/>
      <c r="BP375" s="2"/>
      <c r="BQ375" s="2"/>
      <c r="BR375" s="2"/>
      <c r="BS375" s="2"/>
      <c r="BT375" s="2"/>
      <c r="BU375" s="2"/>
      <c r="BV375" s="2"/>
      <c r="BW375" s="2"/>
      <c r="BX375" s="2"/>
      <c r="BY375" s="2"/>
      <c r="BZ375" s="2"/>
      <c r="CA375" s="2"/>
      <c r="CB375" s="2"/>
      <c r="CC375" s="2"/>
      <c r="CD375" s="2"/>
      <c r="CE375" s="2"/>
      <c r="CF375" s="2"/>
    </row>
    <row r="376" spans="1:84" ht="12.65" customHeight="1" x14ac:dyDescent="0.35">
      <c r="A376" s="372"/>
      <c r="B376" s="372"/>
      <c r="C376" s="379"/>
      <c r="D376" s="372"/>
      <c r="E376" s="37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2"/>
      <c r="AX376" s="2"/>
      <c r="AY376" s="2"/>
      <c r="AZ376" s="2"/>
      <c r="BA376" s="2"/>
      <c r="BB376" s="2"/>
      <c r="BC376" s="2"/>
      <c r="BD376" s="2"/>
      <c r="BE376" s="2"/>
      <c r="BF376" s="2"/>
      <c r="BG376" s="2"/>
      <c r="BH376" s="2"/>
      <c r="BI376" s="2"/>
      <c r="BJ376" s="2"/>
      <c r="BK376" s="2"/>
      <c r="BL376" s="2"/>
      <c r="BM376" s="2"/>
      <c r="BN376" s="2"/>
      <c r="BO376" s="2"/>
      <c r="BP376" s="2"/>
      <c r="BQ376" s="2"/>
      <c r="BR376" s="2"/>
      <c r="BS376" s="2"/>
      <c r="BT376" s="2"/>
      <c r="BU376" s="2"/>
      <c r="BV376" s="2"/>
      <c r="BW376" s="2"/>
      <c r="BX376" s="2"/>
      <c r="BY376" s="2"/>
      <c r="BZ376" s="2"/>
      <c r="CA376" s="2"/>
      <c r="CB376" s="2"/>
      <c r="CC376" s="2"/>
      <c r="CD376" s="2"/>
      <c r="CE376" s="2"/>
      <c r="CF376" s="2"/>
    </row>
    <row r="377" spans="1:84" ht="12.65" customHeight="1" x14ac:dyDescent="0.35">
      <c r="A377" s="395" t="s">
        <v>441</v>
      </c>
      <c r="B377" s="395"/>
      <c r="C377" s="395"/>
      <c r="D377" s="395"/>
      <c r="E377" s="395"/>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c r="AZ377" s="2"/>
      <c r="BA377" s="2"/>
      <c r="BB377" s="2"/>
      <c r="BC377" s="2"/>
      <c r="BD377" s="2"/>
      <c r="BE377" s="2"/>
      <c r="BF377" s="2"/>
      <c r="BG377" s="2"/>
      <c r="BH377" s="2"/>
      <c r="BI377" s="2"/>
      <c r="BJ377" s="2"/>
      <c r="BK377" s="2"/>
      <c r="BL377" s="2"/>
      <c r="BM377" s="2"/>
      <c r="BN377" s="2"/>
      <c r="BO377" s="2"/>
      <c r="BP377" s="2"/>
      <c r="BQ377" s="2"/>
      <c r="BR377" s="2"/>
      <c r="BS377" s="2"/>
      <c r="BT377" s="2"/>
      <c r="BU377" s="2"/>
      <c r="BV377" s="2"/>
      <c r="BW377" s="2"/>
      <c r="BX377" s="2"/>
      <c r="BY377" s="2"/>
      <c r="BZ377" s="2"/>
      <c r="CA377" s="2"/>
      <c r="CB377" s="2"/>
      <c r="CC377" s="2"/>
      <c r="CD377" s="2"/>
      <c r="CE377" s="2"/>
      <c r="CF377" s="2"/>
    </row>
    <row r="378" spans="1:84" ht="12.65" customHeight="1" x14ac:dyDescent="0.35">
      <c r="A378" s="372" t="s">
        <v>442</v>
      </c>
      <c r="B378" s="391" t="s">
        <v>256</v>
      </c>
      <c r="C378" s="189">
        <v>115674817</v>
      </c>
      <c r="D378" s="372"/>
      <c r="E378" s="372"/>
      <c r="F378" s="433"/>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c r="AW378" s="2"/>
      <c r="AX378" s="2"/>
      <c r="AY378" s="2"/>
      <c r="AZ378" s="2"/>
      <c r="BA378" s="2"/>
      <c r="BB378" s="2"/>
      <c r="BC378" s="2"/>
      <c r="BD378" s="2"/>
      <c r="BE378" s="2"/>
      <c r="BF378" s="2"/>
      <c r="BG378" s="2"/>
      <c r="BH378" s="2"/>
      <c r="BI378" s="2"/>
      <c r="BJ378" s="2"/>
      <c r="BK378" s="2"/>
      <c r="BL378" s="2"/>
      <c r="BM378" s="2"/>
      <c r="BN378" s="2"/>
      <c r="BO378" s="2"/>
      <c r="BP378" s="2"/>
      <c r="BQ378" s="2"/>
      <c r="BR378" s="2"/>
      <c r="BS378" s="2"/>
      <c r="BT378" s="2"/>
      <c r="BU378" s="2"/>
      <c r="BV378" s="2"/>
      <c r="BW378" s="2"/>
      <c r="BX378" s="2"/>
      <c r="BY378" s="2"/>
      <c r="BZ378" s="2"/>
      <c r="CA378" s="2"/>
      <c r="CB378" s="2"/>
      <c r="CC378" s="2"/>
      <c r="CD378" s="2"/>
      <c r="CE378" s="2"/>
      <c r="CF378" s="2"/>
    </row>
    <row r="379" spans="1:84" ht="12.65" customHeight="1" x14ac:dyDescent="0.35">
      <c r="A379" s="372" t="s">
        <v>3</v>
      </c>
      <c r="B379" s="391" t="s">
        <v>256</v>
      </c>
      <c r="C379" s="189">
        <v>34399267</v>
      </c>
      <c r="D379" s="372"/>
      <c r="E379" s="372"/>
      <c r="F379" s="433"/>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2"/>
      <c r="AX379" s="2"/>
      <c r="AY379" s="2"/>
      <c r="AZ379" s="2"/>
      <c r="BA379" s="2"/>
      <c r="BB379" s="2"/>
      <c r="BC379" s="2"/>
      <c r="BD379" s="2"/>
      <c r="BE379" s="2"/>
      <c r="BF379" s="2"/>
      <c r="BG379" s="2"/>
      <c r="BH379" s="2"/>
      <c r="BI379" s="2"/>
      <c r="BJ379" s="2"/>
      <c r="BK379" s="2"/>
      <c r="BL379" s="2"/>
      <c r="BM379" s="2"/>
      <c r="BN379" s="2"/>
      <c r="BO379" s="2"/>
      <c r="BP379" s="2"/>
      <c r="BQ379" s="2"/>
      <c r="BR379" s="2"/>
      <c r="BS379" s="2"/>
      <c r="BT379" s="2"/>
      <c r="BU379" s="2"/>
      <c r="BV379" s="2"/>
      <c r="BW379" s="2"/>
      <c r="BX379" s="2"/>
      <c r="BY379" s="2"/>
      <c r="BZ379" s="2"/>
      <c r="CA379" s="2"/>
      <c r="CB379" s="2"/>
      <c r="CC379" s="2"/>
      <c r="CD379" s="2"/>
      <c r="CE379" s="2"/>
      <c r="CF379" s="2"/>
    </row>
    <row r="380" spans="1:84" ht="12.65" customHeight="1" x14ac:dyDescent="0.35">
      <c r="A380" s="372" t="s">
        <v>236</v>
      </c>
      <c r="B380" s="391" t="s">
        <v>256</v>
      </c>
      <c r="C380" s="189">
        <f>134132608+3090107</f>
        <v>137222715</v>
      </c>
      <c r="D380" s="372"/>
      <c r="E380" s="372"/>
      <c r="F380" s="433"/>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c r="BA380" s="2"/>
      <c r="BB380" s="2"/>
      <c r="BC380" s="2"/>
      <c r="BD380" s="2"/>
      <c r="BE380" s="2"/>
      <c r="BF380" s="2"/>
      <c r="BG380" s="2"/>
      <c r="BH380" s="2"/>
      <c r="BI380" s="2"/>
      <c r="BJ380" s="2"/>
      <c r="BK380" s="2"/>
      <c r="BL380" s="2"/>
      <c r="BM380" s="2"/>
      <c r="BN380" s="2"/>
      <c r="BO380" s="2"/>
      <c r="BP380" s="2"/>
      <c r="BQ380" s="2"/>
      <c r="BR380" s="2"/>
      <c r="BS380" s="2"/>
      <c r="BT380" s="2"/>
      <c r="BU380" s="2"/>
      <c r="BV380" s="2"/>
      <c r="BW380" s="2"/>
      <c r="BX380" s="2"/>
      <c r="BY380" s="2"/>
      <c r="BZ380" s="2"/>
      <c r="CA380" s="2"/>
      <c r="CB380" s="2"/>
      <c r="CC380" s="2"/>
      <c r="CD380" s="2"/>
      <c r="CE380" s="2"/>
      <c r="CF380" s="2"/>
    </row>
    <row r="381" spans="1:84" ht="12.65" customHeight="1" x14ac:dyDescent="0.35">
      <c r="A381" s="372" t="s">
        <v>443</v>
      </c>
      <c r="B381" s="391" t="s">
        <v>256</v>
      </c>
      <c r="C381" s="189">
        <v>92274048</v>
      </c>
      <c r="D381" s="372"/>
      <c r="E381" s="372"/>
      <c r="F381" s="433"/>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c r="BA381" s="2"/>
      <c r="BB381" s="2"/>
      <c r="BC381" s="2"/>
      <c r="BD381" s="2"/>
      <c r="BE381" s="2"/>
      <c r="BF381" s="2"/>
      <c r="BG381" s="2"/>
      <c r="BH381" s="2"/>
      <c r="BI381" s="2"/>
      <c r="BJ381" s="2"/>
      <c r="BK381" s="2"/>
      <c r="BL381" s="2"/>
      <c r="BM381" s="2"/>
      <c r="BN381" s="2"/>
      <c r="BO381" s="2"/>
      <c r="BP381" s="2"/>
      <c r="BQ381" s="2"/>
      <c r="BR381" s="2"/>
      <c r="BS381" s="2"/>
      <c r="BT381" s="2"/>
      <c r="BU381" s="2"/>
      <c r="BV381" s="2"/>
      <c r="BW381" s="2"/>
      <c r="BX381" s="2"/>
      <c r="BY381" s="2"/>
      <c r="BZ381" s="2"/>
      <c r="CA381" s="2"/>
      <c r="CB381" s="2"/>
      <c r="CC381" s="2"/>
      <c r="CD381" s="2"/>
      <c r="CE381" s="2"/>
      <c r="CF381" s="2"/>
    </row>
    <row r="382" spans="1:84" ht="12.65" customHeight="1" x14ac:dyDescent="0.35">
      <c r="A382" s="372" t="s">
        <v>444</v>
      </c>
      <c r="B382" s="391" t="s">
        <v>256</v>
      </c>
      <c r="C382" s="189">
        <v>1675456</v>
      </c>
      <c r="D382" s="372"/>
      <c r="E382" s="372"/>
      <c r="F382" s="433"/>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c r="AZ382" s="2"/>
      <c r="BA382" s="2"/>
      <c r="BB382" s="2"/>
      <c r="BC382" s="2"/>
      <c r="BD382" s="2"/>
      <c r="BE382" s="2"/>
      <c r="BF382" s="2"/>
      <c r="BG382" s="2"/>
      <c r="BH382" s="2"/>
      <c r="BI382" s="2"/>
      <c r="BJ382" s="2"/>
      <c r="BK382" s="2"/>
      <c r="BL382" s="2"/>
      <c r="BM382" s="2"/>
      <c r="BN382" s="2"/>
      <c r="BO382" s="2"/>
      <c r="BP382" s="2"/>
      <c r="BQ382" s="2"/>
      <c r="BR382" s="2"/>
      <c r="BS382" s="2"/>
      <c r="BT382" s="2"/>
      <c r="BU382" s="2"/>
      <c r="BV382" s="2"/>
      <c r="BW382" s="2"/>
      <c r="BX382" s="2"/>
      <c r="BY382" s="2"/>
      <c r="BZ382" s="2"/>
      <c r="CA382" s="2"/>
      <c r="CB382" s="2"/>
      <c r="CC382" s="2"/>
      <c r="CD382" s="2"/>
      <c r="CE382" s="2"/>
      <c r="CF382" s="2"/>
    </row>
    <row r="383" spans="1:84" ht="12.65" customHeight="1" x14ac:dyDescent="0.35">
      <c r="A383" s="372" t="s">
        <v>445</v>
      </c>
      <c r="B383" s="391" t="s">
        <v>256</v>
      </c>
      <c r="C383" s="189">
        <v>11644471</v>
      </c>
      <c r="D383" s="372"/>
      <c r="E383" s="372"/>
      <c r="F383" s="433"/>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c r="AW383" s="2"/>
      <c r="AX383" s="2"/>
      <c r="AY383" s="2"/>
      <c r="AZ383" s="2"/>
      <c r="BA383" s="2"/>
      <c r="BB383" s="2"/>
      <c r="BC383" s="2"/>
      <c r="BD383" s="2"/>
      <c r="BE383" s="2"/>
      <c r="BF383" s="2"/>
      <c r="BG383" s="2"/>
      <c r="BH383" s="2"/>
      <c r="BI383" s="2"/>
      <c r="BJ383" s="2"/>
      <c r="BK383" s="2"/>
      <c r="BL383" s="2"/>
      <c r="BM383" s="2"/>
      <c r="BN383" s="2"/>
      <c r="BO383" s="2"/>
      <c r="BP383" s="2"/>
      <c r="BQ383" s="2"/>
      <c r="BR383" s="2"/>
      <c r="BS383" s="2"/>
      <c r="BT383" s="2"/>
      <c r="BU383" s="2"/>
      <c r="BV383" s="2"/>
      <c r="BW383" s="2"/>
      <c r="BX383" s="2"/>
      <c r="BY383" s="2"/>
      <c r="BZ383" s="2"/>
      <c r="CA383" s="2"/>
      <c r="CB383" s="2"/>
      <c r="CC383" s="2"/>
      <c r="CD383" s="2"/>
      <c r="CE383" s="2"/>
      <c r="CF383" s="2"/>
    </row>
    <row r="384" spans="1:84" ht="12.65" customHeight="1" x14ac:dyDescent="0.35">
      <c r="A384" s="372" t="s">
        <v>6</v>
      </c>
      <c r="B384" s="391" t="s">
        <v>256</v>
      </c>
      <c r="C384" s="189">
        <v>12170371</v>
      </c>
      <c r="D384" s="372"/>
      <c r="E384" s="372"/>
      <c r="F384" s="433"/>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c r="AZ384" s="2"/>
      <c r="BA384" s="2"/>
      <c r="BB384" s="2"/>
      <c r="BC384" s="2"/>
      <c r="BD384" s="2"/>
      <c r="BE384" s="2"/>
      <c r="BF384" s="2"/>
      <c r="BG384" s="2"/>
      <c r="BH384" s="2"/>
      <c r="BI384" s="2"/>
      <c r="BJ384" s="2"/>
      <c r="BK384" s="2"/>
      <c r="BL384" s="2"/>
      <c r="BM384" s="2"/>
      <c r="BN384" s="2"/>
      <c r="BO384" s="2"/>
      <c r="BP384" s="2"/>
      <c r="BQ384" s="2"/>
      <c r="BR384" s="2"/>
      <c r="BS384" s="2"/>
      <c r="BT384" s="2"/>
      <c r="BU384" s="2"/>
      <c r="BV384" s="2"/>
      <c r="BW384" s="2"/>
      <c r="BX384" s="2"/>
      <c r="BY384" s="2"/>
      <c r="BZ384" s="2"/>
      <c r="CA384" s="2"/>
      <c r="CB384" s="2"/>
      <c r="CC384" s="2"/>
      <c r="CD384" s="2"/>
      <c r="CE384" s="2"/>
      <c r="CF384" s="2"/>
    </row>
    <row r="385" spans="1:84" ht="12.65" customHeight="1" x14ac:dyDescent="0.35">
      <c r="A385" s="372" t="s">
        <v>446</v>
      </c>
      <c r="B385" s="391" t="s">
        <v>256</v>
      </c>
      <c r="C385" s="189">
        <v>2142692</v>
      </c>
      <c r="D385" s="372"/>
      <c r="E385" s="372"/>
      <c r="F385" s="433"/>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c r="BE385" s="2"/>
      <c r="BF385" s="2"/>
      <c r="BG385" s="2"/>
      <c r="BH385" s="2"/>
      <c r="BI385" s="2"/>
      <c r="BJ385" s="2"/>
      <c r="BK385" s="2"/>
      <c r="BL385" s="2"/>
      <c r="BM385" s="2"/>
      <c r="BN385" s="2"/>
      <c r="BO385" s="2"/>
      <c r="BP385" s="2"/>
      <c r="BQ385" s="2"/>
      <c r="BR385" s="2"/>
      <c r="BS385" s="2"/>
      <c r="BT385" s="2"/>
      <c r="BU385" s="2"/>
      <c r="BV385" s="2"/>
      <c r="BW385" s="2"/>
      <c r="BX385" s="2"/>
      <c r="BY385" s="2"/>
      <c r="BZ385" s="2"/>
      <c r="CA385" s="2"/>
      <c r="CB385" s="2"/>
      <c r="CC385" s="2"/>
      <c r="CD385" s="2"/>
      <c r="CE385" s="2"/>
      <c r="CF385" s="2"/>
    </row>
    <row r="386" spans="1:84" ht="12.65" customHeight="1" x14ac:dyDescent="0.35">
      <c r="A386" s="372" t="s">
        <v>447</v>
      </c>
      <c r="B386" s="391" t="s">
        <v>256</v>
      </c>
      <c r="C386" s="189">
        <v>3689251</v>
      </c>
      <c r="D386" s="372"/>
      <c r="E386" s="372"/>
      <c r="F386" s="433"/>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c r="BE386" s="2"/>
      <c r="BF386" s="2"/>
      <c r="BG386" s="2"/>
      <c r="BH386" s="2"/>
      <c r="BI386" s="2"/>
      <c r="BJ386" s="2"/>
      <c r="BK386" s="2"/>
      <c r="BL386" s="2"/>
      <c r="BM386" s="2"/>
      <c r="BN386" s="2"/>
      <c r="BO386" s="2"/>
      <c r="BP386" s="2"/>
      <c r="BQ386" s="2"/>
      <c r="BR386" s="2"/>
      <c r="BS386" s="2"/>
      <c r="BT386" s="2"/>
      <c r="BU386" s="2"/>
      <c r="BV386" s="2"/>
      <c r="BW386" s="2"/>
      <c r="BX386" s="2"/>
      <c r="BY386" s="2"/>
      <c r="BZ386" s="2"/>
      <c r="CA386" s="2"/>
      <c r="CB386" s="2"/>
      <c r="CC386" s="2"/>
      <c r="CD386" s="2"/>
      <c r="CE386" s="2"/>
      <c r="CF386" s="2"/>
    </row>
    <row r="387" spans="1:84" ht="12.65" customHeight="1" x14ac:dyDescent="0.35">
      <c r="A387" s="372" t="s">
        <v>448</v>
      </c>
      <c r="B387" s="391" t="s">
        <v>256</v>
      </c>
      <c r="C387" s="189">
        <v>9787384</v>
      </c>
      <c r="D387" s="372"/>
      <c r="E387" s="372"/>
      <c r="F387" s="433"/>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F387" s="2"/>
      <c r="BG387" s="2"/>
      <c r="BH387" s="2"/>
      <c r="BI387" s="2"/>
      <c r="BJ387" s="2"/>
      <c r="BK387" s="2"/>
      <c r="BL387" s="2"/>
      <c r="BM387" s="2"/>
      <c r="BN387" s="2"/>
      <c r="BO387" s="2"/>
      <c r="BP387" s="2"/>
      <c r="BQ387" s="2"/>
      <c r="BR387" s="2"/>
      <c r="BS387" s="2"/>
      <c r="BT387" s="2"/>
      <c r="BU387" s="2"/>
      <c r="BV387" s="2"/>
      <c r="BW387" s="2"/>
      <c r="BX387" s="2"/>
      <c r="BY387" s="2"/>
      <c r="BZ387" s="2"/>
      <c r="CA387" s="2"/>
      <c r="CB387" s="2"/>
      <c r="CC387" s="2"/>
      <c r="CD387" s="2"/>
      <c r="CE387" s="2"/>
      <c r="CF387" s="2"/>
    </row>
    <row r="388" spans="1:84" ht="12.65" customHeight="1" x14ac:dyDescent="0.35">
      <c r="A388" s="372" t="s">
        <v>449</v>
      </c>
      <c r="B388" s="391" t="s">
        <v>256</v>
      </c>
      <c r="C388" s="189">
        <v>4883587</v>
      </c>
      <c r="D388" s="372"/>
      <c r="E388" s="372"/>
      <c r="F388" s="433"/>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c r="BF388" s="2"/>
      <c r="BG388" s="2"/>
      <c r="BH388" s="2"/>
      <c r="BI388" s="2"/>
      <c r="BJ388" s="2"/>
      <c r="BK388" s="2"/>
      <c r="BL388" s="2"/>
      <c r="BM388" s="2"/>
      <c r="BN388" s="2"/>
      <c r="BO388" s="2"/>
      <c r="BP388" s="2"/>
      <c r="BQ388" s="2"/>
      <c r="BR388" s="2"/>
      <c r="BS388" s="2"/>
      <c r="BT388" s="2"/>
      <c r="BU388" s="2"/>
      <c r="BV388" s="2"/>
      <c r="BW388" s="2"/>
      <c r="BX388" s="2"/>
      <c r="BY388" s="2"/>
      <c r="BZ388" s="2"/>
      <c r="CA388" s="2"/>
      <c r="CB388" s="2"/>
      <c r="CC388" s="2"/>
      <c r="CD388" s="2"/>
      <c r="CE388" s="2"/>
      <c r="CF388" s="2"/>
    </row>
    <row r="389" spans="1:84" ht="12.65" customHeight="1" x14ac:dyDescent="0.35">
      <c r="A389" s="372" t="s">
        <v>451</v>
      </c>
      <c r="B389" s="391" t="s">
        <v>256</v>
      </c>
      <c r="C389" s="189">
        <v>2147082</v>
      </c>
      <c r="D389" s="372"/>
      <c r="E389" s="372"/>
      <c r="F389" s="433"/>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c r="BF389" s="2"/>
      <c r="BG389" s="2"/>
      <c r="BH389" s="2"/>
      <c r="BI389" s="2"/>
      <c r="BJ389" s="2"/>
      <c r="BK389" s="2"/>
      <c r="BL389" s="2"/>
      <c r="BM389" s="2"/>
      <c r="BN389" s="2"/>
      <c r="BO389" s="2"/>
      <c r="BP389" s="2"/>
      <c r="BQ389" s="2"/>
      <c r="BR389" s="2"/>
      <c r="BS389" s="2"/>
      <c r="BT389" s="2"/>
      <c r="BU389" s="2"/>
      <c r="BV389" s="2"/>
      <c r="BW389" s="2"/>
      <c r="BX389" s="2"/>
      <c r="BY389" s="2"/>
      <c r="BZ389" s="2"/>
      <c r="CA389" s="2"/>
      <c r="CB389" s="2"/>
      <c r="CC389" s="2"/>
      <c r="CD389" s="2"/>
      <c r="CE389" s="2"/>
      <c r="CF389" s="2"/>
    </row>
    <row r="390" spans="1:84" ht="12.65" customHeight="1" x14ac:dyDescent="0.35">
      <c r="A390" s="372" t="s">
        <v>452</v>
      </c>
      <c r="B390" s="372"/>
      <c r="C390" s="379"/>
      <c r="D390" s="372">
        <f>SUM(C378:C389)</f>
        <v>427711141</v>
      </c>
      <c r="E390" s="372"/>
      <c r="F390" s="433"/>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c r="BG390" s="2"/>
      <c r="BH390" s="2"/>
      <c r="BI390" s="2"/>
      <c r="BJ390" s="2"/>
      <c r="BK390" s="2"/>
      <c r="BL390" s="2"/>
      <c r="BM390" s="2"/>
      <c r="BN390" s="2"/>
      <c r="BO390" s="2"/>
      <c r="BP390" s="2"/>
      <c r="BQ390" s="2"/>
      <c r="BR390" s="2"/>
      <c r="BS390" s="2"/>
      <c r="BT390" s="2"/>
      <c r="BU390" s="2"/>
      <c r="BV390" s="2"/>
      <c r="BW390" s="2"/>
      <c r="BX390" s="2"/>
      <c r="BY390" s="2"/>
      <c r="BZ390" s="2"/>
      <c r="CA390" s="2"/>
      <c r="CB390" s="2"/>
      <c r="CC390" s="2"/>
      <c r="CD390" s="2"/>
      <c r="CE390" s="2"/>
      <c r="CF390" s="2"/>
    </row>
    <row r="391" spans="1:84" ht="12.65" customHeight="1" x14ac:dyDescent="0.35">
      <c r="A391" s="372" t="s">
        <v>453</v>
      </c>
      <c r="B391" s="372"/>
      <c r="C391" s="379"/>
      <c r="D391" s="372">
        <f>D373-D390</f>
        <v>18561385</v>
      </c>
      <c r="E391" s="37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F391" s="2"/>
      <c r="BG391" s="2"/>
      <c r="BH391" s="2"/>
      <c r="BI391" s="2"/>
      <c r="BJ391" s="2"/>
      <c r="BK391" s="2"/>
      <c r="BL391" s="2"/>
      <c r="BM391" s="2"/>
      <c r="BN391" s="2"/>
      <c r="BO391" s="2"/>
      <c r="BP391" s="2"/>
      <c r="BQ391" s="2"/>
      <c r="BR391" s="2"/>
      <c r="BS391" s="2"/>
      <c r="BT391" s="2"/>
      <c r="BU391" s="2"/>
      <c r="BV391" s="2"/>
      <c r="BW391" s="2"/>
      <c r="BX391" s="2"/>
      <c r="BY391" s="2"/>
      <c r="BZ391" s="2"/>
      <c r="CA391" s="2"/>
      <c r="CB391" s="2"/>
      <c r="CC391" s="2"/>
      <c r="CD391" s="2"/>
      <c r="CE391" s="2"/>
      <c r="CF391" s="2"/>
    </row>
    <row r="392" spans="1:84" ht="12.65" customHeight="1" x14ac:dyDescent="0.35">
      <c r="A392" s="372" t="s">
        <v>454</v>
      </c>
      <c r="B392" s="391" t="s">
        <v>256</v>
      </c>
      <c r="C392" s="189">
        <v>21047659</v>
      </c>
      <c r="D392" s="372"/>
      <c r="E392" s="372"/>
      <c r="F392" s="433"/>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c r="BE392" s="2"/>
      <c r="BF392" s="2"/>
      <c r="BG392" s="2"/>
      <c r="BH392" s="2"/>
      <c r="BI392" s="2"/>
      <c r="BJ392" s="2"/>
      <c r="BK392" s="2"/>
      <c r="BL392" s="2"/>
      <c r="BM392" s="2"/>
      <c r="BN392" s="2"/>
      <c r="BO392" s="2"/>
      <c r="BP392" s="2"/>
      <c r="BQ392" s="2"/>
      <c r="BR392" s="2"/>
      <c r="BS392" s="2"/>
      <c r="BT392" s="2"/>
      <c r="BU392" s="2"/>
      <c r="BV392" s="2"/>
      <c r="BW392" s="2"/>
      <c r="BX392" s="2"/>
      <c r="BY392" s="2"/>
      <c r="BZ392" s="2"/>
      <c r="CA392" s="2"/>
      <c r="CB392" s="2"/>
      <c r="CC392" s="2"/>
      <c r="CD392" s="2"/>
      <c r="CE392" s="2"/>
      <c r="CF392" s="2"/>
    </row>
    <row r="393" spans="1:84" ht="12.65" customHeight="1" x14ac:dyDescent="0.35">
      <c r="A393" s="372" t="s">
        <v>455</v>
      </c>
      <c r="B393" s="372"/>
      <c r="C393" s="379"/>
      <c r="D393" s="372">
        <f>D391+C392</f>
        <v>39609044</v>
      </c>
      <c r="E393" s="372"/>
      <c r="F393" s="434"/>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c r="BA393" s="2"/>
      <c r="BB393" s="2"/>
      <c r="BC393" s="2"/>
      <c r="BD393" s="2"/>
      <c r="BE393" s="2"/>
      <c r="BF393" s="2"/>
      <c r="BG393" s="2"/>
      <c r="BH393" s="2"/>
      <c r="BI393" s="2"/>
      <c r="BJ393" s="2"/>
      <c r="BK393" s="2"/>
      <c r="BL393" s="2"/>
      <c r="BM393" s="2"/>
      <c r="BN393" s="2"/>
      <c r="BO393" s="2"/>
      <c r="BP393" s="2"/>
      <c r="BQ393" s="2"/>
      <c r="BR393" s="2"/>
      <c r="BS393" s="2"/>
      <c r="BT393" s="2"/>
      <c r="BU393" s="2"/>
      <c r="BV393" s="2"/>
      <c r="BW393" s="2"/>
      <c r="BX393" s="2"/>
      <c r="BY393" s="2"/>
      <c r="BZ393" s="2"/>
      <c r="CA393" s="2"/>
      <c r="CB393" s="2"/>
      <c r="CC393" s="2"/>
      <c r="CD393" s="2"/>
      <c r="CE393" s="2"/>
      <c r="CF393" s="2"/>
    </row>
    <row r="394" spans="1:84" ht="12.65" customHeight="1" x14ac:dyDescent="0.35">
      <c r="A394" s="372" t="s">
        <v>456</v>
      </c>
      <c r="B394" s="391" t="s">
        <v>256</v>
      </c>
      <c r="C394" s="189"/>
      <c r="D394" s="372"/>
      <c r="E394" s="37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2"/>
      <c r="AX394" s="2"/>
      <c r="AY394" s="2"/>
      <c r="AZ394" s="2"/>
      <c r="BA394" s="2"/>
      <c r="BB394" s="2"/>
      <c r="BC394" s="2"/>
      <c r="BD394" s="2"/>
      <c r="BE394" s="2"/>
      <c r="BF394" s="2"/>
      <c r="BG394" s="2"/>
      <c r="BH394" s="2"/>
      <c r="BI394" s="2"/>
      <c r="BJ394" s="2"/>
      <c r="BK394" s="2"/>
      <c r="BL394" s="2"/>
      <c r="BM394" s="2"/>
      <c r="BN394" s="2"/>
      <c r="BO394" s="2"/>
      <c r="BP394" s="2"/>
      <c r="BQ394" s="2"/>
      <c r="BR394" s="2"/>
      <c r="BS394" s="2"/>
      <c r="BT394" s="2"/>
      <c r="BU394" s="2"/>
      <c r="BV394" s="2"/>
      <c r="BW394" s="2"/>
      <c r="BX394" s="2"/>
      <c r="BY394" s="2"/>
      <c r="BZ394" s="2"/>
      <c r="CA394" s="2"/>
      <c r="CB394" s="2"/>
      <c r="CC394" s="2"/>
      <c r="CD394" s="2"/>
      <c r="CE394" s="2"/>
      <c r="CF394" s="2"/>
    </row>
    <row r="395" spans="1:84" ht="12.65" customHeight="1" x14ac:dyDescent="0.35">
      <c r="A395" s="372" t="s">
        <v>457</v>
      </c>
      <c r="B395" s="391" t="s">
        <v>256</v>
      </c>
      <c r="C395" s="189"/>
      <c r="D395" s="372"/>
      <c r="E395" s="37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AY395" s="2"/>
      <c r="AZ395" s="2"/>
      <c r="BA395" s="2"/>
      <c r="BB395" s="2"/>
      <c r="BC395" s="2"/>
      <c r="BD395" s="2"/>
      <c r="BE395" s="2"/>
      <c r="BF395" s="2"/>
      <c r="BG395" s="2"/>
      <c r="BH395" s="2"/>
      <c r="BI395" s="2"/>
      <c r="BJ395" s="2"/>
      <c r="BK395" s="2"/>
      <c r="BL395" s="2"/>
      <c r="BM395" s="2"/>
      <c r="BN395" s="2"/>
      <c r="BO395" s="2"/>
      <c r="BP395" s="2"/>
      <c r="BQ395" s="2"/>
      <c r="BR395" s="2"/>
      <c r="BS395" s="2"/>
      <c r="BT395" s="2"/>
      <c r="BU395" s="2"/>
      <c r="BV395" s="2"/>
      <c r="BW395" s="2"/>
      <c r="BX395" s="2"/>
      <c r="BY395" s="2"/>
      <c r="BZ395" s="2"/>
      <c r="CA395" s="2"/>
      <c r="CB395" s="2"/>
      <c r="CC395" s="2"/>
      <c r="CD395" s="2"/>
      <c r="CE395" s="2"/>
      <c r="CF395" s="2"/>
    </row>
    <row r="396" spans="1:84" ht="13.5" customHeight="1" x14ac:dyDescent="0.35">
      <c r="A396" s="372" t="s">
        <v>458</v>
      </c>
      <c r="B396" s="372"/>
      <c r="C396" s="379"/>
      <c r="D396" s="372">
        <f>D393+C394-C395</f>
        <v>39609044</v>
      </c>
      <c r="E396" s="37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c r="AZ396" s="2"/>
      <c r="BA396" s="2"/>
      <c r="BB396" s="2"/>
      <c r="BC396" s="2"/>
      <c r="BD396" s="2"/>
      <c r="BE396" s="2"/>
      <c r="BF396" s="2"/>
      <c r="BG396" s="2"/>
      <c r="BH396" s="2"/>
      <c r="BI396" s="2"/>
      <c r="BJ396" s="2"/>
      <c r="BK396" s="2"/>
      <c r="BL396" s="2"/>
      <c r="BM396" s="2"/>
      <c r="BN396" s="2"/>
      <c r="BO396" s="2"/>
      <c r="BP396" s="2"/>
      <c r="BQ396" s="2"/>
      <c r="BR396" s="2"/>
      <c r="BS396" s="2"/>
      <c r="BT396" s="2"/>
      <c r="BU396" s="2"/>
      <c r="BV396" s="2"/>
      <c r="BW396" s="2"/>
      <c r="BX396" s="2"/>
      <c r="BY396" s="2"/>
      <c r="BZ396" s="2"/>
      <c r="CA396" s="2"/>
      <c r="CB396" s="2"/>
      <c r="CC396" s="2"/>
      <c r="CD396" s="2"/>
      <c r="CE396" s="2"/>
      <c r="CF396" s="2"/>
    </row>
    <row r="397" spans="1:84" ht="12.65" customHeight="1" x14ac:dyDescent="0.3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c r="AW397" s="2"/>
      <c r="AX397" s="2"/>
      <c r="AY397" s="2"/>
      <c r="AZ397" s="2"/>
      <c r="BA397" s="2"/>
      <c r="BB397" s="2"/>
      <c r="BC397" s="2"/>
      <c r="BD397" s="2"/>
      <c r="BE397" s="2"/>
      <c r="BF397" s="2"/>
      <c r="BG397" s="2"/>
      <c r="BH397" s="2"/>
      <c r="BI397" s="2"/>
      <c r="BJ397" s="2"/>
      <c r="BK397" s="2"/>
      <c r="BL397" s="2"/>
      <c r="BM397" s="2"/>
      <c r="BN397" s="2"/>
      <c r="BO397" s="2"/>
      <c r="BP397" s="2"/>
      <c r="BQ397" s="2"/>
      <c r="BR397" s="2"/>
      <c r="BS397" s="2"/>
      <c r="BT397" s="2"/>
      <c r="BU397" s="2"/>
      <c r="BV397" s="2"/>
      <c r="BW397" s="2"/>
      <c r="BX397" s="2"/>
      <c r="BY397" s="2"/>
      <c r="BZ397" s="2"/>
      <c r="CA397" s="2"/>
      <c r="CB397" s="2"/>
      <c r="CC397" s="2"/>
      <c r="CD397" s="2"/>
      <c r="CE397" s="2"/>
      <c r="CF397" s="2"/>
    </row>
    <row r="398" spans="1:84" ht="12.65" customHeight="1" x14ac:dyDescent="0.3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AY398" s="2"/>
      <c r="AZ398" s="2"/>
      <c r="BA398" s="2"/>
      <c r="BB398" s="2"/>
      <c r="BC398" s="2"/>
      <c r="BD398" s="2"/>
      <c r="BE398" s="2"/>
      <c r="BF398" s="2"/>
      <c r="BG398" s="2"/>
      <c r="BH398" s="2"/>
      <c r="BI398" s="2"/>
      <c r="BJ398" s="2"/>
      <c r="BK398" s="2"/>
      <c r="BL398" s="2"/>
      <c r="BM398" s="2"/>
      <c r="BN398" s="2"/>
      <c r="BO398" s="2"/>
      <c r="BP398" s="2"/>
      <c r="BQ398" s="2"/>
      <c r="BR398" s="2"/>
      <c r="BS398" s="2"/>
      <c r="BT398" s="2"/>
      <c r="BU398" s="2"/>
      <c r="BV398" s="2"/>
      <c r="BW398" s="2"/>
      <c r="BX398" s="2"/>
      <c r="BY398" s="2"/>
      <c r="BZ398" s="2"/>
      <c r="CA398" s="2"/>
      <c r="CB398" s="2"/>
      <c r="CC398" s="2"/>
      <c r="CD398" s="2"/>
      <c r="CE398" s="2"/>
      <c r="CF398" s="2"/>
    </row>
    <row r="399" spans="1:84" ht="12" customHeight="1" x14ac:dyDescent="0.3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AY399" s="2"/>
      <c r="AZ399" s="2"/>
      <c r="BA399" s="2"/>
      <c r="BB399" s="2"/>
      <c r="BC399" s="2"/>
      <c r="BD399" s="2"/>
      <c r="BE399" s="2"/>
      <c r="BF399" s="2"/>
      <c r="BG399" s="2"/>
      <c r="BH399" s="2"/>
      <c r="BI399" s="2"/>
      <c r="BJ399" s="2"/>
      <c r="BK399" s="2"/>
      <c r="BL399" s="2"/>
      <c r="BM399" s="2"/>
      <c r="BN399" s="2"/>
      <c r="BO399" s="2"/>
      <c r="BP399" s="2"/>
      <c r="BQ399" s="2"/>
      <c r="BR399" s="2"/>
      <c r="BS399" s="2"/>
      <c r="BT399" s="2"/>
      <c r="BU399" s="2"/>
      <c r="BV399" s="2"/>
      <c r="BW399" s="2"/>
      <c r="BX399" s="2"/>
      <c r="BY399" s="2"/>
      <c r="BZ399" s="2"/>
      <c r="CA399" s="2"/>
      <c r="CB399" s="2"/>
      <c r="CC399" s="2"/>
      <c r="CD399" s="2"/>
      <c r="CE399" s="2"/>
      <c r="CF399" s="2"/>
    </row>
    <row r="400" spans="1:84" ht="12" customHeight="1" x14ac:dyDescent="0.3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2"/>
      <c r="AX400" s="2"/>
      <c r="AY400" s="2"/>
      <c r="AZ400" s="2"/>
      <c r="BA400" s="2"/>
      <c r="BB400" s="2"/>
      <c r="BC400" s="2"/>
      <c r="BD400" s="2"/>
      <c r="BE400" s="2"/>
      <c r="BF400" s="2"/>
      <c r="BG400" s="2"/>
      <c r="BH400" s="2"/>
      <c r="BI400" s="2"/>
      <c r="BJ400" s="2"/>
      <c r="BK400" s="2"/>
      <c r="BL400" s="2"/>
      <c r="BM400" s="2"/>
      <c r="BN400" s="2"/>
      <c r="BO400" s="2"/>
      <c r="BP400" s="2"/>
      <c r="BQ400" s="2"/>
      <c r="BR400" s="2"/>
      <c r="BS400" s="2"/>
      <c r="BT400" s="2"/>
      <c r="BU400" s="2"/>
      <c r="BV400" s="2"/>
      <c r="BW400" s="2"/>
      <c r="BX400" s="2"/>
      <c r="BY400" s="2"/>
      <c r="BZ400" s="2"/>
      <c r="CA400" s="2"/>
      <c r="CB400" s="2"/>
      <c r="CC400" s="2"/>
      <c r="CD400" s="2"/>
      <c r="CE400" s="2"/>
      <c r="CF400" s="2"/>
    </row>
    <row r="401" spans="1:84" ht="12" customHeight="1" x14ac:dyDescent="0.3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c r="AW401" s="2"/>
      <c r="AX401" s="2"/>
      <c r="AY401" s="2"/>
      <c r="AZ401" s="2"/>
      <c r="BA401" s="2"/>
      <c r="BB401" s="2"/>
      <c r="BC401" s="2"/>
      <c r="BD401" s="2"/>
      <c r="BE401" s="2"/>
      <c r="BF401" s="2"/>
      <c r="BG401" s="2"/>
      <c r="BH401" s="2"/>
      <c r="BI401" s="2"/>
      <c r="BJ401" s="2"/>
      <c r="BK401" s="2"/>
      <c r="BL401" s="2"/>
      <c r="BM401" s="2"/>
      <c r="BN401" s="2"/>
      <c r="BO401" s="2"/>
      <c r="BP401" s="2"/>
      <c r="BQ401" s="2"/>
      <c r="BR401" s="2"/>
      <c r="BS401" s="2"/>
      <c r="BT401" s="2"/>
      <c r="BU401" s="2"/>
      <c r="BV401" s="2"/>
      <c r="BW401" s="2"/>
      <c r="BX401" s="2"/>
      <c r="BY401" s="2"/>
      <c r="BZ401" s="2"/>
      <c r="CA401" s="2"/>
      <c r="CB401" s="2"/>
      <c r="CC401" s="2"/>
      <c r="CD401" s="2"/>
      <c r="CE401" s="2"/>
      <c r="CF401" s="2"/>
    </row>
    <row r="402" spans="1:84" ht="12" customHeight="1" x14ac:dyDescent="0.3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2"/>
      <c r="AW402" s="2"/>
      <c r="AX402" s="2"/>
      <c r="AY402" s="2"/>
      <c r="AZ402" s="2"/>
      <c r="BA402" s="2"/>
      <c r="BB402" s="2"/>
      <c r="BC402" s="2"/>
      <c r="BD402" s="2"/>
      <c r="BE402" s="2"/>
      <c r="BF402" s="2"/>
      <c r="BG402" s="2"/>
      <c r="BH402" s="2"/>
      <c r="BI402" s="2"/>
      <c r="BJ402" s="2"/>
      <c r="BK402" s="2"/>
      <c r="BL402" s="2"/>
      <c r="BM402" s="2"/>
      <c r="BN402" s="2"/>
      <c r="BO402" s="2"/>
      <c r="BP402" s="2"/>
      <c r="BQ402" s="2"/>
      <c r="BR402" s="2"/>
      <c r="BS402" s="2"/>
      <c r="BT402" s="2"/>
      <c r="BU402" s="2"/>
      <c r="BV402" s="2"/>
      <c r="BW402" s="2"/>
      <c r="BX402" s="2"/>
      <c r="BY402" s="2"/>
      <c r="BZ402" s="2"/>
      <c r="CA402" s="2"/>
      <c r="CB402" s="2"/>
      <c r="CC402" s="2"/>
      <c r="CD402" s="2"/>
      <c r="CE402" s="2"/>
      <c r="CF402" s="2"/>
    </row>
    <row r="403" spans="1:84" ht="12" customHeight="1" x14ac:dyDescent="0.3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c r="AW403" s="2"/>
      <c r="AX403" s="2"/>
      <c r="AY403" s="2"/>
      <c r="AZ403" s="2"/>
      <c r="BA403" s="2"/>
      <c r="BB403" s="2"/>
      <c r="BC403" s="2"/>
      <c r="BD403" s="2"/>
      <c r="BE403" s="2"/>
      <c r="BF403" s="2"/>
      <c r="BG403" s="2"/>
      <c r="BH403" s="2"/>
      <c r="BI403" s="2"/>
      <c r="BJ403" s="2"/>
      <c r="BK403" s="2"/>
      <c r="BL403" s="2"/>
      <c r="BM403" s="2"/>
      <c r="BN403" s="2"/>
      <c r="BO403" s="2"/>
      <c r="BP403" s="2"/>
      <c r="BQ403" s="2"/>
      <c r="BR403" s="2"/>
      <c r="BS403" s="2"/>
      <c r="BT403" s="2"/>
      <c r="BU403" s="2"/>
      <c r="BV403" s="2"/>
      <c r="BW403" s="2"/>
      <c r="BX403" s="2"/>
      <c r="BY403" s="2"/>
      <c r="BZ403" s="2"/>
      <c r="CA403" s="2"/>
      <c r="CB403" s="2"/>
      <c r="CC403" s="2"/>
      <c r="CD403" s="2"/>
      <c r="CE403" s="2"/>
      <c r="CF403" s="2"/>
    </row>
    <row r="404" spans="1:84" ht="12.65" customHeight="1" x14ac:dyDescent="0.3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c r="BA404" s="2"/>
      <c r="BB404" s="2"/>
      <c r="BC404" s="2"/>
      <c r="BD404" s="2"/>
      <c r="BE404" s="2"/>
      <c r="BF404" s="2"/>
      <c r="BG404" s="2"/>
      <c r="BH404" s="2"/>
      <c r="BI404" s="2"/>
      <c r="BJ404" s="2"/>
      <c r="BK404" s="2"/>
      <c r="BL404" s="2"/>
      <c r="BM404" s="2"/>
      <c r="BN404" s="2"/>
      <c r="BO404" s="2"/>
      <c r="BP404" s="2"/>
      <c r="BQ404" s="2"/>
      <c r="BR404" s="2"/>
      <c r="BS404" s="2"/>
      <c r="BT404" s="2"/>
      <c r="BU404" s="2"/>
      <c r="BV404" s="2"/>
      <c r="BW404" s="2"/>
      <c r="BX404" s="2"/>
      <c r="BY404" s="2"/>
      <c r="BZ404" s="2"/>
      <c r="CA404" s="2"/>
      <c r="CB404" s="2"/>
      <c r="CC404" s="2"/>
      <c r="CD404" s="2"/>
      <c r="CE404" s="2"/>
      <c r="CF404" s="2"/>
    </row>
    <row r="405" spans="1:84" ht="12.65" customHeight="1" x14ac:dyDescent="0.3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c r="AW405" s="2"/>
      <c r="AX405" s="2"/>
      <c r="AY405" s="2"/>
      <c r="AZ405" s="2"/>
      <c r="BA405" s="2"/>
      <c r="BB405" s="2"/>
      <c r="BC405" s="2"/>
      <c r="BD405" s="2"/>
      <c r="BE405" s="2"/>
      <c r="BF405" s="2"/>
      <c r="BG405" s="2"/>
      <c r="BH405" s="2"/>
      <c r="BI405" s="2"/>
      <c r="BJ405" s="2"/>
      <c r="BK405" s="2"/>
      <c r="BL405" s="2"/>
      <c r="BM405" s="2"/>
      <c r="BN405" s="2"/>
      <c r="BO405" s="2"/>
      <c r="BP405" s="2"/>
      <c r="BQ405" s="2"/>
      <c r="BR405" s="2"/>
      <c r="BS405" s="2"/>
      <c r="BT405" s="2"/>
      <c r="BU405" s="2"/>
      <c r="BV405" s="2"/>
      <c r="BW405" s="2"/>
      <c r="BX405" s="2"/>
      <c r="BY405" s="2"/>
      <c r="BZ405" s="2"/>
      <c r="CA405" s="2"/>
      <c r="CB405" s="2"/>
      <c r="CC405" s="2"/>
      <c r="CD405" s="2"/>
      <c r="CE405" s="2"/>
      <c r="CF405" s="2"/>
    </row>
    <row r="406" spans="1:84" ht="12.65" customHeight="1" x14ac:dyDescent="0.3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c r="AZ406" s="2"/>
      <c r="BA406" s="2"/>
      <c r="BB406" s="2"/>
      <c r="BC406" s="2"/>
      <c r="BD406" s="2"/>
      <c r="BE406" s="2"/>
      <c r="BF406" s="2"/>
      <c r="BG406" s="2"/>
      <c r="BH406" s="2"/>
      <c r="BI406" s="2"/>
      <c r="BJ406" s="2"/>
      <c r="BK406" s="2"/>
      <c r="BL406" s="2"/>
      <c r="BM406" s="2"/>
      <c r="BN406" s="2"/>
      <c r="BO406" s="2"/>
      <c r="BP406" s="2"/>
      <c r="BQ406" s="2"/>
      <c r="BR406" s="2"/>
      <c r="BS406" s="2"/>
      <c r="BT406" s="2"/>
      <c r="BU406" s="2"/>
      <c r="BV406" s="2"/>
      <c r="BW406" s="2"/>
      <c r="BX406" s="2"/>
      <c r="BY406" s="2"/>
      <c r="BZ406" s="2"/>
      <c r="CA406" s="2"/>
      <c r="CB406" s="2"/>
      <c r="CC406" s="2"/>
      <c r="CD406" s="2"/>
      <c r="CE406" s="2"/>
      <c r="CF406" s="2"/>
    </row>
    <row r="407" spans="1:84" ht="12.65" customHeight="1" x14ac:dyDescent="0.3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c r="BA407" s="2"/>
      <c r="BB407" s="2"/>
      <c r="BC407" s="2"/>
      <c r="BD407" s="2"/>
      <c r="BE407" s="2"/>
      <c r="BF407" s="2"/>
      <c r="BG407" s="2"/>
      <c r="BH407" s="2"/>
      <c r="BI407" s="2"/>
      <c r="BJ407" s="2"/>
      <c r="BK407" s="2"/>
      <c r="BL407" s="2"/>
      <c r="BM407" s="2"/>
      <c r="BN407" s="2"/>
      <c r="BO407" s="2"/>
      <c r="BP407" s="2"/>
      <c r="BQ407" s="2"/>
      <c r="BR407" s="2"/>
      <c r="BS407" s="2"/>
      <c r="BT407" s="2"/>
      <c r="BU407" s="2"/>
      <c r="BV407" s="2"/>
      <c r="BW407" s="2"/>
      <c r="BX407" s="2"/>
      <c r="BY407" s="2"/>
      <c r="BZ407" s="2"/>
      <c r="CA407" s="2"/>
      <c r="CB407" s="2"/>
      <c r="CC407" s="2"/>
      <c r="CD407" s="2"/>
      <c r="CE407" s="2"/>
      <c r="CF407" s="2"/>
    </row>
    <row r="408" spans="1:84" ht="12.65" customHeight="1" x14ac:dyDescent="0.3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c r="AS408" s="2"/>
      <c r="AT408" s="2"/>
      <c r="AU408" s="2"/>
      <c r="AV408" s="2"/>
      <c r="AW408" s="2"/>
      <c r="AX408" s="2"/>
      <c r="AY408" s="2"/>
      <c r="AZ408" s="2"/>
      <c r="BA408" s="2"/>
      <c r="BB408" s="2"/>
      <c r="BC408" s="2"/>
      <c r="BD408" s="2"/>
      <c r="BE408" s="2"/>
      <c r="BF408" s="2"/>
      <c r="BG408" s="2"/>
      <c r="BH408" s="2"/>
      <c r="BI408" s="2"/>
      <c r="BJ408" s="2"/>
      <c r="BK408" s="2"/>
      <c r="BL408" s="2"/>
      <c r="BM408" s="2"/>
      <c r="BN408" s="2"/>
      <c r="BO408" s="2"/>
      <c r="BP408" s="2"/>
      <c r="BQ408" s="2"/>
      <c r="BR408" s="2"/>
      <c r="BS408" s="2"/>
      <c r="BT408" s="2"/>
      <c r="BU408" s="2"/>
      <c r="BV408" s="2"/>
      <c r="BW408" s="2"/>
      <c r="BX408" s="2"/>
      <c r="BY408" s="2"/>
      <c r="BZ408" s="2"/>
      <c r="CA408" s="2"/>
      <c r="CB408" s="2"/>
      <c r="CC408" s="2"/>
      <c r="CD408" s="2"/>
      <c r="CE408" s="2"/>
      <c r="CF408" s="2"/>
    </row>
    <row r="409" spans="1:84" ht="12.65" customHeight="1" x14ac:dyDescent="0.3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c r="AS409" s="2"/>
      <c r="AT409" s="2"/>
      <c r="AU409" s="2"/>
      <c r="AV409" s="2"/>
      <c r="AW409" s="2"/>
      <c r="AX409" s="2"/>
      <c r="AY409" s="2"/>
      <c r="AZ409" s="2"/>
      <c r="BA409" s="2"/>
      <c r="BB409" s="2"/>
      <c r="BC409" s="2"/>
      <c r="BD409" s="2"/>
      <c r="BE409" s="2"/>
      <c r="BF409" s="2"/>
      <c r="BG409" s="2"/>
      <c r="BH409" s="2"/>
      <c r="BI409" s="2"/>
      <c r="BJ409" s="2"/>
      <c r="BK409" s="2"/>
      <c r="BL409" s="2"/>
      <c r="BM409" s="2"/>
      <c r="BN409" s="2"/>
      <c r="BO409" s="2"/>
      <c r="BP409" s="2"/>
      <c r="BQ409" s="2"/>
      <c r="BR409" s="2"/>
      <c r="BS409" s="2"/>
      <c r="BT409" s="2"/>
      <c r="BU409" s="2"/>
      <c r="BV409" s="2"/>
      <c r="BW409" s="2"/>
      <c r="BX409" s="2"/>
      <c r="BY409" s="2"/>
      <c r="BZ409" s="2"/>
      <c r="CA409" s="2"/>
      <c r="CB409" s="2"/>
      <c r="CC409" s="2"/>
      <c r="CD409" s="2"/>
      <c r="CE409" s="2"/>
      <c r="CF409" s="2"/>
    </row>
    <row r="410" spans="1:84" ht="12.65" customHeight="1" x14ac:dyDescent="0.3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c r="AZ410" s="2"/>
      <c r="BA410" s="2"/>
      <c r="BB410" s="2"/>
      <c r="BC410" s="2"/>
      <c r="BD410" s="2"/>
      <c r="BE410" s="2"/>
      <c r="BF410" s="2"/>
      <c r="BG410" s="2"/>
      <c r="BH410" s="2"/>
      <c r="BI410" s="2"/>
      <c r="BJ410" s="2"/>
      <c r="BK410" s="2"/>
      <c r="BL410" s="2"/>
      <c r="BM410" s="2"/>
      <c r="BN410" s="2"/>
      <c r="BO410" s="2"/>
      <c r="BP410" s="2"/>
      <c r="BQ410" s="2"/>
      <c r="BR410" s="2"/>
      <c r="BS410" s="2"/>
      <c r="BT410" s="2"/>
      <c r="BU410" s="2"/>
      <c r="BV410" s="2"/>
      <c r="BW410" s="2"/>
      <c r="BX410" s="2"/>
      <c r="BY410" s="2"/>
      <c r="BZ410" s="2"/>
      <c r="CA410" s="2"/>
      <c r="CB410" s="2"/>
      <c r="CC410" s="2"/>
      <c r="CD410" s="2"/>
      <c r="CE410" s="2"/>
      <c r="CF410" s="2"/>
    </row>
    <row r="411" spans="1:84" ht="12.65" customHeight="1" x14ac:dyDescent="0.35">
      <c r="A411" s="2"/>
      <c r="B411" s="2"/>
      <c r="C411" s="435" t="s">
        <v>459</v>
      </c>
      <c r="D411" s="2"/>
      <c r="E411" s="436"/>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c r="AU411" s="2"/>
      <c r="AV411" s="2"/>
      <c r="AW411" s="2"/>
      <c r="AX411" s="2"/>
      <c r="AY411" s="2"/>
      <c r="AZ411" s="2"/>
      <c r="BA411" s="2"/>
      <c r="BB411" s="2"/>
      <c r="BC411" s="2"/>
      <c r="BD411" s="2"/>
      <c r="BE411" s="2"/>
      <c r="BF411" s="2"/>
      <c r="BG411" s="2"/>
      <c r="BH411" s="2"/>
      <c r="BI411" s="2"/>
      <c r="BJ411" s="2"/>
      <c r="BK411" s="2"/>
      <c r="BL411" s="2"/>
      <c r="BM411" s="2"/>
      <c r="BN411" s="2"/>
      <c r="BO411" s="2"/>
      <c r="BP411" s="2"/>
      <c r="BQ411" s="2"/>
      <c r="BR411" s="2"/>
      <c r="BS411" s="2"/>
      <c r="BT411" s="2"/>
      <c r="BU411" s="2"/>
      <c r="BV411" s="2"/>
      <c r="BW411" s="2"/>
      <c r="BX411" s="2"/>
      <c r="BY411" s="2"/>
      <c r="BZ411" s="2"/>
      <c r="CA411" s="2"/>
      <c r="CB411" s="2"/>
      <c r="CC411" s="2"/>
      <c r="CD411" s="2"/>
      <c r="CE411" s="2"/>
      <c r="CF411" s="2"/>
    </row>
    <row r="412" spans="1:84" ht="12.65" customHeight="1" x14ac:dyDescent="0.35">
      <c r="A412" s="2" t="str">
        <f>C84&amp;"   "&amp;"H-"&amp;FIXED(C83,0,TRUE)&amp;"     FYE "&amp;C82</f>
        <v>Confluence Health:Central Washington Hospital   H-0     FYE 12/31/2019</v>
      </c>
      <c r="B412" s="2"/>
      <c r="C412" s="2"/>
      <c r="D412" s="2"/>
      <c r="E412" s="436"/>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2"/>
      <c r="AX412" s="2"/>
      <c r="AY412" s="2"/>
      <c r="AZ412" s="2"/>
      <c r="BA412" s="2"/>
      <c r="BB412" s="2"/>
      <c r="BC412" s="2"/>
      <c r="BD412" s="2"/>
      <c r="BE412" s="2"/>
      <c r="BF412" s="2"/>
      <c r="BG412" s="2"/>
      <c r="BH412" s="2"/>
      <c r="BI412" s="2"/>
      <c r="BJ412" s="2"/>
      <c r="BK412" s="2"/>
      <c r="BL412" s="2"/>
      <c r="BM412" s="2"/>
      <c r="BN412" s="2"/>
      <c r="BO412" s="2"/>
      <c r="BP412" s="2"/>
      <c r="BQ412" s="2"/>
      <c r="BR412" s="2"/>
      <c r="BS412" s="2"/>
      <c r="BT412" s="2"/>
      <c r="BU412" s="2"/>
      <c r="BV412" s="2"/>
      <c r="BW412" s="2"/>
      <c r="BX412" s="2"/>
      <c r="BY412" s="2"/>
      <c r="BZ412" s="2"/>
      <c r="CA412" s="2"/>
      <c r="CB412" s="2"/>
      <c r="CC412" s="2"/>
      <c r="CD412" s="2"/>
      <c r="CE412" s="2"/>
      <c r="CF412" s="2"/>
    </row>
    <row r="413" spans="1:84" ht="12.65" customHeight="1" x14ac:dyDescent="0.35">
      <c r="A413" s="2" t="s">
        <v>460</v>
      </c>
      <c r="B413" s="435" t="s">
        <v>461</v>
      </c>
      <c r="C413" s="435" t="s">
        <v>1243</v>
      </c>
      <c r="D413" s="435" t="s">
        <v>462</v>
      </c>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c r="AZ413" s="2"/>
      <c r="BA413" s="2"/>
      <c r="BB413" s="2"/>
      <c r="BC413" s="2"/>
      <c r="BD413" s="2"/>
      <c r="BE413" s="2"/>
      <c r="BF413" s="2"/>
      <c r="BG413" s="2"/>
      <c r="BH413" s="2"/>
      <c r="BI413" s="2"/>
      <c r="BJ413" s="2"/>
      <c r="BK413" s="2"/>
      <c r="BL413" s="2"/>
      <c r="BM413" s="2"/>
      <c r="BN413" s="2"/>
      <c r="BO413" s="2"/>
      <c r="BP413" s="2"/>
      <c r="BQ413" s="2"/>
      <c r="BR413" s="2"/>
      <c r="BS413" s="2"/>
      <c r="BT413" s="2"/>
      <c r="BU413" s="2"/>
      <c r="BV413" s="2"/>
      <c r="BW413" s="2"/>
      <c r="BX413" s="2"/>
      <c r="BY413" s="2"/>
      <c r="BZ413" s="2"/>
      <c r="CA413" s="2"/>
      <c r="CB413" s="2"/>
      <c r="CC413" s="2"/>
      <c r="CD413" s="2"/>
      <c r="CE413" s="2"/>
      <c r="CF413" s="2"/>
    </row>
    <row r="414" spans="1:84" ht="12.65" customHeight="1" x14ac:dyDescent="0.35">
      <c r="A414" s="2" t="s">
        <v>463</v>
      </c>
      <c r="B414" s="2">
        <f>C111</f>
        <v>11279</v>
      </c>
      <c r="C414" s="2">
        <f>E138</f>
        <v>11279</v>
      </c>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c r="AR414" s="2"/>
      <c r="AS414" s="2"/>
      <c r="AT414" s="2"/>
      <c r="AU414" s="2"/>
      <c r="AV414" s="2"/>
      <c r="AW414" s="2"/>
      <c r="AX414" s="2"/>
      <c r="AY414" s="2"/>
      <c r="AZ414" s="2"/>
      <c r="BA414" s="2"/>
      <c r="BB414" s="2"/>
      <c r="BC414" s="2"/>
      <c r="BD414" s="2"/>
      <c r="BE414" s="2"/>
      <c r="BF414" s="2"/>
      <c r="BG414" s="2"/>
      <c r="BH414" s="2"/>
      <c r="BI414" s="2"/>
      <c r="BJ414" s="2"/>
      <c r="BK414" s="2"/>
      <c r="BL414" s="2"/>
      <c r="BM414" s="2"/>
      <c r="BN414" s="2"/>
      <c r="BO414" s="2"/>
      <c r="BP414" s="2"/>
      <c r="BQ414" s="2"/>
      <c r="BR414" s="2"/>
      <c r="BS414" s="2"/>
      <c r="BT414" s="2"/>
      <c r="BU414" s="2"/>
      <c r="BV414" s="2"/>
      <c r="BW414" s="2"/>
      <c r="BX414" s="2"/>
      <c r="BY414" s="2"/>
      <c r="BZ414" s="2"/>
      <c r="CA414" s="2"/>
      <c r="CB414" s="2"/>
      <c r="CC414" s="2"/>
      <c r="CD414" s="2"/>
      <c r="CE414" s="2"/>
      <c r="CF414" s="2"/>
    </row>
    <row r="415" spans="1:84" ht="12.65" customHeight="1" x14ac:dyDescent="0.35">
      <c r="A415" s="2" t="s">
        <v>464</v>
      </c>
      <c r="B415" s="2">
        <f>D111</f>
        <v>45190</v>
      </c>
      <c r="C415" s="2">
        <f>E139</f>
        <v>45190</v>
      </c>
      <c r="D415" s="2">
        <f>SUM(C59:H59)+N59</f>
        <v>45190</v>
      </c>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c r="AO415" s="2"/>
      <c r="AP415" s="2"/>
      <c r="AQ415" s="2"/>
      <c r="AR415" s="2"/>
      <c r="AS415" s="2"/>
      <c r="AT415" s="2"/>
      <c r="AU415" s="2"/>
      <c r="AV415" s="2"/>
      <c r="AW415" s="2"/>
      <c r="AX415" s="2"/>
      <c r="AY415" s="2"/>
      <c r="AZ415" s="2"/>
      <c r="BA415" s="2"/>
      <c r="BB415" s="2"/>
      <c r="BC415" s="2"/>
      <c r="BD415" s="2"/>
      <c r="BE415" s="2"/>
      <c r="BF415" s="2"/>
      <c r="BG415" s="2"/>
      <c r="BH415" s="2"/>
      <c r="BI415" s="2"/>
      <c r="BJ415" s="2"/>
      <c r="BK415" s="2"/>
      <c r="BL415" s="2"/>
      <c r="BM415" s="2"/>
      <c r="BN415" s="2"/>
      <c r="BO415" s="2"/>
      <c r="BP415" s="2"/>
      <c r="BQ415" s="2"/>
      <c r="BR415" s="2"/>
      <c r="BS415" s="2"/>
      <c r="BT415" s="2"/>
      <c r="BU415" s="2"/>
      <c r="BV415" s="2"/>
      <c r="BW415" s="2"/>
      <c r="BX415" s="2"/>
      <c r="BY415" s="2"/>
      <c r="BZ415" s="2"/>
      <c r="CA415" s="2"/>
      <c r="CB415" s="2"/>
      <c r="CC415" s="2"/>
      <c r="CD415" s="2"/>
      <c r="CE415" s="2"/>
      <c r="CF415" s="2"/>
    </row>
    <row r="416" spans="1:84" ht="12.65" customHeight="1" x14ac:dyDescent="0.3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c r="AO416" s="2"/>
      <c r="AP416" s="2"/>
      <c r="AQ416" s="2"/>
      <c r="AR416" s="2"/>
      <c r="AS416" s="2"/>
      <c r="AT416" s="2"/>
      <c r="AU416" s="2"/>
      <c r="AV416" s="2"/>
      <c r="AW416" s="2"/>
      <c r="AX416" s="2"/>
      <c r="AY416" s="2"/>
      <c r="AZ416" s="2"/>
      <c r="BA416" s="2"/>
      <c r="BB416" s="2"/>
      <c r="BC416" s="2"/>
      <c r="BD416" s="2"/>
      <c r="BE416" s="2"/>
      <c r="BF416" s="2"/>
      <c r="BG416" s="2"/>
      <c r="BH416" s="2"/>
      <c r="BI416" s="2"/>
      <c r="BJ416" s="2"/>
      <c r="BK416" s="2"/>
      <c r="BL416" s="2"/>
      <c r="BM416" s="2"/>
      <c r="BN416" s="2"/>
      <c r="BO416" s="2"/>
      <c r="BP416" s="2"/>
      <c r="BQ416" s="2"/>
      <c r="BR416" s="2"/>
      <c r="BS416" s="2"/>
      <c r="BT416" s="2"/>
      <c r="BU416" s="2"/>
      <c r="BV416" s="2"/>
      <c r="BW416" s="2"/>
      <c r="BX416" s="2"/>
      <c r="BY416" s="2"/>
      <c r="BZ416" s="2"/>
      <c r="CA416" s="2"/>
      <c r="CB416" s="2"/>
      <c r="CC416" s="2"/>
      <c r="CD416" s="2"/>
      <c r="CE416" s="2"/>
      <c r="CF416" s="2"/>
    </row>
    <row r="417" spans="1:84" ht="12.65" customHeight="1" x14ac:dyDescent="0.35">
      <c r="A417" s="2" t="s">
        <v>465</v>
      </c>
      <c r="B417" s="2">
        <f>C112</f>
        <v>0</v>
      </c>
      <c r="C417" s="2">
        <f>E144</f>
        <v>0</v>
      </c>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c r="AN417" s="2"/>
      <c r="AO417" s="2"/>
      <c r="AP417" s="2"/>
      <c r="AQ417" s="2"/>
      <c r="AR417" s="2"/>
      <c r="AS417" s="2"/>
      <c r="AT417" s="2"/>
      <c r="AU417" s="2"/>
      <c r="AV417" s="2"/>
      <c r="AW417" s="2"/>
      <c r="AX417" s="2"/>
      <c r="AY417" s="2"/>
      <c r="AZ417" s="2"/>
      <c r="BA417" s="2"/>
      <c r="BB417" s="2"/>
      <c r="BC417" s="2"/>
      <c r="BD417" s="2"/>
      <c r="BE417" s="2"/>
      <c r="BF417" s="2"/>
      <c r="BG417" s="2"/>
      <c r="BH417" s="2"/>
      <c r="BI417" s="2"/>
      <c r="BJ417" s="2"/>
      <c r="BK417" s="2"/>
      <c r="BL417" s="2"/>
      <c r="BM417" s="2"/>
      <c r="BN417" s="2"/>
      <c r="BO417" s="2"/>
      <c r="BP417" s="2"/>
      <c r="BQ417" s="2"/>
      <c r="BR417" s="2"/>
      <c r="BS417" s="2"/>
      <c r="BT417" s="2"/>
      <c r="BU417" s="2"/>
      <c r="BV417" s="2"/>
      <c r="BW417" s="2"/>
      <c r="BX417" s="2"/>
      <c r="BY417" s="2"/>
      <c r="BZ417" s="2"/>
      <c r="CA417" s="2"/>
      <c r="CB417" s="2"/>
      <c r="CC417" s="2"/>
      <c r="CD417" s="2"/>
      <c r="CE417" s="2"/>
      <c r="CF417" s="2"/>
    </row>
    <row r="418" spans="1:84" ht="12.65" customHeight="1" x14ac:dyDescent="0.35">
      <c r="A418" s="2" t="s">
        <v>466</v>
      </c>
      <c r="B418" s="2">
        <f>D112</f>
        <v>0</v>
      </c>
      <c r="C418" s="2">
        <f>E145</f>
        <v>0</v>
      </c>
      <c r="D418" s="2">
        <f>K59+L59</f>
        <v>0</v>
      </c>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c r="AN418" s="2"/>
      <c r="AO418" s="2"/>
      <c r="AP418" s="2"/>
      <c r="AQ418" s="2"/>
      <c r="AR418" s="2"/>
      <c r="AS418" s="2"/>
      <c r="AT418" s="2"/>
      <c r="AU418" s="2"/>
      <c r="AV418" s="2"/>
      <c r="AW418" s="2"/>
      <c r="AX418" s="2"/>
      <c r="AY418" s="2"/>
      <c r="AZ418" s="2"/>
      <c r="BA418" s="2"/>
      <c r="BB418" s="2"/>
      <c r="BC418" s="2"/>
      <c r="BD418" s="2"/>
      <c r="BE418" s="2"/>
      <c r="BF418" s="2"/>
      <c r="BG418" s="2"/>
      <c r="BH418" s="2"/>
      <c r="BI418" s="2"/>
      <c r="BJ418" s="2"/>
      <c r="BK418" s="2"/>
      <c r="BL418" s="2"/>
      <c r="BM418" s="2"/>
      <c r="BN418" s="2"/>
      <c r="BO418" s="2"/>
      <c r="BP418" s="2"/>
      <c r="BQ418" s="2"/>
      <c r="BR418" s="2"/>
      <c r="BS418" s="2"/>
      <c r="BT418" s="2"/>
      <c r="BU418" s="2"/>
      <c r="BV418" s="2"/>
      <c r="BW418" s="2"/>
      <c r="BX418" s="2"/>
      <c r="BY418" s="2"/>
      <c r="BZ418" s="2"/>
      <c r="CA418" s="2"/>
      <c r="CB418" s="2"/>
      <c r="CC418" s="2"/>
      <c r="CD418" s="2"/>
      <c r="CE418" s="2"/>
      <c r="CF418" s="2"/>
    </row>
    <row r="419" spans="1:84" ht="12.65" customHeight="1" x14ac:dyDescent="0.3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c r="AO419" s="2"/>
      <c r="AP419" s="2"/>
      <c r="AQ419" s="2"/>
      <c r="AR419" s="2"/>
      <c r="AS419" s="2"/>
      <c r="AT419" s="2"/>
      <c r="AU419" s="2"/>
      <c r="AV419" s="2"/>
      <c r="AW419" s="2"/>
      <c r="AX419" s="2"/>
      <c r="AY419" s="2"/>
      <c r="AZ419" s="2"/>
      <c r="BA419" s="2"/>
      <c r="BB419" s="2"/>
      <c r="BC419" s="2"/>
      <c r="BD419" s="2"/>
      <c r="BE419" s="2"/>
      <c r="BF419" s="2"/>
      <c r="BG419" s="2"/>
      <c r="BH419" s="2"/>
      <c r="BI419" s="2"/>
      <c r="BJ419" s="2"/>
      <c r="BK419" s="2"/>
      <c r="BL419" s="2"/>
      <c r="BM419" s="2"/>
      <c r="BN419" s="2"/>
      <c r="BO419" s="2"/>
      <c r="BP419" s="2"/>
      <c r="BQ419" s="2"/>
      <c r="BR419" s="2"/>
      <c r="BS419" s="2"/>
      <c r="BT419" s="2"/>
      <c r="BU419" s="2"/>
      <c r="BV419" s="2"/>
      <c r="BW419" s="2"/>
      <c r="BX419" s="2"/>
      <c r="BY419" s="2"/>
      <c r="BZ419" s="2"/>
      <c r="CA419" s="2"/>
      <c r="CB419" s="2"/>
      <c r="CC419" s="2"/>
      <c r="CD419" s="2"/>
      <c r="CE419" s="2"/>
      <c r="CF419" s="2"/>
    </row>
    <row r="420" spans="1:84" ht="12.65" customHeight="1" x14ac:dyDescent="0.35">
      <c r="A420" s="2" t="s">
        <v>467</v>
      </c>
      <c r="B420" s="2">
        <f>C113</f>
        <v>0</v>
      </c>
      <c r="C420" s="2">
        <f>E150</f>
        <v>0</v>
      </c>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c r="AN420" s="2"/>
      <c r="AO420" s="2"/>
      <c r="AP420" s="2"/>
      <c r="AQ420" s="2"/>
      <c r="AR420" s="2"/>
      <c r="AS420" s="2"/>
      <c r="AT420" s="2"/>
      <c r="AU420" s="2"/>
      <c r="AV420" s="2"/>
      <c r="AW420" s="2"/>
      <c r="AX420" s="2"/>
      <c r="AY420" s="2"/>
      <c r="AZ420" s="2"/>
      <c r="BA420" s="2"/>
      <c r="BB420" s="2"/>
      <c r="BC420" s="2"/>
      <c r="BD420" s="2"/>
      <c r="BE420" s="2"/>
      <c r="BF420" s="2"/>
      <c r="BG420" s="2"/>
      <c r="BH420" s="2"/>
      <c r="BI420" s="2"/>
      <c r="BJ420" s="2"/>
      <c r="BK420" s="2"/>
      <c r="BL420" s="2"/>
      <c r="BM420" s="2"/>
      <c r="BN420" s="2"/>
      <c r="BO420" s="2"/>
      <c r="BP420" s="2"/>
      <c r="BQ420" s="2"/>
      <c r="BR420" s="2"/>
      <c r="BS420" s="2"/>
      <c r="BT420" s="2"/>
      <c r="BU420" s="2"/>
      <c r="BV420" s="2"/>
      <c r="BW420" s="2"/>
      <c r="BX420" s="2"/>
      <c r="BY420" s="2"/>
      <c r="BZ420" s="2"/>
      <c r="CA420" s="2"/>
      <c r="CB420" s="2"/>
      <c r="CC420" s="2"/>
      <c r="CD420" s="2"/>
      <c r="CE420" s="2"/>
      <c r="CF420" s="2"/>
    </row>
    <row r="421" spans="1:84" ht="12.65" customHeight="1" x14ac:dyDescent="0.35">
      <c r="A421" s="2" t="s">
        <v>468</v>
      </c>
      <c r="B421" s="2">
        <f>D113</f>
        <v>0</v>
      </c>
      <c r="C421" s="2">
        <f>E151</f>
        <v>0</v>
      </c>
      <c r="D421" s="2">
        <f>I59</f>
        <v>0</v>
      </c>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c r="AN421" s="2"/>
      <c r="AO421" s="2"/>
      <c r="AP421" s="2"/>
      <c r="AQ421" s="2"/>
      <c r="AR421" s="2"/>
      <c r="AS421" s="2"/>
      <c r="AT421" s="2"/>
      <c r="AU421" s="2"/>
      <c r="AV421" s="2"/>
      <c r="AW421" s="2"/>
      <c r="AX421" s="2"/>
      <c r="AY421" s="2"/>
      <c r="AZ421" s="2"/>
      <c r="BA421" s="2"/>
      <c r="BB421" s="2"/>
      <c r="BC421" s="2"/>
      <c r="BD421" s="2"/>
      <c r="BE421" s="2"/>
      <c r="BF421" s="2"/>
      <c r="BG421" s="2"/>
      <c r="BH421" s="2"/>
      <c r="BI421" s="2"/>
      <c r="BJ421" s="2"/>
      <c r="BK421" s="2"/>
      <c r="BL421" s="2"/>
      <c r="BM421" s="2"/>
      <c r="BN421" s="2"/>
      <c r="BO421" s="2"/>
      <c r="BP421" s="2"/>
      <c r="BQ421" s="2"/>
      <c r="BR421" s="2"/>
      <c r="BS421" s="2"/>
      <c r="BT421" s="2"/>
      <c r="BU421" s="2"/>
      <c r="BV421" s="2"/>
      <c r="BW421" s="2"/>
      <c r="BX421" s="2"/>
      <c r="BY421" s="2"/>
      <c r="BZ421" s="2"/>
      <c r="CA421" s="2"/>
      <c r="CB421" s="2"/>
      <c r="CC421" s="2"/>
      <c r="CD421" s="2"/>
      <c r="CE421" s="2"/>
      <c r="CF421" s="2"/>
    </row>
    <row r="422" spans="1:84" ht="12.65" customHeight="1" x14ac:dyDescent="0.35">
      <c r="A422" s="437"/>
      <c r="B422" s="437"/>
      <c r="C422" s="435"/>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c r="AN422" s="2"/>
      <c r="AO422" s="2"/>
      <c r="AP422" s="2"/>
      <c r="AQ422" s="2"/>
      <c r="AR422" s="2"/>
      <c r="AS422" s="2"/>
      <c r="AT422" s="2"/>
      <c r="AU422" s="2"/>
      <c r="AV422" s="2"/>
      <c r="AW422" s="2"/>
      <c r="AX422" s="2"/>
      <c r="AY422" s="2"/>
      <c r="AZ422" s="2"/>
      <c r="BA422" s="2"/>
      <c r="BB422" s="2"/>
      <c r="BC422" s="2"/>
      <c r="BD422" s="2"/>
      <c r="BE422" s="2"/>
      <c r="BF422" s="2"/>
      <c r="BG422" s="2"/>
      <c r="BH422" s="2"/>
      <c r="BI422" s="2"/>
      <c r="BJ422" s="2"/>
      <c r="BK422" s="2"/>
      <c r="BL422" s="2"/>
      <c r="BM422" s="2"/>
      <c r="BN422" s="2"/>
      <c r="BO422" s="2"/>
      <c r="BP422" s="2"/>
      <c r="BQ422" s="2"/>
      <c r="BR422" s="2"/>
      <c r="BS422" s="2"/>
      <c r="BT422" s="2"/>
      <c r="BU422" s="2"/>
      <c r="BV422" s="2"/>
      <c r="BW422" s="2"/>
      <c r="BX422" s="2"/>
      <c r="BY422" s="2"/>
      <c r="BZ422" s="2"/>
      <c r="CA422" s="2"/>
      <c r="CB422" s="2"/>
      <c r="CC422" s="2"/>
      <c r="CD422" s="2"/>
      <c r="CE422" s="2"/>
      <c r="CF422" s="2"/>
    </row>
    <row r="423" spans="1:84" ht="12.65" customHeight="1" x14ac:dyDescent="0.35">
      <c r="A423" s="2" t="s">
        <v>469</v>
      </c>
      <c r="B423" s="2">
        <f>C114</f>
        <v>0</v>
      </c>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c r="AN423" s="2"/>
      <c r="AO423" s="2"/>
      <c r="AP423" s="2"/>
      <c r="AQ423" s="2"/>
      <c r="AR423" s="2"/>
      <c r="AS423" s="2"/>
      <c r="AT423" s="2"/>
      <c r="AU423" s="2"/>
      <c r="AV423" s="2"/>
      <c r="AW423" s="2"/>
      <c r="AX423" s="2"/>
      <c r="AY423" s="2"/>
      <c r="AZ423" s="2"/>
      <c r="BA423" s="2"/>
      <c r="BB423" s="2"/>
      <c r="BC423" s="2"/>
      <c r="BD423" s="2"/>
      <c r="BE423" s="2"/>
      <c r="BF423" s="2"/>
      <c r="BG423" s="2"/>
      <c r="BH423" s="2"/>
      <c r="BI423" s="2"/>
      <c r="BJ423" s="2"/>
      <c r="BK423" s="2"/>
      <c r="BL423" s="2"/>
      <c r="BM423" s="2"/>
      <c r="BN423" s="2"/>
      <c r="BO423" s="2"/>
      <c r="BP423" s="2"/>
      <c r="BQ423" s="2"/>
      <c r="BR423" s="2"/>
      <c r="BS423" s="2"/>
      <c r="BT423" s="2"/>
      <c r="BU423" s="2"/>
      <c r="BV423" s="2"/>
      <c r="BW423" s="2"/>
      <c r="BX423" s="2"/>
      <c r="BY423" s="2"/>
      <c r="BZ423" s="2"/>
      <c r="CA423" s="2"/>
      <c r="CB423" s="2"/>
      <c r="CC423" s="2"/>
      <c r="CD423" s="2"/>
      <c r="CE423" s="2"/>
      <c r="CF423" s="2"/>
    </row>
    <row r="424" spans="1:84" ht="12.65" customHeight="1" x14ac:dyDescent="0.35">
      <c r="A424" s="2" t="s">
        <v>1244</v>
      </c>
      <c r="B424" s="2">
        <f>D114</f>
        <v>0</v>
      </c>
      <c r="C424" s="2"/>
      <c r="D424" s="2">
        <f>J59</f>
        <v>0</v>
      </c>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c r="AO424" s="2"/>
      <c r="AP424" s="2"/>
      <c r="AQ424" s="2"/>
      <c r="AR424" s="2"/>
      <c r="AS424" s="2"/>
      <c r="AT424" s="2"/>
      <c r="AU424" s="2"/>
      <c r="AV424" s="2"/>
      <c r="AW424" s="2"/>
      <c r="AX424" s="2"/>
      <c r="AY424" s="2"/>
      <c r="AZ424" s="2"/>
      <c r="BA424" s="2"/>
      <c r="BB424" s="2"/>
      <c r="BC424" s="2"/>
      <c r="BD424" s="2"/>
      <c r="BE424" s="2"/>
      <c r="BF424" s="2"/>
      <c r="BG424" s="2"/>
      <c r="BH424" s="2"/>
      <c r="BI424" s="2"/>
      <c r="BJ424" s="2"/>
      <c r="BK424" s="2"/>
      <c r="BL424" s="2"/>
      <c r="BM424" s="2"/>
      <c r="BN424" s="2"/>
      <c r="BO424" s="2"/>
      <c r="BP424" s="2"/>
      <c r="BQ424" s="2"/>
      <c r="BR424" s="2"/>
      <c r="BS424" s="2"/>
      <c r="BT424" s="2"/>
      <c r="BU424" s="2"/>
      <c r="BV424" s="2"/>
      <c r="BW424" s="2"/>
      <c r="BX424" s="2"/>
      <c r="BY424" s="2"/>
      <c r="BZ424" s="2"/>
      <c r="CA424" s="2"/>
      <c r="CB424" s="2"/>
      <c r="CC424" s="2"/>
      <c r="CD424" s="2"/>
      <c r="CE424" s="2"/>
      <c r="CF424" s="2"/>
    </row>
    <row r="425" spans="1:84" ht="12.65" customHeight="1" x14ac:dyDescent="0.35">
      <c r="A425" s="437"/>
      <c r="B425" s="437"/>
      <c r="C425" s="437"/>
      <c r="D425" s="437"/>
      <c r="E425" s="2"/>
      <c r="F425" s="437"/>
      <c r="G425" s="437"/>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c r="AO425" s="2"/>
      <c r="AP425" s="2"/>
      <c r="AQ425" s="2"/>
      <c r="AR425" s="2"/>
      <c r="AS425" s="2"/>
      <c r="AT425" s="2"/>
      <c r="AU425" s="2"/>
      <c r="AV425" s="2"/>
      <c r="AW425" s="2"/>
      <c r="AX425" s="2"/>
      <c r="AY425" s="2"/>
      <c r="AZ425" s="2"/>
      <c r="BA425" s="2"/>
      <c r="BB425" s="2"/>
      <c r="BC425" s="2"/>
      <c r="BD425" s="2"/>
      <c r="BE425" s="2"/>
      <c r="BF425" s="2"/>
      <c r="BG425" s="2"/>
      <c r="BH425" s="2"/>
      <c r="BI425" s="2"/>
      <c r="BJ425" s="2"/>
      <c r="BK425" s="2"/>
      <c r="BL425" s="2"/>
      <c r="BM425" s="2"/>
      <c r="BN425" s="2"/>
      <c r="BO425" s="2"/>
      <c r="BP425" s="2"/>
      <c r="BQ425" s="2"/>
      <c r="BR425" s="2"/>
      <c r="BS425" s="2"/>
      <c r="BT425" s="2"/>
      <c r="BU425" s="2"/>
      <c r="BV425" s="2"/>
      <c r="BW425" s="2"/>
      <c r="BX425" s="2"/>
      <c r="BY425" s="2"/>
      <c r="BZ425" s="2"/>
      <c r="CA425" s="2"/>
      <c r="CB425" s="2"/>
      <c r="CC425" s="2"/>
      <c r="CD425" s="2"/>
      <c r="CE425" s="2"/>
      <c r="CF425" s="2"/>
    </row>
    <row r="426" spans="1:84" ht="12.65" customHeight="1" x14ac:dyDescent="0.35">
      <c r="A426" s="2" t="s">
        <v>470</v>
      </c>
      <c r="B426" s="435" t="s">
        <v>471</v>
      </c>
      <c r="C426" s="435" t="s">
        <v>462</v>
      </c>
      <c r="D426" s="435" t="s">
        <v>472</v>
      </c>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c r="AR426" s="2"/>
      <c r="AS426" s="2"/>
      <c r="AT426" s="2"/>
      <c r="AU426" s="2"/>
      <c r="AV426" s="2"/>
      <c r="AW426" s="2"/>
      <c r="AX426" s="2"/>
      <c r="AY426" s="2"/>
      <c r="AZ426" s="2"/>
      <c r="BA426" s="2"/>
      <c r="BB426" s="2"/>
      <c r="BC426" s="2"/>
      <c r="BD426" s="2"/>
      <c r="BE426" s="2"/>
      <c r="BF426" s="2"/>
      <c r="BG426" s="2"/>
      <c r="BH426" s="2"/>
      <c r="BI426" s="2"/>
      <c r="BJ426" s="2"/>
      <c r="BK426" s="2"/>
      <c r="BL426" s="2"/>
      <c r="BM426" s="2"/>
      <c r="BN426" s="2"/>
      <c r="BO426" s="2"/>
      <c r="BP426" s="2"/>
      <c r="BQ426" s="2"/>
      <c r="BR426" s="2"/>
      <c r="BS426" s="2"/>
      <c r="BT426" s="2"/>
      <c r="BU426" s="2"/>
      <c r="BV426" s="2"/>
      <c r="BW426" s="2"/>
      <c r="BX426" s="2"/>
      <c r="BY426" s="2"/>
      <c r="BZ426" s="2"/>
      <c r="CA426" s="2"/>
      <c r="CB426" s="2"/>
      <c r="CC426" s="2"/>
      <c r="CD426" s="2"/>
      <c r="CE426" s="2"/>
      <c r="CF426" s="2"/>
    </row>
    <row r="427" spans="1:84" ht="12.65" customHeight="1" x14ac:dyDescent="0.35">
      <c r="A427" s="2" t="s">
        <v>473</v>
      </c>
      <c r="B427" s="2">
        <f t="shared" ref="B427:B437" si="12">C378</f>
        <v>115674817</v>
      </c>
      <c r="C427" s="2">
        <f t="shared" ref="C427:C434" si="13">CE61</f>
        <v>115674816.93000004</v>
      </c>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c r="AO427" s="2"/>
      <c r="AP427" s="2"/>
      <c r="AQ427" s="2"/>
      <c r="AR427" s="2"/>
      <c r="AS427" s="2"/>
      <c r="AT427" s="2"/>
      <c r="AU427" s="2"/>
      <c r="AV427" s="2"/>
      <c r="AW427" s="2"/>
      <c r="AX427" s="2"/>
      <c r="AY427" s="2"/>
      <c r="AZ427" s="2"/>
      <c r="BA427" s="2"/>
      <c r="BB427" s="2"/>
      <c r="BC427" s="2"/>
      <c r="BD427" s="2"/>
      <c r="BE427" s="2"/>
      <c r="BF427" s="2"/>
      <c r="BG427" s="2"/>
      <c r="BH427" s="2"/>
      <c r="BI427" s="2"/>
      <c r="BJ427" s="2"/>
      <c r="BK427" s="2"/>
      <c r="BL427" s="2"/>
      <c r="BM427" s="2"/>
      <c r="BN427" s="2"/>
      <c r="BO427" s="2"/>
      <c r="BP427" s="2"/>
      <c r="BQ427" s="2"/>
      <c r="BR427" s="2"/>
      <c r="BS427" s="2"/>
      <c r="BT427" s="2"/>
      <c r="BU427" s="2"/>
      <c r="BV427" s="2"/>
      <c r="BW427" s="2"/>
      <c r="BX427" s="2"/>
      <c r="BY427" s="2"/>
      <c r="BZ427" s="2"/>
      <c r="CA427" s="2"/>
      <c r="CB427" s="2"/>
      <c r="CC427" s="2"/>
      <c r="CD427" s="2"/>
      <c r="CE427" s="2"/>
      <c r="CF427" s="2"/>
    </row>
    <row r="428" spans="1:84" ht="12.65" customHeight="1" x14ac:dyDescent="0.35">
      <c r="A428" s="2" t="s">
        <v>3</v>
      </c>
      <c r="B428" s="2">
        <f t="shared" si="12"/>
        <v>34399267</v>
      </c>
      <c r="C428" s="2">
        <f t="shared" si="13"/>
        <v>34399272</v>
      </c>
      <c r="D428" s="2">
        <f>D173</f>
        <v>34399270</v>
      </c>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c r="AO428" s="2"/>
      <c r="AP428" s="2"/>
      <c r="AQ428" s="2"/>
      <c r="AR428" s="2"/>
      <c r="AS428" s="2"/>
      <c r="AT428" s="2"/>
      <c r="AU428" s="2"/>
      <c r="AV428" s="2"/>
      <c r="AW428" s="2"/>
      <c r="AX428" s="2"/>
      <c r="AY428" s="2"/>
      <c r="AZ428" s="2"/>
      <c r="BA428" s="2"/>
      <c r="BB428" s="2"/>
      <c r="BC428" s="2"/>
      <c r="BD428" s="2"/>
      <c r="BE428" s="2"/>
      <c r="BF428" s="2"/>
      <c r="BG428" s="2"/>
      <c r="BH428" s="2"/>
      <c r="BI428" s="2"/>
      <c r="BJ428" s="2"/>
      <c r="BK428" s="2"/>
      <c r="BL428" s="2"/>
      <c r="BM428" s="2"/>
      <c r="BN428" s="2"/>
      <c r="BO428" s="2"/>
      <c r="BP428" s="2"/>
      <c r="BQ428" s="2"/>
      <c r="BR428" s="2"/>
      <c r="BS428" s="2"/>
      <c r="BT428" s="2"/>
      <c r="BU428" s="2"/>
      <c r="BV428" s="2"/>
      <c r="BW428" s="2"/>
      <c r="BX428" s="2"/>
      <c r="BY428" s="2"/>
      <c r="BZ428" s="2"/>
      <c r="CA428" s="2"/>
      <c r="CB428" s="2"/>
      <c r="CC428" s="2"/>
      <c r="CD428" s="2"/>
      <c r="CE428" s="2"/>
      <c r="CF428" s="2"/>
    </row>
    <row r="429" spans="1:84" ht="12.65" customHeight="1" x14ac:dyDescent="0.35">
      <c r="A429" s="2" t="s">
        <v>236</v>
      </c>
      <c r="B429" s="2">
        <f t="shared" si="12"/>
        <v>137222715</v>
      </c>
      <c r="C429" s="2">
        <f t="shared" si="13"/>
        <v>137222715.25</v>
      </c>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c r="AO429" s="2"/>
      <c r="AP429" s="2"/>
      <c r="AQ429" s="2"/>
      <c r="AR429" s="2"/>
      <c r="AS429" s="2"/>
      <c r="AT429" s="2"/>
      <c r="AU429" s="2"/>
      <c r="AV429" s="2"/>
      <c r="AW429" s="2"/>
      <c r="AX429" s="2"/>
      <c r="AY429" s="2"/>
      <c r="AZ429" s="2"/>
      <c r="BA429" s="2"/>
      <c r="BB429" s="2"/>
      <c r="BC429" s="2"/>
      <c r="BD429" s="2"/>
      <c r="BE429" s="2"/>
      <c r="BF429" s="2"/>
      <c r="BG429" s="2"/>
      <c r="BH429" s="2"/>
      <c r="BI429" s="2"/>
      <c r="BJ429" s="2"/>
      <c r="BK429" s="2"/>
      <c r="BL429" s="2"/>
      <c r="BM429" s="2"/>
      <c r="BN429" s="2"/>
      <c r="BO429" s="2"/>
      <c r="BP429" s="2"/>
      <c r="BQ429" s="2"/>
      <c r="BR429" s="2"/>
      <c r="BS429" s="2"/>
      <c r="BT429" s="2"/>
      <c r="BU429" s="2"/>
      <c r="BV429" s="2"/>
      <c r="BW429" s="2"/>
      <c r="BX429" s="2"/>
      <c r="BY429" s="2"/>
      <c r="BZ429" s="2"/>
      <c r="CA429" s="2"/>
      <c r="CB429" s="2"/>
      <c r="CC429" s="2"/>
      <c r="CD429" s="2"/>
      <c r="CE429" s="2"/>
      <c r="CF429" s="2"/>
    </row>
    <row r="430" spans="1:84" ht="12.65" customHeight="1" x14ac:dyDescent="0.35">
      <c r="A430" s="2" t="s">
        <v>237</v>
      </c>
      <c r="B430" s="2">
        <f t="shared" si="12"/>
        <v>92274048</v>
      </c>
      <c r="C430" s="2">
        <f t="shared" si="13"/>
        <v>92274041.159999982</v>
      </c>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c r="AO430" s="2"/>
      <c r="AP430" s="2"/>
      <c r="AQ430" s="2"/>
      <c r="AR430" s="2"/>
      <c r="AS430" s="2"/>
      <c r="AT430" s="2"/>
      <c r="AU430" s="2"/>
      <c r="AV430" s="2"/>
      <c r="AW430" s="2"/>
      <c r="AX430" s="2"/>
      <c r="AY430" s="2"/>
      <c r="AZ430" s="2"/>
      <c r="BA430" s="2"/>
      <c r="BB430" s="2"/>
      <c r="BC430" s="2"/>
      <c r="BD430" s="2"/>
      <c r="BE430" s="2"/>
      <c r="BF430" s="2"/>
      <c r="BG430" s="2"/>
      <c r="BH430" s="2"/>
      <c r="BI430" s="2"/>
      <c r="BJ430" s="2"/>
      <c r="BK430" s="2"/>
      <c r="BL430" s="2"/>
      <c r="BM430" s="2"/>
      <c r="BN430" s="2"/>
      <c r="BO430" s="2"/>
      <c r="BP430" s="2"/>
      <c r="BQ430" s="2"/>
      <c r="BR430" s="2"/>
      <c r="BS430" s="2"/>
      <c r="BT430" s="2"/>
      <c r="BU430" s="2"/>
      <c r="BV430" s="2"/>
      <c r="BW430" s="2"/>
      <c r="BX430" s="2"/>
      <c r="BY430" s="2"/>
      <c r="BZ430" s="2"/>
      <c r="CA430" s="2"/>
      <c r="CB430" s="2"/>
      <c r="CC430" s="2"/>
      <c r="CD430" s="2"/>
      <c r="CE430" s="2"/>
      <c r="CF430" s="2"/>
    </row>
    <row r="431" spans="1:84" ht="12.65" customHeight="1" x14ac:dyDescent="0.35">
      <c r="A431" s="2" t="s">
        <v>444</v>
      </c>
      <c r="B431" s="2">
        <f t="shared" si="12"/>
        <v>1675456</v>
      </c>
      <c r="C431" s="2">
        <f t="shared" si="13"/>
        <v>1675456.2100000002</v>
      </c>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c r="AN431" s="2"/>
      <c r="AO431" s="2"/>
      <c r="AP431" s="2"/>
      <c r="AQ431" s="2"/>
      <c r="AR431" s="2"/>
      <c r="AS431" s="2"/>
      <c r="AT431" s="2"/>
      <c r="AU431" s="2"/>
      <c r="AV431" s="2"/>
      <c r="AW431" s="2"/>
      <c r="AX431" s="2"/>
      <c r="AY431" s="2"/>
      <c r="AZ431" s="2"/>
      <c r="BA431" s="2"/>
      <c r="BB431" s="2"/>
      <c r="BC431" s="2"/>
      <c r="BD431" s="2"/>
      <c r="BE431" s="2"/>
      <c r="BF431" s="2"/>
      <c r="BG431" s="2"/>
      <c r="BH431" s="2"/>
      <c r="BI431" s="2"/>
      <c r="BJ431" s="2"/>
      <c r="BK431" s="2"/>
      <c r="BL431" s="2"/>
      <c r="BM431" s="2"/>
      <c r="BN431" s="2"/>
      <c r="BO431" s="2"/>
      <c r="BP431" s="2"/>
      <c r="BQ431" s="2"/>
      <c r="BR431" s="2"/>
      <c r="BS431" s="2"/>
      <c r="BT431" s="2"/>
      <c r="BU431" s="2"/>
      <c r="BV431" s="2"/>
      <c r="BW431" s="2"/>
      <c r="BX431" s="2"/>
      <c r="BY431" s="2"/>
      <c r="BZ431" s="2"/>
      <c r="CA431" s="2"/>
      <c r="CB431" s="2"/>
      <c r="CC431" s="2"/>
      <c r="CD431" s="2"/>
      <c r="CE431" s="2"/>
      <c r="CF431" s="2"/>
    </row>
    <row r="432" spans="1:84" ht="12.65" customHeight="1" x14ac:dyDescent="0.35">
      <c r="A432" s="2" t="s">
        <v>445</v>
      </c>
      <c r="B432" s="2">
        <f t="shared" si="12"/>
        <v>11644471</v>
      </c>
      <c r="C432" s="2">
        <f t="shared" si="13"/>
        <v>11644470.690000001</v>
      </c>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c r="AL432" s="2"/>
      <c r="AM432" s="2"/>
      <c r="AN432" s="2"/>
      <c r="AO432" s="2"/>
      <c r="AP432" s="2"/>
      <c r="AQ432" s="2"/>
      <c r="AR432" s="2"/>
      <c r="AS432" s="2"/>
      <c r="AT432" s="2"/>
      <c r="AU432" s="2"/>
      <c r="AV432" s="2"/>
      <c r="AW432" s="2"/>
      <c r="AX432" s="2"/>
      <c r="AY432" s="2"/>
      <c r="AZ432" s="2"/>
      <c r="BA432" s="2"/>
      <c r="BB432" s="2"/>
      <c r="BC432" s="2"/>
      <c r="BD432" s="2"/>
      <c r="BE432" s="2"/>
      <c r="BF432" s="2"/>
      <c r="BG432" s="2"/>
      <c r="BH432" s="2"/>
      <c r="BI432" s="2"/>
      <c r="BJ432" s="2"/>
      <c r="BK432" s="2"/>
      <c r="BL432" s="2"/>
      <c r="BM432" s="2"/>
      <c r="BN432" s="2"/>
      <c r="BO432" s="2"/>
      <c r="BP432" s="2"/>
      <c r="BQ432" s="2"/>
      <c r="BR432" s="2"/>
      <c r="BS432" s="2"/>
      <c r="BT432" s="2"/>
      <c r="BU432" s="2"/>
      <c r="BV432" s="2"/>
      <c r="BW432" s="2"/>
      <c r="BX432" s="2"/>
      <c r="BY432" s="2"/>
      <c r="BZ432" s="2"/>
      <c r="CA432" s="2"/>
      <c r="CB432" s="2"/>
      <c r="CC432" s="2"/>
      <c r="CD432" s="2"/>
      <c r="CE432" s="2"/>
      <c r="CF432" s="2"/>
    </row>
    <row r="433" spans="1:84" ht="12.65" customHeight="1" x14ac:dyDescent="0.35">
      <c r="A433" s="2" t="s">
        <v>6</v>
      </c>
      <c r="B433" s="2">
        <f t="shared" si="12"/>
        <v>12170371</v>
      </c>
      <c r="C433" s="2">
        <f t="shared" si="13"/>
        <v>12121555</v>
      </c>
      <c r="D433" s="2">
        <f>C217</f>
        <v>13339877</v>
      </c>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c r="AN433" s="2"/>
      <c r="AO433" s="2"/>
      <c r="AP433" s="2"/>
      <c r="AQ433" s="2"/>
      <c r="AR433" s="2"/>
      <c r="AS433" s="2"/>
      <c r="AT433" s="2"/>
      <c r="AU433" s="2"/>
      <c r="AV433" s="2"/>
      <c r="AW433" s="2"/>
      <c r="AX433" s="2"/>
      <c r="AY433" s="2"/>
      <c r="AZ433" s="2"/>
      <c r="BA433" s="2"/>
      <c r="BB433" s="2"/>
      <c r="BC433" s="2"/>
      <c r="BD433" s="2"/>
      <c r="BE433" s="2"/>
      <c r="BF433" s="2"/>
      <c r="BG433" s="2"/>
      <c r="BH433" s="2"/>
      <c r="BI433" s="2"/>
      <c r="BJ433" s="2"/>
      <c r="BK433" s="2"/>
      <c r="BL433" s="2"/>
      <c r="BM433" s="2"/>
      <c r="BN433" s="2"/>
      <c r="BO433" s="2"/>
      <c r="BP433" s="2"/>
      <c r="BQ433" s="2"/>
      <c r="BR433" s="2"/>
      <c r="BS433" s="2"/>
      <c r="BT433" s="2"/>
      <c r="BU433" s="2"/>
      <c r="BV433" s="2"/>
      <c r="BW433" s="2"/>
      <c r="BX433" s="2"/>
      <c r="BY433" s="2"/>
      <c r="BZ433" s="2"/>
      <c r="CA433" s="2"/>
      <c r="CB433" s="2"/>
      <c r="CC433" s="2"/>
      <c r="CD433" s="2"/>
      <c r="CE433" s="2"/>
      <c r="CF433" s="2"/>
    </row>
    <row r="434" spans="1:84" ht="12.65" customHeight="1" x14ac:dyDescent="0.35">
      <c r="A434" s="2" t="s">
        <v>474</v>
      </c>
      <c r="B434" s="2">
        <f t="shared" si="12"/>
        <v>2142692</v>
      </c>
      <c r="C434" s="2">
        <f t="shared" si="13"/>
        <v>2142692.4899999998</v>
      </c>
      <c r="D434" s="2">
        <f>D177</f>
        <v>2142692</v>
      </c>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c r="AO434" s="2"/>
      <c r="AP434" s="2"/>
      <c r="AQ434" s="2"/>
      <c r="AR434" s="2"/>
      <c r="AS434" s="2"/>
      <c r="AT434" s="2"/>
      <c r="AU434" s="2"/>
      <c r="AV434" s="2"/>
      <c r="AW434" s="2"/>
      <c r="AX434" s="2"/>
      <c r="AY434" s="2"/>
      <c r="AZ434" s="2"/>
      <c r="BA434" s="2"/>
      <c r="BB434" s="2"/>
      <c r="BC434" s="2"/>
      <c r="BD434" s="2"/>
      <c r="BE434" s="2"/>
      <c r="BF434" s="2"/>
      <c r="BG434" s="2"/>
      <c r="BH434" s="2"/>
      <c r="BI434" s="2"/>
      <c r="BJ434" s="2"/>
      <c r="BK434" s="2"/>
      <c r="BL434" s="2"/>
      <c r="BM434" s="2"/>
      <c r="BN434" s="2"/>
      <c r="BO434" s="2"/>
      <c r="BP434" s="2"/>
      <c r="BQ434" s="2"/>
      <c r="BR434" s="2"/>
      <c r="BS434" s="2"/>
      <c r="BT434" s="2"/>
      <c r="BU434" s="2"/>
      <c r="BV434" s="2"/>
      <c r="BW434" s="2"/>
      <c r="BX434" s="2"/>
      <c r="BY434" s="2"/>
      <c r="BZ434" s="2"/>
      <c r="CA434" s="2"/>
      <c r="CB434" s="2"/>
      <c r="CC434" s="2"/>
      <c r="CD434" s="2"/>
      <c r="CE434" s="2"/>
      <c r="CF434" s="2"/>
    </row>
    <row r="435" spans="1:84" ht="12.65" customHeight="1" x14ac:dyDescent="0.35">
      <c r="A435" s="2" t="s">
        <v>447</v>
      </c>
      <c r="B435" s="2">
        <f t="shared" si="12"/>
        <v>3689251</v>
      </c>
      <c r="C435" s="2"/>
      <c r="D435" s="2">
        <f>D181</f>
        <v>3689251</v>
      </c>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c r="AZ435" s="2"/>
      <c r="BA435" s="2"/>
      <c r="BB435" s="2"/>
      <c r="BC435" s="2"/>
      <c r="BD435" s="2"/>
      <c r="BE435" s="2"/>
      <c r="BF435" s="2"/>
      <c r="BG435" s="2"/>
      <c r="BH435" s="2"/>
      <c r="BI435" s="2"/>
      <c r="BJ435" s="2"/>
      <c r="BK435" s="2"/>
      <c r="BL435" s="2"/>
      <c r="BM435" s="2"/>
      <c r="BN435" s="2"/>
      <c r="BO435" s="2"/>
      <c r="BP435" s="2"/>
      <c r="BQ435" s="2"/>
      <c r="BR435" s="2"/>
      <c r="BS435" s="2"/>
      <c r="BT435" s="2"/>
      <c r="BU435" s="2"/>
      <c r="BV435" s="2"/>
      <c r="BW435" s="2"/>
      <c r="BX435" s="2"/>
      <c r="BY435" s="2"/>
      <c r="BZ435" s="2"/>
      <c r="CA435" s="2"/>
      <c r="CB435" s="2"/>
      <c r="CC435" s="2"/>
      <c r="CD435" s="2"/>
      <c r="CE435" s="2"/>
      <c r="CF435" s="2"/>
    </row>
    <row r="436" spans="1:84" ht="12.65" customHeight="1" x14ac:dyDescent="0.35">
      <c r="A436" s="2" t="s">
        <v>475</v>
      </c>
      <c r="B436" s="2">
        <f t="shared" si="12"/>
        <v>9787384</v>
      </c>
      <c r="C436" s="2"/>
      <c r="D436" s="2">
        <f>D186</f>
        <v>9787384</v>
      </c>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c r="AN436" s="2"/>
      <c r="AO436" s="2"/>
      <c r="AP436" s="2"/>
      <c r="AQ436" s="2"/>
      <c r="AR436" s="2"/>
      <c r="AS436" s="2"/>
      <c r="AT436" s="2"/>
      <c r="AU436" s="2"/>
      <c r="AV436" s="2"/>
      <c r="AW436" s="2"/>
      <c r="AX436" s="2"/>
      <c r="AY436" s="2"/>
      <c r="AZ436" s="2"/>
      <c r="BA436" s="2"/>
      <c r="BB436" s="2"/>
      <c r="BC436" s="2"/>
      <c r="BD436" s="2"/>
      <c r="BE436" s="2"/>
      <c r="BF436" s="2"/>
      <c r="BG436" s="2"/>
      <c r="BH436" s="2"/>
      <c r="BI436" s="2"/>
      <c r="BJ436" s="2"/>
      <c r="BK436" s="2"/>
      <c r="BL436" s="2"/>
      <c r="BM436" s="2"/>
      <c r="BN436" s="2"/>
      <c r="BO436" s="2"/>
      <c r="BP436" s="2"/>
      <c r="BQ436" s="2"/>
      <c r="BR436" s="2"/>
      <c r="BS436" s="2"/>
      <c r="BT436" s="2"/>
      <c r="BU436" s="2"/>
      <c r="BV436" s="2"/>
      <c r="BW436" s="2"/>
      <c r="BX436" s="2"/>
      <c r="BY436" s="2"/>
      <c r="BZ436" s="2"/>
      <c r="CA436" s="2"/>
      <c r="CB436" s="2"/>
      <c r="CC436" s="2"/>
      <c r="CD436" s="2"/>
      <c r="CE436" s="2"/>
      <c r="CF436" s="2"/>
    </row>
    <row r="437" spans="1:84" ht="12.65" customHeight="1" x14ac:dyDescent="0.35">
      <c r="A437" s="2" t="s">
        <v>449</v>
      </c>
      <c r="B437" s="2">
        <f t="shared" si="12"/>
        <v>4883587</v>
      </c>
      <c r="C437" s="2"/>
      <c r="D437" s="2">
        <f>D190</f>
        <v>4883587</v>
      </c>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c r="AO437" s="2"/>
      <c r="AP437" s="2"/>
      <c r="AQ437" s="2"/>
      <c r="AR437" s="2"/>
      <c r="AS437" s="2"/>
      <c r="AT437" s="2"/>
      <c r="AU437" s="2"/>
      <c r="AV437" s="2"/>
      <c r="AW437" s="2"/>
      <c r="AX437" s="2"/>
      <c r="AY437" s="2"/>
      <c r="AZ437" s="2"/>
      <c r="BA437" s="2"/>
      <c r="BB437" s="2"/>
      <c r="BC437" s="2"/>
      <c r="BD437" s="2"/>
      <c r="BE437" s="2"/>
      <c r="BF437" s="2"/>
      <c r="BG437" s="2"/>
      <c r="BH437" s="2"/>
      <c r="BI437" s="2"/>
      <c r="BJ437" s="2"/>
      <c r="BK437" s="2"/>
      <c r="BL437" s="2"/>
      <c r="BM437" s="2"/>
      <c r="BN437" s="2"/>
      <c r="BO437" s="2"/>
      <c r="BP437" s="2"/>
      <c r="BQ437" s="2"/>
      <c r="BR437" s="2"/>
      <c r="BS437" s="2"/>
      <c r="BT437" s="2"/>
      <c r="BU437" s="2"/>
      <c r="BV437" s="2"/>
      <c r="BW437" s="2"/>
      <c r="BX437" s="2"/>
      <c r="BY437" s="2"/>
      <c r="BZ437" s="2"/>
      <c r="CA437" s="2"/>
      <c r="CB437" s="2"/>
      <c r="CC437" s="2"/>
      <c r="CD437" s="2"/>
      <c r="CE437" s="2"/>
      <c r="CF437" s="2"/>
    </row>
    <row r="438" spans="1:84" ht="12.65" customHeight="1" x14ac:dyDescent="0.35">
      <c r="A438" s="2" t="s">
        <v>476</v>
      </c>
      <c r="B438" s="2">
        <f>C386+C387+C388</f>
        <v>18360222</v>
      </c>
      <c r="C438" s="2">
        <f>CD69</f>
        <v>0</v>
      </c>
      <c r="D438" s="2">
        <f>D181+D186+D190</f>
        <v>18360222</v>
      </c>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c r="AN438" s="2"/>
      <c r="AO438" s="2"/>
      <c r="AP438" s="2"/>
      <c r="AQ438" s="2"/>
      <c r="AR438" s="2"/>
      <c r="AS438" s="2"/>
      <c r="AT438" s="2"/>
      <c r="AU438" s="2"/>
      <c r="AV438" s="2"/>
      <c r="AW438" s="2"/>
      <c r="AX438" s="2"/>
      <c r="AY438" s="2"/>
      <c r="AZ438" s="2"/>
      <c r="BA438" s="2"/>
      <c r="BB438" s="2"/>
      <c r="BC438" s="2"/>
      <c r="BD438" s="2"/>
      <c r="BE438" s="2"/>
      <c r="BF438" s="2"/>
      <c r="BG438" s="2"/>
      <c r="BH438" s="2"/>
      <c r="BI438" s="2"/>
      <c r="BJ438" s="2"/>
      <c r="BK438" s="2"/>
      <c r="BL438" s="2"/>
      <c r="BM438" s="2"/>
      <c r="BN438" s="2"/>
      <c r="BO438" s="2"/>
      <c r="BP438" s="2"/>
      <c r="BQ438" s="2"/>
      <c r="BR438" s="2"/>
      <c r="BS438" s="2"/>
      <c r="BT438" s="2"/>
      <c r="BU438" s="2"/>
      <c r="BV438" s="2"/>
      <c r="BW438" s="2"/>
      <c r="BX438" s="2"/>
      <c r="BY438" s="2"/>
      <c r="BZ438" s="2"/>
      <c r="CA438" s="2"/>
      <c r="CB438" s="2"/>
      <c r="CC438" s="2"/>
      <c r="CD438" s="2"/>
      <c r="CE438" s="2"/>
      <c r="CF438" s="2"/>
    </row>
    <row r="439" spans="1:84" ht="12.65" customHeight="1" x14ac:dyDescent="0.35">
      <c r="A439" s="2" t="s">
        <v>451</v>
      </c>
      <c r="B439" s="2">
        <f>C389</f>
        <v>2147082</v>
      </c>
      <c r="C439" s="2">
        <f>SUM(C69:CC69)</f>
        <v>20556117.410000004</v>
      </c>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c r="AN439" s="2"/>
      <c r="AO439" s="2"/>
      <c r="AP439" s="2"/>
      <c r="AQ439" s="2"/>
      <c r="AR439" s="2"/>
      <c r="AS439" s="2"/>
      <c r="AT439" s="2"/>
      <c r="AU439" s="2"/>
      <c r="AV439" s="2"/>
      <c r="AW439" s="2"/>
      <c r="AX439" s="2"/>
      <c r="AY439" s="2"/>
      <c r="AZ439" s="2"/>
      <c r="BA439" s="2"/>
      <c r="BB439" s="2"/>
      <c r="BC439" s="2"/>
      <c r="BD439" s="2"/>
      <c r="BE439" s="2"/>
      <c r="BF439" s="2"/>
      <c r="BG439" s="2"/>
      <c r="BH439" s="2"/>
      <c r="BI439" s="2"/>
      <c r="BJ439" s="2"/>
      <c r="BK439" s="2"/>
      <c r="BL439" s="2"/>
      <c r="BM439" s="2"/>
      <c r="BN439" s="2"/>
      <c r="BO439" s="2"/>
      <c r="BP439" s="2"/>
      <c r="BQ439" s="2"/>
      <c r="BR439" s="2"/>
      <c r="BS439" s="2"/>
      <c r="BT439" s="2"/>
      <c r="BU439" s="2"/>
      <c r="BV439" s="2"/>
      <c r="BW439" s="2"/>
      <c r="BX439" s="2"/>
      <c r="BY439" s="2"/>
      <c r="BZ439" s="2"/>
      <c r="CA439" s="2"/>
      <c r="CB439" s="2"/>
      <c r="CC439" s="2"/>
      <c r="CD439" s="2"/>
      <c r="CE439" s="2"/>
      <c r="CF439" s="2"/>
    </row>
    <row r="440" spans="1:84" ht="12.65" customHeight="1" x14ac:dyDescent="0.35">
      <c r="A440" s="2" t="s">
        <v>477</v>
      </c>
      <c r="B440" s="2">
        <f>B438+B439</f>
        <v>20507304</v>
      </c>
      <c r="C440" s="2">
        <f>CE69</f>
        <v>20556117.410000004</v>
      </c>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c r="AZ440" s="2"/>
      <c r="BA440" s="2"/>
      <c r="BB440" s="2"/>
      <c r="BC440" s="2"/>
      <c r="BD440" s="2"/>
      <c r="BE440" s="2"/>
      <c r="BF440" s="2"/>
      <c r="BG440" s="2"/>
      <c r="BH440" s="2"/>
      <c r="BI440" s="2"/>
      <c r="BJ440" s="2"/>
      <c r="BK440" s="2"/>
      <c r="BL440" s="2"/>
      <c r="BM440" s="2"/>
      <c r="BN440" s="2"/>
      <c r="BO440" s="2"/>
      <c r="BP440" s="2"/>
      <c r="BQ440" s="2"/>
      <c r="BR440" s="2"/>
      <c r="BS440" s="2"/>
      <c r="BT440" s="2"/>
      <c r="BU440" s="2"/>
      <c r="BV440" s="2"/>
      <c r="BW440" s="2"/>
      <c r="BX440" s="2"/>
      <c r="BY440" s="2"/>
      <c r="BZ440" s="2"/>
      <c r="CA440" s="2"/>
      <c r="CB440" s="2"/>
      <c r="CC440" s="2"/>
      <c r="CD440" s="2"/>
      <c r="CE440" s="2"/>
      <c r="CF440" s="2"/>
    </row>
    <row r="441" spans="1:84" ht="12.65" customHeight="1" x14ac:dyDescent="0.35">
      <c r="A441" s="2" t="s">
        <v>478</v>
      </c>
      <c r="B441" s="2">
        <f>D390</f>
        <v>427711141</v>
      </c>
      <c r="C441" s="2">
        <f>SUM(C427:C437)+C440</f>
        <v>427711137.14000005</v>
      </c>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c r="AN441" s="2"/>
      <c r="AO441" s="2"/>
      <c r="AP441" s="2"/>
      <c r="AQ441" s="2"/>
      <c r="AR441" s="2"/>
      <c r="AS441" s="2"/>
      <c r="AT441" s="2"/>
      <c r="AU441" s="2"/>
      <c r="AV441" s="2"/>
      <c r="AW441" s="2"/>
      <c r="AX441" s="2"/>
      <c r="AY441" s="2"/>
      <c r="AZ441" s="2"/>
      <c r="BA441" s="2"/>
      <c r="BB441" s="2"/>
      <c r="BC441" s="2"/>
      <c r="BD441" s="2"/>
      <c r="BE441" s="2"/>
      <c r="BF441" s="2"/>
      <c r="BG441" s="2"/>
      <c r="BH441" s="2"/>
      <c r="BI441" s="2"/>
      <c r="BJ441" s="2"/>
      <c r="BK441" s="2"/>
      <c r="BL441" s="2"/>
      <c r="BM441" s="2"/>
      <c r="BN441" s="2"/>
      <c r="BO441" s="2"/>
      <c r="BP441" s="2"/>
      <c r="BQ441" s="2"/>
      <c r="BR441" s="2"/>
      <c r="BS441" s="2"/>
      <c r="BT441" s="2"/>
      <c r="BU441" s="2"/>
      <c r="BV441" s="2"/>
      <c r="BW441" s="2"/>
      <c r="BX441" s="2"/>
      <c r="BY441" s="2"/>
      <c r="BZ441" s="2"/>
      <c r="CA441" s="2"/>
      <c r="CB441" s="2"/>
      <c r="CC441" s="2"/>
      <c r="CD441" s="2"/>
      <c r="CE441" s="2"/>
      <c r="CF441" s="2"/>
    </row>
    <row r="442" spans="1:84" ht="12.65" customHeight="1" x14ac:dyDescent="0.35">
      <c r="A442" s="437"/>
      <c r="B442" s="437"/>
      <c r="C442" s="437"/>
      <c r="D442" s="437"/>
      <c r="E442" s="2"/>
      <c r="F442" s="437"/>
      <c r="G442" s="437"/>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c r="AN442" s="2"/>
      <c r="AO442" s="2"/>
      <c r="AP442" s="2"/>
      <c r="AQ442" s="2"/>
      <c r="AR442" s="2"/>
      <c r="AS442" s="2"/>
      <c r="AT442" s="2"/>
      <c r="AU442" s="2"/>
      <c r="AV442" s="2"/>
      <c r="AW442" s="2"/>
      <c r="AX442" s="2"/>
      <c r="AY442" s="2"/>
      <c r="AZ442" s="2"/>
      <c r="BA442" s="2"/>
      <c r="BB442" s="2"/>
      <c r="BC442" s="2"/>
      <c r="BD442" s="2"/>
      <c r="BE442" s="2"/>
      <c r="BF442" s="2"/>
      <c r="BG442" s="2"/>
      <c r="BH442" s="2"/>
      <c r="BI442" s="2"/>
      <c r="BJ442" s="2"/>
      <c r="BK442" s="2"/>
      <c r="BL442" s="2"/>
      <c r="BM442" s="2"/>
      <c r="BN442" s="2"/>
      <c r="BO442" s="2"/>
      <c r="BP442" s="2"/>
      <c r="BQ442" s="2"/>
      <c r="BR442" s="2"/>
      <c r="BS442" s="2"/>
      <c r="BT442" s="2"/>
      <c r="BU442" s="2"/>
      <c r="BV442" s="2"/>
      <c r="BW442" s="2"/>
      <c r="BX442" s="2"/>
      <c r="BY442" s="2"/>
      <c r="BZ442" s="2"/>
      <c r="CA442" s="2"/>
      <c r="CB442" s="2"/>
      <c r="CC442" s="2"/>
      <c r="CD442" s="2"/>
      <c r="CE442" s="2"/>
      <c r="CF442" s="2"/>
    </row>
    <row r="443" spans="1:84" ht="12.65" customHeight="1" x14ac:dyDescent="0.35">
      <c r="A443" s="2" t="s">
        <v>479</v>
      </c>
      <c r="B443" s="435" t="s">
        <v>480</v>
      </c>
      <c r="C443" s="435" t="s">
        <v>471</v>
      </c>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c r="AO443" s="2"/>
      <c r="AP443" s="2"/>
      <c r="AQ443" s="2"/>
      <c r="AR443" s="2"/>
      <c r="AS443" s="2"/>
      <c r="AT443" s="2"/>
      <c r="AU443" s="2"/>
      <c r="AV443" s="2"/>
      <c r="AW443" s="2"/>
      <c r="AX443" s="2"/>
      <c r="AY443" s="2"/>
      <c r="AZ443" s="2"/>
      <c r="BA443" s="2"/>
      <c r="BB443" s="2"/>
      <c r="BC443" s="2"/>
      <c r="BD443" s="2"/>
      <c r="BE443" s="2"/>
      <c r="BF443" s="2"/>
      <c r="BG443" s="2"/>
      <c r="BH443" s="2"/>
      <c r="BI443" s="2"/>
      <c r="BJ443" s="2"/>
      <c r="BK443" s="2"/>
      <c r="BL443" s="2"/>
      <c r="BM443" s="2"/>
      <c r="BN443" s="2"/>
      <c r="BO443" s="2"/>
      <c r="BP443" s="2"/>
      <c r="BQ443" s="2"/>
      <c r="BR443" s="2"/>
      <c r="BS443" s="2"/>
      <c r="BT443" s="2"/>
      <c r="BU443" s="2"/>
      <c r="BV443" s="2"/>
      <c r="BW443" s="2"/>
      <c r="BX443" s="2"/>
      <c r="BY443" s="2"/>
      <c r="BZ443" s="2"/>
      <c r="CA443" s="2"/>
      <c r="CB443" s="2"/>
      <c r="CC443" s="2"/>
      <c r="CD443" s="2"/>
      <c r="CE443" s="2"/>
      <c r="CF443" s="2"/>
    </row>
    <row r="444" spans="1:84" ht="12.65" customHeight="1" x14ac:dyDescent="0.35">
      <c r="A444" s="2" t="s">
        <v>1259</v>
      </c>
      <c r="B444" s="2">
        <f>D221</f>
        <v>7952260</v>
      </c>
      <c r="C444" s="2">
        <f>C363</f>
        <v>7952260</v>
      </c>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c r="AO444" s="2"/>
      <c r="AP444" s="2"/>
      <c r="AQ444" s="2"/>
      <c r="AR444" s="2"/>
      <c r="AS444" s="2"/>
      <c r="AT444" s="2"/>
      <c r="AU444" s="2"/>
      <c r="AV444" s="2"/>
      <c r="AW444" s="2"/>
      <c r="AX444" s="2"/>
      <c r="AY444" s="2"/>
      <c r="AZ444" s="2"/>
      <c r="BA444" s="2"/>
      <c r="BB444" s="2"/>
      <c r="BC444" s="2"/>
      <c r="BD444" s="2"/>
      <c r="BE444" s="2"/>
      <c r="BF444" s="2"/>
      <c r="BG444" s="2"/>
      <c r="BH444" s="2"/>
      <c r="BI444" s="2"/>
      <c r="BJ444" s="2"/>
      <c r="BK444" s="2"/>
      <c r="BL444" s="2"/>
      <c r="BM444" s="2"/>
      <c r="BN444" s="2"/>
      <c r="BO444" s="2"/>
      <c r="BP444" s="2"/>
      <c r="BQ444" s="2"/>
      <c r="BR444" s="2"/>
      <c r="BS444" s="2"/>
      <c r="BT444" s="2"/>
      <c r="BU444" s="2"/>
      <c r="BV444" s="2"/>
      <c r="BW444" s="2"/>
      <c r="BX444" s="2"/>
      <c r="BY444" s="2"/>
      <c r="BZ444" s="2"/>
      <c r="CA444" s="2"/>
      <c r="CB444" s="2"/>
      <c r="CC444" s="2"/>
      <c r="CD444" s="2"/>
      <c r="CE444" s="2"/>
      <c r="CF444" s="2"/>
    </row>
    <row r="445" spans="1:84" ht="12.65" customHeight="1" x14ac:dyDescent="0.35">
      <c r="A445" s="2" t="s">
        <v>343</v>
      </c>
      <c r="B445" s="2">
        <f>D229</f>
        <v>565182404</v>
      </c>
      <c r="C445" s="2">
        <f>C364</f>
        <v>565182404</v>
      </c>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c r="AO445" s="2"/>
      <c r="AP445" s="2"/>
      <c r="AQ445" s="2"/>
      <c r="AR445" s="2"/>
      <c r="AS445" s="2"/>
      <c r="AT445" s="2"/>
      <c r="AU445" s="2"/>
      <c r="AV445" s="2"/>
      <c r="AW445" s="2"/>
      <c r="AX445" s="2"/>
      <c r="AY445" s="2"/>
      <c r="AZ445" s="2"/>
      <c r="BA445" s="2"/>
      <c r="BB445" s="2"/>
      <c r="BC445" s="2"/>
      <c r="BD445" s="2"/>
      <c r="BE445" s="2"/>
      <c r="BF445" s="2"/>
      <c r="BG445" s="2"/>
      <c r="BH445" s="2"/>
      <c r="BI445" s="2"/>
      <c r="BJ445" s="2"/>
      <c r="BK445" s="2"/>
      <c r="BL445" s="2"/>
      <c r="BM445" s="2"/>
      <c r="BN445" s="2"/>
      <c r="BO445" s="2"/>
      <c r="BP445" s="2"/>
      <c r="BQ445" s="2"/>
      <c r="BR445" s="2"/>
      <c r="BS445" s="2"/>
      <c r="BT445" s="2"/>
      <c r="BU445" s="2"/>
      <c r="BV445" s="2"/>
      <c r="BW445" s="2"/>
      <c r="BX445" s="2"/>
      <c r="BY445" s="2"/>
      <c r="BZ445" s="2"/>
      <c r="CA445" s="2"/>
      <c r="CB445" s="2"/>
      <c r="CC445" s="2"/>
      <c r="CD445" s="2"/>
      <c r="CE445" s="2"/>
      <c r="CF445" s="2"/>
    </row>
    <row r="446" spans="1:84" ht="12.65" customHeight="1" x14ac:dyDescent="0.35">
      <c r="A446" s="2" t="s">
        <v>351</v>
      </c>
      <c r="B446" s="2">
        <f>D236</f>
        <v>9925634</v>
      </c>
      <c r="C446" s="2">
        <f>C365</f>
        <v>9925634</v>
      </c>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c r="AO446" s="2"/>
      <c r="AP446" s="2"/>
      <c r="AQ446" s="2"/>
      <c r="AR446" s="2"/>
      <c r="AS446" s="2"/>
      <c r="AT446" s="2"/>
      <c r="AU446" s="2"/>
      <c r="AV446" s="2"/>
      <c r="AW446" s="2"/>
      <c r="AX446" s="2"/>
      <c r="AY446" s="2"/>
      <c r="AZ446" s="2"/>
      <c r="BA446" s="2"/>
      <c r="BB446" s="2"/>
      <c r="BC446" s="2"/>
      <c r="BD446" s="2"/>
      <c r="BE446" s="2"/>
      <c r="BF446" s="2"/>
      <c r="BG446" s="2"/>
      <c r="BH446" s="2"/>
      <c r="BI446" s="2"/>
      <c r="BJ446" s="2"/>
      <c r="BK446" s="2"/>
      <c r="BL446" s="2"/>
      <c r="BM446" s="2"/>
      <c r="BN446" s="2"/>
      <c r="BO446" s="2"/>
      <c r="BP446" s="2"/>
      <c r="BQ446" s="2"/>
      <c r="BR446" s="2"/>
      <c r="BS446" s="2"/>
      <c r="BT446" s="2"/>
      <c r="BU446" s="2"/>
      <c r="BV446" s="2"/>
      <c r="BW446" s="2"/>
      <c r="BX446" s="2"/>
      <c r="BY446" s="2"/>
      <c r="BZ446" s="2"/>
      <c r="CA446" s="2"/>
      <c r="CB446" s="2"/>
      <c r="CC446" s="2"/>
      <c r="CD446" s="2"/>
      <c r="CE446" s="2"/>
      <c r="CF446" s="2"/>
    </row>
    <row r="447" spans="1:84" ht="12.65" customHeight="1" x14ac:dyDescent="0.35">
      <c r="A447" s="2" t="s">
        <v>356</v>
      </c>
      <c r="B447" s="2">
        <f>D240</f>
        <v>14714778</v>
      </c>
      <c r="C447" s="2">
        <f>C366</f>
        <v>14714778</v>
      </c>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c r="AO447" s="2"/>
      <c r="AP447" s="2"/>
      <c r="AQ447" s="2"/>
      <c r="AR447" s="2"/>
      <c r="AS447" s="2"/>
      <c r="AT447" s="2"/>
      <c r="AU447" s="2"/>
      <c r="AV447" s="2"/>
      <c r="AW447" s="2"/>
      <c r="AX447" s="2"/>
      <c r="AY447" s="2"/>
      <c r="AZ447" s="2"/>
      <c r="BA447" s="2"/>
      <c r="BB447" s="2"/>
      <c r="BC447" s="2"/>
      <c r="BD447" s="2"/>
      <c r="BE447" s="2"/>
      <c r="BF447" s="2"/>
      <c r="BG447" s="2"/>
      <c r="BH447" s="2"/>
      <c r="BI447" s="2"/>
      <c r="BJ447" s="2"/>
      <c r="BK447" s="2"/>
      <c r="BL447" s="2"/>
      <c r="BM447" s="2"/>
      <c r="BN447" s="2"/>
      <c r="BO447" s="2"/>
      <c r="BP447" s="2"/>
      <c r="BQ447" s="2"/>
      <c r="BR447" s="2"/>
      <c r="BS447" s="2"/>
      <c r="BT447" s="2"/>
      <c r="BU447" s="2"/>
      <c r="BV447" s="2"/>
      <c r="BW447" s="2"/>
      <c r="BX447" s="2"/>
      <c r="BY447" s="2"/>
      <c r="BZ447" s="2"/>
      <c r="CA447" s="2"/>
      <c r="CB447" s="2"/>
      <c r="CC447" s="2"/>
      <c r="CD447" s="2"/>
      <c r="CE447" s="2"/>
      <c r="CF447" s="2"/>
    </row>
    <row r="448" spans="1:84" ht="12.65" customHeight="1" x14ac:dyDescent="0.35">
      <c r="A448" s="2" t="s">
        <v>358</v>
      </c>
      <c r="B448" s="2">
        <f>D242</f>
        <v>597775076</v>
      </c>
      <c r="C448" s="2">
        <f>D367</f>
        <v>597775076</v>
      </c>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c r="AN448" s="2"/>
      <c r="AO448" s="2"/>
      <c r="AP448" s="2"/>
      <c r="AQ448" s="2"/>
      <c r="AR448" s="2"/>
      <c r="AS448" s="2"/>
      <c r="AT448" s="2"/>
      <c r="AU448" s="2"/>
      <c r="AV448" s="2"/>
      <c r="AW448" s="2"/>
      <c r="AX448" s="2"/>
      <c r="AY448" s="2"/>
      <c r="AZ448" s="2"/>
      <c r="BA448" s="2"/>
      <c r="BB448" s="2"/>
      <c r="BC448" s="2"/>
      <c r="BD448" s="2"/>
      <c r="BE448" s="2"/>
      <c r="BF448" s="2"/>
      <c r="BG448" s="2"/>
      <c r="BH448" s="2"/>
      <c r="BI448" s="2"/>
      <c r="BJ448" s="2"/>
      <c r="BK448" s="2"/>
      <c r="BL448" s="2"/>
      <c r="BM448" s="2"/>
      <c r="BN448" s="2"/>
      <c r="BO448" s="2"/>
      <c r="BP448" s="2"/>
      <c r="BQ448" s="2"/>
      <c r="BR448" s="2"/>
      <c r="BS448" s="2"/>
      <c r="BT448" s="2"/>
      <c r="BU448" s="2"/>
      <c r="BV448" s="2"/>
      <c r="BW448" s="2"/>
      <c r="BX448" s="2"/>
      <c r="BY448" s="2"/>
      <c r="BZ448" s="2"/>
      <c r="CA448" s="2"/>
      <c r="CB448" s="2"/>
      <c r="CC448" s="2"/>
      <c r="CD448" s="2"/>
      <c r="CE448" s="2"/>
      <c r="CF448" s="2"/>
    </row>
    <row r="449" spans="1:84" ht="12.65" customHeight="1" x14ac:dyDescent="0.35">
      <c r="A449" s="437"/>
      <c r="B449" s="437"/>
      <c r="C449" s="437"/>
      <c r="D449" s="437"/>
      <c r="E449" s="2"/>
      <c r="F449" s="437"/>
      <c r="G449" s="437"/>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c r="AL449" s="2"/>
      <c r="AM449" s="2"/>
      <c r="AN449" s="2"/>
      <c r="AO449" s="2"/>
      <c r="AP449" s="2"/>
      <c r="AQ449" s="2"/>
      <c r="AR449" s="2"/>
      <c r="AS449" s="2"/>
      <c r="AT449" s="2"/>
      <c r="AU449" s="2"/>
      <c r="AV449" s="2"/>
      <c r="AW449" s="2"/>
      <c r="AX449" s="2"/>
      <c r="AY449" s="2"/>
      <c r="AZ449" s="2"/>
      <c r="BA449" s="2"/>
      <c r="BB449" s="2"/>
      <c r="BC449" s="2"/>
      <c r="BD449" s="2"/>
      <c r="BE449" s="2"/>
      <c r="BF449" s="2"/>
      <c r="BG449" s="2"/>
      <c r="BH449" s="2"/>
      <c r="BI449" s="2"/>
      <c r="BJ449" s="2"/>
      <c r="BK449" s="2"/>
      <c r="BL449" s="2"/>
      <c r="BM449" s="2"/>
      <c r="BN449" s="2"/>
      <c r="BO449" s="2"/>
      <c r="BP449" s="2"/>
      <c r="BQ449" s="2"/>
      <c r="BR449" s="2"/>
      <c r="BS449" s="2"/>
      <c r="BT449" s="2"/>
      <c r="BU449" s="2"/>
      <c r="BV449" s="2"/>
      <c r="BW449" s="2"/>
      <c r="BX449" s="2"/>
      <c r="BY449" s="2"/>
      <c r="BZ449" s="2"/>
      <c r="CA449" s="2"/>
      <c r="CB449" s="2"/>
      <c r="CC449" s="2"/>
      <c r="CD449" s="2"/>
      <c r="CE449" s="2"/>
      <c r="CF449" s="2"/>
    </row>
    <row r="450" spans="1:84" ht="12.65" customHeight="1" x14ac:dyDescent="0.35">
      <c r="A450" s="2" t="s">
        <v>481</v>
      </c>
      <c r="B450" s="435" t="s">
        <v>482</v>
      </c>
      <c r="C450" s="437"/>
      <c r="D450" s="437"/>
      <c r="E450" s="2"/>
      <c r="F450" s="437"/>
      <c r="G450" s="437"/>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c r="AN450" s="2"/>
      <c r="AO450" s="2"/>
      <c r="AP450" s="2"/>
      <c r="AQ450" s="2"/>
      <c r="AR450" s="2"/>
      <c r="AS450" s="2"/>
      <c r="AT450" s="2"/>
      <c r="AU450" s="2"/>
      <c r="AV450" s="2"/>
      <c r="AW450" s="2"/>
      <c r="AX450" s="2"/>
      <c r="AY450" s="2"/>
      <c r="AZ450" s="2"/>
      <c r="BA450" s="2"/>
      <c r="BB450" s="2"/>
      <c r="BC450" s="2"/>
      <c r="BD450" s="2"/>
      <c r="BE450" s="2"/>
      <c r="BF450" s="2"/>
      <c r="BG450" s="2"/>
      <c r="BH450" s="2"/>
      <c r="BI450" s="2"/>
      <c r="BJ450" s="2"/>
      <c r="BK450" s="2"/>
      <c r="BL450" s="2"/>
      <c r="BM450" s="2"/>
      <c r="BN450" s="2"/>
      <c r="BO450" s="2"/>
      <c r="BP450" s="2"/>
      <c r="BQ450" s="2"/>
      <c r="BR450" s="2"/>
      <c r="BS450" s="2"/>
      <c r="BT450" s="2"/>
      <c r="BU450" s="2"/>
      <c r="BV450" s="2"/>
      <c r="BW450" s="2"/>
      <c r="BX450" s="2"/>
      <c r="BY450" s="2"/>
      <c r="BZ450" s="2"/>
      <c r="CA450" s="2"/>
      <c r="CB450" s="2"/>
      <c r="CC450" s="2"/>
      <c r="CD450" s="2"/>
      <c r="CE450" s="2"/>
      <c r="CF450" s="2"/>
    </row>
    <row r="451" spans="1:84" ht="12.65" customHeight="1" x14ac:dyDescent="0.35">
      <c r="A451" s="2"/>
      <c r="B451" s="435" t="s">
        <v>483</v>
      </c>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2"/>
      <c r="AN451" s="2"/>
      <c r="AO451" s="2"/>
      <c r="AP451" s="2"/>
      <c r="AQ451" s="2"/>
      <c r="AR451" s="2"/>
      <c r="AS451" s="2"/>
      <c r="AT451" s="2"/>
      <c r="AU451" s="2"/>
      <c r="AV451" s="2"/>
      <c r="AW451" s="2"/>
      <c r="AX451" s="2"/>
      <c r="AY451" s="2"/>
      <c r="AZ451" s="2"/>
      <c r="BA451" s="2"/>
      <c r="BB451" s="2"/>
      <c r="BC451" s="2"/>
      <c r="BD451" s="2"/>
      <c r="BE451" s="2"/>
      <c r="BF451" s="2"/>
      <c r="BG451" s="2"/>
      <c r="BH451" s="2"/>
      <c r="BI451" s="2"/>
      <c r="BJ451" s="2"/>
      <c r="BK451" s="2"/>
      <c r="BL451" s="2"/>
      <c r="BM451" s="2"/>
      <c r="BN451" s="2"/>
      <c r="BO451" s="2"/>
      <c r="BP451" s="2"/>
      <c r="BQ451" s="2"/>
      <c r="BR451" s="2"/>
      <c r="BS451" s="2"/>
      <c r="BT451" s="2"/>
      <c r="BU451" s="2"/>
      <c r="BV451" s="2"/>
      <c r="BW451" s="2"/>
      <c r="BX451" s="2"/>
      <c r="BY451" s="2"/>
      <c r="BZ451" s="2"/>
      <c r="CA451" s="2"/>
      <c r="CB451" s="2"/>
      <c r="CC451" s="2"/>
      <c r="CD451" s="2"/>
      <c r="CE451" s="2"/>
      <c r="CF451" s="2"/>
    </row>
    <row r="452" spans="1:84" ht="12.65" customHeight="1" x14ac:dyDescent="0.35">
      <c r="A452" s="2"/>
      <c r="B452" s="435" t="s">
        <v>472</v>
      </c>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c r="AN452" s="2"/>
      <c r="AO452" s="2"/>
      <c r="AP452" s="2"/>
      <c r="AQ452" s="2"/>
      <c r="AR452" s="2"/>
      <c r="AS452" s="2"/>
      <c r="AT452" s="2"/>
      <c r="AU452" s="2"/>
      <c r="AV452" s="2"/>
      <c r="AW452" s="2"/>
      <c r="AX452" s="2"/>
      <c r="AY452" s="2"/>
      <c r="AZ452" s="2"/>
      <c r="BA452" s="2"/>
      <c r="BB452" s="2"/>
      <c r="BC452" s="2"/>
      <c r="BD452" s="2"/>
      <c r="BE452" s="2"/>
      <c r="BF452" s="2"/>
      <c r="BG452" s="2"/>
      <c r="BH452" s="2"/>
      <c r="BI452" s="2"/>
      <c r="BJ452" s="2"/>
      <c r="BK452" s="2"/>
      <c r="BL452" s="2"/>
      <c r="BM452" s="2"/>
      <c r="BN452" s="2"/>
      <c r="BO452" s="2"/>
      <c r="BP452" s="2"/>
      <c r="BQ452" s="2"/>
      <c r="BR452" s="2"/>
      <c r="BS452" s="2"/>
      <c r="BT452" s="2"/>
      <c r="BU452" s="2"/>
      <c r="BV452" s="2"/>
      <c r="BW452" s="2"/>
      <c r="BX452" s="2"/>
      <c r="BY452" s="2"/>
      <c r="BZ452" s="2"/>
      <c r="CA452" s="2"/>
      <c r="CB452" s="2"/>
      <c r="CC452" s="2"/>
      <c r="CD452" s="2"/>
      <c r="CE452" s="2"/>
      <c r="CF452" s="2"/>
    </row>
    <row r="453" spans="1:84" ht="12.65" customHeight="1" x14ac:dyDescent="0.35">
      <c r="A453" s="401" t="s">
        <v>484</v>
      </c>
      <c r="B453" s="2">
        <f>C231</f>
        <v>0</v>
      </c>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c r="AL453" s="2"/>
      <c r="AM453" s="2"/>
      <c r="AN453" s="2"/>
      <c r="AO453" s="2"/>
      <c r="AP453" s="2"/>
      <c r="AQ453" s="2"/>
      <c r="AR453" s="2"/>
      <c r="AS453" s="2"/>
      <c r="AT453" s="2"/>
      <c r="AU453" s="2"/>
      <c r="AV453" s="2"/>
      <c r="AW453" s="2"/>
      <c r="AX453" s="2"/>
      <c r="AY453" s="2"/>
      <c r="AZ453" s="2"/>
      <c r="BA453" s="2"/>
      <c r="BB453" s="2"/>
      <c r="BC453" s="2"/>
      <c r="BD453" s="2"/>
      <c r="BE453" s="2"/>
      <c r="BF453" s="2"/>
      <c r="BG453" s="2"/>
      <c r="BH453" s="2"/>
      <c r="BI453" s="2"/>
      <c r="BJ453" s="2"/>
      <c r="BK453" s="2"/>
      <c r="BL453" s="2"/>
      <c r="BM453" s="2"/>
      <c r="BN453" s="2"/>
      <c r="BO453" s="2"/>
      <c r="BP453" s="2"/>
      <c r="BQ453" s="2"/>
      <c r="BR453" s="2"/>
      <c r="BS453" s="2"/>
      <c r="BT453" s="2"/>
      <c r="BU453" s="2"/>
      <c r="BV453" s="2"/>
      <c r="BW453" s="2"/>
      <c r="BX453" s="2"/>
      <c r="BY453" s="2"/>
      <c r="BZ453" s="2"/>
      <c r="CA453" s="2"/>
      <c r="CB453" s="2"/>
      <c r="CC453" s="2"/>
      <c r="CD453" s="2"/>
      <c r="CE453" s="2"/>
      <c r="CF453" s="2"/>
    </row>
    <row r="454" spans="1:84" ht="12.65" customHeight="1" x14ac:dyDescent="0.35">
      <c r="A454" s="2" t="s">
        <v>168</v>
      </c>
      <c r="B454" s="2">
        <f>C233</f>
        <v>0</v>
      </c>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c r="AL454" s="2"/>
      <c r="AM454" s="2"/>
      <c r="AN454" s="2"/>
      <c r="AO454" s="2"/>
      <c r="AP454" s="2"/>
      <c r="AQ454" s="2"/>
      <c r="AR454" s="2"/>
      <c r="AS454" s="2"/>
      <c r="AT454" s="2"/>
      <c r="AU454" s="2"/>
      <c r="AV454" s="2"/>
      <c r="AW454" s="2"/>
      <c r="AX454" s="2"/>
      <c r="AY454" s="2"/>
      <c r="AZ454" s="2"/>
      <c r="BA454" s="2"/>
      <c r="BB454" s="2"/>
      <c r="BC454" s="2"/>
      <c r="BD454" s="2"/>
      <c r="BE454" s="2"/>
      <c r="BF454" s="2"/>
      <c r="BG454" s="2"/>
      <c r="BH454" s="2"/>
      <c r="BI454" s="2"/>
      <c r="BJ454" s="2"/>
      <c r="BK454" s="2"/>
      <c r="BL454" s="2"/>
      <c r="BM454" s="2"/>
      <c r="BN454" s="2"/>
      <c r="BO454" s="2"/>
      <c r="BP454" s="2"/>
      <c r="BQ454" s="2"/>
      <c r="BR454" s="2"/>
      <c r="BS454" s="2"/>
      <c r="BT454" s="2"/>
      <c r="BU454" s="2"/>
      <c r="BV454" s="2"/>
      <c r="BW454" s="2"/>
      <c r="BX454" s="2"/>
      <c r="BY454" s="2"/>
      <c r="BZ454" s="2"/>
      <c r="CA454" s="2"/>
      <c r="CB454" s="2"/>
      <c r="CC454" s="2"/>
      <c r="CD454" s="2"/>
      <c r="CE454" s="2"/>
      <c r="CF454" s="2"/>
    </row>
    <row r="455" spans="1:84" ht="12.65" customHeight="1" x14ac:dyDescent="0.35">
      <c r="A455" s="2" t="s">
        <v>131</v>
      </c>
      <c r="B455" s="2">
        <f>C234</f>
        <v>9925634</v>
      </c>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2"/>
      <c r="AN455" s="2"/>
      <c r="AO455" s="2"/>
      <c r="AP455" s="2"/>
      <c r="AQ455" s="2"/>
      <c r="AR455" s="2"/>
      <c r="AS455" s="2"/>
      <c r="AT455" s="2"/>
      <c r="AU455" s="2"/>
      <c r="AV455" s="2"/>
      <c r="AW455" s="2"/>
      <c r="AX455" s="2"/>
      <c r="AY455" s="2"/>
      <c r="AZ455" s="2"/>
      <c r="BA455" s="2"/>
      <c r="BB455" s="2"/>
      <c r="BC455" s="2"/>
      <c r="BD455" s="2"/>
      <c r="BE455" s="2"/>
      <c r="BF455" s="2"/>
      <c r="BG455" s="2"/>
      <c r="BH455" s="2"/>
      <c r="BI455" s="2"/>
      <c r="BJ455" s="2"/>
      <c r="BK455" s="2"/>
      <c r="BL455" s="2"/>
      <c r="BM455" s="2"/>
      <c r="BN455" s="2"/>
      <c r="BO455" s="2"/>
      <c r="BP455" s="2"/>
      <c r="BQ455" s="2"/>
      <c r="BR455" s="2"/>
      <c r="BS455" s="2"/>
      <c r="BT455" s="2"/>
      <c r="BU455" s="2"/>
      <c r="BV455" s="2"/>
      <c r="BW455" s="2"/>
      <c r="BX455" s="2"/>
      <c r="BY455" s="2"/>
      <c r="BZ455" s="2"/>
      <c r="CA455" s="2"/>
      <c r="CB455" s="2"/>
      <c r="CC455" s="2"/>
      <c r="CD455" s="2"/>
      <c r="CE455" s="2"/>
      <c r="CF455" s="2"/>
    </row>
    <row r="456" spans="1:84" ht="12.65" customHeight="1" x14ac:dyDescent="0.35">
      <c r="A456" s="437"/>
      <c r="B456" s="437"/>
      <c r="C456" s="437"/>
      <c r="D456" s="437"/>
      <c r="E456" s="2"/>
      <c r="F456" s="437"/>
      <c r="G456" s="437"/>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2"/>
      <c r="AL456" s="2"/>
      <c r="AM456" s="2"/>
      <c r="AN456" s="2"/>
      <c r="AO456" s="2"/>
      <c r="AP456" s="2"/>
      <c r="AQ456" s="2"/>
      <c r="AR456" s="2"/>
      <c r="AS456" s="2"/>
      <c r="AT456" s="2"/>
      <c r="AU456" s="2"/>
      <c r="AV456" s="2"/>
      <c r="AW456" s="2"/>
      <c r="AX456" s="2"/>
      <c r="AY456" s="2"/>
      <c r="AZ456" s="2"/>
      <c r="BA456" s="2"/>
      <c r="BB456" s="2"/>
      <c r="BC456" s="2"/>
      <c r="BD456" s="2"/>
      <c r="BE456" s="2"/>
      <c r="BF456" s="2"/>
      <c r="BG456" s="2"/>
      <c r="BH456" s="2"/>
      <c r="BI456" s="2"/>
      <c r="BJ456" s="2"/>
      <c r="BK456" s="2"/>
      <c r="BL456" s="2"/>
      <c r="BM456" s="2"/>
      <c r="BN456" s="2"/>
      <c r="BO456" s="2"/>
      <c r="BP456" s="2"/>
      <c r="BQ456" s="2"/>
      <c r="BR456" s="2"/>
      <c r="BS456" s="2"/>
      <c r="BT456" s="2"/>
      <c r="BU456" s="2"/>
      <c r="BV456" s="2"/>
      <c r="BW456" s="2"/>
      <c r="BX456" s="2"/>
      <c r="BY456" s="2"/>
      <c r="BZ456" s="2"/>
      <c r="CA456" s="2"/>
      <c r="CB456" s="2"/>
      <c r="CC456" s="2"/>
      <c r="CD456" s="2"/>
      <c r="CE456" s="2"/>
      <c r="CF456" s="2"/>
    </row>
    <row r="457" spans="1:84" ht="12.65" customHeight="1" x14ac:dyDescent="0.35">
      <c r="A457" s="2" t="s">
        <v>485</v>
      </c>
      <c r="B457" s="435" t="s">
        <v>471</v>
      </c>
      <c r="C457" s="435" t="s">
        <v>486</v>
      </c>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2"/>
      <c r="AL457" s="2"/>
      <c r="AM457" s="2"/>
      <c r="AN457" s="2"/>
      <c r="AO457" s="2"/>
      <c r="AP457" s="2"/>
      <c r="AQ457" s="2"/>
      <c r="AR457" s="2"/>
      <c r="AS457" s="2"/>
      <c r="AT457" s="2"/>
      <c r="AU457" s="2"/>
      <c r="AV457" s="2"/>
      <c r="AW457" s="2"/>
      <c r="AX457" s="2"/>
      <c r="AY457" s="2"/>
      <c r="AZ457" s="2"/>
      <c r="BA457" s="2"/>
      <c r="BB457" s="2"/>
      <c r="BC457" s="2"/>
      <c r="BD457" s="2"/>
      <c r="BE457" s="2"/>
      <c r="BF457" s="2"/>
      <c r="BG457" s="2"/>
      <c r="BH457" s="2"/>
      <c r="BI457" s="2"/>
      <c r="BJ457" s="2"/>
      <c r="BK457" s="2"/>
      <c r="BL457" s="2"/>
      <c r="BM457" s="2"/>
      <c r="BN457" s="2"/>
      <c r="BO457" s="2"/>
      <c r="BP457" s="2"/>
      <c r="BQ457" s="2"/>
      <c r="BR457" s="2"/>
      <c r="BS457" s="2"/>
      <c r="BT457" s="2"/>
      <c r="BU457" s="2"/>
      <c r="BV457" s="2"/>
      <c r="BW457" s="2"/>
      <c r="BX457" s="2"/>
      <c r="BY457" s="2"/>
      <c r="BZ457" s="2"/>
      <c r="CA457" s="2"/>
      <c r="CB457" s="2"/>
      <c r="CC457" s="2"/>
      <c r="CD457" s="2"/>
      <c r="CE457" s="2"/>
      <c r="CF457" s="2"/>
    </row>
    <row r="458" spans="1:84" ht="12.65" customHeight="1" x14ac:dyDescent="0.35">
      <c r="A458" s="2" t="s">
        <v>487</v>
      </c>
      <c r="B458" s="2">
        <f>C370</f>
        <v>9403670</v>
      </c>
      <c r="C458" s="2">
        <f>CE70</f>
        <v>9403670</v>
      </c>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c r="AL458" s="2"/>
      <c r="AM458" s="2"/>
      <c r="AN458" s="2"/>
      <c r="AO458" s="2"/>
      <c r="AP458" s="2"/>
      <c r="AQ458" s="2"/>
      <c r="AR458" s="2"/>
      <c r="AS458" s="2"/>
      <c r="AT458" s="2"/>
      <c r="AU458" s="2"/>
      <c r="AV458" s="2"/>
      <c r="AW458" s="2"/>
      <c r="AX458" s="2"/>
      <c r="AY458" s="2"/>
      <c r="AZ458" s="2"/>
      <c r="BA458" s="2"/>
      <c r="BB458" s="2"/>
      <c r="BC458" s="2"/>
      <c r="BD458" s="2"/>
      <c r="BE458" s="2"/>
      <c r="BF458" s="2"/>
      <c r="BG458" s="2"/>
      <c r="BH458" s="2"/>
      <c r="BI458" s="2"/>
      <c r="BJ458" s="2"/>
      <c r="BK458" s="2"/>
      <c r="BL458" s="2"/>
      <c r="BM458" s="2"/>
      <c r="BN458" s="2"/>
      <c r="BO458" s="2"/>
      <c r="BP458" s="2"/>
      <c r="BQ458" s="2"/>
      <c r="BR458" s="2"/>
      <c r="BS458" s="2"/>
      <c r="BT458" s="2"/>
      <c r="BU458" s="2"/>
      <c r="BV458" s="2"/>
      <c r="BW458" s="2"/>
      <c r="BX458" s="2"/>
      <c r="BY458" s="2"/>
      <c r="BZ458" s="2"/>
      <c r="CA458" s="2"/>
      <c r="CB458" s="2"/>
      <c r="CC458" s="2"/>
      <c r="CD458" s="2"/>
      <c r="CE458" s="2"/>
      <c r="CF458" s="2"/>
    </row>
    <row r="459" spans="1:84" ht="12.65" customHeight="1" x14ac:dyDescent="0.35">
      <c r="A459" s="2" t="s">
        <v>244</v>
      </c>
      <c r="B459" s="2">
        <f>C371</f>
        <v>0</v>
      </c>
      <c r="C459" s="2">
        <f>CE72</f>
        <v>0</v>
      </c>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c r="AL459" s="2"/>
      <c r="AM459" s="2"/>
      <c r="AN459" s="2"/>
      <c r="AO459" s="2"/>
      <c r="AP459" s="2"/>
      <c r="AQ459" s="2"/>
      <c r="AR459" s="2"/>
      <c r="AS459" s="2"/>
      <c r="AT459" s="2"/>
      <c r="AU459" s="2"/>
      <c r="AV459" s="2"/>
      <c r="AW459" s="2"/>
      <c r="AX459" s="2"/>
      <c r="AY459" s="2"/>
      <c r="AZ459" s="2"/>
      <c r="BA459" s="2"/>
      <c r="BB459" s="2"/>
      <c r="BC459" s="2"/>
      <c r="BD459" s="2"/>
      <c r="BE459" s="2"/>
      <c r="BF459" s="2"/>
      <c r="BG459" s="2"/>
      <c r="BH459" s="2"/>
      <c r="BI459" s="2"/>
      <c r="BJ459" s="2"/>
      <c r="BK459" s="2"/>
      <c r="BL459" s="2"/>
      <c r="BM459" s="2"/>
      <c r="BN459" s="2"/>
      <c r="BO459" s="2"/>
      <c r="BP459" s="2"/>
      <c r="BQ459" s="2"/>
      <c r="BR459" s="2"/>
      <c r="BS459" s="2"/>
      <c r="BT459" s="2"/>
      <c r="BU459" s="2"/>
      <c r="BV459" s="2"/>
      <c r="BW459" s="2"/>
      <c r="BX459" s="2"/>
      <c r="BY459" s="2"/>
      <c r="BZ459" s="2"/>
      <c r="CA459" s="2"/>
      <c r="CB459" s="2"/>
      <c r="CC459" s="2"/>
      <c r="CD459" s="2"/>
      <c r="CE459" s="2"/>
      <c r="CF459" s="2"/>
    </row>
    <row r="460" spans="1:84" ht="12.65" customHeight="1" x14ac:dyDescent="0.35">
      <c r="A460" s="437"/>
      <c r="B460" s="437"/>
      <c r="C460" s="437"/>
      <c r="D460" s="437"/>
      <c r="E460" s="2"/>
      <c r="F460" s="437"/>
      <c r="G460" s="437"/>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c r="AL460" s="2"/>
      <c r="AM460" s="2"/>
      <c r="AN460" s="2"/>
      <c r="AO460" s="2"/>
      <c r="AP460" s="2"/>
      <c r="AQ460" s="2"/>
      <c r="AR460" s="2"/>
      <c r="AS460" s="2"/>
      <c r="AT460" s="2"/>
      <c r="AU460" s="2"/>
      <c r="AV460" s="2"/>
      <c r="AW460" s="2"/>
      <c r="AX460" s="2"/>
      <c r="AY460" s="2"/>
      <c r="AZ460" s="2"/>
      <c r="BA460" s="2"/>
      <c r="BB460" s="2"/>
      <c r="BC460" s="2"/>
      <c r="BD460" s="2"/>
      <c r="BE460" s="2"/>
      <c r="BF460" s="2"/>
      <c r="BG460" s="2"/>
      <c r="BH460" s="2"/>
      <c r="BI460" s="2"/>
      <c r="BJ460" s="2"/>
      <c r="BK460" s="2"/>
      <c r="BL460" s="2"/>
      <c r="BM460" s="2"/>
      <c r="BN460" s="2"/>
      <c r="BO460" s="2"/>
      <c r="BP460" s="2"/>
      <c r="BQ460" s="2"/>
      <c r="BR460" s="2"/>
      <c r="BS460" s="2"/>
      <c r="BT460" s="2"/>
      <c r="BU460" s="2"/>
      <c r="BV460" s="2"/>
      <c r="BW460" s="2"/>
      <c r="BX460" s="2"/>
      <c r="BY460" s="2"/>
      <c r="BZ460" s="2"/>
      <c r="CA460" s="2"/>
      <c r="CB460" s="2"/>
      <c r="CC460" s="2"/>
      <c r="CD460" s="2"/>
      <c r="CE460" s="2"/>
      <c r="CF460" s="2"/>
    </row>
    <row r="461" spans="1:84" ht="12.65" customHeight="1" x14ac:dyDescent="0.35">
      <c r="A461" s="2" t="s">
        <v>488</v>
      </c>
      <c r="B461" s="435"/>
      <c r="C461" s="435"/>
      <c r="D461" s="435" t="s">
        <v>1245</v>
      </c>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c r="AL461" s="2"/>
      <c r="AM461" s="2"/>
      <c r="AN461" s="2"/>
      <c r="AO461" s="2"/>
      <c r="AP461" s="2"/>
      <c r="AQ461" s="2"/>
      <c r="AR461" s="2"/>
      <c r="AS461" s="2"/>
      <c r="AT461" s="2"/>
      <c r="AU461" s="2"/>
      <c r="AV461" s="2"/>
      <c r="AW461" s="2"/>
      <c r="AX461" s="2"/>
      <c r="AY461" s="2"/>
      <c r="AZ461" s="2"/>
      <c r="BA461" s="2"/>
      <c r="BB461" s="2"/>
      <c r="BC461" s="2"/>
      <c r="BD461" s="2"/>
      <c r="BE461" s="2"/>
      <c r="BF461" s="2"/>
      <c r="BG461" s="2"/>
      <c r="BH461" s="2"/>
      <c r="BI461" s="2"/>
      <c r="BJ461" s="2"/>
      <c r="BK461" s="2"/>
      <c r="BL461" s="2"/>
      <c r="BM461" s="2"/>
      <c r="BN461" s="2"/>
      <c r="BO461" s="2"/>
      <c r="BP461" s="2"/>
      <c r="BQ461" s="2"/>
      <c r="BR461" s="2"/>
      <c r="BS461" s="2"/>
      <c r="BT461" s="2"/>
      <c r="BU461" s="2"/>
      <c r="BV461" s="2"/>
      <c r="BW461" s="2"/>
      <c r="BX461" s="2"/>
      <c r="BY461" s="2"/>
      <c r="BZ461" s="2"/>
      <c r="CA461" s="2"/>
      <c r="CB461" s="2"/>
      <c r="CC461" s="2"/>
      <c r="CD461" s="2"/>
      <c r="CE461" s="2"/>
      <c r="CF461" s="2"/>
    </row>
    <row r="462" spans="1:84" ht="12.65" customHeight="1" x14ac:dyDescent="0.35">
      <c r="A462" s="2"/>
      <c r="B462" s="435" t="s">
        <v>471</v>
      </c>
      <c r="C462" s="435" t="s">
        <v>486</v>
      </c>
      <c r="D462" s="435" t="s">
        <v>490</v>
      </c>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c r="AL462" s="2"/>
      <c r="AM462" s="2"/>
      <c r="AN462" s="2"/>
      <c r="AO462" s="2"/>
      <c r="AP462" s="2"/>
      <c r="AQ462" s="2"/>
      <c r="AR462" s="2"/>
      <c r="AS462" s="2"/>
      <c r="AT462" s="2"/>
      <c r="AU462" s="2"/>
      <c r="AV462" s="2"/>
      <c r="AW462" s="2"/>
      <c r="AX462" s="2"/>
      <c r="AY462" s="2"/>
      <c r="AZ462" s="2"/>
      <c r="BA462" s="2"/>
      <c r="BB462" s="2"/>
      <c r="BC462" s="2"/>
      <c r="BD462" s="2"/>
      <c r="BE462" s="2"/>
      <c r="BF462" s="2"/>
      <c r="BG462" s="2"/>
      <c r="BH462" s="2"/>
      <c r="BI462" s="2"/>
      <c r="BJ462" s="2"/>
      <c r="BK462" s="2"/>
      <c r="BL462" s="2"/>
      <c r="BM462" s="2"/>
      <c r="BN462" s="2"/>
      <c r="BO462" s="2"/>
      <c r="BP462" s="2"/>
      <c r="BQ462" s="2"/>
      <c r="BR462" s="2"/>
      <c r="BS462" s="2"/>
      <c r="BT462" s="2"/>
      <c r="BU462" s="2"/>
      <c r="BV462" s="2"/>
      <c r="BW462" s="2"/>
      <c r="BX462" s="2"/>
      <c r="BY462" s="2"/>
      <c r="BZ462" s="2"/>
      <c r="CA462" s="2"/>
      <c r="CB462" s="2"/>
      <c r="CC462" s="2"/>
      <c r="CD462" s="2"/>
      <c r="CE462" s="2"/>
      <c r="CF462" s="2"/>
    </row>
    <row r="463" spans="1:84" ht="12.65" customHeight="1" x14ac:dyDescent="0.35">
      <c r="A463" s="2" t="s">
        <v>245</v>
      </c>
      <c r="B463" s="2">
        <f>C359</f>
        <v>453752525</v>
      </c>
      <c r="C463" s="2">
        <f>CE73</f>
        <v>453752524.82000005</v>
      </c>
      <c r="D463" s="2">
        <f>E141+E147+E153</f>
        <v>453752524</v>
      </c>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c r="AL463" s="2"/>
      <c r="AM463" s="2"/>
      <c r="AN463" s="2"/>
      <c r="AO463" s="2"/>
      <c r="AP463" s="2"/>
      <c r="AQ463" s="2"/>
      <c r="AR463" s="2"/>
      <c r="AS463" s="2"/>
      <c r="AT463" s="2"/>
      <c r="AU463" s="2"/>
      <c r="AV463" s="2"/>
      <c r="AW463" s="2"/>
      <c r="AX463" s="2"/>
      <c r="AY463" s="2"/>
      <c r="AZ463" s="2"/>
      <c r="BA463" s="2"/>
      <c r="BB463" s="2"/>
      <c r="BC463" s="2"/>
      <c r="BD463" s="2"/>
      <c r="BE463" s="2"/>
      <c r="BF463" s="2"/>
      <c r="BG463" s="2"/>
      <c r="BH463" s="2"/>
      <c r="BI463" s="2"/>
      <c r="BJ463" s="2"/>
      <c r="BK463" s="2"/>
      <c r="BL463" s="2"/>
      <c r="BM463" s="2"/>
      <c r="BN463" s="2"/>
      <c r="BO463" s="2"/>
      <c r="BP463" s="2"/>
      <c r="BQ463" s="2"/>
      <c r="BR463" s="2"/>
      <c r="BS463" s="2"/>
      <c r="BT463" s="2"/>
      <c r="BU463" s="2"/>
      <c r="BV463" s="2"/>
      <c r="BW463" s="2"/>
      <c r="BX463" s="2"/>
      <c r="BY463" s="2"/>
      <c r="BZ463" s="2"/>
      <c r="CA463" s="2"/>
      <c r="CB463" s="2"/>
      <c r="CC463" s="2"/>
      <c r="CD463" s="2"/>
      <c r="CE463" s="2"/>
      <c r="CF463" s="2"/>
    </row>
    <row r="464" spans="1:84" ht="12.65" customHeight="1" x14ac:dyDescent="0.35">
      <c r="A464" s="2" t="s">
        <v>246</v>
      </c>
      <c r="B464" s="2">
        <f>C360</f>
        <v>580891407</v>
      </c>
      <c r="C464" s="2">
        <f>CE74</f>
        <v>580891407.3499999</v>
      </c>
      <c r="D464" s="2">
        <f>E142+E148+E154</f>
        <v>580891408</v>
      </c>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c r="AL464" s="2"/>
      <c r="AM464" s="2"/>
      <c r="AN464" s="2"/>
      <c r="AO464" s="2"/>
      <c r="AP464" s="2"/>
      <c r="AQ464" s="2"/>
      <c r="AR464" s="2"/>
      <c r="AS464" s="2"/>
      <c r="AT464" s="2"/>
      <c r="AU464" s="2"/>
      <c r="AV464" s="2"/>
      <c r="AW464" s="2"/>
      <c r="AX464" s="2"/>
      <c r="AY464" s="2"/>
      <c r="AZ464" s="2"/>
      <c r="BA464" s="2"/>
      <c r="BB464" s="2"/>
      <c r="BC464" s="2"/>
      <c r="BD464" s="2"/>
      <c r="BE464" s="2"/>
      <c r="BF464" s="2"/>
      <c r="BG464" s="2"/>
      <c r="BH464" s="2"/>
      <c r="BI464" s="2"/>
      <c r="BJ464" s="2"/>
      <c r="BK464" s="2"/>
      <c r="BL464" s="2"/>
      <c r="BM464" s="2"/>
      <c r="BN464" s="2"/>
      <c r="BO464" s="2"/>
      <c r="BP464" s="2"/>
      <c r="BQ464" s="2"/>
      <c r="BR464" s="2"/>
      <c r="BS464" s="2"/>
      <c r="BT464" s="2"/>
      <c r="BU464" s="2"/>
      <c r="BV464" s="2"/>
      <c r="BW464" s="2"/>
      <c r="BX464" s="2"/>
      <c r="BY464" s="2"/>
      <c r="BZ464" s="2"/>
      <c r="CA464" s="2"/>
      <c r="CB464" s="2"/>
      <c r="CC464" s="2"/>
      <c r="CD464" s="2"/>
      <c r="CE464" s="2"/>
      <c r="CF464" s="2"/>
    </row>
    <row r="465" spans="1:84" ht="12.65" customHeight="1" x14ac:dyDescent="0.35">
      <c r="A465" s="2" t="s">
        <v>247</v>
      </c>
      <c r="B465" s="2">
        <f>D361</f>
        <v>1034643932</v>
      </c>
      <c r="C465" s="2">
        <f>CE75</f>
        <v>1034643932.1699998</v>
      </c>
      <c r="D465" s="2">
        <f>D463+D464</f>
        <v>1034643932</v>
      </c>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2"/>
      <c r="AL465" s="2"/>
      <c r="AM465" s="2"/>
      <c r="AN465" s="2"/>
      <c r="AO465" s="2"/>
      <c r="AP465" s="2"/>
      <c r="AQ465" s="2"/>
      <c r="AR465" s="2"/>
      <c r="AS465" s="2"/>
      <c r="AT465" s="2"/>
      <c r="AU465" s="2"/>
      <c r="AV465" s="2"/>
      <c r="AW465" s="2"/>
      <c r="AX465" s="2"/>
      <c r="AY465" s="2"/>
      <c r="AZ465" s="2"/>
      <c r="BA465" s="2"/>
      <c r="BB465" s="2"/>
      <c r="BC465" s="2"/>
      <c r="BD465" s="2"/>
      <c r="BE465" s="2"/>
      <c r="BF465" s="2"/>
      <c r="BG465" s="2"/>
      <c r="BH465" s="2"/>
      <c r="BI465" s="2"/>
      <c r="BJ465" s="2"/>
      <c r="BK465" s="2"/>
      <c r="BL465" s="2"/>
      <c r="BM465" s="2"/>
      <c r="BN465" s="2"/>
      <c r="BO465" s="2"/>
      <c r="BP465" s="2"/>
      <c r="BQ465" s="2"/>
      <c r="BR465" s="2"/>
      <c r="BS465" s="2"/>
      <c r="BT465" s="2"/>
      <c r="BU465" s="2"/>
      <c r="BV465" s="2"/>
      <c r="BW465" s="2"/>
      <c r="BX465" s="2"/>
      <c r="BY465" s="2"/>
      <c r="BZ465" s="2"/>
      <c r="CA465" s="2"/>
      <c r="CB465" s="2"/>
      <c r="CC465" s="2"/>
      <c r="CD465" s="2"/>
      <c r="CE465" s="2"/>
      <c r="CF465" s="2"/>
    </row>
    <row r="466" spans="1:84" ht="12.65" customHeight="1" x14ac:dyDescent="0.35">
      <c r="A466" s="437"/>
      <c r="B466" s="437"/>
      <c r="C466" s="437"/>
      <c r="D466" s="437"/>
      <c r="E466" s="2"/>
      <c r="F466" s="437"/>
      <c r="G466" s="437"/>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c r="AL466" s="2"/>
      <c r="AM466" s="2"/>
      <c r="AN466" s="2"/>
      <c r="AO466" s="2"/>
      <c r="AP466" s="2"/>
      <c r="AQ466" s="2"/>
      <c r="AR466" s="2"/>
      <c r="AS466" s="2"/>
      <c r="AT466" s="2"/>
      <c r="AU466" s="2"/>
      <c r="AV466" s="2"/>
      <c r="AW466" s="2"/>
      <c r="AX466" s="2"/>
      <c r="AY466" s="2"/>
      <c r="AZ466" s="2"/>
      <c r="BA466" s="2"/>
      <c r="BB466" s="2"/>
      <c r="BC466" s="2"/>
      <c r="BD466" s="2"/>
      <c r="BE466" s="2"/>
      <c r="BF466" s="2"/>
      <c r="BG466" s="2"/>
      <c r="BH466" s="2"/>
      <c r="BI466" s="2"/>
      <c r="BJ466" s="2"/>
      <c r="BK466" s="2"/>
      <c r="BL466" s="2"/>
      <c r="BM466" s="2"/>
      <c r="BN466" s="2"/>
      <c r="BO466" s="2"/>
      <c r="BP466" s="2"/>
      <c r="BQ466" s="2"/>
      <c r="BR466" s="2"/>
      <c r="BS466" s="2"/>
      <c r="BT466" s="2"/>
      <c r="BU466" s="2"/>
      <c r="BV466" s="2"/>
      <c r="BW466" s="2"/>
      <c r="BX466" s="2"/>
      <c r="BY466" s="2"/>
      <c r="BZ466" s="2"/>
      <c r="CA466" s="2"/>
      <c r="CB466" s="2"/>
      <c r="CC466" s="2"/>
      <c r="CD466" s="2"/>
      <c r="CE466" s="2"/>
      <c r="CF466" s="2"/>
    </row>
    <row r="467" spans="1:84" ht="12.65" customHeight="1" x14ac:dyDescent="0.35">
      <c r="A467" s="2" t="s">
        <v>491</v>
      </c>
      <c r="B467" s="435" t="s">
        <v>492</v>
      </c>
      <c r="C467" s="435" t="s">
        <v>493</v>
      </c>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2"/>
      <c r="AL467" s="2"/>
      <c r="AM467" s="2"/>
      <c r="AN467" s="2"/>
      <c r="AO467" s="2"/>
      <c r="AP467" s="2"/>
      <c r="AQ467" s="2"/>
      <c r="AR467" s="2"/>
      <c r="AS467" s="2"/>
      <c r="AT467" s="2"/>
      <c r="AU467" s="2"/>
      <c r="AV467" s="2"/>
      <c r="AW467" s="2"/>
      <c r="AX467" s="2"/>
      <c r="AY467" s="2"/>
      <c r="AZ467" s="2"/>
      <c r="BA467" s="2"/>
      <c r="BB467" s="2"/>
      <c r="BC467" s="2"/>
      <c r="BD467" s="2"/>
      <c r="BE467" s="2"/>
      <c r="BF467" s="2"/>
      <c r="BG467" s="2"/>
      <c r="BH467" s="2"/>
      <c r="BI467" s="2"/>
      <c r="BJ467" s="2"/>
      <c r="BK467" s="2"/>
      <c r="BL467" s="2"/>
      <c r="BM467" s="2"/>
      <c r="BN467" s="2"/>
      <c r="BO467" s="2"/>
      <c r="BP467" s="2"/>
      <c r="BQ467" s="2"/>
      <c r="BR467" s="2"/>
      <c r="BS467" s="2"/>
      <c r="BT467" s="2"/>
      <c r="BU467" s="2"/>
      <c r="BV467" s="2"/>
      <c r="BW467" s="2"/>
      <c r="BX467" s="2"/>
      <c r="BY467" s="2"/>
      <c r="BZ467" s="2"/>
      <c r="CA467" s="2"/>
      <c r="CB467" s="2"/>
      <c r="CC467" s="2"/>
      <c r="CD467" s="2"/>
      <c r="CE467" s="2"/>
      <c r="CF467" s="2"/>
    </row>
    <row r="468" spans="1:84" ht="12.65" customHeight="1" x14ac:dyDescent="0.35">
      <c r="A468" s="2" t="s">
        <v>332</v>
      </c>
      <c r="B468" s="2">
        <f t="shared" ref="B468:B475" si="14">C267</f>
        <v>8276004</v>
      </c>
      <c r="C468" s="2">
        <f>E195</f>
        <v>8276004</v>
      </c>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c r="AN468" s="2"/>
      <c r="AO468" s="2"/>
      <c r="AP468" s="2"/>
      <c r="AQ468" s="2"/>
      <c r="AR468" s="2"/>
      <c r="AS468" s="2"/>
      <c r="AT468" s="2"/>
      <c r="AU468" s="2"/>
      <c r="AV468" s="2"/>
      <c r="AW468" s="2"/>
      <c r="AX468" s="2"/>
      <c r="AY468" s="2"/>
      <c r="AZ468" s="2"/>
      <c r="BA468" s="2"/>
      <c r="BB468" s="2"/>
      <c r="BC468" s="2"/>
      <c r="BD468" s="2"/>
      <c r="BE468" s="2"/>
      <c r="BF468" s="2"/>
      <c r="BG468" s="2"/>
      <c r="BH468" s="2"/>
      <c r="BI468" s="2"/>
      <c r="BJ468" s="2"/>
      <c r="BK468" s="2"/>
      <c r="BL468" s="2"/>
      <c r="BM468" s="2"/>
      <c r="BN468" s="2"/>
      <c r="BO468" s="2"/>
      <c r="BP468" s="2"/>
      <c r="BQ468" s="2"/>
      <c r="BR468" s="2"/>
      <c r="BS468" s="2"/>
      <c r="BT468" s="2"/>
      <c r="BU468" s="2"/>
      <c r="BV468" s="2"/>
      <c r="BW468" s="2"/>
      <c r="BX468" s="2"/>
      <c r="BY468" s="2"/>
      <c r="BZ468" s="2"/>
      <c r="CA468" s="2"/>
      <c r="CB468" s="2"/>
      <c r="CC468" s="2"/>
      <c r="CD468" s="2"/>
      <c r="CE468" s="2"/>
      <c r="CF468" s="2"/>
    </row>
    <row r="469" spans="1:84" ht="12.65" customHeight="1" x14ac:dyDescent="0.35">
      <c r="A469" s="2" t="s">
        <v>333</v>
      </c>
      <c r="B469" s="2">
        <f t="shared" si="14"/>
        <v>5369229</v>
      </c>
      <c r="C469" s="2">
        <f>E196</f>
        <v>5369229</v>
      </c>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2"/>
      <c r="AL469" s="2"/>
      <c r="AM469" s="2"/>
      <c r="AN469" s="2"/>
      <c r="AO469" s="2"/>
      <c r="AP469" s="2"/>
      <c r="AQ469" s="2"/>
      <c r="AR469" s="2"/>
      <c r="AS469" s="2"/>
      <c r="AT469" s="2"/>
      <c r="AU469" s="2"/>
      <c r="AV469" s="2"/>
      <c r="AW469" s="2"/>
      <c r="AX469" s="2"/>
      <c r="AY469" s="2"/>
      <c r="AZ469" s="2"/>
      <c r="BA469" s="2"/>
      <c r="BB469" s="2"/>
      <c r="BC469" s="2"/>
      <c r="BD469" s="2"/>
      <c r="BE469" s="2"/>
      <c r="BF469" s="2"/>
      <c r="BG469" s="2"/>
      <c r="BH469" s="2"/>
      <c r="BI469" s="2"/>
      <c r="BJ469" s="2"/>
      <c r="BK469" s="2"/>
      <c r="BL469" s="2"/>
      <c r="BM469" s="2"/>
      <c r="BN469" s="2"/>
      <c r="BO469" s="2"/>
      <c r="BP469" s="2"/>
      <c r="BQ469" s="2"/>
      <c r="BR469" s="2"/>
      <c r="BS469" s="2"/>
      <c r="BT469" s="2"/>
      <c r="BU469" s="2"/>
      <c r="BV469" s="2"/>
      <c r="BW469" s="2"/>
      <c r="BX469" s="2"/>
      <c r="BY469" s="2"/>
      <c r="BZ469" s="2"/>
      <c r="CA469" s="2"/>
      <c r="CB469" s="2"/>
      <c r="CC469" s="2"/>
      <c r="CD469" s="2"/>
      <c r="CE469" s="2"/>
      <c r="CF469" s="2"/>
    </row>
    <row r="470" spans="1:84" ht="12.65" customHeight="1" x14ac:dyDescent="0.35">
      <c r="A470" s="2" t="s">
        <v>334</v>
      </c>
      <c r="B470" s="2">
        <f t="shared" si="14"/>
        <v>104090457</v>
      </c>
      <c r="C470" s="2">
        <f>E197</f>
        <v>136358265</v>
      </c>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c r="AL470" s="2"/>
      <c r="AM470" s="2"/>
      <c r="AN470" s="2"/>
      <c r="AO470" s="2"/>
      <c r="AP470" s="2"/>
      <c r="AQ470" s="2"/>
      <c r="AR470" s="2"/>
      <c r="AS470" s="2"/>
      <c r="AT470" s="2"/>
      <c r="AU470" s="2"/>
      <c r="AV470" s="2"/>
      <c r="AW470" s="2"/>
      <c r="AX470" s="2"/>
      <c r="AY470" s="2"/>
      <c r="AZ470" s="2"/>
      <c r="BA470" s="2"/>
      <c r="BB470" s="2"/>
      <c r="BC470" s="2"/>
      <c r="BD470" s="2"/>
      <c r="BE470" s="2"/>
      <c r="BF470" s="2"/>
      <c r="BG470" s="2"/>
      <c r="BH470" s="2"/>
      <c r="BI470" s="2"/>
      <c r="BJ470" s="2"/>
      <c r="BK470" s="2"/>
      <c r="BL470" s="2"/>
      <c r="BM470" s="2"/>
      <c r="BN470" s="2"/>
      <c r="BO470" s="2"/>
      <c r="BP470" s="2"/>
      <c r="BQ470" s="2"/>
      <c r="BR470" s="2"/>
      <c r="BS470" s="2"/>
      <c r="BT470" s="2"/>
      <c r="BU470" s="2"/>
      <c r="BV470" s="2"/>
      <c r="BW470" s="2"/>
      <c r="BX470" s="2"/>
      <c r="BY470" s="2"/>
      <c r="BZ470" s="2"/>
      <c r="CA470" s="2"/>
      <c r="CB470" s="2"/>
      <c r="CC470" s="2"/>
      <c r="CD470" s="2"/>
      <c r="CE470" s="2"/>
      <c r="CF470" s="2"/>
    </row>
    <row r="471" spans="1:84" ht="12.65" customHeight="1" x14ac:dyDescent="0.35">
      <c r="A471" s="2" t="s">
        <v>494</v>
      </c>
      <c r="B471" s="2">
        <f t="shared" si="14"/>
        <v>32267810</v>
      </c>
      <c r="C471" s="2">
        <f>E198</f>
        <v>78547030</v>
      </c>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2"/>
      <c r="AL471" s="2"/>
      <c r="AM471" s="2"/>
      <c r="AN471" s="2"/>
      <c r="AO471" s="2"/>
      <c r="AP471" s="2"/>
      <c r="AQ471" s="2"/>
      <c r="AR471" s="2"/>
      <c r="AS471" s="2"/>
      <c r="AT471" s="2"/>
      <c r="AU471" s="2"/>
      <c r="AV471" s="2"/>
      <c r="AW471" s="2"/>
      <c r="AX471" s="2"/>
      <c r="AY471" s="2"/>
      <c r="AZ471" s="2"/>
      <c r="BA471" s="2"/>
      <c r="BB471" s="2"/>
      <c r="BC471" s="2"/>
      <c r="BD471" s="2"/>
      <c r="BE471" s="2"/>
      <c r="BF471" s="2"/>
      <c r="BG471" s="2"/>
      <c r="BH471" s="2"/>
      <c r="BI471" s="2"/>
      <c r="BJ471" s="2"/>
      <c r="BK471" s="2"/>
      <c r="BL471" s="2"/>
      <c r="BM471" s="2"/>
      <c r="BN471" s="2"/>
      <c r="BO471" s="2"/>
      <c r="BP471" s="2"/>
      <c r="BQ471" s="2"/>
      <c r="BR471" s="2"/>
      <c r="BS471" s="2"/>
      <c r="BT471" s="2"/>
      <c r="BU471" s="2"/>
      <c r="BV471" s="2"/>
      <c r="BW471" s="2"/>
      <c r="BX471" s="2"/>
      <c r="BY471" s="2"/>
      <c r="BZ471" s="2"/>
      <c r="CA471" s="2"/>
      <c r="CB471" s="2"/>
      <c r="CC471" s="2"/>
      <c r="CD471" s="2"/>
      <c r="CE471" s="2"/>
      <c r="CF471" s="2"/>
    </row>
    <row r="472" spans="1:84" ht="12.65" customHeight="1" x14ac:dyDescent="0.35">
      <c r="A472" s="2" t="s">
        <v>377</v>
      </c>
      <c r="B472" s="2">
        <f t="shared" si="14"/>
        <v>78547030</v>
      </c>
      <c r="C472" s="2">
        <f>E199</f>
        <v>0</v>
      </c>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c r="AK472" s="2"/>
      <c r="AL472" s="2"/>
      <c r="AM472" s="2"/>
      <c r="AN472" s="2"/>
      <c r="AO472" s="2"/>
      <c r="AP472" s="2"/>
      <c r="AQ472" s="2"/>
      <c r="AR472" s="2"/>
      <c r="AS472" s="2"/>
      <c r="AT472" s="2"/>
      <c r="AU472" s="2"/>
      <c r="AV472" s="2"/>
      <c r="AW472" s="2"/>
      <c r="AX472" s="2"/>
      <c r="AY472" s="2"/>
      <c r="AZ472" s="2"/>
      <c r="BA472" s="2"/>
      <c r="BB472" s="2"/>
      <c r="BC472" s="2"/>
      <c r="BD472" s="2"/>
      <c r="BE472" s="2"/>
      <c r="BF472" s="2"/>
      <c r="BG472" s="2"/>
      <c r="BH472" s="2"/>
      <c r="BI472" s="2"/>
      <c r="BJ472" s="2"/>
      <c r="BK472" s="2"/>
      <c r="BL472" s="2"/>
      <c r="BM472" s="2"/>
      <c r="BN472" s="2"/>
      <c r="BO472" s="2"/>
      <c r="BP472" s="2"/>
      <c r="BQ472" s="2"/>
      <c r="BR472" s="2"/>
      <c r="BS472" s="2"/>
      <c r="BT472" s="2"/>
      <c r="BU472" s="2"/>
      <c r="BV472" s="2"/>
      <c r="BW472" s="2"/>
      <c r="BX472" s="2"/>
      <c r="BY472" s="2"/>
      <c r="BZ472" s="2"/>
      <c r="CA472" s="2"/>
      <c r="CB472" s="2"/>
      <c r="CC472" s="2"/>
      <c r="CD472" s="2"/>
      <c r="CE472" s="2"/>
      <c r="CF472" s="2"/>
    </row>
    <row r="473" spans="1:84" ht="12.65" customHeight="1" x14ac:dyDescent="0.35">
      <c r="A473" s="2" t="s">
        <v>495</v>
      </c>
      <c r="B473" s="2">
        <f t="shared" si="14"/>
        <v>115435711</v>
      </c>
      <c r="C473" s="2">
        <f>SUM(E200:E201)</f>
        <v>115435711</v>
      </c>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c r="AK473" s="2"/>
      <c r="AL473" s="2"/>
      <c r="AM473" s="2"/>
      <c r="AN473" s="2"/>
      <c r="AO473" s="2"/>
      <c r="AP473" s="2"/>
      <c r="AQ473" s="2"/>
      <c r="AR473" s="2"/>
      <c r="AS473" s="2"/>
      <c r="AT473" s="2"/>
      <c r="AU473" s="2"/>
      <c r="AV473" s="2"/>
      <c r="AW473" s="2"/>
      <c r="AX473" s="2"/>
      <c r="AY473" s="2"/>
      <c r="AZ473" s="2"/>
      <c r="BA473" s="2"/>
      <c r="BB473" s="2"/>
      <c r="BC473" s="2"/>
      <c r="BD473" s="2"/>
      <c r="BE473" s="2"/>
      <c r="BF473" s="2"/>
      <c r="BG473" s="2"/>
      <c r="BH473" s="2"/>
      <c r="BI473" s="2"/>
      <c r="BJ473" s="2"/>
      <c r="BK473" s="2"/>
      <c r="BL473" s="2"/>
      <c r="BM473" s="2"/>
      <c r="BN473" s="2"/>
      <c r="BO473" s="2"/>
      <c r="BP473" s="2"/>
      <c r="BQ473" s="2"/>
      <c r="BR473" s="2"/>
      <c r="BS473" s="2"/>
      <c r="BT473" s="2"/>
      <c r="BU473" s="2"/>
      <c r="BV473" s="2"/>
      <c r="BW473" s="2"/>
      <c r="BX473" s="2"/>
      <c r="BY473" s="2"/>
      <c r="BZ473" s="2"/>
      <c r="CA473" s="2"/>
      <c r="CB473" s="2"/>
      <c r="CC473" s="2"/>
      <c r="CD473" s="2"/>
      <c r="CE473" s="2"/>
      <c r="CF473" s="2"/>
    </row>
    <row r="474" spans="1:84" ht="12.65" customHeight="1" x14ac:dyDescent="0.35">
      <c r="A474" s="2" t="s">
        <v>339</v>
      </c>
      <c r="B474" s="2">
        <f t="shared" si="14"/>
        <v>0</v>
      </c>
      <c r="C474" s="2">
        <f>E202</f>
        <v>0</v>
      </c>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c r="AK474" s="2"/>
      <c r="AL474" s="2"/>
      <c r="AM474" s="2"/>
      <c r="AN474" s="2"/>
      <c r="AO474" s="2"/>
      <c r="AP474" s="2"/>
      <c r="AQ474" s="2"/>
      <c r="AR474" s="2"/>
      <c r="AS474" s="2"/>
      <c r="AT474" s="2"/>
      <c r="AU474" s="2"/>
      <c r="AV474" s="2"/>
      <c r="AW474" s="2"/>
      <c r="AX474" s="2"/>
      <c r="AY474" s="2"/>
      <c r="AZ474" s="2"/>
      <c r="BA474" s="2"/>
      <c r="BB474" s="2"/>
      <c r="BC474" s="2"/>
      <c r="BD474" s="2"/>
      <c r="BE474" s="2"/>
      <c r="BF474" s="2"/>
      <c r="BG474" s="2"/>
      <c r="BH474" s="2"/>
      <c r="BI474" s="2"/>
      <c r="BJ474" s="2"/>
      <c r="BK474" s="2"/>
      <c r="BL474" s="2"/>
      <c r="BM474" s="2"/>
      <c r="BN474" s="2"/>
      <c r="BO474" s="2"/>
      <c r="BP474" s="2"/>
      <c r="BQ474" s="2"/>
      <c r="BR474" s="2"/>
      <c r="BS474" s="2"/>
      <c r="BT474" s="2"/>
      <c r="BU474" s="2"/>
      <c r="BV474" s="2"/>
      <c r="BW474" s="2"/>
      <c r="BX474" s="2"/>
      <c r="BY474" s="2"/>
      <c r="BZ474" s="2"/>
      <c r="CA474" s="2"/>
      <c r="CB474" s="2"/>
      <c r="CC474" s="2"/>
      <c r="CD474" s="2"/>
      <c r="CE474" s="2"/>
      <c r="CF474" s="2"/>
    </row>
    <row r="475" spans="1:84" ht="12.65" customHeight="1" x14ac:dyDescent="0.35">
      <c r="A475" s="2" t="s">
        <v>340</v>
      </c>
      <c r="B475" s="2">
        <f t="shared" si="14"/>
        <v>6232334</v>
      </c>
      <c r="C475" s="2">
        <f>E203</f>
        <v>6232338</v>
      </c>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c r="AK475" s="2"/>
      <c r="AL475" s="2"/>
      <c r="AM475" s="2"/>
      <c r="AN475" s="2"/>
      <c r="AO475" s="2"/>
      <c r="AP475" s="2"/>
      <c r="AQ475" s="2"/>
      <c r="AR475" s="2"/>
      <c r="AS475" s="2"/>
      <c r="AT475" s="2"/>
      <c r="AU475" s="2"/>
      <c r="AV475" s="2"/>
      <c r="AW475" s="2"/>
      <c r="AX475" s="2"/>
      <c r="AY475" s="2"/>
      <c r="AZ475" s="2"/>
      <c r="BA475" s="2"/>
      <c r="BB475" s="2"/>
      <c r="BC475" s="2"/>
      <c r="BD475" s="2"/>
      <c r="BE475" s="2"/>
      <c r="BF475" s="2"/>
      <c r="BG475" s="2"/>
      <c r="BH475" s="2"/>
      <c r="BI475" s="2"/>
      <c r="BJ475" s="2"/>
      <c r="BK475" s="2"/>
      <c r="BL475" s="2"/>
      <c r="BM475" s="2"/>
      <c r="BN475" s="2"/>
      <c r="BO475" s="2"/>
      <c r="BP475" s="2"/>
      <c r="BQ475" s="2"/>
      <c r="BR475" s="2"/>
      <c r="BS475" s="2"/>
      <c r="BT475" s="2"/>
      <c r="BU475" s="2"/>
      <c r="BV475" s="2"/>
      <c r="BW475" s="2"/>
      <c r="BX475" s="2"/>
      <c r="BY475" s="2"/>
      <c r="BZ475" s="2"/>
      <c r="CA475" s="2"/>
      <c r="CB475" s="2"/>
      <c r="CC475" s="2"/>
      <c r="CD475" s="2"/>
      <c r="CE475" s="2"/>
      <c r="CF475" s="2"/>
    </row>
    <row r="476" spans="1:84" ht="12.65" customHeight="1" x14ac:dyDescent="0.35">
      <c r="A476" s="2" t="s">
        <v>203</v>
      </c>
      <c r="B476" s="2">
        <f>D275</f>
        <v>350218575</v>
      </c>
      <c r="C476" s="2">
        <f>E204</f>
        <v>350218577</v>
      </c>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c r="AL476" s="2"/>
      <c r="AM476" s="2"/>
      <c r="AN476" s="2"/>
      <c r="AO476" s="2"/>
      <c r="AP476" s="2"/>
      <c r="AQ476" s="2"/>
      <c r="AR476" s="2"/>
      <c r="AS476" s="2"/>
      <c r="AT476" s="2"/>
      <c r="AU476" s="2"/>
      <c r="AV476" s="2"/>
      <c r="AW476" s="2"/>
      <c r="AX476" s="2"/>
      <c r="AY476" s="2"/>
      <c r="AZ476" s="2"/>
      <c r="BA476" s="2"/>
      <c r="BB476" s="2"/>
      <c r="BC476" s="2"/>
      <c r="BD476" s="2"/>
      <c r="BE476" s="2"/>
      <c r="BF476" s="2"/>
      <c r="BG476" s="2"/>
      <c r="BH476" s="2"/>
      <c r="BI476" s="2"/>
      <c r="BJ476" s="2"/>
      <c r="BK476" s="2"/>
      <c r="BL476" s="2"/>
      <c r="BM476" s="2"/>
      <c r="BN476" s="2"/>
      <c r="BO476" s="2"/>
      <c r="BP476" s="2"/>
      <c r="BQ476" s="2"/>
      <c r="BR476" s="2"/>
      <c r="BS476" s="2"/>
      <c r="BT476" s="2"/>
      <c r="BU476" s="2"/>
      <c r="BV476" s="2"/>
      <c r="BW476" s="2"/>
      <c r="BX476" s="2"/>
      <c r="BY476" s="2"/>
      <c r="BZ476" s="2"/>
      <c r="CA476" s="2"/>
      <c r="CB476" s="2"/>
      <c r="CC476" s="2"/>
      <c r="CD476" s="2"/>
      <c r="CE476" s="2"/>
      <c r="CF476" s="2"/>
    </row>
    <row r="477" spans="1:84" ht="12.65" customHeight="1" x14ac:dyDescent="0.3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c r="AL477" s="2"/>
      <c r="AM477" s="2"/>
      <c r="AN477" s="2"/>
      <c r="AO477" s="2"/>
      <c r="AP477" s="2"/>
      <c r="AQ477" s="2"/>
      <c r="AR477" s="2"/>
      <c r="AS477" s="2"/>
      <c r="AT477" s="2"/>
      <c r="AU477" s="2"/>
      <c r="AV477" s="2"/>
      <c r="AW477" s="2"/>
      <c r="AX477" s="2"/>
      <c r="AY477" s="2"/>
      <c r="AZ477" s="2"/>
      <c r="BA477" s="2"/>
      <c r="BB477" s="2"/>
      <c r="BC477" s="2"/>
      <c r="BD477" s="2"/>
      <c r="BE477" s="2"/>
      <c r="BF477" s="2"/>
      <c r="BG477" s="2"/>
      <c r="BH477" s="2"/>
      <c r="BI477" s="2"/>
      <c r="BJ477" s="2"/>
      <c r="BK477" s="2"/>
      <c r="BL477" s="2"/>
      <c r="BM477" s="2"/>
      <c r="BN477" s="2"/>
      <c r="BO477" s="2"/>
      <c r="BP477" s="2"/>
      <c r="BQ477" s="2"/>
      <c r="BR477" s="2"/>
      <c r="BS477" s="2"/>
      <c r="BT477" s="2"/>
      <c r="BU477" s="2"/>
      <c r="BV477" s="2"/>
      <c r="BW477" s="2"/>
      <c r="BX477" s="2"/>
      <c r="BY477" s="2"/>
      <c r="BZ477" s="2"/>
      <c r="CA477" s="2"/>
      <c r="CB477" s="2"/>
      <c r="CC477" s="2"/>
      <c r="CD477" s="2"/>
      <c r="CE477" s="2"/>
      <c r="CF477" s="2"/>
    </row>
    <row r="478" spans="1:84" ht="12.65" customHeight="1" x14ac:dyDescent="0.35">
      <c r="A478" s="2" t="s">
        <v>496</v>
      </c>
      <c r="B478" s="2">
        <f>C276</f>
        <v>202588166</v>
      </c>
      <c r="C478" s="2">
        <f>E217</f>
        <v>202588168</v>
      </c>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2"/>
      <c r="AL478" s="2"/>
      <c r="AM478" s="2"/>
      <c r="AN478" s="2"/>
      <c r="AO478" s="2"/>
      <c r="AP478" s="2"/>
      <c r="AQ478" s="2"/>
      <c r="AR478" s="2"/>
      <c r="AS478" s="2"/>
      <c r="AT478" s="2"/>
      <c r="AU478" s="2"/>
      <c r="AV478" s="2"/>
      <c r="AW478" s="2"/>
      <c r="AX478" s="2"/>
      <c r="AY478" s="2"/>
      <c r="AZ478" s="2"/>
      <c r="BA478" s="2"/>
      <c r="BB478" s="2"/>
      <c r="BC478" s="2"/>
      <c r="BD478" s="2"/>
      <c r="BE478" s="2"/>
      <c r="BF478" s="2"/>
      <c r="BG478" s="2"/>
      <c r="BH478" s="2"/>
      <c r="BI478" s="2"/>
      <c r="BJ478" s="2"/>
      <c r="BK478" s="2"/>
      <c r="BL478" s="2"/>
      <c r="BM478" s="2"/>
      <c r="BN478" s="2"/>
      <c r="BO478" s="2"/>
      <c r="BP478" s="2"/>
      <c r="BQ478" s="2"/>
      <c r="BR478" s="2"/>
      <c r="BS478" s="2"/>
      <c r="BT478" s="2"/>
      <c r="BU478" s="2"/>
      <c r="BV478" s="2"/>
      <c r="BW478" s="2"/>
      <c r="BX478" s="2"/>
      <c r="BY478" s="2"/>
      <c r="BZ478" s="2"/>
      <c r="CA478" s="2"/>
      <c r="CB478" s="2"/>
      <c r="CC478" s="2"/>
      <c r="CD478" s="2"/>
      <c r="CE478" s="2"/>
      <c r="CF478" s="2"/>
    </row>
    <row r="479" spans="1:84" ht="12.65" customHeight="1" x14ac:dyDescent="0.3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c r="AK479" s="2"/>
      <c r="AL479" s="2"/>
      <c r="AM479" s="2"/>
      <c r="AN479" s="2"/>
      <c r="AO479" s="2"/>
      <c r="AP479" s="2"/>
      <c r="AQ479" s="2"/>
      <c r="AR479" s="2"/>
      <c r="AS479" s="2"/>
      <c r="AT479" s="2"/>
      <c r="AU479" s="2"/>
      <c r="AV479" s="2"/>
      <c r="AW479" s="2"/>
      <c r="AX479" s="2"/>
      <c r="AY479" s="2"/>
      <c r="AZ479" s="2"/>
      <c r="BA479" s="2"/>
      <c r="BB479" s="2"/>
      <c r="BC479" s="2"/>
      <c r="BD479" s="2"/>
      <c r="BE479" s="2"/>
      <c r="BF479" s="2"/>
      <c r="BG479" s="2"/>
      <c r="BH479" s="2"/>
      <c r="BI479" s="2"/>
      <c r="BJ479" s="2"/>
      <c r="BK479" s="2"/>
      <c r="BL479" s="2"/>
      <c r="BM479" s="2"/>
      <c r="BN479" s="2"/>
      <c r="BO479" s="2"/>
      <c r="BP479" s="2"/>
      <c r="BQ479" s="2"/>
      <c r="BR479" s="2"/>
      <c r="BS479" s="2"/>
      <c r="BT479" s="2"/>
      <c r="BU479" s="2"/>
      <c r="BV479" s="2"/>
      <c r="BW479" s="2"/>
      <c r="BX479" s="2"/>
      <c r="BY479" s="2"/>
      <c r="BZ479" s="2"/>
      <c r="CA479" s="2"/>
      <c r="CB479" s="2"/>
      <c r="CC479" s="2"/>
      <c r="CD479" s="2"/>
      <c r="CE479" s="2"/>
      <c r="CF479" s="2"/>
    </row>
    <row r="480" spans="1:84" ht="12.65" customHeight="1" x14ac:dyDescent="0.35">
      <c r="A480" s="2" t="s">
        <v>497</v>
      </c>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2"/>
      <c r="AL480" s="2"/>
      <c r="AM480" s="2"/>
      <c r="AN480" s="2"/>
      <c r="AO480" s="2"/>
      <c r="AP480" s="2"/>
      <c r="AQ480" s="2"/>
      <c r="AR480" s="2"/>
      <c r="AS480" s="2"/>
      <c r="AT480" s="2"/>
      <c r="AU480" s="2"/>
      <c r="AV480" s="2"/>
      <c r="AW480" s="2"/>
      <c r="AX480" s="2"/>
      <c r="AY480" s="2"/>
      <c r="AZ480" s="2"/>
      <c r="BA480" s="2"/>
      <c r="BB480" s="2"/>
      <c r="BC480" s="2"/>
      <c r="BD480" s="2"/>
      <c r="BE480" s="2"/>
      <c r="BF480" s="2"/>
      <c r="BG480" s="2"/>
      <c r="BH480" s="2"/>
      <c r="BI480" s="2"/>
      <c r="BJ480" s="2"/>
      <c r="BK480" s="2"/>
      <c r="BL480" s="2"/>
      <c r="BM480" s="2"/>
      <c r="BN480" s="2"/>
      <c r="BO480" s="2"/>
      <c r="BP480" s="2"/>
      <c r="BQ480" s="2"/>
      <c r="BR480" s="2"/>
      <c r="BS480" s="2"/>
      <c r="BT480" s="2"/>
      <c r="BU480" s="2"/>
      <c r="BV480" s="2"/>
      <c r="BW480" s="2"/>
      <c r="BX480" s="2"/>
      <c r="BY480" s="2"/>
      <c r="BZ480" s="2"/>
      <c r="CA480" s="2"/>
      <c r="CB480" s="2"/>
      <c r="CC480" s="2"/>
      <c r="CD480" s="2"/>
      <c r="CE480" s="2"/>
      <c r="CF480" s="2"/>
    </row>
    <row r="481" spans="1:84" ht="12.65" customHeight="1" x14ac:dyDescent="0.35">
      <c r="A481" s="2" t="s">
        <v>498</v>
      </c>
      <c r="B481" s="2"/>
      <c r="C481" s="2">
        <f>D341</f>
        <v>456556453</v>
      </c>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c r="AK481" s="2"/>
      <c r="AL481" s="2"/>
      <c r="AM481" s="2"/>
      <c r="AN481" s="2"/>
      <c r="AO481" s="2"/>
      <c r="AP481" s="2"/>
      <c r="AQ481" s="2"/>
      <c r="AR481" s="2"/>
      <c r="AS481" s="2"/>
      <c r="AT481" s="2"/>
      <c r="AU481" s="2"/>
      <c r="AV481" s="2"/>
      <c r="AW481" s="2"/>
      <c r="AX481" s="2"/>
      <c r="AY481" s="2"/>
      <c r="AZ481" s="2"/>
      <c r="BA481" s="2"/>
      <c r="BB481" s="2"/>
      <c r="BC481" s="2"/>
      <c r="BD481" s="2"/>
      <c r="BE481" s="2"/>
      <c r="BF481" s="2"/>
      <c r="BG481" s="2"/>
      <c r="BH481" s="2"/>
      <c r="BI481" s="2"/>
      <c r="BJ481" s="2"/>
      <c r="BK481" s="2"/>
      <c r="BL481" s="2"/>
      <c r="BM481" s="2"/>
      <c r="BN481" s="2"/>
      <c r="BO481" s="2"/>
      <c r="BP481" s="2"/>
      <c r="BQ481" s="2"/>
      <c r="BR481" s="2"/>
      <c r="BS481" s="2"/>
      <c r="BT481" s="2"/>
      <c r="BU481" s="2"/>
      <c r="BV481" s="2"/>
      <c r="BW481" s="2"/>
      <c r="BX481" s="2"/>
      <c r="BY481" s="2"/>
      <c r="BZ481" s="2"/>
      <c r="CA481" s="2"/>
      <c r="CB481" s="2"/>
      <c r="CC481" s="2"/>
      <c r="CD481" s="2"/>
      <c r="CE481" s="2"/>
      <c r="CF481" s="2"/>
    </row>
    <row r="482" spans="1:84" ht="12.65" customHeight="1" x14ac:dyDescent="0.35">
      <c r="A482" s="2" t="s">
        <v>499</v>
      </c>
      <c r="B482" s="2"/>
      <c r="C482" s="2">
        <f>D339</f>
        <v>456556453</v>
      </c>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2"/>
      <c r="AL482" s="2"/>
      <c r="AM482" s="2"/>
      <c r="AN482" s="2"/>
      <c r="AO482" s="2"/>
      <c r="AP482" s="2"/>
      <c r="AQ482" s="2"/>
      <c r="AR482" s="2"/>
      <c r="AS482" s="2"/>
      <c r="AT482" s="2"/>
      <c r="AU482" s="2"/>
      <c r="AV482" s="2"/>
      <c r="AW482" s="2"/>
      <c r="AX482" s="2"/>
      <c r="AY482" s="2"/>
      <c r="AZ482" s="2"/>
      <c r="BA482" s="2"/>
      <c r="BB482" s="2"/>
      <c r="BC482" s="2"/>
      <c r="BD482" s="2"/>
      <c r="BE482" s="2"/>
      <c r="BF482" s="2"/>
      <c r="BG482" s="2"/>
      <c r="BH482" s="2"/>
      <c r="BI482" s="2"/>
      <c r="BJ482" s="2"/>
      <c r="BK482" s="2"/>
      <c r="BL482" s="2"/>
      <c r="BM482" s="2"/>
      <c r="BN482" s="2"/>
      <c r="BO482" s="2"/>
      <c r="BP482" s="2"/>
      <c r="BQ482" s="2"/>
      <c r="BR482" s="2"/>
      <c r="BS482" s="2"/>
      <c r="BT482" s="2"/>
      <c r="BU482" s="2"/>
      <c r="BV482" s="2"/>
      <c r="BW482" s="2"/>
      <c r="BX482" s="2"/>
      <c r="BY482" s="2"/>
      <c r="BZ482" s="2"/>
      <c r="CA482" s="2"/>
      <c r="CB482" s="2"/>
      <c r="CC482" s="2"/>
      <c r="CD482" s="2"/>
      <c r="CE482" s="2"/>
      <c r="CF482" s="2"/>
    </row>
    <row r="483" spans="1:84" ht="12.65" customHeight="1" x14ac:dyDescent="0.3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2"/>
      <c r="AL483" s="2"/>
      <c r="AM483" s="2"/>
      <c r="AN483" s="2"/>
      <c r="AO483" s="2"/>
      <c r="AP483" s="2"/>
      <c r="AQ483" s="2"/>
      <c r="AR483" s="2"/>
      <c r="AS483" s="2"/>
      <c r="AT483" s="2"/>
      <c r="AU483" s="2"/>
      <c r="AV483" s="2"/>
      <c r="AW483" s="2"/>
      <c r="AX483" s="2"/>
      <c r="AY483" s="2"/>
      <c r="AZ483" s="2"/>
      <c r="BA483" s="2"/>
      <c r="BB483" s="2"/>
      <c r="BC483" s="2"/>
      <c r="BD483" s="2"/>
      <c r="BE483" s="2"/>
      <c r="BF483" s="2"/>
      <c r="BG483" s="2"/>
      <c r="BH483" s="2"/>
      <c r="BI483" s="2"/>
      <c r="BJ483" s="2"/>
      <c r="BK483" s="2"/>
      <c r="BL483" s="2"/>
      <c r="BM483" s="2"/>
      <c r="BN483" s="2"/>
      <c r="BO483" s="2"/>
      <c r="BP483" s="2"/>
      <c r="BQ483" s="2"/>
      <c r="BR483" s="2"/>
      <c r="BS483" s="2"/>
      <c r="BT483" s="2"/>
      <c r="BU483" s="2"/>
      <c r="BV483" s="2"/>
      <c r="BW483" s="2"/>
      <c r="BX483" s="2"/>
      <c r="BY483" s="2"/>
      <c r="BZ483" s="2"/>
      <c r="CA483" s="2"/>
      <c r="CB483" s="2"/>
      <c r="CC483" s="2"/>
      <c r="CD483" s="2"/>
      <c r="CE483" s="2"/>
      <c r="CF483" s="2"/>
    </row>
    <row r="484" spans="1:84" ht="12.65" customHeight="1" x14ac:dyDescent="0.3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c r="AK484" s="2"/>
      <c r="AL484" s="2"/>
      <c r="AM484" s="2"/>
      <c r="AN484" s="2"/>
      <c r="AO484" s="2"/>
      <c r="AP484" s="2"/>
      <c r="AQ484" s="2"/>
      <c r="AR484" s="2"/>
      <c r="AS484" s="2"/>
      <c r="AT484" s="2"/>
      <c r="AU484" s="2"/>
      <c r="AV484" s="2"/>
      <c r="AW484" s="2"/>
      <c r="AX484" s="2"/>
      <c r="AY484" s="2"/>
      <c r="AZ484" s="2"/>
      <c r="BA484" s="2"/>
      <c r="BB484" s="2"/>
      <c r="BC484" s="2"/>
      <c r="BD484" s="2"/>
      <c r="BE484" s="2"/>
      <c r="BF484" s="2"/>
      <c r="BG484" s="2"/>
      <c r="BH484" s="2"/>
      <c r="BI484" s="2"/>
      <c r="BJ484" s="2"/>
      <c r="BK484" s="2"/>
      <c r="BL484" s="2"/>
      <c r="BM484" s="2"/>
      <c r="BN484" s="2"/>
      <c r="BO484" s="2"/>
      <c r="BP484" s="2"/>
      <c r="BQ484" s="2"/>
      <c r="BR484" s="2"/>
      <c r="BS484" s="2"/>
      <c r="BT484" s="2"/>
      <c r="BU484" s="2"/>
      <c r="BV484" s="2"/>
      <c r="BW484" s="2"/>
      <c r="BX484" s="2"/>
      <c r="BY484" s="2"/>
      <c r="BZ484" s="2"/>
      <c r="CA484" s="2"/>
      <c r="CB484" s="2"/>
      <c r="CC484" s="2"/>
      <c r="CD484" s="2"/>
      <c r="CE484" s="2"/>
      <c r="CF484" s="2"/>
    </row>
    <row r="485" spans="1:84" ht="12.65" customHeight="1" x14ac:dyDescent="0.35">
      <c r="A485" s="401" t="s">
        <v>500</v>
      </c>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c r="AK485" s="2"/>
      <c r="AL485" s="2"/>
      <c r="AM485" s="2"/>
      <c r="AN485" s="2"/>
      <c r="AO485" s="2"/>
      <c r="AP485" s="2"/>
      <c r="AQ485" s="2"/>
      <c r="AR485" s="2"/>
      <c r="AS485" s="2"/>
      <c r="AT485" s="2"/>
      <c r="AU485" s="2"/>
      <c r="AV485" s="2"/>
      <c r="AW485" s="2"/>
      <c r="AX485" s="2"/>
      <c r="AY485" s="2"/>
      <c r="AZ485" s="2"/>
      <c r="BA485" s="2"/>
      <c r="BB485" s="2"/>
      <c r="BC485" s="2"/>
      <c r="BD485" s="2"/>
      <c r="BE485" s="2"/>
      <c r="BF485" s="2"/>
      <c r="BG485" s="2"/>
      <c r="BH485" s="2"/>
      <c r="BI485" s="2"/>
      <c r="BJ485" s="2"/>
      <c r="BK485" s="2"/>
      <c r="BL485" s="2"/>
      <c r="BM485" s="2"/>
      <c r="BN485" s="2"/>
      <c r="BO485" s="2"/>
      <c r="BP485" s="2"/>
      <c r="BQ485" s="2"/>
      <c r="BR485" s="2"/>
      <c r="BS485" s="2"/>
      <c r="BT485" s="2"/>
      <c r="BU485" s="2"/>
      <c r="BV485" s="2"/>
      <c r="BW485" s="2"/>
      <c r="BX485" s="2"/>
      <c r="BY485" s="2"/>
      <c r="BZ485" s="2"/>
      <c r="CA485" s="2"/>
      <c r="CB485" s="2"/>
      <c r="CC485" s="2"/>
      <c r="CD485" s="2"/>
      <c r="CE485" s="2"/>
      <c r="CF485" s="2"/>
    </row>
    <row r="486" spans="1:84" ht="12.65" customHeight="1" x14ac:dyDescent="0.35">
      <c r="A486" s="401" t="s">
        <v>501</v>
      </c>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c r="AL486" s="2"/>
      <c r="AM486" s="2"/>
      <c r="AN486" s="2"/>
      <c r="AO486" s="2"/>
      <c r="AP486" s="2"/>
      <c r="AQ486" s="2"/>
      <c r="AR486" s="2"/>
      <c r="AS486" s="2"/>
      <c r="AT486" s="2"/>
      <c r="AU486" s="2"/>
      <c r="AV486" s="2"/>
      <c r="AW486" s="2"/>
      <c r="AX486" s="2"/>
      <c r="AY486" s="2"/>
      <c r="AZ486" s="2"/>
      <c r="BA486" s="2"/>
      <c r="BB486" s="2"/>
      <c r="BC486" s="2"/>
      <c r="BD486" s="2"/>
      <c r="BE486" s="2"/>
      <c r="BF486" s="2"/>
      <c r="BG486" s="2"/>
      <c r="BH486" s="2"/>
      <c r="BI486" s="2"/>
      <c r="BJ486" s="2"/>
      <c r="BK486" s="2"/>
      <c r="BL486" s="2"/>
      <c r="BM486" s="2"/>
      <c r="BN486" s="2"/>
      <c r="BO486" s="2"/>
      <c r="BP486" s="2"/>
      <c r="BQ486" s="2"/>
      <c r="BR486" s="2"/>
      <c r="BS486" s="2"/>
      <c r="BT486" s="2"/>
      <c r="BU486" s="2"/>
      <c r="BV486" s="2"/>
      <c r="BW486" s="2"/>
      <c r="BX486" s="2"/>
      <c r="BY486" s="2"/>
      <c r="BZ486" s="2"/>
      <c r="CA486" s="2"/>
      <c r="CB486" s="2"/>
      <c r="CC486" s="2"/>
      <c r="CD486" s="2"/>
      <c r="CE486" s="2"/>
      <c r="CF486" s="2"/>
    </row>
    <row r="487" spans="1:84" ht="12.65" customHeight="1" x14ac:dyDescent="0.35">
      <c r="A487" s="401" t="s">
        <v>502</v>
      </c>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c r="AK487" s="2"/>
      <c r="AL487" s="2"/>
      <c r="AM487" s="2"/>
      <c r="AN487" s="2"/>
      <c r="AO487" s="2"/>
      <c r="AP487" s="2"/>
      <c r="AQ487" s="2"/>
      <c r="AR487" s="2"/>
      <c r="AS487" s="2"/>
      <c r="AT487" s="2"/>
      <c r="AU487" s="2"/>
      <c r="AV487" s="2"/>
      <c r="AW487" s="2"/>
      <c r="AX487" s="2"/>
      <c r="AY487" s="2"/>
      <c r="AZ487" s="2"/>
      <c r="BA487" s="2"/>
      <c r="BB487" s="2"/>
      <c r="BC487" s="2"/>
      <c r="BD487" s="2"/>
      <c r="BE487" s="2"/>
      <c r="BF487" s="2"/>
      <c r="BG487" s="2"/>
      <c r="BH487" s="2"/>
      <c r="BI487" s="2"/>
      <c r="BJ487" s="2"/>
      <c r="BK487" s="2"/>
      <c r="BL487" s="2"/>
      <c r="BM487" s="2"/>
      <c r="BN487" s="2"/>
      <c r="BO487" s="2"/>
      <c r="BP487" s="2"/>
      <c r="BQ487" s="2"/>
      <c r="BR487" s="2"/>
      <c r="BS487" s="2"/>
      <c r="BT487" s="2"/>
      <c r="BU487" s="2"/>
      <c r="BV487" s="2"/>
      <c r="BW487" s="2"/>
      <c r="BX487" s="2"/>
      <c r="BY487" s="2"/>
      <c r="BZ487" s="2"/>
      <c r="CA487" s="2"/>
      <c r="CB487" s="2"/>
      <c r="CC487" s="2"/>
      <c r="CD487" s="2"/>
      <c r="CE487" s="2"/>
      <c r="CF487" s="2"/>
    </row>
    <row r="488" spans="1:84" ht="12.65" customHeight="1" x14ac:dyDescent="0.35">
      <c r="A488" s="401"/>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c r="AK488" s="2"/>
      <c r="AL488" s="2"/>
      <c r="AM488" s="2"/>
      <c r="AN488" s="2"/>
      <c r="AO488" s="2"/>
      <c r="AP488" s="2"/>
      <c r="AQ488" s="2"/>
      <c r="AR488" s="2"/>
      <c r="AS488" s="2"/>
      <c r="AT488" s="2"/>
      <c r="AU488" s="2"/>
      <c r="AV488" s="2"/>
      <c r="AW488" s="2"/>
      <c r="AX488" s="2"/>
      <c r="AY488" s="2"/>
      <c r="AZ488" s="2"/>
      <c r="BA488" s="2"/>
      <c r="BB488" s="2"/>
      <c r="BC488" s="2"/>
      <c r="BD488" s="2"/>
      <c r="BE488" s="2"/>
      <c r="BF488" s="2"/>
      <c r="BG488" s="2"/>
      <c r="BH488" s="2"/>
      <c r="BI488" s="2"/>
      <c r="BJ488" s="2"/>
      <c r="BK488" s="2"/>
      <c r="BL488" s="2"/>
      <c r="BM488" s="2"/>
      <c r="BN488" s="2"/>
      <c r="BO488" s="2"/>
      <c r="BP488" s="2"/>
      <c r="BQ488" s="2"/>
      <c r="BR488" s="2"/>
      <c r="BS488" s="2"/>
      <c r="BT488" s="2"/>
      <c r="BU488" s="2"/>
      <c r="BV488" s="2"/>
      <c r="BW488" s="2"/>
      <c r="BX488" s="2"/>
      <c r="BY488" s="2"/>
      <c r="BZ488" s="2"/>
      <c r="CA488" s="2"/>
      <c r="CB488" s="2"/>
      <c r="CC488" s="2"/>
      <c r="CD488" s="2"/>
      <c r="CE488" s="2"/>
      <c r="CF488" s="2"/>
    </row>
    <row r="489" spans="1:84" ht="12.65" customHeight="1" x14ac:dyDescent="0.35">
      <c r="A489" s="438" t="s">
        <v>503</v>
      </c>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c r="AI489" s="2"/>
      <c r="AJ489" s="2"/>
      <c r="AK489" s="2"/>
      <c r="AL489" s="2"/>
      <c r="AM489" s="2"/>
      <c r="AN489" s="2"/>
      <c r="AO489" s="2"/>
      <c r="AP489" s="2"/>
      <c r="AQ489" s="2"/>
      <c r="AR489" s="2"/>
      <c r="AS489" s="2"/>
      <c r="AT489" s="2"/>
      <c r="AU489" s="2"/>
      <c r="AV489" s="2"/>
      <c r="AW489" s="2"/>
      <c r="AX489" s="2"/>
      <c r="AY489" s="2"/>
      <c r="AZ489" s="2"/>
      <c r="BA489" s="2"/>
      <c r="BB489" s="2"/>
      <c r="BC489" s="2"/>
      <c r="BD489" s="2"/>
      <c r="BE489" s="2"/>
      <c r="BF489" s="2"/>
      <c r="BG489" s="2"/>
      <c r="BH489" s="2"/>
      <c r="BI489" s="2"/>
      <c r="BJ489" s="2"/>
      <c r="BK489" s="2"/>
      <c r="BL489" s="2"/>
      <c r="BM489" s="2"/>
      <c r="BN489" s="2"/>
      <c r="BO489" s="2"/>
      <c r="BP489" s="2"/>
      <c r="BQ489" s="2"/>
      <c r="BR489" s="2"/>
      <c r="BS489" s="2"/>
      <c r="BT489" s="2"/>
      <c r="BU489" s="2"/>
      <c r="BV489" s="2"/>
      <c r="BW489" s="2"/>
      <c r="BX489" s="2"/>
      <c r="BY489" s="2"/>
      <c r="BZ489" s="2"/>
      <c r="CA489" s="2"/>
      <c r="CB489" s="2"/>
      <c r="CC489" s="2"/>
      <c r="CD489" s="2"/>
      <c r="CE489" s="2"/>
      <c r="CF489" s="2"/>
    </row>
    <row r="490" spans="1:84" ht="12.65" customHeight="1" x14ac:dyDescent="0.35">
      <c r="A490" s="401" t="s">
        <v>504</v>
      </c>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c r="AK490" s="2"/>
      <c r="AL490" s="2"/>
      <c r="AM490" s="2"/>
      <c r="AN490" s="2"/>
      <c r="AO490" s="2"/>
      <c r="AP490" s="2"/>
      <c r="AQ490" s="2"/>
      <c r="AR490" s="2"/>
      <c r="AS490" s="2"/>
      <c r="AT490" s="2"/>
      <c r="AU490" s="2"/>
      <c r="AV490" s="2"/>
      <c r="AW490" s="2"/>
      <c r="AX490" s="2"/>
      <c r="AY490" s="2"/>
      <c r="AZ490" s="2"/>
      <c r="BA490" s="2"/>
      <c r="BB490" s="2"/>
      <c r="BC490" s="2"/>
      <c r="BD490" s="2"/>
      <c r="BE490" s="2"/>
      <c r="BF490" s="2"/>
      <c r="BG490" s="2"/>
      <c r="BH490" s="2"/>
      <c r="BI490" s="2"/>
      <c r="BJ490" s="2"/>
      <c r="BK490" s="2"/>
      <c r="BL490" s="2"/>
      <c r="BM490" s="2"/>
      <c r="BN490" s="2"/>
      <c r="BO490" s="2"/>
      <c r="BP490" s="2"/>
      <c r="BQ490" s="2"/>
      <c r="BR490" s="2"/>
      <c r="BS490" s="2"/>
      <c r="BT490" s="2"/>
      <c r="BU490" s="2"/>
      <c r="BV490" s="2"/>
      <c r="BW490" s="2"/>
      <c r="BX490" s="2"/>
      <c r="BY490" s="2"/>
      <c r="BZ490" s="2"/>
      <c r="CA490" s="2"/>
      <c r="CB490" s="2"/>
      <c r="CC490" s="2"/>
      <c r="CD490" s="2"/>
      <c r="CE490" s="2"/>
      <c r="CF490" s="2"/>
    </row>
    <row r="491" spans="1:84" ht="12.65" customHeight="1" x14ac:dyDescent="0.35">
      <c r="A491" s="401"/>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c r="AK491" s="2"/>
      <c r="AL491" s="2"/>
      <c r="AM491" s="2"/>
      <c r="AN491" s="2"/>
      <c r="AO491" s="2"/>
      <c r="AP491" s="2"/>
      <c r="AQ491" s="2"/>
      <c r="AR491" s="2"/>
      <c r="AS491" s="2"/>
      <c r="AT491" s="2"/>
      <c r="AU491" s="2"/>
      <c r="AV491" s="2"/>
      <c r="AW491" s="2"/>
      <c r="AX491" s="2"/>
      <c r="AY491" s="2"/>
      <c r="AZ491" s="2"/>
      <c r="BA491" s="2"/>
      <c r="BB491" s="2"/>
      <c r="BC491" s="2"/>
      <c r="BD491" s="2"/>
      <c r="BE491" s="2"/>
      <c r="BF491" s="2"/>
      <c r="BG491" s="2"/>
      <c r="BH491" s="2"/>
      <c r="BI491" s="2"/>
      <c r="BJ491" s="2"/>
      <c r="BK491" s="2"/>
      <c r="BL491" s="2"/>
      <c r="BM491" s="2"/>
      <c r="BN491" s="2"/>
      <c r="BO491" s="2"/>
      <c r="BP491" s="2"/>
      <c r="BQ491" s="2"/>
      <c r="BR491" s="2"/>
      <c r="BS491" s="2"/>
      <c r="BT491" s="2"/>
      <c r="BU491" s="2"/>
      <c r="BV491" s="2"/>
      <c r="BW491" s="2"/>
      <c r="BX491" s="2"/>
      <c r="BY491" s="2"/>
      <c r="BZ491" s="2"/>
      <c r="CA491" s="2"/>
      <c r="CB491" s="2"/>
      <c r="CC491" s="2"/>
      <c r="CD491" s="2"/>
      <c r="CE491" s="2"/>
      <c r="CF491" s="2"/>
    </row>
    <row r="492" spans="1:84" ht="12.65" customHeight="1" x14ac:dyDescent="0.3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c r="AK492" s="2"/>
      <c r="AL492" s="2"/>
      <c r="AM492" s="2"/>
      <c r="AN492" s="2"/>
      <c r="AO492" s="2"/>
      <c r="AP492" s="2"/>
      <c r="AQ492" s="2"/>
      <c r="AR492" s="2"/>
      <c r="AS492" s="2"/>
      <c r="AT492" s="2"/>
      <c r="AU492" s="2"/>
      <c r="AV492" s="2"/>
      <c r="AW492" s="2"/>
      <c r="AX492" s="2"/>
      <c r="AY492" s="2"/>
      <c r="AZ492" s="2"/>
      <c r="BA492" s="2"/>
      <c r="BB492" s="2"/>
      <c r="BC492" s="2"/>
      <c r="BD492" s="2"/>
      <c r="BE492" s="2"/>
      <c r="BF492" s="2"/>
      <c r="BG492" s="2"/>
      <c r="BH492" s="2"/>
      <c r="BI492" s="2"/>
      <c r="BJ492" s="2"/>
      <c r="BK492" s="2"/>
      <c r="BL492" s="2"/>
      <c r="BM492" s="2"/>
      <c r="BN492" s="2"/>
      <c r="BO492" s="2"/>
      <c r="BP492" s="2"/>
      <c r="BQ492" s="2"/>
      <c r="BR492" s="2"/>
      <c r="BS492" s="2"/>
      <c r="BT492" s="2"/>
      <c r="BU492" s="2"/>
      <c r="BV492" s="2"/>
      <c r="BW492" s="2"/>
      <c r="BX492" s="2"/>
      <c r="BY492" s="2"/>
      <c r="BZ492" s="2"/>
      <c r="CA492" s="2"/>
      <c r="CB492" s="2"/>
      <c r="CC492" s="2"/>
      <c r="CD492" s="2"/>
      <c r="CE492" s="2"/>
      <c r="CF492" s="2"/>
    </row>
    <row r="493" spans="1:84" ht="12.65" customHeight="1" x14ac:dyDescent="0.35">
      <c r="A493" s="2" t="str">
        <f>C83</f>
        <v>168</v>
      </c>
      <c r="B493" s="439" t="str">
        <f>RIGHT('[1]Prior Year'!C83,4)</f>
        <v>168</v>
      </c>
      <c r="C493" s="439" t="str">
        <f>RIGHT(C82,4)</f>
        <v>2019</v>
      </c>
      <c r="D493" s="439" t="str">
        <f>RIGHT('[1]Prior Year'!C82,4)</f>
        <v>2018</v>
      </c>
      <c r="E493" s="439" t="str">
        <f>RIGHT(C82,4)</f>
        <v>2019</v>
      </c>
      <c r="F493" s="439" t="str">
        <f>RIGHT('[1]Prior Year'!C82,4)</f>
        <v>2018</v>
      </c>
      <c r="G493" s="439" t="str">
        <f>RIGHT(C82,4)</f>
        <v>2019</v>
      </c>
      <c r="H493" s="439"/>
      <c r="I493" s="2"/>
      <c r="J493" s="2"/>
      <c r="K493" s="439"/>
      <c r="L493" s="439"/>
      <c r="M493" s="2"/>
      <c r="N493" s="2"/>
      <c r="O493" s="2"/>
      <c r="P493" s="2"/>
      <c r="Q493" s="2"/>
      <c r="R493" s="2"/>
      <c r="S493" s="2"/>
      <c r="T493" s="2"/>
      <c r="U493" s="2"/>
      <c r="V493" s="2"/>
      <c r="W493" s="2"/>
      <c r="X493" s="2"/>
      <c r="Y493" s="2"/>
      <c r="Z493" s="2"/>
      <c r="AA493" s="2"/>
      <c r="AB493" s="2"/>
      <c r="AC493" s="2"/>
      <c r="AD493" s="2"/>
      <c r="AE493" s="2"/>
      <c r="AF493" s="2"/>
      <c r="AG493" s="2"/>
      <c r="AH493" s="2"/>
      <c r="AI493" s="2"/>
      <c r="AJ493" s="2"/>
      <c r="AK493" s="2"/>
      <c r="AL493" s="2"/>
      <c r="AM493" s="2"/>
      <c r="AN493" s="2"/>
      <c r="AO493" s="2"/>
      <c r="AP493" s="2"/>
      <c r="AQ493" s="2"/>
      <c r="AR493" s="2"/>
      <c r="AS493" s="2"/>
      <c r="AT493" s="2"/>
      <c r="AU493" s="2"/>
      <c r="AV493" s="2"/>
      <c r="AW493" s="2"/>
      <c r="AX493" s="2"/>
      <c r="AY493" s="2"/>
      <c r="AZ493" s="2"/>
      <c r="BA493" s="2"/>
      <c r="BB493" s="2"/>
      <c r="BC493" s="2"/>
      <c r="BD493" s="2"/>
      <c r="BE493" s="2"/>
      <c r="BF493" s="2"/>
      <c r="BG493" s="2"/>
      <c r="BH493" s="2"/>
      <c r="BI493" s="2"/>
      <c r="BJ493" s="2"/>
      <c r="BK493" s="2"/>
      <c r="BL493" s="2"/>
      <c r="BM493" s="2"/>
      <c r="BN493" s="2"/>
      <c r="BO493" s="2"/>
      <c r="BP493" s="2"/>
      <c r="BQ493" s="2"/>
      <c r="BR493" s="2"/>
      <c r="BS493" s="2"/>
      <c r="BT493" s="2"/>
      <c r="BU493" s="2"/>
      <c r="BV493" s="2"/>
      <c r="BW493" s="2"/>
      <c r="BX493" s="2"/>
      <c r="BY493" s="2"/>
      <c r="BZ493" s="2"/>
      <c r="CA493" s="2"/>
      <c r="CB493" s="2"/>
      <c r="CC493" s="2"/>
      <c r="CD493" s="2"/>
      <c r="CE493" s="2"/>
      <c r="CF493" s="2"/>
    </row>
    <row r="494" spans="1:84" ht="12.65" customHeight="1" x14ac:dyDescent="0.35">
      <c r="A494" s="438"/>
      <c r="B494" s="435" t="s">
        <v>505</v>
      </c>
      <c r="C494" s="435" t="s">
        <v>505</v>
      </c>
      <c r="D494" s="440" t="s">
        <v>506</v>
      </c>
      <c r="E494" s="440" t="s">
        <v>506</v>
      </c>
      <c r="F494" s="439" t="s">
        <v>507</v>
      </c>
      <c r="G494" s="439" t="s">
        <v>507</v>
      </c>
      <c r="H494" s="439" t="s">
        <v>508</v>
      </c>
      <c r="I494" s="2"/>
      <c r="J494" s="2"/>
      <c r="K494" s="439"/>
      <c r="L494" s="439"/>
      <c r="M494" s="2"/>
      <c r="N494" s="2"/>
      <c r="O494" s="2"/>
      <c r="P494" s="2"/>
      <c r="Q494" s="2"/>
      <c r="R494" s="2"/>
      <c r="S494" s="2"/>
      <c r="T494" s="2"/>
      <c r="U494" s="2"/>
      <c r="V494" s="2"/>
      <c r="W494" s="2"/>
      <c r="X494" s="2"/>
      <c r="Y494" s="2"/>
      <c r="Z494" s="2"/>
      <c r="AA494" s="2"/>
      <c r="AB494" s="2"/>
      <c r="AC494" s="2"/>
      <c r="AD494" s="2"/>
      <c r="AE494" s="2"/>
      <c r="AF494" s="2"/>
      <c r="AG494" s="2"/>
      <c r="AH494" s="2"/>
      <c r="AI494" s="2"/>
      <c r="AJ494" s="2"/>
      <c r="AK494" s="2"/>
      <c r="AL494" s="2"/>
      <c r="AM494" s="2"/>
      <c r="AN494" s="2"/>
      <c r="AO494" s="2"/>
      <c r="AP494" s="2"/>
      <c r="AQ494" s="2"/>
      <c r="AR494" s="2"/>
      <c r="AS494" s="2"/>
      <c r="AT494" s="2"/>
      <c r="AU494" s="2"/>
      <c r="AV494" s="2"/>
      <c r="AW494" s="2"/>
      <c r="AX494" s="2"/>
      <c r="AY494" s="2"/>
      <c r="AZ494" s="2"/>
      <c r="BA494" s="2"/>
      <c r="BB494" s="2"/>
      <c r="BC494" s="2"/>
      <c r="BD494" s="2"/>
      <c r="BE494" s="2"/>
      <c r="BF494" s="2"/>
      <c r="BG494" s="2"/>
      <c r="BH494" s="2"/>
      <c r="BI494" s="2"/>
      <c r="BJ494" s="2"/>
      <c r="BK494" s="2"/>
      <c r="BL494" s="2"/>
      <c r="BM494" s="2"/>
      <c r="BN494" s="2"/>
      <c r="BO494" s="2"/>
      <c r="BP494" s="2"/>
      <c r="BQ494" s="2"/>
      <c r="BR494" s="2"/>
      <c r="BS494" s="2"/>
      <c r="BT494" s="2"/>
      <c r="BU494" s="2"/>
      <c r="BV494" s="2"/>
      <c r="BW494" s="2"/>
      <c r="BX494" s="2"/>
      <c r="BY494" s="2"/>
      <c r="BZ494" s="2"/>
      <c r="CA494" s="2"/>
      <c r="CB494" s="2"/>
      <c r="CC494" s="2"/>
      <c r="CD494" s="2"/>
      <c r="CE494" s="2"/>
      <c r="CF494" s="2"/>
    </row>
    <row r="495" spans="1:84" ht="12.65" customHeight="1" x14ac:dyDescent="0.35">
      <c r="A495" s="2"/>
      <c r="B495" s="435" t="s">
        <v>303</v>
      </c>
      <c r="C495" s="435" t="s">
        <v>303</v>
      </c>
      <c r="D495" s="435" t="s">
        <v>509</v>
      </c>
      <c r="E495" s="435" t="s">
        <v>509</v>
      </c>
      <c r="F495" s="439" t="s">
        <v>510</v>
      </c>
      <c r="G495" s="439" t="s">
        <v>510</v>
      </c>
      <c r="H495" s="439" t="s">
        <v>511</v>
      </c>
      <c r="I495" s="2"/>
      <c r="J495" s="2"/>
      <c r="K495" s="439"/>
      <c r="L495" s="439"/>
      <c r="M495" s="2"/>
      <c r="N495" s="2"/>
      <c r="O495" s="2"/>
      <c r="P495" s="2"/>
      <c r="Q495" s="2"/>
      <c r="R495" s="2"/>
      <c r="S495" s="2"/>
      <c r="T495" s="2"/>
      <c r="U495" s="2"/>
      <c r="V495" s="2"/>
      <c r="W495" s="2"/>
      <c r="X495" s="2"/>
      <c r="Y495" s="2"/>
      <c r="Z495" s="2"/>
      <c r="AA495" s="2"/>
      <c r="AB495" s="2"/>
      <c r="AC495" s="2"/>
      <c r="AD495" s="2"/>
      <c r="AE495" s="2"/>
      <c r="AF495" s="2"/>
      <c r="AG495" s="2"/>
      <c r="AH495" s="2"/>
      <c r="AI495" s="2"/>
      <c r="AJ495" s="2"/>
      <c r="AK495" s="2"/>
      <c r="AL495" s="2"/>
      <c r="AM495" s="2"/>
      <c r="AN495" s="2"/>
      <c r="AO495" s="2"/>
      <c r="AP495" s="2"/>
      <c r="AQ495" s="2"/>
      <c r="AR495" s="2"/>
      <c r="AS495" s="2"/>
      <c r="AT495" s="2"/>
      <c r="AU495" s="2"/>
      <c r="AV495" s="2"/>
      <c r="AW495" s="2"/>
      <c r="AX495" s="2"/>
      <c r="AY495" s="2"/>
      <c r="AZ495" s="2"/>
      <c r="BA495" s="2"/>
      <c r="BB495" s="2"/>
      <c r="BC495" s="2"/>
      <c r="BD495" s="2"/>
      <c r="BE495" s="2"/>
      <c r="BF495" s="2"/>
      <c r="BG495" s="2"/>
      <c r="BH495" s="2"/>
      <c r="BI495" s="2"/>
      <c r="BJ495" s="2"/>
      <c r="BK495" s="2"/>
      <c r="BL495" s="2"/>
      <c r="BM495" s="2"/>
      <c r="BN495" s="2"/>
      <c r="BO495" s="2"/>
      <c r="BP495" s="2"/>
      <c r="BQ495" s="2"/>
      <c r="BR495" s="2"/>
      <c r="BS495" s="2"/>
      <c r="BT495" s="2"/>
      <c r="BU495" s="2"/>
      <c r="BV495" s="2"/>
      <c r="BW495" s="2"/>
      <c r="BX495" s="2"/>
      <c r="BY495" s="2"/>
      <c r="BZ495" s="2"/>
      <c r="CA495" s="2"/>
      <c r="CB495" s="2"/>
      <c r="CC495" s="2"/>
      <c r="CD495" s="2"/>
      <c r="CE495" s="2"/>
      <c r="CF495" s="2"/>
    </row>
    <row r="496" spans="1:84" ht="12.65" customHeight="1" x14ac:dyDescent="0.35">
      <c r="A496" s="2"/>
      <c r="B496" s="441">
        <f>'[1]Prior Year'!C71</f>
        <v>8015713.3800000018</v>
      </c>
      <c r="C496" s="442">
        <f>C71</f>
        <v>8133110.0199999996</v>
      </c>
      <c r="D496" s="442">
        <f>'[1]Prior Year'!C59</f>
        <v>4754</v>
      </c>
      <c r="E496" s="297">
        <f>C59</f>
        <v>4485</v>
      </c>
      <c r="F496" s="443">
        <f t="shared" ref="F496:G512" si="15">IF(B496=0,"",IF(D496=0,"",B496/D496))</f>
        <v>1686.098733697939</v>
      </c>
      <c r="G496" s="443">
        <f t="shared" si="15"/>
        <v>1813.4024570791526</v>
      </c>
      <c r="H496" s="444" t="str">
        <f>IF(B496=0,"",IF(C496=0,"",IF(D496=0,"",IF(E496=0,"",IF(G496/F496-1&lt;-0.25,G496/F496-1,IF(G496/F496-1&gt;0.25,G496/F496-1,""))))))</f>
        <v/>
      </c>
      <c r="I496" s="2"/>
      <c r="J496" s="2"/>
      <c r="K496" s="439"/>
      <c r="L496" s="439"/>
      <c r="M496" s="2"/>
      <c r="N496" s="2"/>
      <c r="O496" s="2"/>
      <c r="P496" s="2"/>
      <c r="Q496" s="2"/>
      <c r="R496" s="2"/>
      <c r="S496" s="2"/>
      <c r="T496" s="2"/>
      <c r="U496" s="2"/>
      <c r="V496" s="2"/>
      <c r="W496" s="2"/>
      <c r="X496" s="2"/>
      <c r="Y496" s="2"/>
      <c r="Z496" s="2"/>
      <c r="AA496" s="2"/>
      <c r="AB496" s="2"/>
      <c r="AC496" s="2"/>
      <c r="AD496" s="2"/>
      <c r="AE496" s="2"/>
      <c r="AF496" s="2"/>
      <c r="AG496" s="2"/>
      <c r="AH496" s="2"/>
      <c r="AI496" s="2"/>
      <c r="AJ496" s="2"/>
      <c r="AK496" s="2"/>
      <c r="AL496" s="2"/>
      <c r="AM496" s="2"/>
      <c r="AN496" s="2"/>
      <c r="AO496" s="2"/>
      <c r="AP496" s="2"/>
      <c r="AQ496" s="2"/>
      <c r="AR496" s="2"/>
      <c r="AS496" s="2"/>
      <c r="AT496" s="2"/>
      <c r="AU496" s="2"/>
      <c r="AV496" s="2"/>
      <c r="AW496" s="2"/>
      <c r="AX496" s="2"/>
      <c r="AY496" s="2"/>
      <c r="AZ496" s="2"/>
      <c r="BA496" s="2"/>
      <c r="BB496" s="2"/>
      <c r="BC496" s="2"/>
      <c r="BD496" s="2"/>
      <c r="BE496" s="2"/>
      <c r="BF496" s="2"/>
      <c r="BG496" s="2"/>
      <c r="BH496" s="2"/>
      <c r="BI496" s="2"/>
      <c r="BJ496" s="2"/>
      <c r="BK496" s="2"/>
      <c r="BL496" s="2"/>
      <c r="BM496" s="2"/>
      <c r="BN496" s="2"/>
      <c r="BO496" s="2"/>
      <c r="BP496" s="2"/>
      <c r="BQ496" s="2"/>
      <c r="BR496" s="2"/>
      <c r="BS496" s="2"/>
      <c r="BT496" s="2"/>
      <c r="BU496" s="2"/>
      <c r="BV496" s="2"/>
      <c r="BW496" s="2"/>
      <c r="BX496" s="2"/>
      <c r="BY496" s="2"/>
      <c r="BZ496" s="2"/>
      <c r="CA496" s="2"/>
      <c r="CB496" s="2"/>
      <c r="CC496" s="2"/>
      <c r="CD496" s="2"/>
      <c r="CE496" s="2"/>
      <c r="CF496" s="2"/>
    </row>
    <row r="497" spans="1:84" ht="12.65" customHeight="1" x14ac:dyDescent="0.35">
      <c r="A497" s="2" t="s">
        <v>512</v>
      </c>
      <c r="B497" s="445">
        <f>'[1]Prior Year'!C71</f>
        <v>8015713.3800000018</v>
      </c>
      <c r="C497" s="445">
        <f>C71</f>
        <v>8133110.0199999996</v>
      </c>
      <c r="D497" s="445">
        <f>'[1]Prior Year'!C59</f>
        <v>4754</v>
      </c>
      <c r="E497" s="2">
        <f>C59</f>
        <v>4485</v>
      </c>
      <c r="F497" s="446">
        <f t="shared" si="15"/>
        <v>1686.098733697939</v>
      </c>
      <c r="G497" s="446">
        <f t="shared" si="15"/>
        <v>1813.4024570791526</v>
      </c>
      <c r="H497" s="447" t="str">
        <f>IF(B497=0,"",IF(C497=0,"",IF(D497=0,"",IF(E497=0,"",IF(G497/F497-1&lt;-0.25,G497/F497-1,IF(G497/F497-1&gt;0.25,G497/F497-1,""))))))</f>
        <v/>
      </c>
      <c r="I497" s="448" t="s">
        <v>1381</v>
      </c>
      <c r="J497" s="2"/>
      <c r="K497" s="439"/>
      <c r="L497" s="439"/>
      <c r="M497" s="2"/>
      <c r="N497" s="2"/>
      <c r="O497" s="2"/>
      <c r="P497" s="2"/>
      <c r="Q497" s="2"/>
      <c r="R497" s="2"/>
      <c r="S497" s="2"/>
      <c r="T497" s="2"/>
      <c r="U497" s="2"/>
      <c r="V497" s="2"/>
      <c r="W497" s="2"/>
      <c r="X497" s="2"/>
      <c r="Y497" s="2"/>
      <c r="Z497" s="2"/>
      <c r="AA497" s="2"/>
      <c r="AB497" s="2"/>
      <c r="AC497" s="2"/>
      <c r="AD497" s="2"/>
      <c r="AE497" s="2"/>
      <c r="AF497" s="2"/>
      <c r="AG497" s="2"/>
      <c r="AH497" s="2"/>
      <c r="AI497" s="2"/>
      <c r="AJ497" s="2"/>
      <c r="AK497" s="2"/>
      <c r="AL497" s="2"/>
      <c r="AM497" s="2"/>
      <c r="AN497" s="2"/>
      <c r="AO497" s="2"/>
      <c r="AP497" s="2"/>
      <c r="AQ497" s="2"/>
      <c r="AR497" s="2"/>
      <c r="AS497" s="2"/>
      <c r="AT497" s="2"/>
      <c r="AU497" s="2"/>
      <c r="AV497" s="2"/>
      <c r="AW497" s="2"/>
      <c r="AX497" s="2"/>
      <c r="AY497" s="2"/>
      <c r="AZ497" s="2"/>
      <c r="BA497" s="2"/>
      <c r="BB497" s="2"/>
      <c r="BC497" s="2"/>
      <c r="BD497" s="2"/>
      <c r="BE497" s="2"/>
      <c r="BF497" s="2"/>
      <c r="BG497" s="2"/>
      <c r="BH497" s="2"/>
      <c r="BI497" s="2"/>
      <c r="BJ497" s="2"/>
      <c r="BK497" s="2"/>
      <c r="BL497" s="2"/>
      <c r="BM497" s="2"/>
      <c r="BN497" s="2"/>
      <c r="BO497" s="2"/>
      <c r="BP497" s="2"/>
      <c r="BQ497" s="2"/>
      <c r="BR497" s="2"/>
      <c r="BS497" s="2"/>
      <c r="BT497" s="2"/>
      <c r="BU497" s="2"/>
      <c r="BV497" s="2"/>
      <c r="BW497" s="2"/>
      <c r="BX497" s="2"/>
      <c r="BY497" s="2"/>
      <c r="BZ497" s="2"/>
      <c r="CA497" s="2"/>
      <c r="CB497" s="2"/>
      <c r="CC497" s="2"/>
      <c r="CD497" s="2"/>
      <c r="CE497" s="2"/>
      <c r="CF497" s="2"/>
    </row>
    <row r="498" spans="1:84" ht="12.65" customHeight="1" x14ac:dyDescent="0.35">
      <c r="A498" s="2" t="s">
        <v>513</v>
      </c>
      <c r="B498" s="445">
        <f>'[1]Prior Year'!D71</f>
        <v>10081495.769999998</v>
      </c>
      <c r="C498" s="445">
        <f>D71</f>
        <v>10880502.229999999</v>
      </c>
      <c r="D498" s="445">
        <f>'[1]Prior Year'!D59</f>
        <v>12059</v>
      </c>
      <c r="E498" s="2">
        <f>D59</f>
        <v>12090</v>
      </c>
      <c r="F498" s="446">
        <f t="shared" si="15"/>
        <v>836.01424413301254</v>
      </c>
      <c r="G498" s="446">
        <f t="shared" si="15"/>
        <v>899.95882795698913</v>
      </c>
      <c r="H498" s="447" t="str">
        <f t="shared" ref="H498:H551" si="16">IF(B498=0,"",IF(C498=0,"",IF(D498=0,"",IF(E498=0,"",IF(G498/F498-1&lt;-0.25,G498/F498-1,IF(G498/F498-1&gt;0.25,G498/F498-1,""))))))</f>
        <v/>
      </c>
      <c r="I498" s="448"/>
      <c r="J498" s="2"/>
      <c r="K498" s="439"/>
      <c r="L498" s="439"/>
      <c r="M498" s="2"/>
      <c r="N498" s="2"/>
      <c r="O498" s="2"/>
      <c r="P498" s="2"/>
      <c r="Q498" s="2"/>
      <c r="R498" s="2"/>
      <c r="S498" s="2"/>
      <c r="T498" s="2"/>
      <c r="U498" s="2"/>
      <c r="V498" s="2"/>
      <c r="W498" s="2"/>
      <c r="X498" s="2"/>
      <c r="Y498" s="2"/>
      <c r="Z498" s="2"/>
      <c r="AA498" s="2"/>
      <c r="AB498" s="2"/>
      <c r="AC498" s="2"/>
      <c r="AD498" s="2"/>
      <c r="AE498" s="2"/>
      <c r="AF498" s="2"/>
      <c r="AG498" s="2"/>
      <c r="AH498" s="2"/>
      <c r="AI498" s="2"/>
      <c r="AJ498" s="2"/>
      <c r="AK498" s="2"/>
      <c r="AL498" s="2"/>
      <c r="AM498" s="2"/>
      <c r="AN498" s="2"/>
      <c r="AO498" s="2"/>
      <c r="AP498" s="2"/>
      <c r="AQ498" s="2"/>
      <c r="AR498" s="2"/>
      <c r="AS498" s="2"/>
      <c r="AT498" s="2"/>
      <c r="AU498" s="2"/>
      <c r="AV498" s="2"/>
      <c r="AW498" s="2"/>
      <c r="AX498" s="2"/>
      <c r="AY498" s="2"/>
      <c r="AZ498" s="2"/>
      <c r="BA498" s="2"/>
      <c r="BB498" s="2"/>
      <c r="BC498" s="2"/>
      <c r="BD498" s="2"/>
      <c r="BE498" s="2"/>
      <c r="BF498" s="2"/>
      <c r="BG498" s="2"/>
      <c r="BH498" s="2"/>
      <c r="BI498" s="2"/>
      <c r="BJ498" s="2"/>
      <c r="BK498" s="2"/>
      <c r="BL498" s="2"/>
      <c r="BM498" s="2"/>
      <c r="BN498" s="2"/>
      <c r="BO498" s="2"/>
      <c r="BP498" s="2"/>
      <c r="BQ498" s="2"/>
      <c r="BR498" s="2"/>
      <c r="BS498" s="2"/>
      <c r="BT498" s="2"/>
      <c r="BU498" s="2"/>
      <c r="BV498" s="2"/>
      <c r="BW498" s="2"/>
      <c r="BX498" s="2"/>
      <c r="BY498" s="2"/>
      <c r="BZ498" s="2"/>
      <c r="CA498" s="2"/>
      <c r="CB498" s="2"/>
      <c r="CC498" s="2"/>
      <c r="CD498" s="2"/>
      <c r="CE498" s="2"/>
      <c r="CF498" s="2"/>
    </row>
    <row r="499" spans="1:84" ht="12.65" customHeight="1" x14ac:dyDescent="0.35">
      <c r="A499" s="2" t="s">
        <v>514</v>
      </c>
      <c r="B499" s="445">
        <f>'[1]Prior Year'!E71</f>
        <v>24471376.619999997</v>
      </c>
      <c r="C499" s="445">
        <f>E71</f>
        <v>25124240.960000001</v>
      </c>
      <c r="D499" s="445">
        <f>'[1]Prior Year'!E59</f>
        <v>28917</v>
      </c>
      <c r="E499" s="2">
        <f>E59</f>
        <v>28615</v>
      </c>
      <c r="F499" s="446">
        <f t="shared" si="15"/>
        <v>846.26263512812523</v>
      </c>
      <c r="G499" s="446">
        <f t="shared" si="15"/>
        <v>878.0094691595317</v>
      </c>
      <c r="H499" s="447" t="str">
        <f t="shared" si="16"/>
        <v/>
      </c>
      <c r="I499" s="448"/>
      <c r="J499" s="2"/>
      <c r="K499" s="439"/>
      <c r="L499" s="439"/>
      <c r="M499" s="2"/>
      <c r="N499" s="2"/>
      <c r="O499" s="2"/>
      <c r="P499" s="2"/>
      <c r="Q499" s="2"/>
      <c r="R499" s="2"/>
      <c r="S499" s="2"/>
      <c r="T499" s="2"/>
      <c r="U499" s="2"/>
      <c r="V499" s="2"/>
      <c r="W499" s="2"/>
      <c r="X499" s="2"/>
      <c r="Y499" s="2"/>
      <c r="Z499" s="2"/>
      <c r="AA499" s="2"/>
      <c r="AB499" s="2"/>
      <c r="AC499" s="2"/>
      <c r="AD499" s="2"/>
      <c r="AE499" s="2"/>
      <c r="AF499" s="2"/>
      <c r="AG499" s="2"/>
      <c r="AH499" s="2"/>
      <c r="AI499" s="2"/>
      <c r="AJ499" s="2"/>
      <c r="AK499" s="2"/>
      <c r="AL499" s="2"/>
      <c r="AM499" s="2"/>
      <c r="AN499" s="2"/>
      <c r="AO499" s="2"/>
      <c r="AP499" s="2"/>
      <c r="AQ499" s="2"/>
      <c r="AR499" s="2"/>
      <c r="AS499" s="2"/>
      <c r="AT499" s="2"/>
      <c r="AU499" s="2"/>
      <c r="AV499" s="2"/>
      <c r="AW499" s="2"/>
      <c r="AX499" s="2"/>
      <c r="AY499" s="2"/>
      <c r="AZ499" s="2"/>
      <c r="BA499" s="2"/>
      <c r="BB499" s="2"/>
      <c r="BC499" s="2"/>
      <c r="BD499" s="2"/>
      <c r="BE499" s="2"/>
      <c r="BF499" s="2"/>
      <c r="BG499" s="2"/>
      <c r="BH499" s="2"/>
      <c r="BI499" s="2"/>
      <c r="BJ499" s="2"/>
      <c r="BK499" s="2"/>
      <c r="BL499" s="2"/>
      <c r="BM499" s="2"/>
      <c r="BN499" s="2"/>
      <c r="BO499" s="2"/>
      <c r="BP499" s="2"/>
      <c r="BQ499" s="2"/>
      <c r="BR499" s="2"/>
      <c r="BS499" s="2"/>
      <c r="BT499" s="2"/>
      <c r="BU499" s="2"/>
      <c r="BV499" s="2"/>
      <c r="BW499" s="2"/>
      <c r="BX499" s="2"/>
      <c r="BY499" s="2"/>
      <c r="BZ499" s="2"/>
      <c r="CA499" s="2"/>
      <c r="CB499" s="2"/>
      <c r="CC499" s="2"/>
      <c r="CD499" s="2"/>
      <c r="CE499" s="2"/>
      <c r="CF499" s="2"/>
    </row>
    <row r="500" spans="1:84" ht="12.65" customHeight="1" x14ac:dyDescent="0.35">
      <c r="A500" s="2" t="s">
        <v>515</v>
      </c>
      <c r="B500" s="445">
        <f>'[1]Prior Year'!F71</f>
        <v>0</v>
      </c>
      <c r="C500" s="445">
        <f>F71</f>
        <v>0</v>
      </c>
      <c r="D500" s="445">
        <f>'[1]Prior Year'!F59</f>
        <v>0</v>
      </c>
      <c r="E500" s="2">
        <f>F59</f>
        <v>0</v>
      </c>
      <c r="F500" s="446" t="str">
        <f t="shared" si="15"/>
        <v/>
      </c>
      <c r="G500" s="446" t="str">
        <f t="shared" si="15"/>
        <v/>
      </c>
      <c r="H500" s="447" t="str">
        <f t="shared" si="16"/>
        <v/>
      </c>
      <c r="I500" s="448"/>
      <c r="J500" s="2"/>
      <c r="K500" s="439"/>
      <c r="L500" s="439"/>
      <c r="M500" s="2"/>
      <c r="N500" s="2"/>
      <c r="O500" s="2"/>
      <c r="P500" s="2"/>
      <c r="Q500" s="2"/>
      <c r="R500" s="2"/>
      <c r="S500" s="2"/>
      <c r="T500" s="2"/>
      <c r="U500" s="2"/>
      <c r="V500" s="2"/>
      <c r="W500" s="2"/>
      <c r="X500" s="2"/>
      <c r="Y500" s="2"/>
      <c r="Z500" s="2"/>
      <c r="AA500" s="2"/>
      <c r="AB500" s="2"/>
      <c r="AC500" s="2"/>
      <c r="AD500" s="2"/>
      <c r="AE500" s="2"/>
      <c r="AF500" s="2"/>
      <c r="AG500" s="2"/>
      <c r="AH500" s="2"/>
      <c r="AI500" s="2"/>
      <c r="AJ500" s="2"/>
      <c r="AK500" s="2"/>
      <c r="AL500" s="2"/>
      <c r="AM500" s="2"/>
      <c r="AN500" s="2"/>
      <c r="AO500" s="2"/>
      <c r="AP500" s="2"/>
      <c r="AQ500" s="2"/>
      <c r="AR500" s="2"/>
      <c r="AS500" s="2"/>
      <c r="AT500" s="2"/>
      <c r="AU500" s="2"/>
      <c r="AV500" s="2"/>
      <c r="AW500" s="2"/>
      <c r="AX500" s="2"/>
      <c r="AY500" s="2"/>
      <c r="AZ500" s="2"/>
      <c r="BA500" s="2"/>
      <c r="BB500" s="2"/>
      <c r="BC500" s="2"/>
      <c r="BD500" s="2"/>
      <c r="BE500" s="2"/>
      <c r="BF500" s="2"/>
      <c r="BG500" s="2"/>
      <c r="BH500" s="2"/>
      <c r="BI500" s="2"/>
      <c r="BJ500" s="2"/>
      <c r="BK500" s="2"/>
      <c r="BL500" s="2"/>
      <c r="BM500" s="2"/>
      <c r="BN500" s="2"/>
      <c r="BO500" s="2"/>
      <c r="BP500" s="2"/>
      <c r="BQ500" s="2"/>
      <c r="BR500" s="2"/>
      <c r="BS500" s="2"/>
      <c r="BT500" s="2"/>
      <c r="BU500" s="2"/>
      <c r="BV500" s="2"/>
      <c r="BW500" s="2"/>
      <c r="BX500" s="2"/>
      <c r="BY500" s="2"/>
      <c r="BZ500" s="2"/>
      <c r="CA500" s="2"/>
      <c r="CB500" s="2"/>
      <c r="CC500" s="2"/>
      <c r="CD500" s="2"/>
      <c r="CE500" s="2"/>
      <c r="CF500" s="2"/>
    </row>
    <row r="501" spans="1:84" ht="12.65" customHeight="1" x14ac:dyDescent="0.35">
      <c r="A501" s="2" t="s">
        <v>516</v>
      </c>
      <c r="B501" s="445">
        <f>'[1]Prior Year'!G71</f>
        <v>0</v>
      </c>
      <c r="C501" s="445">
        <f>G71</f>
        <v>0</v>
      </c>
      <c r="D501" s="445">
        <f>'[1]Prior Year'!G59</f>
        <v>0</v>
      </c>
      <c r="E501" s="2">
        <f>G59</f>
        <v>0</v>
      </c>
      <c r="F501" s="446" t="str">
        <f t="shared" si="15"/>
        <v/>
      </c>
      <c r="G501" s="446" t="str">
        <f t="shared" si="15"/>
        <v/>
      </c>
      <c r="H501" s="447" t="str">
        <f t="shared" si="16"/>
        <v/>
      </c>
      <c r="I501" s="448"/>
      <c r="J501" s="2"/>
      <c r="K501" s="439"/>
      <c r="L501" s="439"/>
      <c r="M501" s="2"/>
      <c r="N501" s="2"/>
      <c r="O501" s="2"/>
      <c r="P501" s="2"/>
      <c r="Q501" s="2"/>
      <c r="R501" s="2"/>
      <c r="S501" s="2"/>
      <c r="T501" s="2"/>
      <c r="U501" s="2"/>
      <c r="V501" s="2"/>
      <c r="W501" s="2"/>
      <c r="X501" s="2"/>
      <c r="Y501" s="2"/>
      <c r="Z501" s="2"/>
      <c r="AA501" s="2"/>
      <c r="AB501" s="2"/>
      <c r="AC501" s="2"/>
      <c r="AD501" s="2"/>
      <c r="AE501" s="2"/>
      <c r="AF501" s="2"/>
      <c r="AG501" s="2"/>
      <c r="AH501" s="2"/>
      <c r="AI501" s="2"/>
      <c r="AJ501" s="2"/>
      <c r="AK501" s="2"/>
      <c r="AL501" s="2"/>
      <c r="AM501" s="2"/>
      <c r="AN501" s="2"/>
      <c r="AO501" s="2"/>
      <c r="AP501" s="2"/>
      <c r="AQ501" s="2"/>
      <c r="AR501" s="2"/>
      <c r="AS501" s="2"/>
      <c r="AT501" s="2"/>
      <c r="AU501" s="2"/>
      <c r="AV501" s="2"/>
      <c r="AW501" s="2"/>
      <c r="AX501" s="2"/>
      <c r="AY501" s="2"/>
      <c r="AZ501" s="2"/>
      <c r="BA501" s="2"/>
      <c r="BB501" s="2"/>
      <c r="BC501" s="2"/>
      <c r="BD501" s="2"/>
      <c r="BE501" s="2"/>
      <c r="BF501" s="2"/>
      <c r="BG501" s="2"/>
      <c r="BH501" s="2"/>
      <c r="BI501" s="2"/>
      <c r="BJ501" s="2"/>
      <c r="BK501" s="2"/>
      <c r="BL501" s="2"/>
      <c r="BM501" s="2"/>
      <c r="BN501" s="2"/>
      <c r="BO501" s="2"/>
      <c r="BP501" s="2"/>
      <c r="BQ501" s="2"/>
      <c r="BR501" s="2"/>
      <c r="BS501" s="2"/>
      <c r="BT501" s="2"/>
      <c r="BU501" s="2"/>
      <c r="BV501" s="2"/>
      <c r="BW501" s="2"/>
      <c r="BX501" s="2"/>
      <c r="BY501" s="2"/>
      <c r="BZ501" s="2"/>
      <c r="CA501" s="2"/>
      <c r="CB501" s="2"/>
      <c r="CC501" s="2"/>
      <c r="CD501" s="2"/>
      <c r="CE501" s="2"/>
      <c r="CF501" s="2"/>
    </row>
    <row r="502" spans="1:84" ht="12.65" customHeight="1" x14ac:dyDescent="0.35">
      <c r="A502" s="2" t="s">
        <v>517</v>
      </c>
      <c r="B502" s="445">
        <f>'[1]Prior Year'!H71</f>
        <v>0</v>
      </c>
      <c r="C502" s="445">
        <f>H71</f>
        <v>0</v>
      </c>
      <c r="D502" s="445">
        <f>'[1]Prior Year'!H59</f>
        <v>0</v>
      </c>
      <c r="E502" s="2">
        <f>H59</f>
        <v>0</v>
      </c>
      <c r="F502" s="446" t="str">
        <f t="shared" si="15"/>
        <v/>
      </c>
      <c r="G502" s="446" t="str">
        <f t="shared" si="15"/>
        <v/>
      </c>
      <c r="H502" s="447" t="str">
        <f t="shared" si="16"/>
        <v/>
      </c>
      <c r="I502" s="448"/>
      <c r="J502" s="2"/>
      <c r="K502" s="439"/>
      <c r="L502" s="439"/>
      <c r="M502" s="2"/>
      <c r="N502" s="2"/>
      <c r="O502" s="2"/>
      <c r="P502" s="2"/>
      <c r="Q502" s="2"/>
      <c r="R502" s="2"/>
      <c r="S502" s="2"/>
      <c r="T502" s="2"/>
      <c r="U502" s="2"/>
      <c r="V502" s="2"/>
      <c r="W502" s="2"/>
      <c r="X502" s="2"/>
      <c r="Y502" s="2"/>
      <c r="Z502" s="2"/>
      <c r="AA502" s="2"/>
      <c r="AB502" s="2"/>
      <c r="AC502" s="2"/>
      <c r="AD502" s="2"/>
      <c r="AE502" s="2"/>
      <c r="AF502" s="2"/>
      <c r="AG502" s="2"/>
      <c r="AH502" s="2"/>
      <c r="AI502" s="2"/>
      <c r="AJ502" s="2"/>
      <c r="AK502" s="2"/>
      <c r="AL502" s="2"/>
      <c r="AM502" s="2"/>
      <c r="AN502" s="2"/>
      <c r="AO502" s="2"/>
      <c r="AP502" s="2"/>
      <c r="AQ502" s="2"/>
      <c r="AR502" s="2"/>
      <c r="AS502" s="2"/>
      <c r="AT502" s="2"/>
      <c r="AU502" s="2"/>
      <c r="AV502" s="2"/>
      <c r="AW502" s="2"/>
      <c r="AX502" s="2"/>
      <c r="AY502" s="2"/>
      <c r="AZ502" s="2"/>
      <c r="BA502" s="2"/>
      <c r="BB502" s="2"/>
      <c r="BC502" s="2"/>
      <c r="BD502" s="2"/>
      <c r="BE502" s="2"/>
      <c r="BF502" s="2"/>
      <c r="BG502" s="2"/>
      <c r="BH502" s="2"/>
      <c r="BI502" s="2"/>
      <c r="BJ502" s="2"/>
      <c r="BK502" s="2"/>
      <c r="BL502" s="2"/>
      <c r="BM502" s="2"/>
      <c r="BN502" s="2"/>
      <c r="BO502" s="2"/>
      <c r="BP502" s="2"/>
      <c r="BQ502" s="2"/>
      <c r="BR502" s="2"/>
      <c r="BS502" s="2"/>
      <c r="BT502" s="2"/>
      <c r="BU502" s="2"/>
      <c r="BV502" s="2"/>
      <c r="BW502" s="2"/>
      <c r="BX502" s="2"/>
      <c r="BY502" s="2"/>
      <c r="BZ502" s="2"/>
      <c r="CA502" s="2"/>
      <c r="CB502" s="2"/>
      <c r="CC502" s="2"/>
      <c r="CD502" s="2"/>
      <c r="CE502" s="2"/>
      <c r="CF502" s="2"/>
    </row>
    <row r="503" spans="1:84" ht="12.65" customHeight="1" x14ac:dyDescent="0.35">
      <c r="A503" s="2" t="s">
        <v>518</v>
      </c>
      <c r="B503" s="445">
        <f>'[1]Prior Year'!I71</f>
        <v>0</v>
      </c>
      <c r="C503" s="445">
        <f>I71</f>
        <v>0</v>
      </c>
      <c r="D503" s="445">
        <f>'[1]Prior Year'!I59</f>
        <v>0</v>
      </c>
      <c r="E503" s="2">
        <f>I59</f>
        <v>0</v>
      </c>
      <c r="F503" s="446" t="str">
        <f t="shared" si="15"/>
        <v/>
      </c>
      <c r="G503" s="446" t="str">
        <f t="shared" si="15"/>
        <v/>
      </c>
      <c r="H503" s="447" t="str">
        <f t="shared" si="16"/>
        <v/>
      </c>
      <c r="I503" s="448"/>
      <c r="J503" s="2"/>
      <c r="K503" s="439"/>
      <c r="L503" s="439"/>
      <c r="M503" s="2"/>
      <c r="N503" s="2"/>
      <c r="O503" s="2"/>
      <c r="P503" s="2"/>
      <c r="Q503" s="2"/>
      <c r="R503" s="2"/>
      <c r="S503" s="2"/>
      <c r="T503" s="2"/>
      <c r="U503" s="2"/>
      <c r="V503" s="2"/>
      <c r="W503" s="2"/>
      <c r="X503" s="2"/>
      <c r="Y503" s="2"/>
      <c r="Z503" s="2"/>
      <c r="AA503" s="2"/>
      <c r="AB503" s="2"/>
      <c r="AC503" s="2"/>
      <c r="AD503" s="2"/>
      <c r="AE503" s="2"/>
      <c r="AF503" s="2"/>
      <c r="AG503" s="2"/>
      <c r="AH503" s="2"/>
      <c r="AI503" s="2"/>
      <c r="AJ503" s="2"/>
      <c r="AK503" s="2"/>
      <c r="AL503" s="2"/>
      <c r="AM503" s="2"/>
      <c r="AN503" s="2"/>
      <c r="AO503" s="2"/>
      <c r="AP503" s="2"/>
      <c r="AQ503" s="2"/>
      <c r="AR503" s="2"/>
      <c r="AS503" s="2"/>
      <c r="AT503" s="2"/>
      <c r="AU503" s="2"/>
      <c r="AV503" s="2"/>
      <c r="AW503" s="2"/>
      <c r="AX503" s="2"/>
      <c r="AY503" s="2"/>
      <c r="AZ503" s="2"/>
      <c r="BA503" s="2"/>
      <c r="BB503" s="2"/>
      <c r="BC503" s="2"/>
      <c r="BD503" s="2"/>
      <c r="BE503" s="2"/>
      <c r="BF503" s="2"/>
      <c r="BG503" s="2"/>
      <c r="BH503" s="2"/>
      <c r="BI503" s="2"/>
      <c r="BJ503" s="2"/>
      <c r="BK503" s="2"/>
      <c r="BL503" s="2"/>
      <c r="BM503" s="2"/>
      <c r="BN503" s="2"/>
      <c r="BO503" s="2"/>
      <c r="BP503" s="2"/>
      <c r="BQ503" s="2"/>
      <c r="BR503" s="2"/>
      <c r="BS503" s="2"/>
      <c r="BT503" s="2"/>
      <c r="BU503" s="2"/>
      <c r="BV503" s="2"/>
      <c r="BW503" s="2"/>
      <c r="BX503" s="2"/>
      <c r="BY503" s="2"/>
      <c r="BZ503" s="2"/>
      <c r="CA503" s="2"/>
      <c r="CB503" s="2"/>
      <c r="CC503" s="2"/>
      <c r="CD503" s="2"/>
      <c r="CE503" s="2"/>
      <c r="CF503" s="2"/>
    </row>
    <row r="504" spans="1:84" ht="12.65" customHeight="1" x14ac:dyDescent="0.35">
      <c r="A504" s="2" t="s">
        <v>519</v>
      </c>
      <c r="B504" s="445">
        <f>'[1]Prior Year'!J71</f>
        <v>0</v>
      </c>
      <c r="C504" s="445">
        <f>J71</f>
        <v>2.69</v>
      </c>
      <c r="D504" s="445">
        <f>'[1]Prior Year'!J59</f>
        <v>0</v>
      </c>
      <c r="E504" s="2">
        <f>J59</f>
        <v>0</v>
      </c>
      <c r="F504" s="446" t="str">
        <f t="shared" si="15"/>
        <v/>
      </c>
      <c r="G504" s="446" t="str">
        <f t="shared" si="15"/>
        <v/>
      </c>
      <c r="H504" s="447" t="str">
        <f t="shared" si="16"/>
        <v/>
      </c>
      <c r="I504" s="448"/>
      <c r="J504" s="2"/>
      <c r="K504" s="439"/>
      <c r="L504" s="439"/>
      <c r="M504" s="2"/>
      <c r="N504" s="2"/>
      <c r="O504" s="2"/>
      <c r="P504" s="2"/>
      <c r="Q504" s="2"/>
      <c r="R504" s="2"/>
      <c r="S504" s="2"/>
      <c r="T504" s="2"/>
      <c r="U504" s="2"/>
      <c r="V504" s="2"/>
      <c r="W504" s="2"/>
      <c r="X504" s="2"/>
      <c r="Y504" s="2"/>
      <c r="Z504" s="2"/>
      <c r="AA504" s="2"/>
      <c r="AB504" s="2"/>
      <c r="AC504" s="2"/>
      <c r="AD504" s="2"/>
      <c r="AE504" s="2"/>
      <c r="AF504" s="2"/>
      <c r="AG504" s="2"/>
      <c r="AH504" s="2"/>
      <c r="AI504" s="2"/>
      <c r="AJ504" s="2"/>
      <c r="AK504" s="2"/>
      <c r="AL504" s="2"/>
      <c r="AM504" s="2"/>
      <c r="AN504" s="2"/>
      <c r="AO504" s="2"/>
      <c r="AP504" s="2"/>
      <c r="AQ504" s="2"/>
      <c r="AR504" s="2"/>
      <c r="AS504" s="2"/>
      <c r="AT504" s="2"/>
      <c r="AU504" s="2"/>
      <c r="AV504" s="2"/>
      <c r="AW504" s="2"/>
      <c r="AX504" s="2"/>
      <c r="AY504" s="2"/>
      <c r="AZ504" s="2"/>
      <c r="BA504" s="2"/>
      <c r="BB504" s="2"/>
      <c r="BC504" s="2"/>
      <c r="BD504" s="2"/>
      <c r="BE504" s="2"/>
      <c r="BF504" s="2"/>
      <c r="BG504" s="2"/>
      <c r="BH504" s="2"/>
      <c r="BI504" s="2"/>
      <c r="BJ504" s="2"/>
      <c r="BK504" s="2"/>
      <c r="BL504" s="2"/>
      <c r="BM504" s="2"/>
      <c r="BN504" s="2"/>
      <c r="BO504" s="2"/>
      <c r="BP504" s="2"/>
      <c r="BQ504" s="2"/>
      <c r="BR504" s="2"/>
      <c r="BS504" s="2"/>
      <c r="BT504" s="2"/>
      <c r="BU504" s="2"/>
      <c r="BV504" s="2"/>
      <c r="BW504" s="2"/>
      <c r="BX504" s="2"/>
      <c r="BY504" s="2"/>
      <c r="BZ504" s="2"/>
      <c r="CA504" s="2"/>
      <c r="CB504" s="2"/>
      <c r="CC504" s="2"/>
      <c r="CD504" s="2"/>
      <c r="CE504" s="2"/>
      <c r="CF504" s="2"/>
    </row>
    <row r="505" spans="1:84" ht="12.65" customHeight="1" x14ac:dyDescent="0.35">
      <c r="A505" s="2" t="s">
        <v>520</v>
      </c>
      <c r="B505" s="445">
        <f>'[1]Prior Year'!K71</f>
        <v>2553423.7999999998</v>
      </c>
      <c r="C505" s="445">
        <f>K71</f>
        <v>42193.65</v>
      </c>
      <c r="D505" s="445">
        <f>'[1]Prior Year'!K59</f>
        <v>3974</v>
      </c>
      <c r="E505" s="2">
        <f>K59</f>
        <v>0</v>
      </c>
      <c r="F505" s="446">
        <f t="shared" si="15"/>
        <v>642.53241066935072</v>
      </c>
      <c r="G505" s="446" t="str">
        <f t="shared" si="15"/>
        <v/>
      </c>
      <c r="H505" s="447" t="str">
        <f t="shared" si="16"/>
        <v/>
      </c>
      <c r="I505" s="448" t="s">
        <v>1382</v>
      </c>
      <c r="J505" s="2"/>
      <c r="K505" s="439"/>
      <c r="L505" s="439"/>
      <c r="M505" s="2"/>
      <c r="N505" s="2"/>
      <c r="O505" s="2"/>
      <c r="P505" s="2"/>
      <c r="Q505" s="2"/>
      <c r="R505" s="2"/>
      <c r="S505" s="2"/>
      <c r="T505" s="2"/>
      <c r="U505" s="2"/>
      <c r="V505" s="2"/>
      <c r="W505" s="2"/>
      <c r="X505" s="2"/>
      <c r="Y505" s="2"/>
      <c r="Z505" s="2"/>
      <c r="AA505" s="2"/>
      <c r="AB505" s="2"/>
      <c r="AC505" s="2"/>
      <c r="AD505" s="2"/>
      <c r="AE505" s="2"/>
      <c r="AF505" s="2"/>
      <c r="AG505" s="2"/>
      <c r="AH505" s="2"/>
      <c r="AI505" s="2"/>
      <c r="AJ505" s="2"/>
      <c r="AK505" s="2"/>
      <c r="AL505" s="2"/>
      <c r="AM505" s="2"/>
      <c r="AN505" s="2"/>
      <c r="AO505" s="2"/>
      <c r="AP505" s="2"/>
      <c r="AQ505" s="2"/>
      <c r="AR505" s="2"/>
      <c r="AS505" s="2"/>
      <c r="AT505" s="2"/>
      <c r="AU505" s="2"/>
      <c r="AV505" s="2"/>
      <c r="AW505" s="2"/>
      <c r="AX505" s="2"/>
      <c r="AY505" s="2"/>
      <c r="AZ505" s="2"/>
      <c r="BA505" s="2"/>
      <c r="BB505" s="2"/>
      <c r="BC505" s="2"/>
      <c r="BD505" s="2"/>
      <c r="BE505" s="2"/>
      <c r="BF505" s="2"/>
      <c r="BG505" s="2"/>
      <c r="BH505" s="2"/>
      <c r="BI505" s="2"/>
      <c r="BJ505" s="2"/>
      <c r="BK505" s="2"/>
      <c r="BL505" s="2"/>
      <c r="BM505" s="2"/>
      <c r="BN505" s="2"/>
      <c r="BO505" s="2"/>
      <c r="BP505" s="2"/>
      <c r="BQ505" s="2"/>
      <c r="BR505" s="2"/>
      <c r="BS505" s="2"/>
      <c r="BT505" s="2"/>
      <c r="BU505" s="2"/>
      <c r="BV505" s="2"/>
      <c r="BW505" s="2"/>
      <c r="BX505" s="2"/>
      <c r="BY505" s="2"/>
      <c r="BZ505" s="2"/>
      <c r="CA505" s="2"/>
      <c r="CB505" s="2"/>
      <c r="CC505" s="2"/>
      <c r="CD505" s="2"/>
      <c r="CE505" s="2"/>
      <c r="CF505" s="2"/>
    </row>
    <row r="506" spans="1:84" ht="12.65" customHeight="1" x14ac:dyDescent="0.35">
      <c r="A506" s="2" t="s">
        <v>521</v>
      </c>
      <c r="B506" s="445">
        <f>'[1]Prior Year'!L71</f>
        <v>0</v>
      </c>
      <c r="C506" s="445">
        <f>L71</f>
        <v>0</v>
      </c>
      <c r="D506" s="445">
        <f>'[1]Prior Year'!L59</f>
        <v>0</v>
      </c>
      <c r="E506" s="2">
        <f>L59</f>
        <v>0</v>
      </c>
      <c r="F506" s="446" t="str">
        <f t="shared" si="15"/>
        <v/>
      </c>
      <c r="G506" s="446" t="str">
        <f t="shared" si="15"/>
        <v/>
      </c>
      <c r="H506" s="447" t="str">
        <f t="shared" si="16"/>
        <v/>
      </c>
      <c r="I506" s="448"/>
      <c r="J506" s="2"/>
      <c r="K506" s="439"/>
      <c r="L506" s="439"/>
      <c r="M506" s="2"/>
      <c r="N506" s="2"/>
      <c r="O506" s="2"/>
      <c r="P506" s="2"/>
      <c r="Q506" s="2"/>
      <c r="R506" s="2"/>
      <c r="S506" s="2"/>
      <c r="T506" s="2"/>
      <c r="U506" s="2"/>
      <c r="V506" s="2"/>
      <c r="W506" s="2"/>
      <c r="X506" s="2"/>
      <c r="Y506" s="2"/>
      <c r="Z506" s="2"/>
      <c r="AA506" s="2"/>
      <c r="AB506" s="2"/>
      <c r="AC506" s="2"/>
      <c r="AD506" s="2"/>
      <c r="AE506" s="2"/>
      <c r="AF506" s="2"/>
      <c r="AG506" s="2"/>
      <c r="AH506" s="2"/>
      <c r="AI506" s="2"/>
      <c r="AJ506" s="2"/>
      <c r="AK506" s="2"/>
      <c r="AL506" s="2"/>
      <c r="AM506" s="2"/>
      <c r="AN506" s="2"/>
      <c r="AO506" s="2"/>
      <c r="AP506" s="2"/>
      <c r="AQ506" s="2"/>
      <c r="AR506" s="2"/>
      <c r="AS506" s="2"/>
      <c r="AT506" s="2"/>
      <c r="AU506" s="2"/>
      <c r="AV506" s="2"/>
      <c r="AW506" s="2"/>
      <c r="AX506" s="2"/>
      <c r="AY506" s="2"/>
      <c r="AZ506" s="2"/>
      <c r="BA506" s="2"/>
      <c r="BB506" s="2"/>
      <c r="BC506" s="2"/>
      <c r="BD506" s="2"/>
      <c r="BE506" s="2"/>
      <c r="BF506" s="2"/>
      <c r="BG506" s="2"/>
      <c r="BH506" s="2"/>
      <c r="BI506" s="2"/>
      <c r="BJ506" s="2"/>
      <c r="BK506" s="2"/>
      <c r="BL506" s="2"/>
      <c r="BM506" s="2"/>
      <c r="BN506" s="2"/>
      <c r="BO506" s="2"/>
      <c r="BP506" s="2"/>
      <c r="BQ506" s="2"/>
      <c r="BR506" s="2"/>
      <c r="BS506" s="2"/>
      <c r="BT506" s="2"/>
      <c r="BU506" s="2"/>
      <c r="BV506" s="2"/>
      <c r="BW506" s="2"/>
      <c r="BX506" s="2"/>
      <c r="BY506" s="2"/>
      <c r="BZ506" s="2"/>
      <c r="CA506" s="2"/>
      <c r="CB506" s="2"/>
      <c r="CC506" s="2"/>
      <c r="CD506" s="2"/>
      <c r="CE506" s="2"/>
      <c r="CF506" s="2"/>
    </row>
    <row r="507" spans="1:84" ht="12.65" customHeight="1" x14ac:dyDescent="0.35">
      <c r="A507" s="2" t="s">
        <v>522</v>
      </c>
      <c r="B507" s="445">
        <f>'[1]Prior Year'!M71</f>
        <v>0</v>
      </c>
      <c r="C507" s="445">
        <f>M71</f>
        <v>0</v>
      </c>
      <c r="D507" s="445">
        <f>'[1]Prior Year'!M59</f>
        <v>0</v>
      </c>
      <c r="E507" s="2">
        <f>M59</f>
        <v>0</v>
      </c>
      <c r="F507" s="446" t="str">
        <f t="shared" si="15"/>
        <v/>
      </c>
      <c r="G507" s="446" t="str">
        <f t="shared" si="15"/>
        <v/>
      </c>
      <c r="H507" s="447" t="str">
        <f t="shared" si="16"/>
        <v/>
      </c>
      <c r="I507" s="448"/>
      <c r="J507" s="2"/>
      <c r="K507" s="439"/>
      <c r="L507" s="439"/>
      <c r="M507" s="2"/>
      <c r="N507" s="2"/>
      <c r="O507" s="2"/>
      <c r="P507" s="2"/>
      <c r="Q507" s="2"/>
      <c r="R507" s="2"/>
      <c r="S507" s="2"/>
      <c r="T507" s="2"/>
      <c r="U507" s="2"/>
      <c r="V507" s="2"/>
      <c r="W507" s="2"/>
      <c r="X507" s="2"/>
      <c r="Y507" s="2"/>
      <c r="Z507" s="2"/>
      <c r="AA507" s="2"/>
      <c r="AB507" s="2"/>
      <c r="AC507" s="2"/>
      <c r="AD507" s="2"/>
      <c r="AE507" s="2"/>
      <c r="AF507" s="2"/>
      <c r="AG507" s="2"/>
      <c r="AH507" s="2"/>
      <c r="AI507" s="2"/>
      <c r="AJ507" s="2"/>
      <c r="AK507" s="2"/>
      <c r="AL507" s="2"/>
      <c r="AM507" s="2"/>
      <c r="AN507" s="2"/>
      <c r="AO507" s="2"/>
      <c r="AP507" s="2"/>
      <c r="AQ507" s="2"/>
      <c r="AR507" s="2"/>
      <c r="AS507" s="2"/>
      <c r="AT507" s="2"/>
      <c r="AU507" s="2"/>
      <c r="AV507" s="2"/>
      <c r="AW507" s="2"/>
      <c r="AX507" s="2"/>
      <c r="AY507" s="2"/>
      <c r="AZ507" s="2"/>
      <c r="BA507" s="2"/>
      <c r="BB507" s="2"/>
      <c r="BC507" s="2"/>
      <c r="BD507" s="2"/>
      <c r="BE507" s="2"/>
      <c r="BF507" s="2"/>
      <c r="BG507" s="2"/>
      <c r="BH507" s="2"/>
      <c r="BI507" s="2"/>
      <c r="BJ507" s="2"/>
      <c r="BK507" s="2"/>
      <c r="BL507" s="2"/>
      <c r="BM507" s="2"/>
      <c r="BN507" s="2"/>
      <c r="BO507" s="2"/>
      <c r="BP507" s="2"/>
      <c r="BQ507" s="2"/>
      <c r="BR507" s="2"/>
      <c r="BS507" s="2"/>
      <c r="BT507" s="2"/>
      <c r="BU507" s="2"/>
      <c r="BV507" s="2"/>
      <c r="BW507" s="2"/>
      <c r="BX507" s="2"/>
      <c r="BY507" s="2"/>
      <c r="BZ507" s="2"/>
      <c r="CA507" s="2"/>
      <c r="CB507" s="2"/>
      <c r="CC507" s="2"/>
      <c r="CD507" s="2"/>
      <c r="CE507" s="2"/>
      <c r="CF507" s="2"/>
    </row>
    <row r="508" spans="1:84" ht="12.65" customHeight="1" x14ac:dyDescent="0.35">
      <c r="A508" s="2" t="s">
        <v>523</v>
      </c>
      <c r="B508" s="445">
        <f>'[1]Prior Year'!N71</f>
        <v>0</v>
      </c>
      <c r="C508" s="445">
        <f>N71</f>
        <v>0</v>
      </c>
      <c r="D508" s="445">
        <f>'[1]Prior Year'!N59</f>
        <v>0</v>
      </c>
      <c r="E508" s="2">
        <f>N59</f>
        <v>0</v>
      </c>
      <c r="F508" s="446" t="str">
        <f t="shared" si="15"/>
        <v/>
      </c>
      <c r="G508" s="446" t="str">
        <f t="shared" si="15"/>
        <v/>
      </c>
      <c r="H508" s="447" t="str">
        <f t="shared" si="16"/>
        <v/>
      </c>
      <c r="I508" s="448"/>
      <c r="J508" s="2"/>
      <c r="K508" s="439"/>
      <c r="L508" s="439"/>
      <c r="M508" s="2"/>
      <c r="N508" s="2"/>
      <c r="O508" s="2"/>
      <c r="P508" s="2"/>
      <c r="Q508" s="2"/>
      <c r="R508" s="2"/>
      <c r="S508" s="2"/>
      <c r="T508" s="2"/>
      <c r="U508" s="2"/>
      <c r="V508" s="2"/>
      <c r="W508" s="2"/>
      <c r="X508" s="2"/>
      <c r="Y508" s="2"/>
      <c r="Z508" s="2"/>
      <c r="AA508" s="2"/>
      <c r="AB508" s="2"/>
      <c r="AC508" s="2"/>
      <c r="AD508" s="2"/>
      <c r="AE508" s="2"/>
      <c r="AF508" s="2"/>
      <c r="AG508" s="2"/>
      <c r="AH508" s="2"/>
      <c r="AI508" s="2"/>
      <c r="AJ508" s="2"/>
      <c r="AK508" s="2"/>
      <c r="AL508" s="2"/>
      <c r="AM508" s="2"/>
      <c r="AN508" s="2"/>
      <c r="AO508" s="2"/>
      <c r="AP508" s="2"/>
      <c r="AQ508" s="2"/>
      <c r="AR508" s="2"/>
      <c r="AS508" s="2"/>
      <c r="AT508" s="2"/>
      <c r="AU508" s="2"/>
      <c r="AV508" s="2"/>
      <c r="AW508" s="2"/>
      <c r="AX508" s="2"/>
      <c r="AY508" s="2"/>
      <c r="AZ508" s="2"/>
      <c r="BA508" s="2"/>
      <c r="BB508" s="2"/>
      <c r="BC508" s="2"/>
      <c r="BD508" s="2"/>
      <c r="BE508" s="2"/>
      <c r="BF508" s="2"/>
      <c r="BG508" s="2"/>
      <c r="BH508" s="2"/>
      <c r="BI508" s="2"/>
      <c r="BJ508" s="2"/>
      <c r="BK508" s="2"/>
      <c r="BL508" s="2"/>
      <c r="BM508" s="2"/>
      <c r="BN508" s="2"/>
      <c r="BO508" s="2"/>
      <c r="BP508" s="2"/>
      <c r="BQ508" s="2"/>
      <c r="BR508" s="2"/>
      <c r="BS508" s="2"/>
      <c r="BT508" s="2"/>
      <c r="BU508" s="2"/>
      <c r="BV508" s="2"/>
      <c r="BW508" s="2"/>
      <c r="BX508" s="2"/>
      <c r="BY508" s="2"/>
      <c r="BZ508" s="2"/>
      <c r="CA508" s="2"/>
      <c r="CB508" s="2"/>
      <c r="CC508" s="2"/>
      <c r="CD508" s="2"/>
      <c r="CE508" s="2"/>
      <c r="CF508" s="2"/>
    </row>
    <row r="509" spans="1:84" ht="12.65" customHeight="1" x14ac:dyDescent="0.35">
      <c r="A509" s="2" t="s">
        <v>524</v>
      </c>
      <c r="B509" s="445">
        <f>'[1]Prior Year'!O71</f>
        <v>3825477.1999999997</v>
      </c>
      <c r="C509" s="445">
        <f>O71</f>
        <v>4002808.05</v>
      </c>
      <c r="D509" s="445">
        <f>'[1]Prior Year'!O59</f>
        <v>1282</v>
      </c>
      <c r="E509" s="2">
        <f>O59</f>
        <v>1349</v>
      </c>
      <c r="F509" s="446">
        <f t="shared" si="15"/>
        <v>2983.9915756630262</v>
      </c>
      <c r="G509" s="446">
        <f t="shared" si="15"/>
        <v>2967.2409562638991</v>
      </c>
      <c r="H509" s="447" t="str">
        <f t="shared" si="16"/>
        <v/>
      </c>
      <c r="I509" s="448"/>
      <c r="J509" s="2"/>
      <c r="K509" s="439"/>
      <c r="L509" s="439"/>
      <c r="M509" s="2"/>
      <c r="N509" s="2"/>
      <c r="O509" s="2"/>
      <c r="P509" s="2"/>
      <c r="Q509" s="2"/>
      <c r="R509" s="2"/>
      <c r="S509" s="2"/>
      <c r="T509" s="2"/>
      <c r="U509" s="2"/>
      <c r="V509" s="2"/>
      <c r="W509" s="2"/>
      <c r="X509" s="2"/>
      <c r="Y509" s="2"/>
      <c r="Z509" s="2"/>
      <c r="AA509" s="2"/>
      <c r="AB509" s="2"/>
      <c r="AC509" s="2"/>
      <c r="AD509" s="2"/>
      <c r="AE509" s="2"/>
      <c r="AF509" s="2"/>
      <c r="AG509" s="2"/>
      <c r="AH509" s="2"/>
      <c r="AI509" s="2"/>
      <c r="AJ509" s="2"/>
      <c r="AK509" s="2"/>
      <c r="AL509" s="2"/>
      <c r="AM509" s="2"/>
      <c r="AN509" s="2"/>
      <c r="AO509" s="2"/>
      <c r="AP509" s="2"/>
      <c r="AQ509" s="2"/>
      <c r="AR509" s="2"/>
      <c r="AS509" s="2"/>
      <c r="AT509" s="2"/>
      <c r="AU509" s="2"/>
      <c r="AV509" s="2"/>
      <c r="AW509" s="2"/>
      <c r="AX509" s="2"/>
      <c r="AY509" s="2"/>
      <c r="AZ509" s="2"/>
      <c r="BA509" s="2"/>
      <c r="BB509" s="2"/>
      <c r="BC509" s="2"/>
      <c r="BD509" s="2"/>
      <c r="BE509" s="2"/>
      <c r="BF509" s="2"/>
      <c r="BG509" s="2"/>
      <c r="BH509" s="2"/>
      <c r="BI509" s="2"/>
      <c r="BJ509" s="2"/>
      <c r="BK509" s="2"/>
      <c r="BL509" s="2"/>
      <c r="BM509" s="2"/>
      <c r="BN509" s="2"/>
      <c r="BO509" s="2"/>
      <c r="BP509" s="2"/>
      <c r="BQ509" s="2"/>
      <c r="BR509" s="2"/>
      <c r="BS509" s="2"/>
      <c r="BT509" s="2"/>
      <c r="BU509" s="2"/>
      <c r="BV509" s="2"/>
      <c r="BW509" s="2"/>
      <c r="BX509" s="2"/>
      <c r="BY509" s="2"/>
      <c r="BZ509" s="2"/>
      <c r="CA509" s="2"/>
      <c r="CB509" s="2"/>
      <c r="CC509" s="2"/>
      <c r="CD509" s="2"/>
      <c r="CE509" s="2"/>
      <c r="CF509" s="2"/>
    </row>
    <row r="510" spans="1:84" ht="12.65" customHeight="1" x14ac:dyDescent="0.35">
      <c r="A510" s="2" t="s">
        <v>525</v>
      </c>
      <c r="B510" s="445">
        <f>'[1]Prior Year'!P71</f>
        <v>15295358.57</v>
      </c>
      <c r="C510" s="445">
        <f>P71</f>
        <v>15402565.690000003</v>
      </c>
      <c r="D510" s="445">
        <f>'[1]Prior Year'!P59</f>
        <v>827514</v>
      </c>
      <c r="E510" s="2">
        <f>P59</f>
        <v>824986</v>
      </c>
      <c r="F510" s="446">
        <f t="shared" si="15"/>
        <v>18.483504291166071</v>
      </c>
      <c r="G510" s="446">
        <f t="shared" si="15"/>
        <v>18.670093419767127</v>
      </c>
      <c r="H510" s="447" t="str">
        <f t="shared" si="16"/>
        <v/>
      </c>
      <c r="I510" s="448"/>
      <c r="J510" s="2"/>
      <c r="K510" s="439"/>
      <c r="L510" s="439"/>
      <c r="M510" s="2"/>
      <c r="N510" s="2"/>
      <c r="O510" s="2"/>
      <c r="P510" s="2"/>
      <c r="Q510" s="2"/>
      <c r="R510" s="2"/>
      <c r="S510" s="2"/>
      <c r="T510" s="2"/>
      <c r="U510" s="2"/>
      <c r="V510" s="2"/>
      <c r="W510" s="2"/>
      <c r="X510" s="2"/>
      <c r="Y510" s="2"/>
      <c r="Z510" s="2"/>
      <c r="AA510" s="2"/>
      <c r="AB510" s="2"/>
      <c r="AC510" s="2"/>
      <c r="AD510" s="2"/>
      <c r="AE510" s="2"/>
      <c r="AF510" s="2"/>
      <c r="AG510" s="2"/>
      <c r="AH510" s="2"/>
      <c r="AI510" s="2"/>
      <c r="AJ510" s="2"/>
      <c r="AK510" s="2"/>
      <c r="AL510" s="2"/>
      <c r="AM510" s="2"/>
      <c r="AN510" s="2"/>
      <c r="AO510" s="2"/>
      <c r="AP510" s="2"/>
      <c r="AQ510" s="2"/>
      <c r="AR510" s="2"/>
      <c r="AS510" s="2"/>
      <c r="AT510" s="2"/>
      <c r="AU510" s="2"/>
      <c r="AV510" s="2"/>
      <c r="AW510" s="2"/>
      <c r="AX510" s="2"/>
      <c r="AY510" s="2"/>
      <c r="AZ510" s="2"/>
      <c r="BA510" s="2"/>
      <c r="BB510" s="2"/>
      <c r="BC510" s="2"/>
      <c r="BD510" s="2"/>
      <c r="BE510" s="2"/>
      <c r="BF510" s="2"/>
      <c r="BG510" s="2"/>
      <c r="BH510" s="2"/>
      <c r="BI510" s="2"/>
      <c r="BJ510" s="2"/>
      <c r="BK510" s="2"/>
      <c r="BL510" s="2"/>
      <c r="BM510" s="2"/>
      <c r="BN510" s="2"/>
      <c r="BO510" s="2"/>
      <c r="BP510" s="2"/>
      <c r="BQ510" s="2"/>
      <c r="BR510" s="2"/>
      <c r="BS510" s="2"/>
      <c r="BT510" s="2"/>
      <c r="BU510" s="2"/>
      <c r="BV510" s="2"/>
      <c r="BW510" s="2"/>
      <c r="BX510" s="2"/>
      <c r="BY510" s="2"/>
      <c r="BZ510" s="2"/>
      <c r="CA510" s="2"/>
      <c r="CB510" s="2"/>
      <c r="CC510" s="2"/>
      <c r="CD510" s="2"/>
      <c r="CE510" s="2"/>
      <c r="CF510" s="2"/>
    </row>
    <row r="511" spans="1:84" ht="12.65" customHeight="1" x14ac:dyDescent="0.35">
      <c r="A511" s="2" t="s">
        <v>526</v>
      </c>
      <c r="B511" s="445">
        <f>'[1]Prior Year'!Q71</f>
        <v>1874835.9400000002</v>
      </c>
      <c r="C511" s="445">
        <f>Q71</f>
        <v>2138068.4699999997</v>
      </c>
      <c r="D511" s="445">
        <f>'[1]Prior Year'!Q59</f>
        <v>410659</v>
      </c>
      <c r="E511" s="2">
        <f>Q59</f>
        <v>393888</v>
      </c>
      <c r="F511" s="446">
        <f t="shared" si="15"/>
        <v>4.565432487781834</v>
      </c>
      <c r="G511" s="446">
        <f t="shared" si="15"/>
        <v>5.4281127376310012</v>
      </c>
      <c r="H511" s="447" t="str">
        <f t="shared" si="16"/>
        <v/>
      </c>
      <c r="I511" s="448"/>
      <c r="J511" s="2"/>
      <c r="K511" s="439"/>
      <c r="L511" s="439"/>
      <c r="M511" s="2"/>
      <c r="N511" s="2"/>
      <c r="O511" s="2"/>
      <c r="P511" s="2"/>
      <c r="Q511" s="2"/>
      <c r="R511" s="2"/>
      <c r="S511" s="2"/>
      <c r="T511" s="2"/>
      <c r="U511" s="2"/>
      <c r="V511" s="2"/>
      <c r="W511" s="2"/>
      <c r="X511" s="2"/>
      <c r="Y511" s="2"/>
      <c r="Z511" s="2"/>
      <c r="AA511" s="2"/>
      <c r="AB511" s="2"/>
      <c r="AC511" s="2"/>
      <c r="AD511" s="2"/>
      <c r="AE511" s="2"/>
      <c r="AF511" s="2"/>
      <c r="AG511" s="2"/>
      <c r="AH511" s="2"/>
      <c r="AI511" s="2"/>
      <c r="AJ511" s="2"/>
      <c r="AK511" s="2"/>
      <c r="AL511" s="2"/>
      <c r="AM511" s="2"/>
      <c r="AN511" s="2"/>
      <c r="AO511" s="2"/>
      <c r="AP511" s="2"/>
      <c r="AQ511" s="2"/>
      <c r="AR511" s="2"/>
      <c r="AS511" s="2"/>
      <c r="AT511" s="2"/>
      <c r="AU511" s="2"/>
      <c r="AV511" s="2"/>
      <c r="AW511" s="2"/>
      <c r="AX511" s="2"/>
      <c r="AY511" s="2"/>
      <c r="AZ511" s="2"/>
      <c r="BA511" s="2"/>
      <c r="BB511" s="2"/>
      <c r="BC511" s="2"/>
      <c r="BD511" s="2"/>
      <c r="BE511" s="2"/>
      <c r="BF511" s="2"/>
      <c r="BG511" s="2"/>
      <c r="BH511" s="2"/>
      <c r="BI511" s="2"/>
      <c r="BJ511" s="2"/>
      <c r="BK511" s="2"/>
      <c r="BL511" s="2"/>
      <c r="BM511" s="2"/>
      <c r="BN511" s="2"/>
      <c r="BO511" s="2"/>
      <c r="BP511" s="2"/>
      <c r="BQ511" s="2"/>
      <c r="BR511" s="2"/>
      <c r="BS511" s="2"/>
      <c r="BT511" s="2"/>
      <c r="BU511" s="2"/>
      <c r="BV511" s="2"/>
      <c r="BW511" s="2"/>
      <c r="BX511" s="2"/>
      <c r="BY511" s="2"/>
      <c r="BZ511" s="2"/>
      <c r="CA511" s="2"/>
      <c r="CB511" s="2"/>
      <c r="CC511" s="2"/>
      <c r="CD511" s="2"/>
      <c r="CE511" s="2"/>
      <c r="CF511" s="2"/>
    </row>
    <row r="512" spans="1:84" ht="12.65" customHeight="1" x14ac:dyDescent="0.35">
      <c r="A512" s="2" t="s">
        <v>527</v>
      </c>
      <c r="B512" s="445">
        <f>'[1]Prior Year'!R71</f>
        <v>2705970.9199999995</v>
      </c>
      <c r="C512" s="445">
        <f>R71</f>
        <v>2793994.0599999996</v>
      </c>
      <c r="D512" s="445">
        <f>'[1]Prior Year'!R59</f>
        <v>826140</v>
      </c>
      <c r="E512" s="2">
        <f>R59</f>
        <v>847527</v>
      </c>
      <c r="F512" s="446">
        <f t="shared" si="15"/>
        <v>3.275438690778802</v>
      </c>
      <c r="G512" s="446">
        <f t="shared" si="15"/>
        <v>3.2966431275935748</v>
      </c>
      <c r="H512" s="447" t="str">
        <f t="shared" si="16"/>
        <v/>
      </c>
      <c r="I512" s="448"/>
      <c r="J512" s="2"/>
      <c r="K512" s="439"/>
      <c r="L512" s="439"/>
      <c r="M512" s="2"/>
      <c r="N512" s="2"/>
      <c r="O512" s="2"/>
      <c r="P512" s="2"/>
      <c r="Q512" s="2"/>
      <c r="R512" s="2"/>
      <c r="S512" s="2"/>
      <c r="T512" s="2"/>
      <c r="U512" s="2"/>
      <c r="V512" s="2"/>
      <c r="W512" s="2"/>
      <c r="X512" s="2"/>
      <c r="Y512" s="2"/>
      <c r="Z512" s="2"/>
      <c r="AA512" s="2"/>
      <c r="AB512" s="2"/>
      <c r="AC512" s="2"/>
      <c r="AD512" s="2"/>
      <c r="AE512" s="2"/>
      <c r="AF512" s="2"/>
      <c r="AG512" s="2"/>
      <c r="AH512" s="2"/>
      <c r="AI512" s="2"/>
      <c r="AJ512" s="2"/>
      <c r="AK512" s="2"/>
      <c r="AL512" s="2"/>
      <c r="AM512" s="2"/>
      <c r="AN512" s="2"/>
      <c r="AO512" s="2"/>
      <c r="AP512" s="2"/>
      <c r="AQ512" s="2"/>
      <c r="AR512" s="2"/>
      <c r="AS512" s="2"/>
      <c r="AT512" s="2"/>
      <c r="AU512" s="2"/>
      <c r="AV512" s="2"/>
      <c r="AW512" s="2"/>
      <c r="AX512" s="2"/>
      <c r="AY512" s="2"/>
      <c r="AZ512" s="2"/>
      <c r="BA512" s="2"/>
      <c r="BB512" s="2"/>
      <c r="BC512" s="2"/>
      <c r="BD512" s="2"/>
      <c r="BE512" s="2"/>
      <c r="BF512" s="2"/>
      <c r="BG512" s="2"/>
      <c r="BH512" s="2"/>
      <c r="BI512" s="2"/>
      <c r="BJ512" s="2"/>
      <c r="BK512" s="2"/>
      <c r="BL512" s="2"/>
      <c r="BM512" s="2"/>
      <c r="BN512" s="2"/>
      <c r="BO512" s="2"/>
      <c r="BP512" s="2"/>
      <c r="BQ512" s="2"/>
      <c r="BR512" s="2"/>
      <c r="BS512" s="2"/>
      <c r="BT512" s="2"/>
      <c r="BU512" s="2"/>
      <c r="BV512" s="2"/>
      <c r="BW512" s="2"/>
      <c r="BX512" s="2"/>
      <c r="BY512" s="2"/>
      <c r="BZ512" s="2"/>
      <c r="CA512" s="2"/>
      <c r="CB512" s="2"/>
      <c r="CC512" s="2"/>
      <c r="CD512" s="2"/>
      <c r="CE512" s="2"/>
      <c r="CF512" s="2"/>
    </row>
    <row r="513" spans="1:84" ht="12.65" customHeight="1" x14ac:dyDescent="0.35">
      <c r="A513" s="2" t="s">
        <v>528</v>
      </c>
      <c r="B513" s="445">
        <f>'[1]Prior Year'!S71</f>
        <v>30578221.170000002</v>
      </c>
      <c r="C513" s="445">
        <f>S71</f>
        <v>28817222.949999999</v>
      </c>
      <c r="D513" s="435" t="s">
        <v>529</v>
      </c>
      <c r="E513" s="435" t="s">
        <v>529</v>
      </c>
      <c r="F513" s="446" t="str">
        <f t="shared" ref="F513:G528" si="17">IF(B513=0,"",IF(D513=0,"",B513/D513))</f>
        <v/>
      </c>
      <c r="G513" s="446" t="str">
        <f t="shared" si="17"/>
        <v/>
      </c>
      <c r="H513" s="447" t="str">
        <f t="shared" si="16"/>
        <v/>
      </c>
      <c r="I513" s="448"/>
      <c r="J513" s="2"/>
      <c r="K513" s="439"/>
      <c r="L513" s="439"/>
      <c r="M513" s="2"/>
      <c r="N513" s="2"/>
      <c r="O513" s="2"/>
      <c r="P513" s="2"/>
      <c r="Q513" s="2"/>
      <c r="R513" s="2"/>
      <c r="S513" s="2"/>
      <c r="T513" s="2"/>
      <c r="U513" s="2"/>
      <c r="V513" s="2"/>
      <c r="W513" s="2"/>
      <c r="X513" s="2"/>
      <c r="Y513" s="2"/>
      <c r="Z513" s="2"/>
      <c r="AA513" s="2"/>
      <c r="AB513" s="2"/>
      <c r="AC513" s="2"/>
      <c r="AD513" s="2"/>
      <c r="AE513" s="2"/>
      <c r="AF513" s="2"/>
      <c r="AG513" s="2"/>
      <c r="AH513" s="2"/>
      <c r="AI513" s="2"/>
      <c r="AJ513" s="2"/>
      <c r="AK513" s="2"/>
      <c r="AL513" s="2"/>
      <c r="AM513" s="2"/>
      <c r="AN513" s="2"/>
      <c r="AO513" s="2"/>
      <c r="AP513" s="2"/>
      <c r="AQ513" s="2"/>
      <c r="AR513" s="2"/>
      <c r="AS513" s="2"/>
      <c r="AT513" s="2"/>
      <c r="AU513" s="2"/>
      <c r="AV513" s="2"/>
      <c r="AW513" s="2"/>
      <c r="AX513" s="2"/>
      <c r="AY513" s="2"/>
      <c r="AZ513" s="2"/>
      <c r="BA513" s="2"/>
      <c r="BB513" s="2"/>
      <c r="BC513" s="2"/>
      <c r="BD513" s="2"/>
      <c r="BE513" s="2"/>
      <c r="BF513" s="2"/>
      <c r="BG513" s="2"/>
      <c r="BH513" s="2"/>
      <c r="BI513" s="2"/>
      <c r="BJ513" s="2"/>
      <c r="BK513" s="2"/>
      <c r="BL513" s="2"/>
      <c r="BM513" s="2"/>
      <c r="BN513" s="2"/>
      <c r="BO513" s="2"/>
      <c r="BP513" s="2"/>
      <c r="BQ513" s="2"/>
      <c r="BR513" s="2"/>
      <c r="BS513" s="2"/>
      <c r="BT513" s="2"/>
      <c r="BU513" s="2"/>
      <c r="BV513" s="2"/>
      <c r="BW513" s="2"/>
      <c r="BX513" s="2"/>
      <c r="BY513" s="2"/>
      <c r="BZ513" s="2"/>
      <c r="CA513" s="2"/>
      <c r="CB513" s="2"/>
      <c r="CC513" s="2"/>
      <c r="CD513" s="2"/>
      <c r="CE513" s="2"/>
      <c r="CF513" s="2"/>
    </row>
    <row r="514" spans="1:84" ht="12.65" customHeight="1" x14ac:dyDescent="0.35">
      <c r="A514" s="2" t="s">
        <v>1246</v>
      </c>
      <c r="B514" s="445">
        <f>'[1]Prior Year'!T71</f>
        <v>1106995.6599999999</v>
      </c>
      <c r="C514" s="445">
        <f>T71</f>
        <v>1045110.42</v>
      </c>
      <c r="D514" s="435" t="s">
        <v>529</v>
      </c>
      <c r="E514" s="435" t="s">
        <v>529</v>
      </c>
      <c r="F514" s="446" t="str">
        <f t="shared" si="17"/>
        <v/>
      </c>
      <c r="G514" s="446" t="str">
        <f t="shared" si="17"/>
        <v/>
      </c>
      <c r="H514" s="447" t="str">
        <f t="shared" si="16"/>
        <v/>
      </c>
      <c r="I514" s="448"/>
      <c r="J514" s="2"/>
      <c r="K514" s="439"/>
      <c r="L514" s="439"/>
      <c r="M514" s="2"/>
      <c r="N514" s="2"/>
      <c r="O514" s="2"/>
      <c r="P514" s="2"/>
      <c r="Q514" s="2"/>
      <c r="R514" s="2"/>
      <c r="S514" s="2"/>
      <c r="T514" s="2"/>
      <c r="U514" s="2"/>
      <c r="V514" s="2"/>
      <c r="W514" s="2"/>
      <c r="X514" s="2"/>
      <c r="Y514" s="2"/>
      <c r="Z514" s="2"/>
      <c r="AA514" s="2"/>
      <c r="AB514" s="2"/>
      <c r="AC514" s="2"/>
      <c r="AD514" s="2"/>
      <c r="AE514" s="2"/>
      <c r="AF514" s="2"/>
      <c r="AG514" s="2"/>
      <c r="AH514" s="2"/>
      <c r="AI514" s="2"/>
      <c r="AJ514" s="2"/>
      <c r="AK514" s="2"/>
      <c r="AL514" s="2"/>
      <c r="AM514" s="2"/>
      <c r="AN514" s="2"/>
      <c r="AO514" s="2"/>
      <c r="AP514" s="2"/>
      <c r="AQ514" s="2"/>
      <c r="AR514" s="2"/>
      <c r="AS514" s="2"/>
      <c r="AT514" s="2"/>
      <c r="AU514" s="2"/>
      <c r="AV514" s="2"/>
      <c r="AW514" s="2"/>
      <c r="AX514" s="2"/>
      <c r="AY514" s="2"/>
      <c r="AZ514" s="2"/>
      <c r="BA514" s="2"/>
      <c r="BB514" s="2"/>
      <c r="BC514" s="2"/>
      <c r="BD514" s="2"/>
      <c r="BE514" s="2"/>
      <c r="BF514" s="2"/>
      <c r="BG514" s="2"/>
      <c r="BH514" s="2"/>
      <c r="BI514" s="2"/>
      <c r="BJ514" s="2"/>
      <c r="BK514" s="2"/>
      <c r="BL514" s="2"/>
      <c r="BM514" s="2"/>
      <c r="BN514" s="2"/>
      <c r="BO514" s="2"/>
      <c r="BP514" s="2"/>
      <c r="BQ514" s="2"/>
      <c r="BR514" s="2"/>
      <c r="BS514" s="2"/>
      <c r="BT514" s="2"/>
      <c r="BU514" s="2"/>
      <c r="BV514" s="2"/>
      <c r="BW514" s="2"/>
      <c r="BX514" s="2"/>
      <c r="BY514" s="2"/>
      <c r="BZ514" s="2"/>
      <c r="CA514" s="2"/>
      <c r="CB514" s="2"/>
      <c r="CC514" s="2"/>
      <c r="CD514" s="2"/>
      <c r="CE514" s="2"/>
      <c r="CF514" s="2"/>
    </row>
    <row r="515" spans="1:84" ht="12.65" customHeight="1" x14ac:dyDescent="0.35">
      <c r="A515" s="2" t="s">
        <v>530</v>
      </c>
      <c r="B515" s="445">
        <f>'[1]Prior Year'!U71</f>
        <v>18909801.690000001</v>
      </c>
      <c r="C515" s="445">
        <f>U71</f>
        <v>17736808.580000002</v>
      </c>
      <c r="D515" s="445">
        <f>'[1]Prior Year'!U59</f>
        <v>484938</v>
      </c>
      <c r="E515" s="2">
        <f>U59</f>
        <v>930337</v>
      </c>
      <c r="F515" s="446">
        <f t="shared" si="17"/>
        <v>38.994266669141211</v>
      </c>
      <c r="G515" s="446">
        <f t="shared" si="17"/>
        <v>19.064928708629242</v>
      </c>
      <c r="H515" s="447">
        <f t="shared" si="16"/>
        <v>-0.51108379930846082</v>
      </c>
      <c r="I515" s="448" t="s">
        <v>1383</v>
      </c>
      <c r="J515" s="2"/>
      <c r="K515" s="439"/>
      <c r="L515" s="439"/>
      <c r="M515" s="2"/>
      <c r="N515" s="2"/>
      <c r="O515" s="2"/>
      <c r="P515" s="2"/>
      <c r="Q515" s="2"/>
      <c r="R515" s="2"/>
      <c r="S515" s="2"/>
      <c r="T515" s="2"/>
      <c r="U515" s="2"/>
      <c r="V515" s="2"/>
      <c r="W515" s="2"/>
      <c r="X515" s="2"/>
      <c r="Y515" s="2"/>
      <c r="Z515" s="2"/>
      <c r="AA515" s="2"/>
      <c r="AB515" s="2"/>
      <c r="AC515" s="2"/>
      <c r="AD515" s="2"/>
      <c r="AE515" s="2"/>
      <c r="AF515" s="2"/>
      <c r="AG515" s="2"/>
      <c r="AH515" s="2"/>
      <c r="AI515" s="2"/>
      <c r="AJ515" s="2"/>
      <c r="AK515" s="2"/>
      <c r="AL515" s="2"/>
      <c r="AM515" s="2"/>
      <c r="AN515" s="2"/>
      <c r="AO515" s="2"/>
      <c r="AP515" s="2"/>
      <c r="AQ515" s="2"/>
      <c r="AR515" s="2"/>
      <c r="AS515" s="2"/>
      <c r="AT515" s="2"/>
      <c r="AU515" s="2"/>
      <c r="AV515" s="2"/>
      <c r="AW515" s="2"/>
      <c r="AX515" s="2"/>
      <c r="AY515" s="2"/>
      <c r="AZ515" s="2"/>
      <c r="BA515" s="2"/>
      <c r="BB515" s="2"/>
      <c r="BC515" s="2"/>
      <c r="BD515" s="2"/>
      <c r="BE515" s="2"/>
      <c r="BF515" s="2"/>
      <c r="BG515" s="2"/>
      <c r="BH515" s="2"/>
      <c r="BI515" s="2"/>
      <c r="BJ515" s="2"/>
      <c r="BK515" s="2"/>
      <c r="BL515" s="2"/>
      <c r="BM515" s="2"/>
      <c r="BN515" s="2"/>
      <c r="BO515" s="2"/>
      <c r="BP515" s="2"/>
      <c r="BQ515" s="2"/>
      <c r="BR515" s="2"/>
      <c r="BS515" s="2"/>
      <c r="BT515" s="2"/>
      <c r="BU515" s="2"/>
      <c r="BV515" s="2"/>
      <c r="BW515" s="2"/>
      <c r="BX515" s="2"/>
      <c r="BY515" s="2"/>
      <c r="BZ515" s="2"/>
      <c r="CA515" s="2"/>
      <c r="CB515" s="2"/>
      <c r="CC515" s="2"/>
      <c r="CD515" s="2"/>
      <c r="CE515" s="2"/>
      <c r="CF515" s="2"/>
    </row>
    <row r="516" spans="1:84" ht="12.65" customHeight="1" x14ac:dyDescent="0.35">
      <c r="A516" s="2" t="s">
        <v>531</v>
      </c>
      <c r="B516" s="445">
        <f>'[1]Prior Year'!V71</f>
        <v>29724.62</v>
      </c>
      <c r="C516" s="445">
        <f>V71</f>
        <v>32696.36</v>
      </c>
      <c r="D516" s="445">
        <f>'[1]Prior Year'!V59</f>
        <v>2824</v>
      </c>
      <c r="E516" s="2">
        <f>V59</f>
        <v>10774</v>
      </c>
      <c r="F516" s="446">
        <f t="shared" si="17"/>
        <v>10.525715297450425</v>
      </c>
      <c r="G516" s="446">
        <f t="shared" si="17"/>
        <v>3.0347466122145907</v>
      </c>
      <c r="H516" s="447">
        <f t="shared" si="16"/>
        <v>-0.7116826242726062</v>
      </c>
      <c r="I516" s="448" t="s">
        <v>1384</v>
      </c>
      <c r="J516" s="2"/>
      <c r="K516" s="439"/>
      <c r="L516" s="439"/>
      <c r="M516" s="2"/>
      <c r="N516" s="2"/>
      <c r="O516" s="2"/>
      <c r="P516" s="2"/>
      <c r="Q516" s="2"/>
      <c r="R516" s="2"/>
      <c r="S516" s="2"/>
      <c r="T516" s="2"/>
      <c r="U516" s="2"/>
      <c r="V516" s="2"/>
      <c r="W516" s="2"/>
      <c r="X516" s="2"/>
      <c r="Y516" s="2"/>
      <c r="Z516" s="2"/>
      <c r="AA516" s="2"/>
      <c r="AB516" s="2"/>
      <c r="AC516" s="2"/>
      <c r="AD516" s="2"/>
      <c r="AE516" s="2"/>
      <c r="AF516" s="2"/>
      <c r="AG516" s="2"/>
      <c r="AH516" s="2"/>
      <c r="AI516" s="2"/>
      <c r="AJ516" s="2"/>
      <c r="AK516" s="2"/>
      <c r="AL516" s="2"/>
      <c r="AM516" s="2"/>
      <c r="AN516" s="2"/>
      <c r="AO516" s="2"/>
      <c r="AP516" s="2"/>
      <c r="AQ516" s="2"/>
      <c r="AR516" s="2"/>
      <c r="AS516" s="2"/>
      <c r="AT516" s="2"/>
      <c r="AU516" s="2"/>
      <c r="AV516" s="2"/>
      <c r="AW516" s="2"/>
      <c r="AX516" s="2"/>
      <c r="AY516" s="2"/>
      <c r="AZ516" s="2"/>
      <c r="BA516" s="2"/>
      <c r="BB516" s="2"/>
      <c r="BC516" s="2"/>
      <c r="BD516" s="2"/>
      <c r="BE516" s="2"/>
      <c r="BF516" s="2"/>
      <c r="BG516" s="2"/>
      <c r="BH516" s="2"/>
      <c r="BI516" s="2"/>
      <c r="BJ516" s="2"/>
      <c r="BK516" s="2"/>
      <c r="BL516" s="2"/>
      <c r="BM516" s="2"/>
      <c r="BN516" s="2"/>
      <c r="BO516" s="2"/>
      <c r="BP516" s="2"/>
      <c r="BQ516" s="2"/>
      <c r="BR516" s="2"/>
      <c r="BS516" s="2"/>
      <c r="BT516" s="2"/>
      <c r="BU516" s="2"/>
      <c r="BV516" s="2"/>
      <c r="BW516" s="2"/>
      <c r="BX516" s="2"/>
      <c r="BY516" s="2"/>
      <c r="BZ516" s="2"/>
      <c r="CA516" s="2"/>
      <c r="CB516" s="2"/>
      <c r="CC516" s="2"/>
      <c r="CD516" s="2"/>
      <c r="CE516" s="2"/>
      <c r="CF516" s="2"/>
    </row>
    <row r="517" spans="1:84" ht="12.65" customHeight="1" x14ac:dyDescent="0.35">
      <c r="A517" s="2" t="s">
        <v>532</v>
      </c>
      <c r="B517" s="445">
        <f>'[1]Prior Year'!W71</f>
        <v>1121057.8899999999</v>
      </c>
      <c r="C517" s="445">
        <f>W71</f>
        <v>1314109.04</v>
      </c>
      <c r="D517" s="445">
        <f>'[1]Prior Year'!W59</f>
        <v>4477</v>
      </c>
      <c r="E517" s="2">
        <f>W59</f>
        <v>4783</v>
      </c>
      <c r="F517" s="446">
        <f t="shared" si="17"/>
        <v>250.40381728836272</v>
      </c>
      <c r="G517" s="446">
        <f t="shared" si="17"/>
        <v>274.74577461844029</v>
      </c>
      <c r="H517" s="447" t="str">
        <f t="shared" si="16"/>
        <v/>
      </c>
      <c r="I517" s="448"/>
      <c r="J517" s="2"/>
      <c r="K517" s="439"/>
      <c r="L517" s="439"/>
      <c r="M517" s="2"/>
      <c r="N517" s="2"/>
      <c r="O517" s="2"/>
      <c r="P517" s="2"/>
      <c r="Q517" s="2"/>
      <c r="R517" s="2"/>
      <c r="S517" s="2"/>
      <c r="T517" s="2"/>
      <c r="U517" s="2"/>
      <c r="V517" s="2"/>
      <c r="W517" s="2"/>
      <c r="X517" s="2"/>
      <c r="Y517" s="2"/>
      <c r="Z517" s="2"/>
      <c r="AA517" s="2"/>
      <c r="AB517" s="2"/>
      <c r="AC517" s="2"/>
      <c r="AD517" s="2"/>
      <c r="AE517" s="2"/>
      <c r="AF517" s="2"/>
      <c r="AG517" s="2"/>
      <c r="AH517" s="2"/>
      <c r="AI517" s="2"/>
      <c r="AJ517" s="2"/>
      <c r="AK517" s="2"/>
      <c r="AL517" s="2"/>
      <c r="AM517" s="2"/>
      <c r="AN517" s="2"/>
      <c r="AO517" s="2"/>
      <c r="AP517" s="2"/>
      <c r="AQ517" s="2"/>
      <c r="AR517" s="2"/>
      <c r="AS517" s="2"/>
      <c r="AT517" s="2"/>
      <c r="AU517" s="2"/>
      <c r="AV517" s="2"/>
      <c r="AW517" s="2"/>
      <c r="AX517" s="2"/>
      <c r="AY517" s="2"/>
      <c r="AZ517" s="2"/>
      <c r="BA517" s="2"/>
      <c r="BB517" s="2"/>
      <c r="BC517" s="2"/>
      <c r="BD517" s="2"/>
      <c r="BE517" s="2"/>
      <c r="BF517" s="2"/>
      <c r="BG517" s="2"/>
      <c r="BH517" s="2"/>
      <c r="BI517" s="2"/>
      <c r="BJ517" s="2"/>
      <c r="BK517" s="2"/>
      <c r="BL517" s="2"/>
      <c r="BM517" s="2"/>
      <c r="BN517" s="2"/>
      <c r="BO517" s="2"/>
      <c r="BP517" s="2"/>
      <c r="BQ517" s="2"/>
      <c r="BR517" s="2"/>
      <c r="BS517" s="2"/>
      <c r="BT517" s="2"/>
      <c r="BU517" s="2"/>
      <c r="BV517" s="2"/>
      <c r="BW517" s="2"/>
      <c r="BX517" s="2"/>
      <c r="BY517" s="2"/>
      <c r="BZ517" s="2"/>
      <c r="CA517" s="2"/>
      <c r="CB517" s="2"/>
      <c r="CC517" s="2"/>
      <c r="CD517" s="2"/>
      <c r="CE517" s="2"/>
      <c r="CF517" s="2"/>
    </row>
    <row r="518" spans="1:84" ht="12.65" customHeight="1" x14ac:dyDescent="0.35">
      <c r="A518" s="2" t="s">
        <v>533</v>
      </c>
      <c r="B518" s="445">
        <f>'[1]Prior Year'!X71</f>
        <v>1601244.2900000003</v>
      </c>
      <c r="C518" s="445">
        <f>X71</f>
        <v>1672554.2099999997</v>
      </c>
      <c r="D518" s="445">
        <f>'[1]Prior Year'!X59</f>
        <v>14169</v>
      </c>
      <c r="E518" s="2">
        <f>X59</f>
        <v>16562</v>
      </c>
      <c r="F518" s="446">
        <f t="shared" si="17"/>
        <v>113.01039522902113</v>
      </c>
      <c r="G518" s="446">
        <f t="shared" si="17"/>
        <v>100.98745380992632</v>
      </c>
      <c r="H518" s="447" t="str">
        <f t="shared" si="16"/>
        <v/>
      </c>
      <c r="I518" s="448"/>
      <c r="J518" s="2"/>
      <c r="K518" s="439"/>
      <c r="L518" s="439"/>
      <c r="M518" s="2"/>
      <c r="N518" s="2"/>
      <c r="O518" s="2"/>
      <c r="P518" s="2"/>
      <c r="Q518" s="2"/>
      <c r="R518" s="2"/>
      <c r="S518" s="2"/>
      <c r="T518" s="2"/>
      <c r="U518" s="2"/>
      <c r="V518" s="2"/>
      <c r="W518" s="2"/>
      <c r="X518" s="2"/>
      <c r="Y518" s="2"/>
      <c r="Z518" s="2"/>
      <c r="AA518" s="2"/>
      <c r="AB518" s="2"/>
      <c r="AC518" s="2"/>
      <c r="AD518" s="2"/>
      <c r="AE518" s="2"/>
      <c r="AF518" s="2"/>
      <c r="AG518" s="2"/>
      <c r="AH518" s="2"/>
      <c r="AI518" s="2"/>
      <c r="AJ518" s="2"/>
      <c r="AK518" s="2"/>
      <c r="AL518" s="2"/>
      <c r="AM518" s="2"/>
      <c r="AN518" s="2"/>
      <c r="AO518" s="2"/>
      <c r="AP518" s="2"/>
      <c r="AQ518" s="2"/>
      <c r="AR518" s="2"/>
      <c r="AS518" s="2"/>
      <c r="AT518" s="2"/>
      <c r="AU518" s="2"/>
      <c r="AV518" s="2"/>
      <c r="AW518" s="2"/>
      <c r="AX518" s="2"/>
      <c r="AY518" s="2"/>
      <c r="AZ518" s="2"/>
      <c r="BA518" s="2"/>
      <c r="BB518" s="2"/>
      <c r="BC518" s="2"/>
      <c r="BD518" s="2"/>
      <c r="BE518" s="2"/>
      <c r="BF518" s="2"/>
      <c r="BG518" s="2"/>
      <c r="BH518" s="2"/>
      <c r="BI518" s="2"/>
      <c r="BJ518" s="2"/>
      <c r="BK518" s="2"/>
      <c r="BL518" s="2"/>
      <c r="BM518" s="2"/>
      <c r="BN518" s="2"/>
      <c r="BO518" s="2"/>
      <c r="BP518" s="2"/>
      <c r="BQ518" s="2"/>
      <c r="BR518" s="2"/>
      <c r="BS518" s="2"/>
      <c r="BT518" s="2"/>
      <c r="BU518" s="2"/>
      <c r="BV518" s="2"/>
      <c r="BW518" s="2"/>
      <c r="BX518" s="2"/>
      <c r="BY518" s="2"/>
      <c r="BZ518" s="2"/>
      <c r="CA518" s="2"/>
      <c r="CB518" s="2"/>
      <c r="CC518" s="2"/>
      <c r="CD518" s="2"/>
      <c r="CE518" s="2"/>
      <c r="CF518" s="2"/>
    </row>
    <row r="519" spans="1:84" ht="12.65" customHeight="1" x14ac:dyDescent="0.35">
      <c r="A519" s="2" t="s">
        <v>534</v>
      </c>
      <c r="B519" s="445">
        <f>'[1]Prior Year'!Y71</f>
        <v>10696093.959999999</v>
      </c>
      <c r="C519" s="445">
        <f>Y71</f>
        <v>10992712.380000001</v>
      </c>
      <c r="D519" s="445">
        <f>'[1]Prior Year'!Y59</f>
        <v>120995</v>
      </c>
      <c r="E519" s="2">
        <f>Y59</f>
        <v>147457</v>
      </c>
      <c r="F519" s="446">
        <f t="shared" si="17"/>
        <v>88.401123682796808</v>
      </c>
      <c r="G519" s="446">
        <f t="shared" si="17"/>
        <v>74.548596404375516</v>
      </c>
      <c r="H519" s="447" t="str">
        <f t="shared" si="16"/>
        <v/>
      </c>
      <c r="I519" s="448"/>
      <c r="J519" s="2"/>
      <c r="K519" s="439"/>
      <c r="L519" s="439"/>
      <c r="M519" s="2"/>
      <c r="N519" s="2"/>
      <c r="O519" s="2"/>
      <c r="P519" s="2"/>
      <c r="Q519" s="2"/>
      <c r="R519" s="2"/>
      <c r="S519" s="2"/>
      <c r="T519" s="2"/>
      <c r="U519" s="2"/>
      <c r="V519" s="2"/>
      <c r="W519" s="2"/>
      <c r="X519" s="2"/>
      <c r="Y519" s="2"/>
      <c r="Z519" s="2"/>
      <c r="AA519" s="2"/>
      <c r="AB519" s="2"/>
      <c r="AC519" s="2"/>
      <c r="AD519" s="2"/>
      <c r="AE519" s="2"/>
      <c r="AF519" s="2"/>
      <c r="AG519" s="2"/>
      <c r="AH519" s="2"/>
      <c r="AI519" s="2"/>
      <c r="AJ519" s="2"/>
      <c r="AK519" s="2"/>
      <c r="AL519" s="2"/>
      <c r="AM519" s="2"/>
      <c r="AN519" s="2"/>
      <c r="AO519" s="2"/>
      <c r="AP519" s="2"/>
      <c r="AQ519" s="2"/>
      <c r="AR519" s="2"/>
      <c r="AS519" s="2"/>
      <c r="AT519" s="2"/>
      <c r="AU519" s="2"/>
      <c r="AV519" s="2"/>
      <c r="AW519" s="2"/>
      <c r="AX519" s="2"/>
      <c r="AY519" s="2"/>
      <c r="AZ519" s="2"/>
      <c r="BA519" s="2"/>
      <c r="BB519" s="2"/>
      <c r="BC519" s="2"/>
      <c r="BD519" s="2"/>
      <c r="BE519" s="2"/>
      <c r="BF519" s="2"/>
      <c r="BG519" s="2"/>
      <c r="BH519" s="2"/>
      <c r="BI519" s="2"/>
      <c r="BJ519" s="2"/>
      <c r="BK519" s="2"/>
      <c r="BL519" s="2"/>
      <c r="BM519" s="2"/>
      <c r="BN519" s="2"/>
      <c r="BO519" s="2"/>
      <c r="BP519" s="2"/>
      <c r="BQ519" s="2"/>
      <c r="BR519" s="2"/>
      <c r="BS519" s="2"/>
      <c r="BT519" s="2"/>
      <c r="BU519" s="2"/>
      <c r="BV519" s="2"/>
      <c r="BW519" s="2"/>
      <c r="BX519" s="2"/>
      <c r="BY519" s="2"/>
      <c r="BZ519" s="2"/>
      <c r="CA519" s="2"/>
      <c r="CB519" s="2"/>
      <c r="CC519" s="2"/>
      <c r="CD519" s="2"/>
      <c r="CE519" s="2"/>
      <c r="CF519" s="2"/>
    </row>
    <row r="520" spans="1:84" ht="12.65" customHeight="1" x14ac:dyDescent="0.35">
      <c r="A520" s="2" t="s">
        <v>535</v>
      </c>
      <c r="B520" s="445">
        <f>'[1]Prior Year'!Z71</f>
        <v>0</v>
      </c>
      <c r="C520" s="445">
        <f>Z71</f>
        <v>0</v>
      </c>
      <c r="D520" s="445">
        <f>'[1]Prior Year'!Z59</f>
        <v>0</v>
      </c>
      <c r="E520" s="2">
        <f>Z59</f>
        <v>0</v>
      </c>
      <c r="F520" s="446" t="str">
        <f t="shared" si="17"/>
        <v/>
      </c>
      <c r="G520" s="446" t="str">
        <f t="shared" si="17"/>
        <v/>
      </c>
      <c r="H520" s="447" t="str">
        <f t="shared" si="16"/>
        <v/>
      </c>
      <c r="I520" s="448"/>
      <c r="J520" s="2"/>
      <c r="K520" s="439"/>
      <c r="L520" s="439"/>
      <c r="M520" s="2"/>
      <c r="N520" s="2"/>
      <c r="O520" s="2"/>
      <c r="P520" s="2"/>
      <c r="Q520" s="2"/>
      <c r="R520" s="2"/>
      <c r="S520" s="2"/>
      <c r="T520" s="2"/>
      <c r="U520" s="2"/>
      <c r="V520" s="2"/>
      <c r="W520" s="2"/>
      <c r="X520" s="2"/>
      <c r="Y520" s="2"/>
      <c r="Z520" s="2"/>
      <c r="AA520" s="2"/>
      <c r="AB520" s="2"/>
      <c r="AC520" s="2"/>
      <c r="AD520" s="2"/>
      <c r="AE520" s="2"/>
      <c r="AF520" s="2"/>
      <c r="AG520" s="2"/>
      <c r="AH520" s="2"/>
      <c r="AI520" s="2"/>
      <c r="AJ520" s="2"/>
      <c r="AK520" s="2"/>
      <c r="AL520" s="2"/>
      <c r="AM520" s="2"/>
      <c r="AN520" s="2"/>
      <c r="AO520" s="2"/>
      <c r="AP520" s="2"/>
      <c r="AQ520" s="2"/>
      <c r="AR520" s="2"/>
      <c r="AS520" s="2"/>
      <c r="AT520" s="2"/>
      <c r="AU520" s="2"/>
      <c r="AV520" s="2"/>
      <c r="AW520" s="2"/>
      <c r="AX520" s="2"/>
      <c r="AY520" s="2"/>
      <c r="AZ520" s="2"/>
      <c r="BA520" s="2"/>
      <c r="BB520" s="2"/>
      <c r="BC520" s="2"/>
      <c r="BD520" s="2"/>
      <c r="BE520" s="2"/>
      <c r="BF520" s="2"/>
      <c r="BG520" s="2"/>
      <c r="BH520" s="2"/>
      <c r="BI520" s="2"/>
      <c r="BJ520" s="2"/>
      <c r="BK520" s="2"/>
      <c r="BL520" s="2"/>
      <c r="BM520" s="2"/>
      <c r="BN520" s="2"/>
      <c r="BO520" s="2"/>
      <c r="BP520" s="2"/>
      <c r="BQ520" s="2"/>
      <c r="BR520" s="2"/>
      <c r="BS520" s="2"/>
      <c r="BT520" s="2"/>
      <c r="BU520" s="2"/>
      <c r="BV520" s="2"/>
      <c r="BW520" s="2"/>
      <c r="BX520" s="2"/>
      <c r="BY520" s="2"/>
      <c r="BZ520" s="2"/>
      <c r="CA520" s="2"/>
      <c r="CB520" s="2"/>
      <c r="CC520" s="2"/>
      <c r="CD520" s="2"/>
      <c r="CE520" s="2"/>
      <c r="CF520" s="2"/>
    </row>
    <row r="521" spans="1:84" ht="12.65" customHeight="1" x14ac:dyDescent="0.35">
      <c r="A521" s="2" t="s">
        <v>536</v>
      </c>
      <c r="B521" s="445">
        <f>'[1]Prior Year'!AA71</f>
        <v>0</v>
      </c>
      <c r="C521" s="445">
        <f>AA71</f>
        <v>0</v>
      </c>
      <c r="D521" s="445">
        <f>'[1]Prior Year'!AA59</f>
        <v>0</v>
      </c>
      <c r="E521" s="2">
        <f>AA59</f>
        <v>0</v>
      </c>
      <c r="F521" s="446" t="str">
        <f t="shared" si="17"/>
        <v/>
      </c>
      <c r="G521" s="446" t="str">
        <f t="shared" si="17"/>
        <v/>
      </c>
      <c r="H521" s="447" t="str">
        <f t="shared" si="16"/>
        <v/>
      </c>
      <c r="I521" s="448"/>
      <c r="J521" s="2"/>
      <c r="K521" s="439"/>
      <c r="L521" s="439"/>
      <c r="M521" s="2"/>
      <c r="N521" s="2"/>
      <c r="O521" s="2"/>
      <c r="P521" s="2"/>
      <c r="Q521" s="2"/>
      <c r="R521" s="2"/>
      <c r="S521" s="2"/>
      <c r="T521" s="2"/>
      <c r="U521" s="2"/>
      <c r="V521" s="2"/>
      <c r="W521" s="2"/>
      <c r="X521" s="2"/>
      <c r="Y521" s="2"/>
      <c r="Z521" s="2"/>
      <c r="AA521" s="2"/>
      <c r="AB521" s="2"/>
      <c r="AC521" s="2"/>
      <c r="AD521" s="2"/>
      <c r="AE521" s="2"/>
      <c r="AF521" s="2"/>
      <c r="AG521" s="2"/>
      <c r="AH521" s="2"/>
      <c r="AI521" s="2"/>
      <c r="AJ521" s="2"/>
      <c r="AK521" s="2"/>
      <c r="AL521" s="2"/>
      <c r="AM521" s="2"/>
      <c r="AN521" s="2"/>
      <c r="AO521" s="2"/>
      <c r="AP521" s="2"/>
      <c r="AQ521" s="2"/>
      <c r="AR521" s="2"/>
      <c r="AS521" s="2"/>
      <c r="AT521" s="2"/>
      <c r="AU521" s="2"/>
      <c r="AV521" s="2"/>
      <c r="AW521" s="2"/>
      <c r="AX521" s="2"/>
      <c r="AY521" s="2"/>
      <c r="AZ521" s="2"/>
      <c r="BA521" s="2"/>
      <c r="BB521" s="2"/>
      <c r="BC521" s="2"/>
      <c r="BD521" s="2"/>
      <c r="BE521" s="2"/>
      <c r="BF521" s="2"/>
      <c r="BG521" s="2"/>
      <c r="BH521" s="2"/>
      <c r="BI521" s="2"/>
      <c r="BJ521" s="2"/>
      <c r="BK521" s="2"/>
      <c r="BL521" s="2"/>
      <c r="BM521" s="2"/>
      <c r="BN521" s="2"/>
      <c r="BO521" s="2"/>
      <c r="BP521" s="2"/>
      <c r="BQ521" s="2"/>
      <c r="BR521" s="2"/>
      <c r="BS521" s="2"/>
      <c r="BT521" s="2"/>
      <c r="BU521" s="2"/>
      <c r="BV521" s="2"/>
      <c r="BW521" s="2"/>
      <c r="BX521" s="2"/>
      <c r="BY521" s="2"/>
      <c r="BZ521" s="2"/>
      <c r="CA521" s="2"/>
      <c r="CB521" s="2"/>
      <c r="CC521" s="2"/>
      <c r="CD521" s="2"/>
      <c r="CE521" s="2"/>
      <c r="CF521" s="2"/>
    </row>
    <row r="522" spans="1:84" ht="12.65" customHeight="1" x14ac:dyDescent="0.35">
      <c r="A522" s="2" t="s">
        <v>537</v>
      </c>
      <c r="B522" s="445">
        <f>'[1]Prior Year'!AB71</f>
        <v>19921162.600000005</v>
      </c>
      <c r="C522" s="445">
        <f>AB71</f>
        <v>18393603.350000001</v>
      </c>
      <c r="D522" s="435" t="s">
        <v>529</v>
      </c>
      <c r="E522" s="435" t="s">
        <v>529</v>
      </c>
      <c r="F522" s="446" t="str">
        <f t="shared" si="17"/>
        <v/>
      </c>
      <c r="G522" s="446" t="str">
        <f t="shared" si="17"/>
        <v/>
      </c>
      <c r="H522" s="447" t="str">
        <f t="shared" si="16"/>
        <v/>
      </c>
      <c r="I522" s="448"/>
      <c r="J522" s="2"/>
      <c r="K522" s="439"/>
      <c r="L522" s="439"/>
      <c r="M522" s="2"/>
      <c r="N522" s="2"/>
      <c r="O522" s="2"/>
      <c r="P522" s="2"/>
      <c r="Q522" s="2"/>
      <c r="R522" s="2"/>
      <c r="S522" s="2"/>
      <c r="T522" s="2"/>
      <c r="U522" s="2"/>
      <c r="V522" s="2"/>
      <c r="W522" s="2"/>
      <c r="X522" s="2"/>
      <c r="Y522" s="2"/>
      <c r="Z522" s="2"/>
      <c r="AA522" s="2"/>
      <c r="AB522" s="2"/>
      <c r="AC522" s="2"/>
      <c r="AD522" s="2"/>
      <c r="AE522" s="2"/>
      <c r="AF522" s="2"/>
      <c r="AG522" s="2"/>
      <c r="AH522" s="2"/>
      <c r="AI522" s="2"/>
      <c r="AJ522" s="2"/>
      <c r="AK522" s="2"/>
      <c r="AL522" s="2"/>
      <c r="AM522" s="2"/>
      <c r="AN522" s="2"/>
      <c r="AO522" s="2"/>
      <c r="AP522" s="2"/>
      <c r="AQ522" s="2"/>
      <c r="AR522" s="2"/>
      <c r="AS522" s="2"/>
      <c r="AT522" s="2"/>
      <c r="AU522" s="2"/>
      <c r="AV522" s="2"/>
      <c r="AW522" s="2"/>
      <c r="AX522" s="2"/>
      <c r="AY522" s="2"/>
      <c r="AZ522" s="2"/>
      <c r="BA522" s="2"/>
      <c r="BB522" s="2"/>
      <c r="BC522" s="2"/>
      <c r="BD522" s="2"/>
      <c r="BE522" s="2"/>
      <c r="BF522" s="2"/>
      <c r="BG522" s="2"/>
      <c r="BH522" s="2"/>
      <c r="BI522" s="2"/>
      <c r="BJ522" s="2"/>
      <c r="BK522" s="2"/>
      <c r="BL522" s="2"/>
      <c r="BM522" s="2"/>
      <c r="BN522" s="2"/>
      <c r="BO522" s="2"/>
      <c r="BP522" s="2"/>
      <c r="BQ522" s="2"/>
      <c r="BR522" s="2"/>
      <c r="BS522" s="2"/>
      <c r="BT522" s="2"/>
      <c r="BU522" s="2"/>
      <c r="BV522" s="2"/>
      <c r="BW522" s="2"/>
      <c r="BX522" s="2"/>
      <c r="BY522" s="2"/>
      <c r="BZ522" s="2"/>
      <c r="CA522" s="2"/>
      <c r="CB522" s="2"/>
      <c r="CC522" s="2"/>
      <c r="CD522" s="2"/>
      <c r="CE522" s="2"/>
      <c r="CF522" s="2"/>
    </row>
    <row r="523" spans="1:84" ht="12.65" customHeight="1" x14ac:dyDescent="0.35">
      <c r="A523" s="2" t="s">
        <v>538</v>
      </c>
      <c r="B523" s="445">
        <f>'[1]Prior Year'!AC71</f>
        <v>2690552.7499999995</v>
      </c>
      <c r="C523" s="445">
        <f>AC71</f>
        <v>3062428.09</v>
      </c>
      <c r="D523" s="445">
        <f>'[1]Prior Year'!AC59</f>
        <v>15041</v>
      </c>
      <c r="E523" s="2">
        <f>AC59</f>
        <v>10181</v>
      </c>
      <c r="F523" s="446">
        <f t="shared" si="17"/>
        <v>178.88124127385143</v>
      </c>
      <c r="G523" s="446">
        <f t="shared" si="17"/>
        <v>300.79835870739612</v>
      </c>
      <c r="H523" s="447">
        <f t="shared" si="16"/>
        <v>0.68155339579123519</v>
      </c>
      <c r="I523" s="448" t="s">
        <v>1385</v>
      </c>
      <c r="J523" s="2"/>
      <c r="K523" s="439"/>
      <c r="L523" s="439"/>
      <c r="M523" s="2"/>
      <c r="N523" s="2"/>
      <c r="O523" s="2"/>
      <c r="P523" s="2"/>
      <c r="Q523" s="2"/>
      <c r="R523" s="2"/>
      <c r="S523" s="2"/>
      <c r="T523" s="2"/>
      <c r="U523" s="2"/>
      <c r="V523" s="2"/>
      <c r="W523" s="2"/>
      <c r="X523" s="2"/>
      <c r="Y523" s="2"/>
      <c r="Z523" s="2"/>
      <c r="AA523" s="2"/>
      <c r="AB523" s="2"/>
      <c r="AC523" s="2"/>
      <c r="AD523" s="2"/>
      <c r="AE523" s="2"/>
      <c r="AF523" s="2"/>
      <c r="AG523" s="2"/>
      <c r="AH523" s="2"/>
      <c r="AI523" s="2"/>
      <c r="AJ523" s="2"/>
      <c r="AK523" s="2"/>
      <c r="AL523" s="2"/>
      <c r="AM523" s="2"/>
      <c r="AN523" s="2"/>
      <c r="AO523" s="2"/>
      <c r="AP523" s="2"/>
      <c r="AQ523" s="2"/>
      <c r="AR523" s="2"/>
      <c r="AS523" s="2"/>
      <c r="AT523" s="2"/>
      <c r="AU523" s="2"/>
      <c r="AV523" s="2"/>
      <c r="AW523" s="2"/>
      <c r="AX523" s="2"/>
      <c r="AY523" s="2"/>
      <c r="AZ523" s="2"/>
      <c r="BA523" s="2"/>
      <c r="BB523" s="2"/>
      <c r="BC523" s="2"/>
      <c r="BD523" s="2"/>
      <c r="BE523" s="2"/>
      <c r="BF523" s="2"/>
      <c r="BG523" s="2"/>
      <c r="BH523" s="2"/>
      <c r="BI523" s="2"/>
      <c r="BJ523" s="2"/>
      <c r="BK523" s="2"/>
      <c r="BL523" s="2"/>
      <c r="BM523" s="2"/>
      <c r="BN523" s="2"/>
      <c r="BO523" s="2"/>
      <c r="BP523" s="2"/>
      <c r="BQ523" s="2"/>
      <c r="BR523" s="2"/>
      <c r="BS523" s="2"/>
      <c r="BT523" s="2"/>
      <c r="BU523" s="2"/>
      <c r="BV523" s="2"/>
      <c r="BW523" s="2"/>
      <c r="BX523" s="2"/>
      <c r="BY523" s="2"/>
      <c r="BZ523" s="2"/>
      <c r="CA523" s="2"/>
      <c r="CB523" s="2"/>
      <c r="CC523" s="2"/>
      <c r="CD523" s="2"/>
      <c r="CE523" s="2"/>
      <c r="CF523" s="2"/>
    </row>
    <row r="524" spans="1:84" ht="12.65" customHeight="1" x14ac:dyDescent="0.35">
      <c r="A524" s="2" t="s">
        <v>539</v>
      </c>
      <c r="B524" s="445">
        <f>'[1]Prior Year'!AD71</f>
        <v>767630.66</v>
      </c>
      <c r="C524" s="445">
        <f>AD71</f>
        <v>723844.94000000006</v>
      </c>
      <c r="D524" s="445">
        <f>'[1]Prior Year'!AD59</f>
        <v>0</v>
      </c>
      <c r="E524" s="2">
        <f>AD59</f>
        <v>4620</v>
      </c>
      <c r="F524" s="446" t="str">
        <f t="shared" si="17"/>
        <v/>
      </c>
      <c r="G524" s="446">
        <f t="shared" si="17"/>
        <v>156.67639393939396</v>
      </c>
      <c r="H524" s="447" t="str">
        <f t="shared" si="16"/>
        <v/>
      </c>
      <c r="I524" s="448"/>
      <c r="J524" s="2"/>
      <c r="K524" s="439"/>
      <c r="L524" s="439"/>
      <c r="M524" s="2"/>
      <c r="N524" s="2"/>
      <c r="O524" s="2"/>
      <c r="P524" s="2"/>
      <c r="Q524" s="2"/>
      <c r="R524" s="2"/>
      <c r="S524" s="2"/>
      <c r="T524" s="2"/>
      <c r="U524" s="2"/>
      <c r="V524" s="2"/>
      <c r="W524" s="2"/>
      <c r="X524" s="2"/>
      <c r="Y524" s="2"/>
      <c r="Z524" s="2"/>
      <c r="AA524" s="2"/>
      <c r="AB524" s="2"/>
      <c r="AC524" s="2"/>
      <c r="AD524" s="2"/>
      <c r="AE524" s="2"/>
      <c r="AF524" s="2"/>
      <c r="AG524" s="2"/>
      <c r="AH524" s="2"/>
      <c r="AI524" s="2"/>
      <c r="AJ524" s="2"/>
      <c r="AK524" s="2"/>
      <c r="AL524" s="2"/>
      <c r="AM524" s="2"/>
      <c r="AN524" s="2"/>
      <c r="AO524" s="2"/>
      <c r="AP524" s="2"/>
      <c r="AQ524" s="2"/>
      <c r="AR524" s="2"/>
      <c r="AS524" s="2"/>
      <c r="AT524" s="2"/>
      <c r="AU524" s="2"/>
      <c r="AV524" s="2"/>
      <c r="AW524" s="2"/>
      <c r="AX524" s="2"/>
      <c r="AY524" s="2"/>
      <c r="AZ524" s="2"/>
      <c r="BA524" s="2"/>
      <c r="BB524" s="2"/>
      <c r="BC524" s="2"/>
      <c r="BD524" s="2"/>
      <c r="BE524" s="2"/>
      <c r="BF524" s="2"/>
      <c r="BG524" s="2"/>
      <c r="BH524" s="2"/>
      <c r="BI524" s="2"/>
      <c r="BJ524" s="2"/>
      <c r="BK524" s="2"/>
      <c r="BL524" s="2"/>
      <c r="BM524" s="2"/>
      <c r="BN524" s="2"/>
      <c r="BO524" s="2"/>
      <c r="BP524" s="2"/>
      <c r="BQ524" s="2"/>
      <c r="BR524" s="2"/>
      <c r="BS524" s="2"/>
      <c r="BT524" s="2"/>
      <c r="BU524" s="2"/>
      <c r="BV524" s="2"/>
      <c r="BW524" s="2"/>
      <c r="BX524" s="2"/>
      <c r="BY524" s="2"/>
      <c r="BZ524" s="2"/>
      <c r="CA524" s="2"/>
      <c r="CB524" s="2"/>
      <c r="CC524" s="2"/>
      <c r="CD524" s="2"/>
      <c r="CE524" s="2"/>
      <c r="CF524" s="2"/>
    </row>
    <row r="525" spans="1:84" ht="12.65" customHeight="1" x14ac:dyDescent="0.35">
      <c r="A525" s="2" t="s">
        <v>540</v>
      </c>
      <c r="B525" s="445">
        <f>'[1]Prior Year'!AE71</f>
        <v>3670702.6300000008</v>
      </c>
      <c r="C525" s="445">
        <f>AE71</f>
        <v>3491482.4900000007</v>
      </c>
      <c r="D525" s="445">
        <f>'[1]Prior Year'!AE59</f>
        <v>38602</v>
      </c>
      <c r="E525" s="2">
        <f>AE59</f>
        <v>31943</v>
      </c>
      <c r="F525" s="446">
        <f t="shared" si="17"/>
        <v>95.090996062380214</v>
      </c>
      <c r="G525" s="446">
        <f t="shared" si="17"/>
        <v>109.30352471590022</v>
      </c>
      <c r="H525" s="447" t="str">
        <f t="shared" si="16"/>
        <v/>
      </c>
      <c r="I525" s="448"/>
      <c r="J525" s="2"/>
      <c r="K525" s="439"/>
      <c r="L525" s="439"/>
      <c r="M525" s="2"/>
      <c r="N525" s="2"/>
      <c r="O525" s="2"/>
      <c r="P525" s="2"/>
      <c r="Q525" s="2"/>
      <c r="R525" s="2"/>
      <c r="S525" s="2"/>
      <c r="T525" s="2"/>
      <c r="U525" s="2"/>
      <c r="V525" s="2"/>
      <c r="W525" s="2"/>
      <c r="X525" s="2"/>
      <c r="Y525" s="2"/>
      <c r="Z525" s="2"/>
      <c r="AA525" s="2"/>
      <c r="AB525" s="2"/>
      <c r="AC525" s="2"/>
      <c r="AD525" s="2"/>
      <c r="AE525" s="2"/>
      <c r="AF525" s="2"/>
      <c r="AG525" s="2"/>
      <c r="AH525" s="2"/>
      <c r="AI525" s="2"/>
      <c r="AJ525" s="2"/>
      <c r="AK525" s="2"/>
      <c r="AL525" s="2"/>
      <c r="AM525" s="2"/>
      <c r="AN525" s="2"/>
      <c r="AO525" s="2"/>
      <c r="AP525" s="2"/>
      <c r="AQ525" s="2"/>
      <c r="AR525" s="2"/>
      <c r="AS525" s="2"/>
      <c r="AT525" s="2"/>
      <c r="AU525" s="2"/>
      <c r="AV525" s="2"/>
      <c r="AW525" s="2"/>
      <c r="AX525" s="2"/>
      <c r="AY525" s="2"/>
      <c r="AZ525" s="2"/>
      <c r="BA525" s="2"/>
      <c r="BB525" s="2"/>
      <c r="BC525" s="2"/>
      <c r="BD525" s="2"/>
      <c r="BE525" s="2"/>
      <c r="BF525" s="2"/>
      <c r="BG525" s="2"/>
      <c r="BH525" s="2"/>
      <c r="BI525" s="2"/>
      <c r="BJ525" s="2"/>
      <c r="BK525" s="2"/>
      <c r="BL525" s="2"/>
      <c r="BM525" s="2"/>
      <c r="BN525" s="2"/>
      <c r="BO525" s="2"/>
      <c r="BP525" s="2"/>
      <c r="BQ525" s="2"/>
      <c r="BR525" s="2"/>
      <c r="BS525" s="2"/>
      <c r="BT525" s="2"/>
      <c r="BU525" s="2"/>
      <c r="BV525" s="2"/>
      <c r="BW525" s="2"/>
      <c r="BX525" s="2"/>
      <c r="BY525" s="2"/>
      <c r="BZ525" s="2"/>
      <c r="CA525" s="2"/>
      <c r="CB525" s="2"/>
      <c r="CC525" s="2"/>
      <c r="CD525" s="2"/>
      <c r="CE525" s="2"/>
      <c r="CF525" s="2"/>
    </row>
    <row r="526" spans="1:84" ht="12.65" customHeight="1" x14ac:dyDescent="0.35">
      <c r="A526" s="2" t="s">
        <v>541</v>
      </c>
      <c r="B526" s="445">
        <f>'[1]Prior Year'!AF71</f>
        <v>0</v>
      </c>
      <c r="C526" s="445">
        <f>AF71</f>
        <v>0</v>
      </c>
      <c r="D526" s="445">
        <f>'[1]Prior Year'!AF59</f>
        <v>0</v>
      </c>
      <c r="E526" s="2">
        <f>AF59</f>
        <v>0</v>
      </c>
      <c r="F526" s="446" t="str">
        <f t="shared" si="17"/>
        <v/>
      </c>
      <c r="G526" s="446" t="str">
        <f t="shared" si="17"/>
        <v/>
      </c>
      <c r="H526" s="447" t="str">
        <f t="shared" si="16"/>
        <v/>
      </c>
      <c r="I526" s="448"/>
      <c r="J526" s="2"/>
      <c r="K526" s="439"/>
      <c r="L526" s="439"/>
      <c r="M526" s="2"/>
      <c r="N526" s="2"/>
      <c r="O526" s="2"/>
      <c r="P526" s="2"/>
      <c r="Q526" s="2"/>
      <c r="R526" s="2"/>
      <c r="S526" s="2"/>
      <c r="T526" s="2"/>
      <c r="U526" s="2"/>
      <c r="V526" s="2"/>
      <c r="W526" s="2"/>
      <c r="X526" s="2"/>
      <c r="Y526" s="2"/>
      <c r="Z526" s="2"/>
      <c r="AA526" s="2"/>
      <c r="AB526" s="2"/>
      <c r="AC526" s="2"/>
      <c r="AD526" s="2"/>
      <c r="AE526" s="2"/>
      <c r="AF526" s="2"/>
      <c r="AG526" s="2"/>
      <c r="AH526" s="2"/>
      <c r="AI526" s="2"/>
      <c r="AJ526" s="2"/>
      <c r="AK526" s="2"/>
      <c r="AL526" s="2"/>
      <c r="AM526" s="2"/>
      <c r="AN526" s="2"/>
      <c r="AO526" s="2"/>
      <c r="AP526" s="2"/>
      <c r="AQ526" s="2"/>
      <c r="AR526" s="2"/>
      <c r="AS526" s="2"/>
      <c r="AT526" s="2"/>
      <c r="AU526" s="2"/>
      <c r="AV526" s="2"/>
      <c r="AW526" s="2"/>
      <c r="AX526" s="2"/>
      <c r="AY526" s="2"/>
      <c r="AZ526" s="2"/>
      <c r="BA526" s="2"/>
      <c r="BB526" s="2"/>
      <c r="BC526" s="2"/>
      <c r="BD526" s="2"/>
      <c r="BE526" s="2"/>
      <c r="BF526" s="2"/>
      <c r="BG526" s="2"/>
      <c r="BH526" s="2"/>
      <c r="BI526" s="2"/>
      <c r="BJ526" s="2"/>
      <c r="BK526" s="2"/>
      <c r="BL526" s="2"/>
      <c r="BM526" s="2"/>
      <c r="BN526" s="2"/>
      <c r="BO526" s="2"/>
      <c r="BP526" s="2"/>
      <c r="BQ526" s="2"/>
      <c r="BR526" s="2"/>
      <c r="BS526" s="2"/>
      <c r="BT526" s="2"/>
      <c r="BU526" s="2"/>
      <c r="BV526" s="2"/>
      <c r="BW526" s="2"/>
      <c r="BX526" s="2"/>
      <c r="BY526" s="2"/>
      <c r="BZ526" s="2"/>
      <c r="CA526" s="2"/>
      <c r="CB526" s="2"/>
      <c r="CC526" s="2"/>
      <c r="CD526" s="2"/>
      <c r="CE526" s="2"/>
      <c r="CF526" s="2"/>
    </row>
    <row r="527" spans="1:84" ht="12.65" customHeight="1" x14ac:dyDescent="0.35">
      <c r="A527" s="2" t="s">
        <v>542</v>
      </c>
      <c r="B527" s="445">
        <f>'[1]Prior Year'!AG71</f>
        <v>12797717.060000001</v>
      </c>
      <c r="C527" s="445">
        <f>AG71</f>
        <v>13922886.120000001</v>
      </c>
      <c r="D527" s="445">
        <f>'[1]Prior Year'!AG59</f>
        <v>37235</v>
      </c>
      <c r="E527" s="2">
        <f>AG59</f>
        <v>37718</v>
      </c>
      <c r="F527" s="446">
        <f t="shared" si="17"/>
        <v>343.70127729286963</v>
      </c>
      <c r="G527" s="446">
        <f t="shared" si="17"/>
        <v>369.13108118139883</v>
      </c>
      <c r="H527" s="447" t="str">
        <f t="shared" si="16"/>
        <v/>
      </c>
      <c r="I527" s="448"/>
      <c r="J527" s="2"/>
      <c r="K527" s="439"/>
      <c r="L527" s="439"/>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c r="AO527" s="2"/>
      <c r="AP527" s="2"/>
      <c r="AQ527" s="2"/>
      <c r="AR527" s="2"/>
      <c r="AS527" s="2"/>
      <c r="AT527" s="2"/>
      <c r="AU527" s="2"/>
      <c r="AV527" s="2"/>
      <c r="AW527" s="2"/>
      <c r="AX527" s="2"/>
      <c r="AY527" s="2"/>
      <c r="AZ527" s="2"/>
      <c r="BA527" s="2"/>
      <c r="BB527" s="2"/>
      <c r="BC527" s="2"/>
      <c r="BD527" s="2"/>
      <c r="BE527" s="2"/>
      <c r="BF527" s="2"/>
      <c r="BG527" s="2"/>
      <c r="BH527" s="2"/>
      <c r="BI527" s="2"/>
      <c r="BJ527" s="2"/>
      <c r="BK527" s="2"/>
      <c r="BL527" s="2"/>
      <c r="BM527" s="2"/>
      <c r="BN527" s="2"/>
      <c r="BO527" s="2"/>
      <c r="BP527" s="2"/>
      <c r="BQ527" s="2"/>
      <c r="BR527" s="2"/>
      <c r="BS527" s="2"/>
      <c r="BT527" s="2"/>
      <c r="BU527" s="2"/>
      <c r="BV527" s="2"/>
      <c r="BW527" s="2"/>
      <c r="BX527" s="2"/>
      <c r="BY527" s="2"/>
      <c r="BZ527" s="2"/>
      <c r="CA527" s="2"/>
      <c r="CB527" s="2"/>
      <c r="CC527" s="2"/>
      <c r="CD527" s="2"/>
      <c r="CE527" s="2"/>
      <c r="CF527" s="2"/>
    </row>
    <row r="528" spans="1:84" ht="12.65" customHeight="1" x14ac:dyDescent="0.35">
      <c r="A528" s="2" t="s">
        <v>543</v>
      </c>
      <c r="B528" s="445">
        <f>'[1]Prior Year'!AH71</f>
        <v>0</v>
      </c>
      <c r="C528" s="445">
        <f>AH71</f>
        <v>0</v>
      </c>
      <c r="D528" s="445">
        <f>'[1]Prior Year'!AH59</f>
        <v>0</v>
      </c>
      <c r="E528" s="2">
        <f>AH59</f>
        <v>0</v>
      </c>
      <c r="F528" s="446" t="str">
        <f t="shared" si="17"/>
        <v/>
      </c>
      <c r="G528" s="446" t="str">
        <f t="shared" si="17"/>
        <v/>
      </c>
      <c r="H528" s="447" t="str">
        <f t="shared" si="16"/>
        <v/>
      </c>
      <c r="I528" s="448"/>
      <c r="J528" s="2"/>
      <c r="K528" s="439"/>
      <c r="L528" s="439"/>
      <c r="M528" s="2"/>
      <c r="N528" s="2"/>
      <c r="O528" s="2"/>
      <c r="P528" s="2"/>
      <c r="Q528" s="2"/>
      <c r="R528" s="2"/>
      <c r="S528" s="2"/>
      <c r="T528" s="2"/>
      <c r="U528" s="2"/>
      <c r="V528" s="2"/>
      <c r="W528" s="2"/>
      <c r="X528" s="2"/>
      <c r="Y528" s="2"/>
      <c r="Z528" s="2"/>
      <c r="AA528" s="2"/>
      <c r="AB528" s="2"/>
      <c r="AC528" s="2"/>
      <c r="AD528" s="2"/>
      <c r="AE528" s="2"/>
      <c r="AF528" s="2"/>
      <c r="AG528" s="2"/>
      <c r="AH528" s="2"/>
      <c r="AI528" s="2"/>
      <c r="AJ528" s="2"/>
      <c r="AK528" s="2"/>
      <c r="AL528" s="2"/>
      <c r="AM528" s="2"/>
      <c r="AN528" s="2"/>
      <c r="AO528" s="2"/>
      <c r="AP528" s="2"/>
      <c r="AQ528" s="2"/>
      <c r="AR528" s="2"/>
      <c r="AS528" s="2"/>
      <c r="AT528" s="2"/>
      <c r="AU528" s="2"/>
      <c r="AV528" s="2"/>
      <c r="AW528" s="2"/>
      <c r="AX528" s="2"/>
      <c r="AY528" s="2"/>
      <c r="AZ528" s="2"/>
      <c r="BA528" s="2"/>
      <c r="BB528" s="2"/>
      <c r="BC528" s="2"/>
      <c r="BD528" s="2"/>
      <c r="BE528" s="2"/>
      <c r="BF528" s="2"/>
      <c r="BG528" s="2"/>
      <c r="BH528" s="2"/>
      <c r="BI528" s="2"/>
      <c r="BJ528" s="2"/>
      <c r="BK528" s="2"/>
      <c r="BL528" s="2"/>
      <c r="BM528" s="2"/>
      <c r="BN528" s="2"/>
      <c r="BO528" s="2"/>
      <c r="BP528" s="2"/>
      <c r="BQ528" s="2"/>
      <c r="BR528" s="2"/>
      <c r="BS528" s="2"/>
      <c r="BT528" s="2"/>
      <c r="BU528" s="2"/>
      <c r="BV528" s="2"/>
      <c r="BW528" s="2"/>
      <c r="BX528" s="2"/>
      <c r="BY528" s="2"/>
      <c r="BZ528" s="2"/>
      <c r="CA528" s="2"/>
      <c r="CB528" s="2"/>
      <c r="CC528" s="2"/>
      <c r="CD528" s="2"/>
      <c r="CE528" s="2"/>
      <c r="CF528" s="2"/>
    </row>
    <row r="529" spans="1:84" ht="12.65" customHeight="1" x14ac:dyDescent="0.35">
      <c r="A529" s="2" t="s">
        <v>544</v>
      </c>
      <c r="B529" s="445">
        <f>'[1]Prior Year'!AI71</f>
        <v>2817107.6999999993</v>
      </c>
      <c r="C529" s="445">
        <f>AI71</f>
        <v>3148777.6200000006</v>
      </c>
      <c r="D529" s="445">
        <f>'[1]Prior Year'!AI59</f>
        <v>5758</v>
      </c>
      <c r="E529" s="2">
        <f>AI59</f>
        <v>9722</v>
      </c>
      <c r="F529" s="446">
        <f t="shared" ref="F529:G541" si="18">IF(B529=0,"",IF(D529=0,"",B529/D529))</f>
        <v>489.25107676276474</v>
      </c>
      <c r="G529" s="446">
        <f t="shared" si="18"/>
        <v>323.88167249537139</v>
      </c>
      <c r="H529" s="447">
        <f t="shared" si="16"/>
        <v>-0.33800519226568837</v>
      </c>
      <c r="I529" s="448" t="s">
        <v>1386</v>
      </c>
      <c r="J529" s="2"/>
      <c r="K529" s="439"/>
      <c r="L529" s="439"/>
      <c r="M529" s="2"/>
      <c r="N529" s="2"/>
      <c r="O529" s="2"/>
      <c r="P529" s="2"/>
      <c r="Q529" s="2"/>
      <c r="R529" s="2"/>
      <c r="S529" s="2"/>
      <c r="T529" s="2"/>
      <c r="U529" s="2"/>
      <c r="V529" s="2"/>
      <c r="W529" s="2"/>
      <c r="X529" s="2"/>
      <c r="Y529" s="2"/>
      <c r="Z529" s="2"/>
      <c r="AA529" s="2"/>
      <c r="AB529" s="2"/>
      <c r="AC529" s="2"/>
      <c r="AD529" s="2"/>
      <c r="AE529" s="2"/>
      <c r="AF529" s="2"/>
      <c r="AG529" s="2"/>
      <c r="AH529" s="2"/>
      <c r="AI529" s="2"/>
      <c r="AJ529" s="2"/>
      <c r="AK529" s="2"/>
      <c r="AL529" s="2"/>
      <c r="AM529" s="2"/>
      <c r="AN529" s="2"/>
      <c r="AO529" s="2"/>
      <c r="AP529" s="2"/>
      <c r="AQ529" s="2"/>
      <c r="AR529" s="2"/>
      <c r="AS529" s="2"/>
      <c r="AT529" s="2"/>
      <c r="AU529" s="2"/>
      <c r="AV529" s="2"/>
      <c r="AW529" s="2"/>
      <c r="AX529" s="2"/>
      <c r="AY529" s="2"/>
      <c r="AZ529" s="2"/>
      <c r="BA529" s="2"/>
      <c r="BB529" s="2"/>
      <c r="BC529" s="2"/>
      <c r="BD529" s="2"/>
      <c r="BE529" s="2"/>
      <c r="BF529" s="2"/>
      <c r="BG529" s="2"/>
      <c r="BH529" s="2"/>
      <c r="BI529" s="2"/>
      <c r="BJ529" s="2"/>
      <c r="BK529" s="2"/>
      <c r="BL529" s="2"/>
      <c r="BM529" s="2"/>
      <c r="BN529" s="2"/>
      <c r="BO529" s="2"/>
      <c r="BP529" s="2"/>
      <c r="BQ529" s="2"/>
      <c r="BR529" s="2"/>
      <c r="BS529" s="2"/>
      <c r="BT529" s="2"/>
      <c r="BU529" s="2"/>
      <c r="BV529" s="2"/>
      <c r="BW529" s="2"/>
      <c r="BX529" s="2"/>
      <c r="BY529" s="2"/>
      <c r="BZ529" s="2"/>
      <c r="CA529" s="2"/>
      <c r="CB529" s="2"/>
      <c r="CC529" s="2"/>
      <c r="CD529" s="2"/>
      <c r="CE529" s="2"/>
      <c r="CF529" s="2"/>
    </row>
    <row r="530" spans="1:84" ht="12.65" customHeight="1" x14ac:dyDescent="0.35">
      <c r="A530" s="2" t="s">
        <v>545</v>
      </c>
      <c r="B530" s="445">
        <f>'[1]Prior Year'!AJ71</f>
        <v>36547384.479999997</v>
      </c>
      <c r="C530" s="445">
        <f>AJ71</f>
        <v>29390191.420000002</v>
      </c>
      <c r="D530" s="445">
        <f>'[1]Prior Year'!AJ59</f>
        <v>43734</v>
      </c>
      <c r="E530" s="2">
        <f>AJ59</f>
        <v>190812</v>
      </c>
      <c r="F530" s="446">
        <f t="shared" si="18"/>
        <v>835.67440618283251</v>
      </c>
      <c r="G530" s="446">
        <f t="shared" si="18"/>
        <v>154.02695543257238</v>
      </c>
      <c r="H530" s="447">
        <f t="shared" si="16"/>
        <v>-0.81568544603856918</v>
      </c>
      <c r="I530" s="448" t="s">
        <v>1386</v>
      </c>
      <c r="J530" s="2"/>
      <c r="K530" s="439"/>
      <c r="L530" s="439"/>
      <c r="M530" s="2"/>
      <c r="N530" s="2"/>
      <c r="O530" s="2"/>
      <c r="P530" s="2"/>
      <c r="Q530" s="2"/>
      <c r="R530" s="2"/>
      <c r="S530" s="2"/>
      <c r="T530" s="2"/>
      <c r="U530" s="2"/>
      <c r="V530" s="2"/>
      <c r="W530" s="2"/>
      <c r="X530" s="2"/>
      <c r="Y530" s="2"/>
      <c r="Z530" s="2"/>
      <c r="AA530" s="2"/>
      <c r="AB530" s="2"/>
      <c r="AC530" s="2"/>
      <c r="AD530" s="2"/>
      <c r="AE530" s="2"/>
      <c r="AF530" s="2"/>
      <c r="AG530" s="2"/>
      <c r="AH530" s="2"/>
      <c r="AI530" s="2"/>
      <c r="AJ530" s="2"/>
      <c r="AK530" s="2"/>
      <c r="AL530" s="2"/>
      <c r="AM530" s="2"/>
      <c r="AN530" s="2"/>
      <c r="AO530" s="2"/>
      <c r="AP530" s="2"/>
      <c r="AQ530" s="2"/>
      <c r="AR530" s="2"/>
      <c r="AS530" s="2"/>
      <c r="AT530" s="2"/>
      <c r="AU530" s="2"/>
      <c r="AV530" s="2"/>
      <c r="AW530" s="2"/>
      <c r="AX530" s="2"/>
      <c r="AY530" s="2"/>
      <c r="AZ530" s="2"/>
      <c r="BA530" s="2"/>
      <c r="BB530" s="2"/>
      <c r="BC530" s="2"/>
      <c r="BD530" s="2"/>
      <c r="BE530" s="2"/>
      <c r="BF530" s="2"/>
      <c r="BG530" s="2"/>
      <c r="BH530" s="2"/>
      <c r="BI530" s="2"/>
      <c r="BJ530" s="2"/>
      <c r="BK530" s="2"/>
      <c r="BL530" s="2"/>
      <c r="BM530" s="2"/>
      <c r="BN530" s="2"/>
      <c r="BO530" s="2"/>
      <c r="BP530" s="2"/>
      <c r="BQ530" s="2"/>
      <c r="BR530" s="2"/>
      <c r="BS530" s="2"/>
      <c r="BT530" s="2"/>
      <c r="BU530" s="2"/>
      <c r="BV530" s="2"/>
      <c r="BW530" s="2"/>
      <c r="BX530" s="2"/>
      <c r="BY530" s="2"/>
      <c r="BZ530" s="2"/>
      <c r="CA530" s="2"/>
      <c r="CB530" s="2"/>
      <c r="CC530" s="2"/>
      <c r="CD530" s="2"/>
      <c r="CE530" s="2"/>
      <c r="CF530" s="2"/>
    </row>
    <row r="531" spans="1:84" ht="12.65" customHeight="1" x14ac:dyDescent="0.35">
      <c r="A531" s="2" t="s">
        <v>546</v>
      </c>
      <c r="B531" s="445">
        <f>'[1]Prior Year'!AK71</f>
        <v>1175414.23</v>
      </c>
      <c r="C531" s="445">
        <f>AK71</f>
        <v>1108210.96</v>
      </c>
      <c r="D531" s="445">
        <f>'[1]Prior Year'!AK59</f>
        <v>9605</v>
      </c>
      <c r="E531" s="2">
        <f>AK59</f>
        <v>9832</v>
      </c>
      <c r="F531" s="446">
        <f t="shared" si="18"/>
        <v>122.37524518479958</v>
      </c>
      <c r="G531" s="446">
        <f t="shared" si="18"/>
        <v>112.71470301057771</v>
      </c>
      <c r="H531" s="447" t="str">
        <f t="shared" si="16"/>
        <v/>
      </c>
      <c r="I531" s="270"/>
      <c r="J531" s="2"/>
      <c r="K531" s="439"/>
      <c r="L531" s="439"/>
      <c r="M531" s="2"/>
      <c r="N531" s="2"/>
      <c r="O531" s="2"/>
      <c r="P531" s="2"/>
      <c r="Q531" s="2"/>
      <c r="R531" s="2"/>
      <c r="S531" s="2"/>
      <c r="T531" s="2"/>
      <c r="U531" s="2"/>
      <c r="V531" s="2"/>
      <c r="W531" s="2"/>
      <c r="X531" s="2"/>
      <c r="Y531" s="2"/>
      <c r="Z531" s="2"/>
      <c r="AA531" s="2"/>
      <c r="AB531" s="2"/>
      <c r="AC531" s="2"/>
      <c r="AD531" s="2"/>
      <c r="AE531" s="2"/>
      <c r="AF531" s="2"/>
      <c r="AG531" s="2"/>
      <c r="AH531" s="2"/>
      <c r="AI531" s="2"/>
      <c r="AJ531" s="2"/>
      <c r="AK531" s="2"/>
      <c r="AL531" s="2"/>
      <c r="AM531" s="2"/>
      <c r="AN531" s="2"/>
      <c r="AO531" s="2"/>
      <c r="AP531" s="2"/>
      <c r="AQ531" s="2"/>
      <c r="AR531" s="2"/>
      <c r="AS531" s="2"/>
      <c r="AT531" s="2"/>
      <c r="AU531" s="2"/>
      <c r="AV531" s="2"/>
      <c r="AW531" s="2"/>
      <c r="AX531" s="2"/>
      <c r="AY531" s="2"/>
      <c r="AZ531" s="2"/>
      <c r="BA531" s="2"/>
      <c r="BB531" s="2"/>
      <c r="BC531" s="2"/>
      <c r="BD531" s="2"/>
      <c r="BE531" s="2"/>
      <c r="BF531" s="2"/>
      <c r="BG531" s="2"/>
      <c r="BH531" s="2"/>
      <c r="BI531" s="2"/>
      <c r="BJ531" s="2"/>
      <c r="BK531" s="2"/>
      <c r="BL531" s="2"/>
      <c r="BM531" s="2"/>
      <c r="BN531" s="2"/>
      <c r="BO531" s="2"/>
      <c r="BP531" s="2"/>
      <c r="BQ531" s="2"/>
      <c r="BR531" s="2"/>
      <c r="BS531" s="2"/>
      <c r="BT531" s="2"/>
      <c r="BU531" s="2"/>
      <c r="BV531" s="2"/>
      <c r="BW531" s="2"/>
      <c r="BX531" s="2"/>
      <c r="BY531" s="2"/>
      <c r="BZ531" s="2"/>
      <c r="CA531" s="2"/>
      <c r="CB531" s="2"/>
      <c r="CC531" s="2"/>
      <c r="CD531" s="2"/>
      <c r="CE531" s="2"/>
      <c r="CF531" s="2"/>
    </row>
    <row r="532" spans="1:84" ht="12.65" customHeight="1" x14ac:dyDescent="0.35">
      <c r="A532" s="2" t="s">
        <v>547</v>
      </c>
      <c r="B532" s="445">
        <f>'[1]Prior Year'!AL71</f>
        <v>802433.7300000001</v>
      </c>
      <c r="C532" s="445">
        <f>AL71</f>
        <v>856697.80999999994</v>
      </c>
      <c r="D532" s="445">
        <f>'[1]Prior Year'!AL59</f>
        <v>7613</v>
      </c>
      <c r="E532" s="2">
        <f>AL59</f>
        <v>7348</v>
      </c>
      <c r="F532" s="446">
        <f t="shared" si="18"/>
        <v>105.40309076579537</v>
      </c>
      <c r="G532" s="446">
        <f t="shared" si="18"/>
        <v>116.58925013609145</v>
      </c>
      <c r="H532" s="447" t="str">
        <f t="shared" si="16"/>
        <v/>
      </c>
      <c r="I532" s="270"/>
      <c r="J532" s="2"/>
      <c r="K532" s="439"/>
      <c r="L532" s="439"/>
      <c r="M532" s="2"/>
      <c r="N532" s="2"/>
      <c r="O532" s="2"/>
      <c r="P532" s="2"/>
      <c r="Q532" s="2"/>
      <c r="R532" s="2"/>
      <c r="S532" s="2"/>
      <c r="T532" s="2"/>
      <c r="U532" s="2"/>
      <c r="V532" s="2"/>
      <c r="W532" s="2"/>
      <c r="X532" s="2"/>
      <c r="Y532" s="2"/>
      <c r="Z532" s="2"/>
      <c r="AA532" s="2"/>
      <c r="AB532" s="2"/>
      <c r="AC532" s="2"/>
      <c r="AD532" s="2"/>
      <c r="AE532" s="2"/>
      <c r="AF532" s="2"/>
      <c r="AG532" s="2"/>
      <c r="AH532" s="2"/>
      <c r="AI532" s="2"/>
      <c r="AJ532" s="2"/>
      <c r="AK532" s="2"/>
      <c r="AL532" s="2"/>
      <c r="AM532" s="2"/>
      <c r="AN532" s="2"/>
      <c r="AO532" s="2"/>
      <c r="AP532" s="2"/>
      <c r="AQ532" s="2"/>
      <c r="AR532" s="2"/>
      <c r="AS532" s="2"/>
      <c r="AT532" s="2"/>
      <c r="AU532" s="2"/>
      <c r="AV532" s="2"/>
      <c r="AW532" s="2"/>
      <c r="AX532" s="2"/>
      <c r="AY532" s="2"/>
      <c r="AZ532" s="2"/>
      <c r="BA532" s="2"/>
      <c r="BB532" s="2"/>
      <c r="BC532" s="2"/>
      <c r="BD532" s="2"/>
      <c r="BE532" s="2"/>
      <c r="BF532" s="2"/>
      <c r="BG532" s="2"/>
      <c r="BH532" s="2"/>
      <c r="BI532" s="2"/>
      <c r="BJ532" s="2"/>
      <c r="BK532" s="2"/>
      <c r="BL532" s="2"/>
      <c r="BM532" s="2"/>
      <c r="BN532" s="2"/>
      <c r="BO532" s="2"/>
      <c r="BP532" s="2"/>
      <c r="BQ532" s="2"/>
      <c r="BR532" s="2"/>
      <c r="BS532" s="2"/>
      <c r="BT532" s="2"/>
      <c r="BU532" s="2"/>
      <c r="BV532" s="2"/>
      <c r="BW532" s="2"/>
      <c r="BX532" s="2"/>
      <c r="BY532" s="2"/>
      <c r="BZ532" s="2"/>
      <c r="CA532" s="2"/>
      <c r="CB532" s="2"/>
      <c r="CC532" s="2"/>
      <c r="CD532" s="2"/>
      <c r="CE532" s="2"/>
      <c r="CF532" s="2"/>
    </row>
    <row r="533" spans="1:84" ht="12.65" customHeight="1" x14ac:dyDescent="0.35">
      <c r="A533" s="2" t="s">
        <v>548</v>
      </c>
      <c r="B533" s="445">
        <f>'[1]Prior Year'!AM71</f>
        <v>0</v>
      </c>
      <c r="C533" s="445">
        <f>AM71</f>
        <v>0</v>
      </c>
      <c r="D533" s="445">
        <f>'[1]Prior Year'!AM59</f>
        <v>0</v>
      </c>
      <c r="E533" s="2">
        <f>AM59</f>
        <v>0</v>
      </c>
      <c r="F533" s="446" t="str">
        <f t="shared" si="18"/>
        <v/>
      </c>
      <c r="G533" s="446" t="str">
        <f t="shared" si="18"/>
        <v/>
      </c>
      <c r="H533" s="447" t="str">
        <f t="shared" si="16"/>
        <v/>
      </c>
      <c r="I533" s="270"/>
      <c r="J533" s="2"/>
      <c r="K533" s="439"/>
      <c r="L533" s="439"/>
      <c r="M533" s="2"/>
      <c r="N533" s="2"/>
      <c r="O533" s="2"/>
      <c r="P533" s="2"/>
      <c r="Q533" s="2"/>
      <c r="R533" s="2"/>
      <c r="S533" s="2"/>
      <c r="T533" s="2"/>
      <c r="U533" s="2"/>
      <c r="V533" s="2"/>
      <c r="W533" s="2"/>
      <c r="X533" s="2"/>
      <c r="Y533" s="2"/>
      <c r="Z533" s="2"/>
      <c r="AA533" s="2"/>
      <c r="AB533" s="2"/>
      <c r="AC533" s="2"/>
      <c r="AD533" s="2"/>
      <c r="AE533" s="2"/>
      <c r="AF533" s="2"/>
      <c r="AG533" s="2"/>
      <c r="AH533" s="2"/>
      <c r="AI533" s="2"/>
      <c r="AJ533" s="2"/>
      <c r="AK533" s="2"/>
      <c r="AL533" s="2"/>
      <c r="AM533" s="2"/>
      <c r="AN533" s="2"/>
      <c r="AO533" s="2"/>
      <c r="AP533" s="2"/>
      <c r="AQ533" s="2"/>
      <c r="AR533" s="2"/>
      <c r="AS533" s="2"/>
      <c r="AT533" s="2"/>
      <c r="AU533" s="2"/>
      <c r="AV533" s="2"/>
      <c r="AW533" s="2"/>
      <c r="AX533" s="2"/>
      <c r="AY533" s="2"/>
      <c r="AZ533" s="2"/>
      <c r="BA533" s="2"/>
      <c r="BB533" s="2"/>
      <c r="BC533" s="2"/>
      <c r="BD533" s="2"/>
      <c r="BE533" s="2"/>
      <c r="BF533" s="2"/>
      <c r="BG533" s="2"/>
      <c r="BH533" s="2"/>
      <c r="BI533" s="2"/>
      <c r="BJ533" s="2"/>
      <c r="BK533" s="2"/>
      <c r="BL533" s="2"/>
      <c r="BM533" s="2"/>
      <c r="BN533" s="2"/>
      <c r="BO533" s="2"/>
      <c r="BP533" s="2"/>
      <c r="BQ533" s="2"/>
      <c r="BR533" s="2"/>
      <c r="BS533" s="2"/>
      <c r="BT533" s="2"/>
      <c r="BU533" s="2"/>
      <c r="BV533" s="2"/>
      <c r="BW533" s="2"/>
      <c r="BX533" s="2"/>
      <c r="BY533" s="2"/>
      <c r="BZ533" s="2"/>
      <c r="CA533" s="2"/>
      <c r="CB533" s="2"/>
      <c r="CC533" s="2"/>
      <c r="CD533" s="2"/>
      <c r="CE533" s="2"/>
      <c r="CF533" s="2"/>
    </row>
    <row r="534" spans="1:84" ht="12.65" customHeight="1" x14ac:dyDescent="0.35">
      <c r="A534" s="2" t="s">
        <v>1247</v>
      </c>
      <c r="B534" s="445">
        <f>'[1]Prior Year'!AN71</f>
        <v>0</v>
      </c>
      <c r="C534" s="445">
        <f>AN71</f>
        <v>0</v>
      </c>
      <c r="D534" s="445">
        <f>'[1]Prior Year'!AN59</f>
        <v>0</v>
      </c>
      <c r="E534" s="2">
        <f>AN59</f>
        <v>0</v>
      </c>
      <c r="F534" s="446" t="str">
        <f t="shared" si="18"/>
        <v/>
      </c>
      <c r="G534" s="446" t="str">
        <f t="shared" si="18"/>
        <v/>
      </c>
      <c r="H534" s="447" t="str">
        <f t="shared" si="16"/>
        <v/>
      </c>
      <c r="I534" s="270"/>
      <c r="J534" s="2"/>
      <c r="K534" s="439"/>
      <c r="L534" s="439"/>
      <c r="M534" s="2"/>
      <c r="N534" s="2"/>
      <c r="O534" s="2"/>
      <c r="P534" s="2"/>
      <c r="Q534" s="2"/>
      <c r="R534" s="2"/>
      <c r="S534" s="2"/>
      <c r="T534" s="2"/>
      <c r="U534" s="2"/>
      <c r="V534" s="2"/>
      <c r="W534" s="2"/>
      <c r="X534" s="2"/>
      <c r="Y534" s="2"/>
      <c r="Z534" s="2"/>
      <c r="AA534" s="2"/>
      <c r="AB534" s="2"/>
      <c r="AC534" s="2"/>
      <c r="AD534" s="2"/>
      <c r="AE534" s="2"/>
      <c r="AF534" s="2"/>
      <c r="AG534" s="2"/>
      <c r="AH534" s="2"/>
      <c r="AI534" s="2"/>
      <c r="AJ534" s="2"/>
      <c r="AK534" s="2"/>
      <c r="AL534" s="2"/>
      <c r="AM534" s="2"/>
      <c r="AN534" s="2"/>
      <c r="AO534" s="2"/>
      <c r="AP534" s="2"/>
      <c r="AQ534" s="2"/>
      <c r="AR534" s="2"/>
      <c r="AS534" s="2"/>
      <c r="AT534" s="2"/>
      <c r="AU534" s="2"/>
      <c r="AV534" s="2"/>
      <c r="AW534" s="2"/>
      <c r="AX534" s="2"/>
      <c r="AY534" s="2"/>
      <c r="AZ534" s="2"/>
      <c r="BA534" s="2"/>
      <c r="BB534" s="2"/>
      <c r="BC534" s="2"/>
      <c r="BD534" s="2"/>
      <c r="BE534" s="2"/>
      <c r="BF534" s="2"/>
      <c r="BG534" s="2"/>
      <c r="BH534" s="2"/>
      <c r="BI534" s="2"/>
      <c r="BJ534" s="2"/>
      <c r="BK534" s="2"/>
      <c r="BL534" s="2"/>
      <c r="BM534" s="2"/>
      <c r="BN534" s="2"/>
      <c r="BO534" s="2"/>
      <c r="BP534" s="2"/>
      <c r="BQ534" s="2"/>
      <c r="BR534" s="2"/>
      <c r="BS534" s="2"/>
      <c r="BT534" s="2"/>
      <c r="BU534" s="2"/>
      <c r="BV534" s="2"/>
      <c r="BW534" s="2"/>
      <c r="BX534" s="2"/>
      <c r="BY534" s="2"/>
      <c r="BZ534" s="2"/>
      <c r="CA534" s="2"/>
      <c r="CB534" s="2"/>
      <c r="CC534" s="2"/>
      <c r="CD534" s="2"/>
      <c r="CE534" s="2"/>
      <c r="CF534" s="2"/>
    </row>
    <row r="535" spans="1:84" ht="12.65" customHeight="1" x14ac:dyDescent="0.35">
      <c r="A535" s="2" t="s">
        <v>549</v>
      </c>
      <c r="B535" s="445">
        <f>'[1]Prior Year'!AO71</f>
        <v>0</v>
      </c>
      <c r="C535" s="445">
        <f>AO71</f>
        <v>0</v>
      </c>
      <c r="D535" s="445">
        <f>'[1]Prior Year'!AO59</f>
        <v>0</v>
      </c>
      <c r="E535" s="2">
        <f>AO59</f>
        <v>0</v>
      </c>
      <c r="F535" s="446" t="str">
        <f t="shared" si="18"/>
        <v/>
      </c>
      <c r="G535" s="446" t="str">
        <f t="shared" si="18"/>
        <v/>
      </c>
      <c r="H535" s="447" t="str">
        <f t="shared" si="16"/>
        <v/>
      </c>
      <c r="I535" s="270"/>
      <c r="J535" s="2"/>
      <c r="K535" s="439"/>
      <c r="L535" s="439"/>
      <c r="M535" s="2"/>
      <c r="N535" s="2"/>
      <c r="O535" s="2"/>
      <c r="P535" s="2"/>
      <c r="Q535" s="2"/>
      <c r="R535" s="2"/>
      <c r="S535" s="2"/>
      <c r="T535" s="2"/>
      <c r="U535" s="2"/>
      <c r="V535" s="2"/>
      <c r="W535" s="2"/>
      <c r="X535" s="2"/>
      <c r="Y535" s="2"/>
      <c r="Z535" s="2"/>
      <c r="AA535" s="2"/>
      <c r="AB535" s="2"/>
      <c r="AC535" s="2"/>
      <c r="AD535" s="2"/>
      <c r="AE535" s="2"/>
      <c r="AF535" s="2"/>
      <c r="AG535" s="2"/>
      <c r="AH535" s="2"/>
      <c r="AI535" s="2"/>
      <c r="AJ535" s="2"/>
      <c r="AK535" s="2"/>
      <c r="AL535" s="2"/>
      <c r="AM535" s="2"/>
      <c r="AN535" s="2"/>
      <c r="AO535" s="2"/>
      <c r="AP535" s="2"/>
      <c r="AQ535" s="2"/>
      <c r="AR535" s="2"/>
      <c r="AS535" s="2"/>
      <c r="AT535" s="2"/>
      <c r="AU535" s="2"/>
      <c r="AV535" s="2"/>
      <c r="AW535" s="2"/>
      <c r="AX535" s="2"/>
      <c r="AY535" s="2"/>
      <c r="AZ535" s="2"/>
      <c r="BA535" s="2"/>
      <c r="BB535" s="2"/>
      <c r="BC535" s="2"/>
      <c r="BD535" s="2"/>
      <c r="BE535" s="2"/>
      <c r="BF535" s="2"/>
      <c r="BG535" s="2"/>
      <c r="BH535" s="2"/>
      <c r="BI535" s="2"/>
      <c r="BJ535" s="2"/>
      <c r="BK535" s="2"/>
      <c r="BL535" s="2"/>
      <c r="BM535" s="2"/>
      <c r="BN535" s="2"/>
      <c r="BO535" s="2"/>
      <c r="BP535" s="2"/>
      <c r="BQ535" s="2"/>
      <c r="BR535" s="2"/>
      <c r="BS535" s="2"/>
      <c r="BT535" s="2"/>
      <c r="BU535" s="2"/>
      <c r="BV535" s="2"/>
      <c r="BW535" s="2"/>
      <c r="BX535" s="2"/>
      <c r="BY535" s="2"/>
      <c r="BZ535" s="2"/>
      <c r="CA535" s="2"/>
      <c r="CB535" s="2"/>
      <c r="CC535" s="2"/>
      <c r="CD535" s="2"/>
      <c r="CE535" s="2"/>
      <c r="CF535" s="2"/>
    </row>
    <row r="536" spans="1:84" ht="12.65" customHeight="1" x14ac:dyDescent="0.35">
      <c r="A536" s="2" t="s">
        <v>550</v>
      </c>
      <c r="B536" s="445">
        <f>'[1]Prior Year'!AP71</f>
        <v>12669748.230000002</v>
      </c>
      <c r="C536" s="445">
        <f>AP71</f>
        <v>37661339.769999996</v>
      </c>
      <c r="D536" s="445">
        <f>'[1]Prior Year'!AP59</f>
        <v>0</v>
      </c>
      <c r="E536" s="2">
        <f>AP59</f>
        <v>44646</v>
      </c>
      <c r="F536" s="446" t="str">
        <f t="shared" si="18"/>
        <v/>
      </c>
      <c r="G536" s="446">
        <f t="shared" si="18"/>
        <v>843.55462460242791</v>
      </c>
      <c r="H536" s="447" t="str">
        <f t="shared" si="16"/>
        <v/>
      </c>
      <c r="I536" s="448" t="s">
        <v>1386</v>
      </c>
      <c r="J536" s="2"/>
      <c r="K536" s="439"/>
      <c r="L536" s="439"/>
      <c r="M536" s="2"/>
      <c r="N536" s="2"/>
      <c r="O536" s="2"/>
      <c r="P536" s="2"/>
      <c r="Q536" s="2"/>
      <c r="R536" s="2"/>
      <c r="S536" s="2"/>
      <c r="T536" s="2"/>
      <c r="U536" s="2"/>
      <c r="V536" s="2"/>
      <c r="W536" s="2"/>
      <c r="X536" s="2"/>
      <c r="Y536" s="2"/>
      <c r="Z536" s="2"/>
      <c r="AA536" s="2"/>
      <c r="AB536" s="2"/>
      <c r="AC536" s="2"/>
      <c r="AD536" s="2"/>
      <c r="AE536" s="2"/>
      <c r="AF536" s="2"/>
      <c r="AG536" s="2"/>
      <c r="AH536" s="2"/>
      <c r="AI536" s="2"/>
      <c r="AJ536" s="2"/>
      <c r="AK536" s="2"/>
      <c r="AL536" s="2"/>
      <c r="AM536" s="2"/>
      <c r="AN536" s="2"/>
      <c r="AO536" s="2"/>
      <c r="AP536" s="2"/>
      <c r="AQ536" s="2"/>
      <c r="AR536" s="2"/>
      <c r="AS536" s="2"/>
      <c r="AT536" s="2"/>
      <c r="AU536" s="2"/>
      <c r="AV536" s="2"/>
      <c r="AW536" s="2"/>
      <c r="AX536" s="2"/>
      <c r="AY536" s="2"/>
      <c r="AZ536" s="2"/>
      <c r="BA536" s="2"/>
      <c r="BB536" s="2"/>
      <c r="BC536" s="2"/>
      <c r="BD536" s="2"/>
      <c r="BE536" s="2"/>
      <c r="BF536" s="2"/>
      <c r="BG536" s="2"/>
      <c r="BH536" s="2"/>
      <c r="BI536" s="2"/>
      <c r="BJ536" s="2"/>
      <c r="BK536" s="2"/>
      <c r="BL536" s="2"/>
      <c r="BM536" s="2"/>
      <c r="BN536" s="2"/>
      <c r="BO536" s="2"/>
      <c r="BP536" s="2"/>
      <c r="BQ536" s="2"/>
      <c r="BR536" s="2"/>
      <c r="BS536" s="2"/>
      <c r="BT536" s="2"/>
      <c r="BU536" s="2"/>
      <c r="BV536" s="2"/>
      <c r="BW536" s="2"/>
      <c r="BX536" s="2"/>
      <c r="BY536" s="2"/>
      <c r="BZ536" s="2"/>
      <c r="CA536" s="2"/>
      <c r="CB536" s="2"/>
      <c r="CC536" s="2"/>
      <c r="CD536" s="2"/>
      <c r="CE536" s="2"/>
      <c r="CF536" s="2"/>
    </row>
    <row r="537" spans="1:84" ht="12.65" customHeight="1" x14ac:dyDescent="0.35">
      <c r="A537" s="2" t="s">
        <v>551</v>
      </c>
      <c r="B537" s="445">
        <f>'[1]Prior Year'!AQ71</f>
        <v>0</v>
      </c>
      <c r="C537" s="445">
        <f>AQ71</f>
        <v>0</v>
      </c>
      <c r="D537" s="445">
        <f>'[1]Prior Year'!AQ59</f>
        <v>0</v>
      </c>
      <c r="E537" s="2">
        <f>AQ59</f>
        <v>0</v>
      </c>
      <c r="F537" s="446" t="str">
        <f t="shared" si="18"/>
        <v/>
      </c>
      <c r="G537" s="446" t="str">
        <f t="shared" si="18"/>
        <v/>
      </c>
      <c r="H537" s="447" t="str">
        <f t="shared" si="16"/>
        <v/>
      </c>
      <c r="I537" s="270"/>
      <c r="J537" s="2"/>
      <c r="K537" s="439"/>
      <c r="L537" s="439"/>
      <c r="M537" s="2"/>
      <c r="N537" s="2"/>
      <c r="O537" s="2"/>
      <c r="P537" s="2"/>
      <c r="Q537" s="2"/>
      <c r="R537" s="2"/>
      <c r="S537" s="2"/>
      <c r="T537" s="2"/>
      <c r="U537" s="2"/>
      <c r="V537" s="2"/>
      <c r="W537" s="2"/>
      <c r="X537" s="2"/>
      <c r="Y537" s="2"/>
      <c r="Z537" s="2"/>
      <c r="AA537" s="2"/>
      <c r="AB537" s="2"/>
      <c r="AC537" s="2"/>
      <c r="AD537" s="2"/>
      <c r="AE537" s="2"/>
      <c r="AF537" s="2"/>
      <c r="AG537" s="2"/>
      <c r="AH537" s="2"/>
      <c r="AI537" s="2"/>
      <c r="AJ537" s="2"/>
      <c r="AK537" s="2"/>
      <c r="AL537" s="2"/>
      <c r="AM537" s="2"/>
      <c r="AN537" s="2"/>
      <c r="AO537" s="2"/>
      <c r="AP537" s="2"/>
      <c r="AQ537" s="2"/>
      <c r="AR537" s="2"/>
      <c r="AS537" s="2"/>
      <c r="AT537" s="2"/>
      <c r="AU537" s="2"/>
      <c r="AV537" s="2"/>
      <c r="AW537" s="2"/>
      <c r="AX537" s="2"/>
      <c r="AY537" s="2"/>
      <c r="AZ537" s="2"/>
      <c r="BA537" s="2"/>
      <c r="BB537" s="2"/>
      <c r="BC537" s="2"/>
      <c r="BD537" s="2"/>
      <c r="BE537" s="2"/>
      <c r="BF537" s="2"/>
      <c r="BG537" s="2"/>
      <c r="BH537" s="2"/>
      <c r="BI537" s="2"/>
      <c r="BJ537" s="2"/>
      <c r="BK537" s="2"/>
      <c r="BL537" s="2"/>
      <c r="BM537" s="2"/>
      <c r="BN537" s="2"/>
      <c r="BO537" s="2"/>
      <c r="BP537" s="2"/>
      <c r="BQ537" s="2"/>
      <c r="BR537" s="2"/>
      <c r="BS537" s="2"/>
      <c r="BT537" s="2"/>
      <c r="BU537" s="2"/>
      <c r="BV537" s="2"/>
      <c r="BW537" s="2"/>
      <c r="BX537" s="2"/>
      <c r="BY537" s="2"/>
      <c r="BZ537" s="2"/>
      <c r="CA537" s="2"/>
      <c r="CB537" s="2"/>
      <c r="CC537" s="2"/>
      <c r="CD537" s="2"/>
      <c r="CE537" s="2"/>
      <c r="CF537" s="2"/>
    </row>
    <row r="538" spans="1:84" ht="12.65" customHeight="1" x14ac:dyDescent="0.35">
      <c r="A538" s="2" t="s">
        <v>552</v>
      </c>
      <c r="B538" s="445">
        <f>'[1]Prior Year'!AR71</f>
        <v>8879631.7799999993</v>
      </c>
      <c r="C538" s="445">
        <f>AR71</f>
        <v>10354651</v>
      </c>
      <c r="D538" s="445">
        <f>'[1]Prior Year'!AR59</f>
        <v>35707</v>
      </c>
      <c r="E538" s="2">
        <f>AR59</f>
        <v>40436</v>
      </c>
      <c r="F538" s="446">
        <f t="shared" si="18"/>
        <v>248.68042064581172</v>
      </c>
      <c r="G538" s="446">
        <f t="shared" si="18"/>
        <v>256.07505688000793</v>
      </c>
      <c r="H538" s="447" t="str">
        <f t="shared" si="16"/>
        <v/>
      </c>
      <c r="I538" s="270"/>
      <c r="J538" s="2"/>
      <c r="K538" s="439"/>
      <c r="L538" s="439"/>
      <c r="M538" s="2"/>
      <c r="N538" s="2"/>
      <c r="O538" s="2"/>
      <c r="P538" s="2"/>
      <c r="Q538" s="2"/>
      <c r="R538" s="2"/>
      <c r="S538" s="2"/>
      <c r="T538" s="2"/>
      <c r="U538" s="2"/>
      <c r="V538" s="2"/>
      <c r="W538" s="2"/>
      <c r="X538" s="2"/>
      <c r="Y538" s="2"/>
      <c r="Z538" s="2"/>
      <c r="AA538" s="2"/>
      <c r="AB538" s="2"/>
      <c r="AC538" s="2"/>
      <c r="AD538" s="2"/>
      <c r="AE538" s="2"/>
      <c r="AF538" s="2"/>
      <c r="AG538" s="2"/>
      <c r="AH538" s="2"/>
      <c r="AI538" s="2"/>
      <c r="AJ538" s="2"/>
      <c r="AK538" s="2"/>
      <c r="AL538" s="2"/>
      <c r="AM538" s="2"/>
      <c r="AN538" s="2"/>
      <c r="AO538" s="2"/>
      <c r="AP538" s="2"/>
      <c r="AQ538" s="2"/>
      <c r="AR538" s="2"/>
      <c r="AS538" s="2"/>
      <c r="AT538" s="2"/>
      <c r="AU538" s="2"/>
      <c r="AV538" s="2"/>
      <c r="AW538" s="2"/>
      <c r="AX538" s="2"/>
      <c r="AY538" s="2"/>
      <c r="AZ538" s="2"/>
      <c r="BA538" s="2"/>
      <c r="BB538" s="2"/>
      <c r="BC538" s="2"/>
      <c r="BD538" s="2"/>
      <c r="BE538" s="2"/>
      <c r="BF538" s="2"/>
      <c r="BG538" s="2"/>
      <c r="BH538" s="2"/>
      <c r="BI538" s="2"/>
      <c r="BJ538" s="2"/>
      <c r="BK538" s="2"/>
      <c r="BL538" s="2"/>
      <c r="BM538" s="2"/>
      <c r="BN538" s="2"/>
      <c r="BO538" s="2"/>
      <c r="BP538" s="2"/>
      <c r="BQ538" s="2"/>
      <c r="BR538" s="2"/>
      <c r="BS538" s="2"/>
      <c r="BT538" s="2"/>
      <c r="BU538" s="2"/>
      <c r="BV538" s="2"/>
      <c r="BW538" s="2"/>
      <c r="BX538" s="2"/>
      <c r="BY538" s="2"/>
      <c r="BZ538" s="2"/>
      <c r="CA538" s="2"/>
      <c r="CB538" s="2"/>
      <c r="CC538" s="2"/>
      <c r="CD538" s="2"/>
      <c r="CE538" s="2"/>
      <c r="CF538" s="2"/>
    </row>
    <row r="539" spans="1:84" ht="12.65" customHeight="1" x14ac:dyDescent="0.35">
      <c r="A539" s="2" t="s">
        <v>553</v>
      </c>
      <c r="B539" s="445">
        <f>'[1]Prior Year'!AS71</f>
        <v>0</v>
      </c>
      <c r="C539" s="445">
        <f>AS71</f>
        <v>0</v>
      </c>
      <c r="D539" s="445">
        <f>'[1]Prior Year'!AS59</f>
        <v>0</v>
      </c>
      <c r="E539" s="2">
        <f>AS59</f>
        <v>0</v>
      </c>
      <c r="F539" s="446" t="str">
        <f t="shared" si="18"/>
        <v/>
      </c>
      <c r="G539" s="446" t="str">
        <f t="shared" si="18"/>
        <v/>
      </c>
      <c r="H539" s="447" t="str">
        <f t="shared" si="16"/>
        <v/>
      </c>
      <c r="I539" s="270"/>
      <c r="J539" s="2"/>
      <c r="K539" s="439"/>
      <c r="L539" s="439"/>
      <c r="M539" s="2"/>
      <c r="N539" s="2"/>
      <c r="O539" s="2"/>
      <c r="P539" s="2"/>
      <c r="Q539" s="2"/>
      <c r="R539" s="2"/>
      <c r="S539" s="2"/>
      <c r="T539" s="2"/>
      <c r="U539" s="2"/>
      <c r="V539" s="2"/>
      <c r="W539" s="2"/>
      <c r="X539" s="2"/>
      <c r="Y539" s="2"/>
      <c r="Z539" s="2"/>
      <c r="AA539" s="2"/>
      <c r="AB539" s="2"/>
      <c r="AC539" s="2"/>
      <c r="AD539" s="2"/>
      <c r="AE539" s="2"/>
      <c r="AF539" s="2"/>
      <c r="AG539" s="2"/>
      <c r="AH539" s="2"/>
      <c r="AI539" s="2"/>
      <c r="AJ539" s="2"/>
      <c r="AK539" s="2"/>
      <c r="AL539" s="2"/>
      <c r="AM539" s="2"/>
      <c r="AN539" s="2"/>
      <c r="AO539" s="2"/>
      <c r="AP539" s="2"/>
      <c r="AQ539" s="2"/>
      <c r="AR539" s="2"/>
      <c r="AS539" s="2"/>
      <c r="AT539" s="2"/>
      <c r="AU539" s="2"/>
      <c r="AV539" s="2"/>
      <c r="AW539" s="2"/>
      <c r="AX539" s="2"/>
      <c r="AY539" s="2"/>
      <c r="AZ539" s="2"/>
      <c r="BA539" s="2"/>
      <c r="BB539" s="2"/>
      <c r="BC539" s="2"/>
      <c r="BD539" s="2"/>
      <c r="BE539" s="2"/>
      <c r="BF539" s="2"/>
      <c r="BG539" s="2"/>
      <c r="BH539" s="2"/>
      <c r="BI539" s="2"/>
      <c r="BJ539" s="2"/>
      <c r="BK539" s="2"/>
      <c r="BL539" s="2"/>
      <c r="BM539" s="2"/>
      <c r="BN539" s="2"/>
      <c r="BO539" s="2"/>
      <c r="BP539" s="2"/>
      <c r="BQ539" s="2"/>
      <c r="BR539" s="2"/>
      <c r="BS539" s="2"/>
      <c r="BT539" s="2"/>
      <c r="BU539" s="2"/>
      <c r="BV539" s="2"/>
      <c r="BW539" s="2"/>
      <c r="BX539" s="2"/>
      <c r="BY539" s="2"/>
      <c r="BZ539" s="2"/>
      <c r="CA539" s="2"/>
      <c r="CB539" s="2"/>
      <c r="CC539" s="2"/>
      <c r="CD539" s="2"/>
      <c r="CE539" s="2"/>
      <c r="CF539" s="2"/>
    </row>
    <row r="540" spans="1:84" ht="12.65" customHeight="1" x14ac:dyDescent="0.35">
      <c r="A540" s="2" t="s">
        <v>554</v>
      </c>
      <c r="B540" s="445">
        <f>'[1]Prior Year'!AT71</f>
        <v>0</v>
      </c>
      <c r="C540" s="445">
        <f>AT71</f>
        <v>0</v>
      </c>
      <c r="D540" s="445">
        <f>'[1]Prior Year'!AT59</f>
        <v>0</v>
      </c>
      <c r="E540" s="2">
        <f>AT59</f>
        <v>0</v>
      </c>
      <c r="F540" s="446" t="str">
        <f t="shared" si="18"/>
        <v/>
      </c>
      <c r="G540" s="446" t="str">
        <f t="shared" si="18"/>
        <v/>
      </c>
      <c r="H540" s="447" t="str">
        <f t="shared" si="16"/>
        <v/>
      </c>
      <c r="I540" s="270"/>
      <c r="J540" s="2"/>
      <c r="K540" s="439"/>
      <c r="L540" s="439"/>
      <c r="M540" s="2"/>
      <c r="N540" s="2"/>
      <c r="O540" s="2"/>
      <c r="P540" s="2"/>
      <c r="Q540" s="2"/>
      <c r="R540" s="2"/>
      <c r="S540" s="2"/>
      <c r="T540" s="2"/>
      <c r="U540" s="2"/>
      <c r="V540" s="2"/>
      <c r="W540" s="2"/>
      <c r="X540" s="2"/>
      <c r="Y540" s="2"/>
      <c r="Z540" s="2"/>
      <c r="AA540" s="2"/>
      <c r="AB540" s="2"/>
      <c r="AC540" s="2"/>
      <c r="AD540" s="2"/>
      <c r="AE540" s="2"/>
      <c r="AF540" s="2"/>
      <c r="AG540" s="2"/>
      <c r="AH540" s="2"/>
      <c r="AI540" s="2"/>
      <c r="AJ540" s="2"/>
      <c r="AK540" s="2"/>
      <c r="AL540" s="2"/>
      <c r="AM540" s="2"/>
      <c r="AN540" s="2"/>
      <c r="AO540" s="2"/>
      <c r="AP540" s="2"/>
      <c r="AQ540" s="2"/>
      <c r="AR540" s="2"/>
      <c r="AS540" s="2"/>
      <c r="AT540" s="2"/>
      <c r="AU540" s="2"/>
      <c r="AV540" s="2"/>
      <c r="AW540" s="2"/>
      <c r="AX540" s="2"/>
      <c r="AY540" s="2"/>
      <c r="AZ540" s="2"/>
      <c r="BA540" s="2"/>
      <c r="BB540" s="2"/>
      <c r="BC540" s="2"/>
      <c r="BD540" s="2"/>
      <c r="BE540" s="2"/>
      <c r="BF540" s="2"/>
      <c r="BG540" s="2"/>
      <c r="BH540" s="2"/>
      <c r="BI540" s="2"/>
      <c r="BJ540" s="2"/>
      <c r="BK540" s="2"/>
      <c r="BL540" s="2"/>
      <c r="BM540" s="2"/>
      <c r="BN540" s="2"/>
      <c r="BO540" s="2"/>
      <c r="BP540" s="2"/>
      <c r="BQ540" s="2"/>
      <c r="BR540" s="2"/>
      <c r="BS540" s="2"/>
      <c r="BT540" s="2"/>
      <c r="BU540" s="2"/>
      <c r="BV540" s="2"/>
      <c r="BW540" s="2"/>
      <c r="BX540" s="2"/>
      <c r="BY540" s="2"/>
      <c r="BZ540" s="2"/>
      <c r="CA540" s="2"/>
      <c r="CB540" s="2"/>
      <c r="CC540" s="2"/>
      <c r="CD540" s="2"/>
      <c r="CE540" s="2"/>
      <c r="CF540" s="2"/>
    </row>
    <row r="541" spans="1:84" ht="12.65" customHeight="1" x14ac:dyDescent="0.35">
      <c r="A541" s="2" t="s">
        <v>555</v>
      </c>
      <c r="B541" s="445">
        <f>'[1]Prior Year'!AU71</f>
        <v>0</v>
      </c>
      <c r="C541" s="445">
        <f>AU71</f>
        <v>0</v>
      </c>
      <c r="D541" s="445">
        <f>'[1]Prior Year'!AU59</f>
        <v>0</v>
      </c>
      <c r="E541" s="2">
        <f>AU59</f>
        <v>0</v>
      </c>
      <c r="F541" s="446" t="str">
        <f t="shared" si="18"/>
        <v/>
      </c>
      <c r="G541" s="446" t="str">
        <f t="shared" si="18"/>
        <v/>
      </c>
      <c r="H541" s="447" t="str">
        <f t="shared" si="16"/>
        <v/>
      </c>
      <c r="I541" s="270"/>
      <c r="J541" s="2"/>
      <c r="K541" s="439"/>
      <c r="L541" s="439"/>
      <c r="M541" s="2"/>
      <c r="N541" s="2"/>
      <c r="O541" s="2"/>
      <c r="P541" s="2"/>
      <c r="Q541" s="2"/>
      <c r="R541" s="2"/>
      <c r="S541" s="2"/>
      <c r="T541" s="2"/>
      <c r="U541" s="2"/>
      <c r="V541" s="2"/>
      <c r="W541" s="2"/>
      <c r="X541" s="2"/>
      <c r="Y541" s="2"/>
      <c r="Z541" s="2"/>
      <c r="AA541" s="2"/>
      <c r="AB541" s="2"/>
      <c r="AC541" s="2"/>
      <c r="AD541" s="2"/>
      <c r="AE541" s="2"/>
      <c r="AF541" s="2"/>
      <c r="AG541" s="2"/>
      <c r="AH541" s="2"/>
      <c r="AI541" s="2"/>
      <c r="AJ541" s="2"/>
      <c r="AK541" s="2"/>
      <c r="AL541" s="2"/>
      <c r="AM541" s="2"/>
      <c r="AN541" s="2"/>
      <c r="AO541" s="2"/>
      <c r="AP541" s="2"/>
      <c r="AQ541" s="2"/>
      <c r="AR541" s="2"/>
      <c r="AS541" s="2"/>
      <c r="AT541" s="2"/>
      <c r="AU541" s="2"/>
      <c r="AV541" s="2"/>
      <c r="AW541" s="2"/>
      <c r="AX541" s="2"/>
      <c r="AY541" s="2"/>
      <c r="AZ541" s="2"/>
      <c r="BA541" s="2"/>
      <c r="BB541" s="2"/>
      <c r="BC541" s="2"/>
      <c r="BD541" s="2"/>
      <c r="BE541" s="2"/>
      <c r="BF541" s="2"/>
      <c r="BG541" s="2"/>
      <c r="BH541" s="2"/>
      <c r="BI541" s="2"/>
      <c r="BJ541" s="2"/>
      <c r="BK541" s="2"/>
      <c r="BL541" s="2"/>
      <c r="BM541" s="2"/>
      <c r="BN541" s="2"/>
      <c r="BO541" s="2"/>
      <c r="BP541" s="2"/>
      <c r="BQ541" s="2"/>
      <c r="BR541" s="2"/>
      <c r="BS541" s="2"/>
      <c r="BT541" s="2"/>
      <c r="BU541" s="2"/>
      <c r="BV541" s="2"/>
      <c r="BW541" s="2"/>
      <c r="BX541" s="2"/>
      <c r="BY541" s="2"/>
      <c r="BZ541" s="2"/>
      <c r="CA541" s="2"/>
      <c r="CB541" s="2"/>
      <c r="CC541" s="2"/>
      <c r="CD541" s="2"/>
      <c r="CE541" s="2"/>
      <c r="CF541" s="2"/>
    </row>
    <row r="542" spans="1:84" ht="12.65" customHeight="1" x14ac:dyDescent="0.35">
      <c r="A542" s="2" t="s">
        <v>556</v>
      </c>
      <c r="B542" s="445">
        <f>'[1]Prior Year'!AV71</f>
        <v>0</v>
      </c>
      <c r="C542" s="445">
        <f>AV71</f>
        <v>0</v>
      </c>
      <c r="D542" s="435" t="s">
        <v>529</v>
      </c>
      <c r="E542" s="435" t="s">
        <v>529</v>
      </c>
      <c r="F542" s="446"/>
      <c r="G542" s="446"/>
      <c r="H542" s="447"/>
      <c r="I542" s="270"/>
      <c r="J542" s="2"/>
      <c r="K542" s="439"/>
      <c r="L542" s="439"/>
      <c r="M542" s="2"/>
      <c r="N542" s="2"/>
      <c r="O542" s="2"/>
      <c r="P542" s="2"/>
      <c r="Q542" s="2"/>
      <c r="R542" s="2"/>
      <c r="S542" s="2"/>
      <c r="T542" s="2"/>
      <c r="U542" s="2"/>
      <c r="V542" s="2"/>
      <c r="W542" s="2"/>
      <c r="X542" s="2"/>
      <c r="Y542" s="2"/>
      <c r="Z542" s="2"/>
      <c r="AA542" s="2"/>
      <c r="AB542" s="2"/>
      <c r="AC542" s="2"/>
      <c r="AD542" s="2"/>
      <c r="AE542" s="2"/>
      <c r="AF542" s="2"/>
      <c r="AG542" s="2"/>
      <c r="AH542" s="2"/>
      <c r="AI542" s="2"/>
      <c r="AJ542" s="2"/>
      <c r="AK542" s="2"/>
      <c r="AL542" s="2"/>
      <c r="AM542" s="2"/>
      <c r="AN542" s="2"/>
      <c r="AO542" s="2"/>
      <c r="AP542" s="2"/>
      <c r="AQ542" s="2"/>
      <c r="AR542" s="2"/>
      <c r="AS542" s="2"/>
      <c r="AT542" s="2"/>
      <c r="AU542" s="2"/>
      <c r="AV542" s="2"/>
      <c r="AW542" s="2"/>
      <c r="AX542" s="2"/>
      <c r="AY542" s="2"/>
      <c r="AZ542" s="2"/>
      <c r="BA542" s="2"/>
      <c r="BB542" s="2"/>
      <c r="BC542" s="2"/>
      <c r="BD542" s="2"/>
      <c r="BE542" s="2"/>
      <c r="BF542" s="2"/>
      <c r="BG542" s="2"/>
      <c r="BH542" s="2"/>
      <c r="BI542" s="2"/>
      <c r="BJ542" s="2"/>
      <c r="BK542" s="2"/>
      <c r="BL542" s="2"/>
      <c r="BM542" s="2"/>
      <c r="BN542" s="2"/>
      <c r="BO542" s="2"/>
      <c r="BP542" s="2"/>
      <c r="BQ542" s="2"/>
      <c r="BR542" s="2"/>
      <c r="BS542" s="2"/>
      <c r="BT542" s="2"/>
      <c r="BU542" s="2"/>
      <c r="BV542" s="2"/>
      <c r="BW542" s="2"/>
      <c r="BX542" s="2"/>
      <c r="BY542" s="2"/>
      <c r="BZ542" s="2"/>
      <c r="CA542" s="2"/>
      <c r="CB542" s="2"/>
      <c r="CC542" s="2"/>
      <c r="CD542" s="2"/>
      <c r="CE542" s="2"/>
      <c r="CF542" s="2"/>
    </row>
    <row r="543" spans="1:84" ht="12.65" customHeight="1" x14ac:dyDescent="0.35">
      <c r="A543" s="2" t="s">
        <v>1248</v>
      </c>
      <c r="B543" s="445">
        <f>'[1]Prior Year'!AW71</f>
        <v>0</v>
      </c>
      <c r="C543" s="445">
        <f>AW71</f>
        <v>0</v>
      </c>
      <c r="D543" s="435" t="s">
        <v>529</v>
      </c>
      <c r="E543" s="435" t="s">
        <v>529</v>
      </c>
      <c r="F543" s="446"/>
      <c r="G543" s="446"/>
      <c r="H543" s="447"/>
      <c r="I543" s="270"/>
      <c r="J543" s="2"/>
      <c r="K543" s="439"/>
      <c r="L543" s="439"/>
      <c r="M543" s="2"/>
      <c r="N543" s="2"/>
      <c r="O543" s="2"/>
      <c r="P543" s="2"/>
      <c r="Q543" s="2"/>
      <c r="R543" s="2"/>
      <c r="S543" s="2"/>
      <c r="T543" s="2"/>
      <c r="U543" s="2"/>
      <c r="V543" s="2"/>
      <c r="W543" s="2"/>
      <c r="X543" s="2"/>
      <c r="Y543" s="2"/>
      <c r="Z543" s="2"/>
      <c r="AA543" s="2"/>
      <c r="AB543" s="2"/>
      <c r="AC543" s="2"/>
      <c r="AD543" s="2"/>
      <c r="AE543" s="2"/>
      <c r="AF543" s="2"/>
      <c r="AG543" s="2"/>
      <c r="AH543" s="2"/>
      <c r="AI543" s="2"/>
      <c r="AJ543" s="2"/>
      <c r="AK543" s="2"/>
      <c r="AL543" s="2"/>
      <c r="AM543" s="2"/>
      <c r="AN543" s="2"/>
      <c r="AO543" s="2"/>
      <c r="AP543" s="2"/>
      <c r="AQ543" s="2"/>
      <c r="AR543" s="2"/>
      <c r="AS543" s="2"/>
      <c r="AT543" s="2"/>
      <c r="AU543" s="2"/>
      <c r="AV543" s="2"/>
      <c r="AW543" s="2"/>
      <c r="AX543" s="2"/>
      <c r="AY543" s="2"/>
      <c r="AZ543" s="2"/>
      <c r="BA543" s="2"/>
      <c r="BB543" s="2"/>
      <c r="BC543" s="2"/>
      <c r="BD543" s="2"/>
      <c r="BE543" s="2"/>
      <c r="BF543" s="2"/>
      <c r="BG543" s="2"/>
      <c r="BH543" s="2"/>
      <c r="BI543" s="2"/>
      <c r="BJ543" s="2"/>
      <c r="BK543" s="2"/>
      <c r="BL543" s="2"/>
      <c r="BM543" s="2"/>
      <c r="BN543" s="2"/>
      <c r="BO543" s="2"/>
      <c r="BP543" s="2"/>
      <c r="BQ543" s="2"/>
      <c r="BR543" s="2"/>
      <c r="BS543" s="2"/>
      <c r="BT543" s="2"/>
      <c r="BU543" s="2"/>
      <c r="BV543" s="2"/>
      <c r="BW543" s="2"/>
      <c r="BX543" s="2"/>
      <c r="BY543" s="2"/>
      <c r="BZ543" s="2"/>
      <c r="CA543" s="2"/>
      <c r="CB543" s="2"/>
      <c r="CC543" s="2"/>
      <c r="CD543" s="2"/>
      <c r="CE543" s="2"/>
      <c r="CF543" s="2"/>
    </row>
    <row r="544" spans="1:84" ht="12.65" customHeight="1" x14ac:dyDescent="0.35">
      <c r="A544" s="2" t="s">
        <v>557</v>
      </c>
      <c r="B544" s="445">
        <f>'[1]Prior Year'!AX71</f>
        <v>0</v>
      </c>
      <c r="C544" s="445">
        <f>AX71</f>
        <v>0</v>
      </c>
      <c r="D544" s="435" t="s">
        <v>529</v>
      </c>
      <c r="E544" s="435" t="s">
        <v>529</v>
      </c>
      <c r="F544" s="446"/>
      <c r="G544" s="446"/>
      <c r="H544" s="447"/>
      <c r="I544" s="270"/>
      <c r="J544" s="2"/>
      <c r="K544" s="439"/>
      <c r="L544" s="439"/>
      <c r="M544" s="2"/>
      <c r="N544" s="2"/>
      <c r="O544" s="2"/>
      <c r="P544" s="2"/>
      <c r="Q544" s="2"/>
      <c r="R544" s="2"/>
      <c r="S544" s="2"/>
      <c r="T544" s="2"/>
      <c r="U544" s="2"/>
      <c r="V544" s="2"/>
      <c r="W544" s="2"/>
      <c r="X544" s="2"/>
      <c r="Y544" s="2"/>
      <c r="Z544" s="2"/>
      <c r="AA544" s="2"/>
      <c r="AB544" s="2"/>
      <c r="AC544" s="2"/>
      <c r="AD544" s="2"/>
      <c r="AE544" s="2"/>
      <c r="AF544" s="2"/>
      <c r="AG544" s="2"/>
      <c r="AH544" s="2"/>
      <c r="AI544" s="2"/>
      <c r="AJ544" s="2"/>
      <c r="AK544" s="2"/>
      <c r="AL544" s="2"/>
      <c r="AM544" s="2"/>
      <c r="AN544" s="2"/>
      <c r="AO544" s="2"/>
      <c r="AP544" s="2"/>
      <c r="AQ544" s="2"/>
      <c r="AR544" s="2"/>
      <c r="AS544" s="2"/>
      <c r="AT544" s="2"/>
      <c r="AU544" s="2"/>
      <c r="AV544" s="2"/>
      <c r="AW544" s="2"/>
      <c r="AX544" s="2"/>
      <c r="AY544" s="2"/>
      <c r="AZ544" s="2"/>
      <c r="BA544" s="2"/>
      <c r="BB544" s="2"/>
      <c r="BC544" s="2"/>
      <c r="BD544" s="2"/>
      <c r="BE544" s="2"/>
      <c r="BF544" s="2"/>
      <c r="BG544" s="2"/>
      <c r="BH544" s="2"/>
      <c r="BI544" s="2"/>
      <c r="BJ544" s="2"/>
      <c r="BK544" s="2"/>
      <c r="BL544" s="2"/>
      <c r="BM544" s="2"/>
      <c r="BN544" s="2"/>
      <c r="BO544" s="2"/>
      <c r="BP544" s="2"/>
      <c r="BQ544" s="2"/>
      <c r="BR544" s="2"/>
      <c r="BS544" s="2"/>
      <c r="BT544" s="2"/>
      <c r="BU544" s="2"/>
      <c r="BV544" s="2"/>
      <c r="BW544" s="2"/>
      <c r="BX544" s="2"/>
      <c r="BY544" s="2"/>
      <c r="BZ544" s="2"/>
      <c r="CA544" s="2"/>
      <c r="CB544" s="2"/>
      <c r="CC544" s="2"/>
      <c r="CD544" s="2"/>
      <c r="CE544" s="2"/>
      <c r="CF544" s="2"/>
    </row>
    <row r="545" spans="1:84" ht="12.65" customHeight="1" x14ac:dyDescent="0.35">
      <c r="A545" s="2" t="s">
        <v>558</v>
      </c>
      <c r="B545" s="445">
        <f>'[1]Prior Year'!AY71</f>
        <v>4986017.6500000004</v>
      </c>
      <c r="C545" s="445">
        <f>AY71</f>
        <v>5516718.5799999991</v>
      </c>
      <c r="D545" s="445">
        <f>'[1]Prior Year'!AY59</f>
        <v>1024722</v>
      </c>
      <c r="E545" s="2">
        <f>AY59</f>
        <v>1185247</v>
      </c>
      <c r="F545" s="446">
        <f t="shared" ref="F545:G551" si="19">IF(B545=0,"",IF(D545=0,"",B545/D545))</f>
        <v>4.8657271435569847</v>
      </c>
      <c r="G545" s="446">
        <f t="shared" si="19"/>
        <v>4.654488541207022</v>
      </c>
      <c r="H545" s="447" t="str">
        <f t="shared" si="16"/>
        <v/>
      </c>
      <c r="I545" s="270"/>
      <c r="J545" s="2"/>
      <c r="K545" s="439"/>
      <c r="L545" s="439"/>
      <c r="M545" s="2"/>
      <c r="N545" s="2"/>
      <c r="O545" s="2"/>
      <c r="P545" s="2"/>
      <c r="Q545" s="2"/>
      <c r="R545" s="2"/>
      <c r="S545" s="2"/>
      <c r="T545" s="2"/>
      <c r="U545" s="2"/>
      <c r="V545" s="2"/>
      <c r="W545" s="2"/>
      <c r="X545" s="2"/>
      <c r="Y545" s="2"/>
      <c r="Z545" s="2"/>
      <c r="AA545" s="2"/>
      <c r="AB545" s="2"/>
      <c r="AC545" s="2"/>
      <c r="AD545" s="2"/>
      <c r="AE545" s="2"/>
      <c r="AF545" s="2"/>
      <c r="AG545" s="2"/>
      <c r="AH545" s="2"/>
      <c r="AI545" s="2"/>
      <c r="AJ545" s="2"/>
      <c r="AK545" s="2"/>
      <c r="AL545" s="2"/>
      <c r="AM545" s="2"/>
      <c r="AN545" s="2"/>
      <c r="AO545" s="2"/>
      <c r="AP545" s="2"/>
      <c r="AQ545" s="2"/>
      <c r="AR545" s="2"/>
      <c r="AS545" s="2"/>
      <c r="AT545" s="2"/>
      <c r="AU545" s="2"/>
      <c r="AV545" s="2"/>
      <c r="AW545" s="2"/>
      <c r="AX545" s="2"/>
      <c r="AY545" s="2"/>
      <c r="AZ545" s="2"/>
      <c r="BA545" s="2"/>
      <c r="BB545" s="2"/>
      <c r="BC545" s="2"/>
      <c r="BD545" s="2"/>
      <c r="BE545" s="2"/>
      <c r="BF545" s="2"/>
      <c r="BG545" s="2"/>
      <c r="BH545" s="2"/>
      <c r="BI545" s="2"/>
      <c r="BJ545" s="2"/>
      <c r="BK545" s="2"/>
      <c r="BL545" s="2"/>
      <c r="BM545" s="2"/>
      <c r="BN545" s="2"/>
      <c r="BO545" s="2"/>
      <c r="BP545" s="2"/>
      <c r="BQ545" s="2"/>
      <c r="BR545" s="2"/>
      <c r="BS545" s="2"/>
      <c r="BT545" s="2"/>
      <c r="BU545" s="2"/>
      <c r="BV545" s="2"/>
      <c r="BW545" s="2"/>
      <c r="BX545" s="2"/>
      <c r="BY545" s="2"/>
      <c r="BZ545" s="2"/>
      <c r="CA545" s="2"/>
      <c r="CB545" s="2"/>
      <c r="CC545" s="2"/>
      <c r="CD545" s="2"/>
      <c r="CE545" s="2"/>
      <c r="CF545" s="2"/>
    </row>
    <row r="546" spans="1:84" ht="12.65" customHeight="1" x14ac:dyDescent="0.35">
      <c r="A546" s="2" t="s">
        <v>559</v>
      </c>
      <c r="B546" s="445">
        <f>'[1]Prior Year'!AZ71</f>
        <v>0</v>
      </c>
      <c r="C546" s="445">
        <f>AZ71</f>
        <v>0</v>
      </c>
      <c r="D546" s="445">
        <f>'[1]Prior Year'!AZ59</f>
        <v>0</v>
      </c>
      <c r="E546" s="2">
        <f>AZ59</f>
        <v>0</v>
      </c>
      <c r="F546" s="446" t="str">
        <f t="shared" si="19"/>
        <v/>
      </c>
      <c r="G546" s="446" t="str">
        <f t="shared" si="19"/>
        <v/>
      </c>
      <c r="H546" s="447" t="str">
        <f t="shared" si="16"/>
        <v/>
      </c>
      <c r="I546" s="270"/>
      <c r="J546" s="2"/>
      <c r="K546" s="439"/>
      <c r="L546" s="439"/>
      <c r="M546" s="2"/>
      <c r="N546" s="2"/>
      <c r="O546" s="2"/>
      <c r="P546" s="2"/>
      <c r="Q546" s="2"/>
      <c r="R546" s="2"/>
      <c r="S546" s="2"/>
      <c r="T546" s="2"/>
      <c r="U546" s="2"/>
      <c r="V546" s="2"/>
      <c r="W546" s="2"/>
      <c r="X546" s="2"/>
      <c r="Y546" s="2"/>
      <c r="Z546" s="2"/>
      <c r="AA546" s="2"/>
      <c r="AB546" s="2"/>
      <c r="AC546" s="2"/>
      <c r="AD546" s="2"/>
      <c r="AE546" s="2"/>
      <c r="AF546" s="2"/>
      <c r="AG546" s="2"/>
      <c r="AH546" s="2"/>
      <c r="AI546" s="2"/>
      <c r="AJ546" s="2"/>
      <c r="AK546" s="2"/>
      <c r="AL546" s="2"/>
      <c r="AM546" s="2"/>
      <c r="AN546" s="2"/>
      <c r="AO546" s="2"/>
      <c r="AP546" s="2"/>
      <c r="AQ546" s="2"/>
      <c r="AR546" s="2"/>
      <c r="AS546" s="2"/>
      <c r="AT546" s="2"/>
      <c r="AU546" s="2"/>
      <c r="AV546" s="2"/>
      <c r="AW546" s="2"/>
      <c r="AX546" s="2"/>
      <c r="AY546" s="2"/>
      <c r="AZ546" s="2"/>
      <c r="BA546" s="2"/>
      <c r="BB546" s="2"/>
      <c r="BC546" s="2"/>
      <c r="BD546" s="2"/>
      <c r="BE546" s="2"/>
      <c r="BF546" s="2"/>
      <c r="BG546" s="2"/>
      <c r="BH546" s="2"/>
      <c r="BI546" s="2"/>
      <c r="BJ546" s="2"/>
      <c r="BK546" s="2"/>
      <c r="BL546" s="2"/>
      <c r="BM546" s="2"/>
      <c r="BN546" s="2"/>
      <c r="BO546" s="2"/>
      <c r="BP546" s="2"/>
      <c r="BQ546" s="2"/>
      <c r="BR546" s="2"/>
      <c r="BS546" s="2"/>
      <c r="BT546" s="2"/>
      <c r="BU546" s="2"/>
      <c r="BV546" s="2"/>
      <c r="BW546" s="2"/>
      <c r="BX546" s="2"/>
      <c r="BY546" s="2"/>
      <c r="BZ546" s="2"/>
      <c r="CA546" s="2"/>
      <c r="CB546" s="2"/>
      <c r="CC546" s="2"/>
      <c r="CD546" s="2"/>
      <c r="CE546" s="2"/>
      <c r="CF546" s="2"/>
    </row>
    <row r="547" spans="1:84" ht="12.65" customHeight="1" x14ac:dyDescent="0.35">
      <c r="A547" s="2" t="s">
        <v>560</v>
      </c>
      <c r="B547" s="445">
        <f>'[1]Prior Year'!BA71</f>
        <v>1171567.21</v>
      </c>
      <c r="C547" s="445">
        <f>BA71</f>
        <v>1138862.9100000001</v>
      </c>
      <c r="D547" s="445">
        <f>'[1]Prior Year'!BA59</f>
        <v>0</v>
      </c>
      <c r="E547" s="2">
        <f>BA59</f>
        <v>0</v>
      </c>
      <c r="F547" s="446" t="str">
        <f t="shared" si="19"/>
        <v/>
      </c>
      <c r="G547" s="446" t="str">
        <f t="shared" si="19"/>
        <v/>
      </c>
      <c r="H547" s="447" t="str">
        <f t="shared" si="16"/>
        <v/>
      </c>
      <c r="I547" s="270"/>
      <c r="J547" s="2"/>
      <c r="K547" s="439"/>
      <c r="L547" s="439"/>
      <c r="M547" s="2"/>
      <c r="N547" s="2"/>
      <c r="O547" s="2"/>
      <c r="P547" s="2"/>
      <c r="Q547" s="2"/>
      <c r="R547" s="2"/>
      <c r="S547" s="2"/>
      <c r="T547" s="2"/>
      <c r="U547" s="2"/>
      <c r="V547" s="2"/>
      <c r="W547" s="2"/>
      <c r="X547" s="2"/>
      <c r="Y547" s="2"/>
      <c r="Z547" s="2"/>
      <c r="AA547" s="2"/>
      <c r="AB547" s="2"/>
      <c r="AC547" s="2"/>
      <c r="AD547" s="2"/>
      <c r="AE547" s="2"/>
      <c r="AF547" s="2"/>
      <c r="AG547" s="2"/>
      <c r="AH547" s="2"/>
      <c r="AI547" s="2"/>
      <c r="AJ547" s="2"/>
      <c r="AK547" s="2"/>
      <c r="AL547" s="2"/>
      <c r="AM547" s="2"/>
      <c r="AN547" s="2"/>
      <c r="AO547" s="2"/>
      <c r="AP547" s="2"/>
      <c r="AQ547" s="2"/>
      <c r="AR547" s="2"/>
      <c r="AS547" s="2"/>
      <c r="AT547" s="2"/>
      <c r="AU547" s="2"/>
      <c r="AV547" s="2"/>
      <c r="AW547" s="2"/>
      <c r="AX547" s="2"/>
      <c r="AY547" s="2"/>
      <c r="AZ547" s="2"/>
      <c r="BA547" s="2"/>
      <c r="BB547" s="2"/>
      <c r="BC547" s="2"/>
      <c r="BD547" s="2"/>
      <c r="BE547" s="2"/>
      <c r="BF547" s="2"/>
      <c r="BG547" s="2"/>
      <c r="BH547" s="2"/>
      <c r="BI547" s="2"/>
      <c r="BJ547" s="2"/>
      <c r="BK547" s="2"/>
      <c r="BL547" s="2"/>
      <c r="BM547" s="2"/>
      <c r="BN547" s="2"/>
      <c r="BO547" s="2"/>
      <c r="BP547" s="2"/>
      <c r="BQ547" s="2"/>
      <c r="BR547" s="2"/>
      <c r="BS547" s="2"/>
      <c r="BT547" s="2"/>
      <c r="BU547" s="2"/>
      <c r="BV547" s="2"/>
      <c r="BW547" s="2"/>
      <c r="BX547" s="2"/>
      <c r="BY547" s="2"/>
      <c r="BZ547" s="2"/>
      <c r="CA547" s="2"/>
      <c r="CB547" s="2"/>
      <c r="CC547" s="2"/>
      <c r="CD547" s="2"/>
      <c r="CE547" s="2"/>
      <c r="CF547" s="2"/>
    </row>
    <row r="548" spans="1:84" ht="12.65" customHeight="1" x14ac:dyDescent="0.35">
      <c r="A548" s="2" t="s">
        <v>561</v>
      </c>
      <c r="B548" s="445">
        <f>'[1]Prior Year'!BB71</f>
        <v>3586075.69</v>
      </c>
      <c r="C548" s="445">
        <f>BB71</f>
        <v>3374070.67</v>
      </c>
      <c r="D548" s="435" t="s">
        <v>529</v>
      </c>
      <c r="E548" s="435" t="s">
        <v>529</v>
      </c>
      <c r="F548" s="446"/>
      <c r="G548" s="446"/>
      <c r="H548" s="447"/>
      <c r="I548" s="270"/>
      <c r="J548" s="2"/>
      <c r="K548" s="439"/>
      <c r="L548" s="439"/>
      <c r="M548" s="2"/>
      <c r="N548" s="2"/>
      <c r="O548" s="2"/>
      <c r="P548" s="2"/>
      <c r="Q548" s="2"/>
      <c r="R548" s="2"/>
      <c r="S548" s="2"/>
      <c r="T548" s="2"/>
      <c r="U548" s="2"/>
      <c r="V548" s="2"/>
      <c r="W548" s="2"/>
      <c r="X548" s="2"/>
      <c r="Y548" s="2"/>
      <c r="Z548" s="2"/>
      <c r="AA548" s="2"/>
      <c r="AB548" s="2"/>
      <c r="AC548" s="2"/>
      <c r="AD548" s="2"/>
      <c r="AE548" s="2"/>
      <c r="AF548" s="2"/>
      <c r="AG548" s="2"/>
      <c r="AH548" s="2"/>
      <c r="AI548" s="2"/>
      <c r="AJ548" s="2"/>
      <c r="AK548" s="2"/>
      <c r="AL548" s="2"/>
      <c r="AM548" s="2"/>
      <c r="AN548" s="2"/>
      <c r="AO548" s="2"/>
      <c r="AP548" s="2"/>
      <c r="AQ548" s="2"/>
      <c r="AR548" s="2"/>
      <c r="AS548" s="2"/>
      <c r="AT548" s="2"/>
      <c r="AU548" s="2"/>
      <c r="AV548" s="2"/>
      <c r="AW548" s="2"/>
      <c r="AX548" s="2"/>
      <c r="AY548" s="2"/>
      <c r="AZ548" s="2"/>
      <c r="BA548" s="2"/>
      <c r="BB548" s="2"/>
      <c r="BC548" s="2"/>
      <c r="BD548" s="2"/>
      <c r="BE548" s="2"/>
      <c r="BF548" s="2"/>
      <c r="BG548" s="2"/>
      <c r="BH548" s="2"/>
      <c r="BI548" s="2"/>
      <c r="BJ548" s="2"/>
      <c r="BK548" s="2"/>
      <c r="BL548" s="2"/>
      <c r="BM548" s="2"/>
      <c r="BN548" s="2"/>
      <c r="BO548" s="2"/>
      <c r="BP548" s="2"/>
      <c r="BQ548" s="2"/>
      <c r="BR548" s="2"/>
      <c r="BS548" s="2"/>
      <c r="BT548" s="2"/>
      <c r="BU548" s="2"/>
      <c r="BV548" s="2"/>
      <c r="BW548" s="2"/>
      <c r="BX548" s="2"/>
      <c r="BY548" s="2"/>
      <c r="BZ548" s="2"/>
      <c r="CA548" s="2"/>
      <c r="CB548" s="2"/>
      <c r="CC548" s="2"/>
      <c r="CD548" s="2"/>
      <c r="CE548" s="2"/>
      <c r="CF548" s="2"/>
    </row>
    <row r="549" spans="1:84" ht="12.65" customHeight="1" x14ac:dyDescent="0.35">
      <c r="A549" s="2" t="s">
        <v>562</v>
      </c>
      <c r="B549" s="445">
        <f>'[1]Prior Year'!BC71</f>
        <v>0</v>
      </c>
      <c r="C549" s="445">
        <f>BC71</f>
        <v>0</v>
      </c>
      <c r="D549" s="435" t="s">
        <v>529</v>
      </c>
      <c r="E549" s="435" t="s">
        <v>529</v>
      </c>
      <c r="F549" s="446"/>
      <c r="G549" s="446"/>
      <c r="H549" s="447"/>
      <c r="I549" s="270"/>
      <c r="J549" s="2"/>
      <c r="K549" s="439"/>
      <c r="L549" s="439"/>
      <c r="M549" s="2"/>
      <c r="N549" s="2"/>
      <c r="O549" s="2"/>
      <c r="P549" s="2"/>
      <c r="Q549" s="2"/>
      <c r="R549" s="2"/>
      <c r="S549" s="2"/>
      <c r="T549" s="2"/>
      <c r="U549" s="2"/>
      <c r="V549" s="2"/>
      <c r="W549" s="2"/>
      <c r="X549" s="2"/>
      <c r="Y549" s="2"/>
      <c r="Z549" s="2"/>
      <c r="AA549" s="2"/>
      <c r="AB549" s="2"/>
      <c r="AC549" s="2"/>
      <c r="AD549" s="2"/>
      <c r="AE549" s="2"/>
      <c r="AF549" s="2"/>
      <c r="AG549" s="2"/>
      <c r="AH549" s="2"/>
      <c r="AI549" s="2"/>
      <c r="AJ549" s="2"/>
      <c r="AK549" s="2"/>
      <c r="AL549" s="2"/>
      <c r="AM549" s="2"/>
      <c r="AN549" s="2"/>
      <c r="AO549" s="2"/>
      <c r="AP549" s="2"/>
      <c r="AQ549" s="2"/>
      <c r="AR549" s="2"/>
      <c r="AS549" s="2"/>
      <c r="AT549" s="2"/>
      <c r="AU549" s="2"/>
      <c r="AV549" s="2"/>
      <c r="AW549" s="2"/>
      <c r="AX549" s="2"/>
      <c r="AY549" s="2"/>
      <c r="AZ549" s="2"/>
      <c r="BA549" s="2"/>
      <c r="BB549" s="2"/>
      <c r="BC549" s="2"/>
      <c r="BD549" s="2"/>
      <c r="BE549" s="2"/>
      <c r="BF549" s="2"/>
      <c r="BG549" s="2"/>
      <c r="BH549" s="2"/>
      <c r="BI549" s="2"/>
      <c r="BJ549" s="2"/>
      <c r="BK549" s="2"/>
      <c r="BL549" s="2"/>
      <c r="BM549" s="2"/>
      <c r="BN549" s="2"/>
      <c r="BO549" s="2"/>
      <c r="BP549" s="2"/>
      <c r="BQ549" s="2"/>
      <c r="BR549" s="2"/>
      <c r="BS549" s="2"/>
      <c r="BT549" s="2"/>
      <c r="BU549" s="2"/>
      <c r="BV549" s="2"/>
      <c r="BW549" s="2"/>
      <c r="BX549" s="2"/>
      <c r="BY549" s="2"/>
      <c r="BZ549" s="2"/>
      <c r="CA549" s="2"/>
      <c r="CB549" s="2"/>
      <c r="CC549" s="2"/>
      <c r="CD549" s="2"/>
      <c r="CE549" s="2"/>
      <c r="CF549" s="2"/>
    </row>
    <row r="550" spans="1:84" ht="12.65" customHeight="1" x14ac:dyDescent="0.35">
      <c r="A550" s="2" t="s">
        <v>563</v>
      </c>
      <c r="B550" s="445">
        <f>'[1]Prior Year'!BD71</f>
        <v>363977.42000000004</v>
      </c>
      <c r="C550" s="445">
        <f>BD71</f>
        <v>327877.30000000005</v>
      </c>
      <c r="D550" s="435" t="s">
        <v>529</v>
      </c>
      <c r="E550" s="435" t="s">
        <v>529</v>
      </c>
      <c r="F550" s="446"/>
      <c r="G550" s="446"/>
      <c r="H550" s="447"/>
      <c r="I550" s="270"/>
      <c r="J550" s="2"/>
      <c r="K550" s="439"/>
      <c r="L550" s="439"/>
      <c r="M550" s="2"/>
      <c r="N550" s="2"/>
      <c r="O550" s="2"/>
      <c r="P550" s="2"/>
      <c r="Q550" s="2"/>
      <c r="R550" s="2"/>
      <c r="S550" s="2"/>
      <c r="T550" s="2"/>
      <c r="U550" s="2"/>
      <c r="V550" s="2"/>
      <c r="W550" s="2"/>
      <c r="X550" s="2"/>
      <c r="Y550" s="2"/>
      <c r="Z550" s="2"/>
      <c r="AA550" s="2"/>
      <c r="AB550" s="2"/>
      <c r="AC550" s="2"/>
      <c r="AD550" s="2"/>
      <c r="AE550" s="2"/>
      <c r="AF550" s="2"/>
      <c r="AG550" s="2"/>
      <c r="AH550" s="2"/>
      <c r="AI550" s="2"/>
      <c r="AJ550" s="2"/>
      <c r="AK550" s="2"/>
      <c r="AL550" s="2"/>
      <c r="AM550" s="2"/>
      <c r="AN550" s="2"/>
      <c r="AO550" s="2"/>
      <c r="AP550" s="2"/>
      <c r="AQ550" s="2"/>
      <c r="AR550" s="2"/>
      <c r="AS550" s="2"/>
      <c r="AT550" s="2"/>
      <c r="AU550" s="2"/>
      <c r="AV550" s="2"/>
      <c r="AW550" s="2"/>
      <c r="AX550" s="2"/>
      <c r="AY550" s="2"/>
      <c r="AZ550" s="2"/>
      <c r="BA550" s="2"/>
      <c r="BB550" s="2"/>
      <c r="BC550" s="2"/>
      <c r="BD550" s="2"/>
      <c r="BE550" s="2"/>
      <c r="BF550" s="2"/>
      <c r="BG550" s="2"/>
      <c r="BH550" s="2"/>
      <c r="BI550" s="2"/>
      <c r="BJ550" s="2"/>
      <c r="BK550" s="2"/>
      <c r="BL550" s="2"/>
      <c r="BM550" s="2"/>
      <c r="BN550" s="2"/>
      <c r="BO550" s="2"/>
      <c r="BP550" s="2"/>
      <c r="BQ550" s="2"/>
      <c r="BR550" s="2"/>
      <c r="BS550" s="2"/>
      <c r="BT550" s="2"/>
      <c r="BU550" s="2"/>
      <c r="BV550" s="2"/>
      <c r="BW550" s="2"/>
      <c r="BX550" s="2"/>
      <c r="BY550" s="2"/>
      <c r="BZ550" s="2"/>
      <c r="CA550" s="2"/>
      <c r="CB550" s="2"/>
      <c r="CC550" s="2"/>
      <c r="CD550" s="2"/>
      <c r="CE550" s="2"/>
      <c r="CF550" s="2"/>
    </row>
    <row r="551" spans="1:84" ht="12.65" customHeight="1" x14ac:dyDescent="0.35">
      <c r="A551" s="2" t="s">
        <v>564</v>
      </c>
      <c r="B551" s="445">
        <f>'[1]Prior Year'!BE71</f>
        <v>3201292.4899999998</v>
      </c>
      <c r="C551" s="445">
        <f>BE71</f>
        <v>3577933.9599999995</v>
      </c>
      <c r="D551" s="445">
        <f>'[1]Prior Year'!BE59</f>
        <v>506566</v>
      </c>
      <c r="E551" s="2">
        <f>BE59</f>
        <v>462666</v>
      </c>
      <c r="F551" s="446">
        <f t="shared" si="19"/>
        <v>6.319596044740468</v>
      </c>
      <c r="G551" s="446">
        <f t="shared" si="19"/>
        <v>7.7332978001409209</v>
      </c>
      <c r="H551" s="447" t="str">
        <f t="shared" si="16"/>
        <v/>
      </c>
      <c r="I551" s="270"/>
      <c r="J551" s="2"/>
      <c r="K551" s="439"/>
      <c r="L551" s="439"/>
      <c r="M551" s="2"/>
      <c r="N551" s="2"/>
      <c r="O551" s="2"/>
      <c r="P551" s="2"/>
      <c r="Q551" s="2"/>
      <c r="R551" s="2"/>
      <c r="S551" s="2"/>
      <c r="T551" s="2"/>
      <c r="U551" s="2"/>
      <c r="V551" s="2"/>
      <c r="W551" s="2"/>
      <c r="X551" s="2"/>
      <c r="Y551" s="2"/>
      <c r="Z551" s="2"/>
      <c r="AA551" s="2"/>
      <c r="AB551" s="2"/>
      <c r="AC551" s="2"/>
      <c r="AD551" s="2"/>
      <c r="AE551" s="2"/>
      <c r="AF551" s="2"/>
      <c r="AG551" s="2"/>
      <c r="AH551" s="2"/>
      <c r="AI551" s="2"/>
      <c r="AJ551" s="2"/>
      <c r="AK551" s="2"/>
      <c r="AL551" s="2"/>
      <c r="AM551" s="2"/>
      <c r="AN551" s="2"/>
      <c r="AO551" s="2"/>
      <c r="AP551" s="2"/>
      <c r="AQ551" s="2"/>
      <c r="AR551" s="2"/>
      <c r="AS551" s="2"/>
      <c r="AT551" s="2"/>
      <c r="AU551" s="2"/>
      <c r="AV551" s="2"/>
      <c r="AW551" s="2"/>
      <c r="AX551" s="2"/>
      <c r="AY551" s="2"/>
      <c r="AZ551" s="2"/>
      <c r="BA551" s="2"/>
      <c r="BB551" s="2"/>
      <c r="BC551" s="2"/>
      <c r="BD551" s="2"/>
      <c r="BE551" s="2"/>
      <c r="BF551" s="2"/>
      <c r="BG551" s="2"/>
      <c r="BH551" s="2"/>
      <c r="BI551" s="2"/>
      <c r="BJ551" s="2"/>
      <c r="BK551" s="2"/>
      <c r="BL551" s="2"/>
      <c r="BM551" s="2"/>
      <c r="BN551" s="2"/>
      <c r="BO551" s="2"/>
      <c r="BP551" s="2"/>
      <c r="BQ551" s="2"/>
      <c r="BR551" s="2"/>
      <c r="BS551" s="2"/>
      <c r="BT551" s="2"/>
      <c r="BU551" s="2"/>
      <c r="BV551" s="2"/>
      <c r="BW551" s="2"/>
      <c r="BX551" s="2"/>
      <c r="BY551" s="2"/>
      <c r="BZ551" s="2"/>
      <c r="CA551" s="2"/>
      <c r="CB551" s="2"/>
      <c r="CC551" s="2"/>
      <c r="CD551" s="2"/>
      <c r="CE551" s="2"/>
      <c r="CF551" s="2"/>
    </row>
    <row r="552" spans="1:84" ht="12.65" customHeight="1" x14ac:dyDescent="0.35">
      <c r="A552" s="2" t="s">
        <v>565</v>
      </c>
      <c r="B552" s="445">
        <f>'[1]Prior Year'!BF71</f>
        <v>3647023.0900000003</v>
      </c>
      <c r="C552" s="445">
        <f>BF71</f>
        <v>3325626.57</v>
      </c>
      <c r="D552" s="435" t="s">
        <v>529</v>
      </c>
      <c r="E552" s="435" t="s">
        <v>529</v>
      </c>
      <c r="F552" s="446"/>
      <c r="G552" s="446"/>
      <c r="H552" s="447"/>
      <c r="I552" s="270"/>
      <c r="J552" s="401"/>
      <c r="K552" s="2"/>
      <c r="L552" s="2"/>
      <c r="M552" s="447"/>
      <c r="N552" s="2"/>
      <c r="O552" s="2"/>
      <c r="P552" s="2"/>
      <c r="Q552" s="2"/>
      <c r="R552" s="2"/>
      <c r="S552" s="2"/>
      <c r="T552" s="2"/>
      <c r="U552" s="2"/>
      <c r="V552" s="2"/>
      <c r="W552" s="2"/>
      <c r="X552" s="2"/>
      <c r="Y552" s="2"/>
      <c r="Z552" s="2"/>
      <c r="AA552" s="2"/>
      <c r="AB552" s="2"/>
      <c r="AC552" s="2"/>
      <c r="AD552" s="2"/>
      <c r="AE552" s="2"/>
      <c r="AF552" s="2"/>
      <c r="AG552" s="2"/>
      <c r="AH552" s="2"/>
      <c r="AI552" s="2"/>
      <c r="AJ552" s="2"/>
      <c r="AK552" s="2"/>
      <c r="AL552" s="2"/>
      <c r="AM552" s="2"/>
      <c r="AN552" s="2"/>
      <c r="AO552" s="2"/>
      <c r="AP552" s="2"/>
      <c r="AQ552" s="2"/>
      <c r="AR552" s="2"/>
      <c r="AS552" s="2"/>
      <c r="AT552" s="2"/>
      <c r="AU552" s="2"/>
      <c r="AV552" s="2"/>
      <c r="AW552" s="2"/>
      <c r="AX552" s="2"/>
      <c r="AY552" s="2"/>
      <c r="AZ552" s="2"/>
      <c r="BA552" s="2"/>
      <c r="BB552" s="2"/>
      <c r="BC552" s="2"/>
      <c r="BD552" s="2"/>
      <c r="BE552" s="2"/>
      <c r="BF552" s="2"/>
      <c r="BG552" s="2"/>
      <c r="BH552" s="2"/>
      <c r="BI552" s="2"/>
      <c r="BJ552" s="2"/>
      <c r="BK552" s="2"/>
      <c r="BL552" s="2"/>
      <c r="BM552" s="2"/>
      <c r="BN552" s="2"/>
      <c r="BO552" s="2"/>
      <c r="BP552" s="2"/>
      <c r="BQ552" s="2"/>
      <c r="BR552" s="2"/>
      <c r="BS552" s="2"/>
      <c r="BT552" s="2"/>
      <c r="BU552" s="2"/>
      <c r="BV552" s="2"/>
      <c r="BW552" s="2"/>
      <c r="BX552" s="2"/>
      <c r="BY552" s="2"/>
      <c r="BZ552" s="2"/>
      <c r="CA552" s="2"/>
      <c r="CB552" s="2"/>
      <c r="CC552" s="2"/>
      <c r="CD552" s="2"/>
      <c r="CE552" s="2"/>
      <c r="CF552" s="2"/>
    </row>
    <row r="553" spans="1:84" ht="12.65" customHeight="1" x14ac:dyDescent="0.35">
      <c r="A553" s="2" t="s">
        <v>566</v>
      </c>
      <c r="B553" s="445">
        <f>'[1]Prior Year'!BG71</f>
        <v>309054.67</v>
      </c>
      <c r="C553" s="445">
        <f>BG71</f>
        <v>313242.51999999996</v>
      </c>
      <c r="D553" s="435" t="s">
        <v>529</v>
      </c>
      <c r="E553" s="435" t="s">
        <v>529</v>
      </c>
      <c r="F553" s="446"/>
      <c r="G553" s="446"/>
      <c r="H553" s="447"/>
      <c r="I553" s="2"/>
      <c r="J553" s="401"/>
      <c r="K553" s="2"/>
      <c r="L553" s="2"/>
      <c r="M553" s="447"/>
      <c r="N553" s="2"/>
      <c r="O553" s="2"/>
      <c r="P553" s="2"/>
      <c r="Q553" s="2"/>
      <c r="R553" s="2"/>
      <c r="S553" s="2"/>
      <c r="T553" s="2"/>
      <c r="U553" s="2"/>
      <c r="V553" s="2"/>
      <c r="W553" s="2"/>
      <c r="X553" s="2"/>
      <c r="Y553" s="2"/>
      <c r="Z553" s="2"/>
      <c r="AA553" s="2"/>
      <c r="AB553" s="2"/>
      <c r="AC553" s="2"/>
      <c r="AD553" s="2"/>
      <c r="AE553" s="2"/>
      <c r="AF553" s="2"/>
      <c r="AG553" s="2"/>
      <c r="AH553" s="2"/>
      <c r="AI553" s="2"/>
      <c r="AJ553" s="2"/>
      <c r="AK553" s="2"/>
      <c r="AL553" s="2"/>
      <c r="AM553" s="2"/>
      <c r="AN553" s="2"/>
      <c r="AO553" s="2"/>
      <c r="AP553" s="2"/>
      <c r="AQ553" s="2"/>
      <c r="AR553" s="2"/>
      <c r="AS553" s="2"/>
      <c r="AT553" s="2"/>
      <c r="AU553" s="2"/>
      <c r="AV553" s="2"/>
      <c r="AW553" s="2"/>
      <c r="AX553" s="2"/>
      <c r="AY553" s="2"/>
      <c r="AZ553" s="2"/>
      <c r="BA553" s="2"/>
      <c r="BB553" s="2"/>
      <c r="BC553" s="2"/>
      <c r="BD553" s="2"/>
      <c r="BE553" s="2"/>
      <c r="BF553" s="2"/>
      <c r="BG553" s="2"/>
      <c r="BH553" s="2"/>
      <c r="BI553" s="2"/>
      <c r="BJ553" s="2"/>
      <c r="BK553" s="2"/>
      <c r="BL553" s="2"/>
      <c r="BM553" s="2"/>
      <c r="BN553" s="2"/>
      <c r="BO553" s="2"/>
      <c r="BP553" s="2"/>
      <c r="BQ553" s="2"/>
      <c r="BR553" s="2"/>
      <c r="BS553" s="2"/>
      <c r="BT553" s="2"/>
      <c r="BU553" s="2"/>
      <c r="BV553" s="2"/>
      <c r="BW553" s="2"/>
      <c r="BX553" s="2"/>
      <c r="BY553" s="2"/>
      <c r="BZ553" s="2"/>
      <c r="CA553" s="2"/>
      <c r="CB553" s="2"/>
      <c r="CC553" s="2"/>
      <c r="CD553" s="2"/>
      <c r="CE553" s="2"/>
      <c r="CF553" s="2"/>
    </row>
    <row r="554" spans="1:84" ht="12.65" customHeight="1" x14ac:dyDescent="0.35">
      <c r="A554" s="2" t="s">
        <v>567</v>
      </c>
      <c r="B554" s="445">
        <f>'[1]Prior Year'!BH71</f>
        <v>1637384.03</v>
      </c>
      <c r="C554" s="445">
        <f>BH71</f>
        <v>1984418.47</v>
      </c>
      <c r="D554" s="435" t="s">
        <v>529</v>
      </c>
      <c r="E554" s="435" t="s">
        <v>529</v>
      </c>
      <c r="F554" s="446"/>
      <c r="G554" s="446"/>
      <c r="H554" s="447"/>
      <c r="I554" s="2"/>
      <c r="J554" s="401"/>
      <c r="K554" s="2"/>
      <c r="L554" s="2"/>
      <c r="M554" s="447"/>
      <c r="N554" s="2"/>
      <c r="O554" s="2"/>
      <c r="P554" s="2"/>
      <c r="Q554" s="2"/>
      <c r="R554" s="2"/>
      <c r="S554" s="2"/>
      <c r="T554" s="2"/>
      <c r="U554" s="2"/>
      <c r="V554" s="2"/>
      <c r="W554" s="2"/>
      <c r="X554" s="2"/>
      <c r="Y554" s="2"/>
      <c r="Z554" s="2"/>
      <c r="AA554" s="2"/>
      <c r="AB554" s="2"/>
      <c r="AC554" s="2"/>
      <c r="AD554" s="2"/>
      <c r="AE554" s="2"/>
      <c r="AF554" s="2"/>
      <c r="AG554" s="2"/>
      <c r="AH554" s="2"/>
      <c r="AI554" s="2"/>
      <c r="AJ554" s="2"/>
      <c r="AK554" s="2"/>
      <c r="AL554" s="2"/>
      <c r="AM554" s="2"/>
      <c r="AN554" s="2"/>
      <c r="AO554" s="2"/>
      <c r="AP554" s="2"/>
      <c r="AQ554" s="2"/>
      <c r="AR554" s="2"/>
      <c r="AS554" s="2"/>
      <c r="AT554" s="2"/>
      <c r="AU554" s="2"/>
      <c r="AV554" s="2"/>
      <c r="AW554" s="2"/>
      <c r="AX554" s="2"/>
      <c r="AY554" s="2"/>
      <c r="AZ554" s="2"/>
      <c r="BA554" s="2"/>
      <c r="BB554" s="2"/>
      <c r="BC554" s="2"/>
      <c r="BD554" s="2"/>
      <c r="BE554" s="2"/>
      <c r="BF554" s="2"/>
      <c r="BG554" s="2"/>
      <c r="BH554" s="2"/>
      <c r="BI554" s="2"/>
      <c r="BJ554" s="2"/>
      <c r="BK554" s="2"/>
      <c r="BL554" s="2"/>
      <c r="BM554" s="2"/>
      <c r="BN554" s="2"/>
      <c r="BO554" s="2"/>
      <c r="BP554" s="2"/>
      <c r="BQ554" s="2"/>
      <c r="BR554" s="2"/>
      <c r="BS554" s="2"/>
      <c r="BT554" s="2"/>
      <c r="BU554" s="2"/>
      <c r="BV554" s="2"/>
      <c r="BW554" s="2"/>
      <c r="BX554" s="2"/>
      <c r="BY554" s="2"/>
      <c r="BZ554" s="2"/>
      <c r="CA554" s="2"/>
      <c r="CB554" s="2"/>
      <c r="CC554" s="2"/>
      <c r="CD554" s="2"/>
      <c r="CE554" s="2"/>
      <c r="CF554" s="2"/>
    </row>
    <row r="555" spans="1:84" ht="12.65" customHeight="1" x14ac:dyDescent="0.35">
      <c r="A555" s="2" t="s">
        <v>568</v>
      </c>
      <c r="B555" s="445">
        <f>'[1]Prior Year'!BI71</f>
        <v>119.33</v>
      </c>
      <c r="C555" s="445">
        <f>BI71</f>
        <v>0</v>
      </c>
      <c r="D555" s="435" t="s">
        <v>529</v>
      </c>
      <c r="E555" s="435" t="s">
        <v>529</v>
      </c>
      <c r="F555" s="446"/>
      <c r="G555" s="446"/>
      <c r="H555" s="447"/>
      <c r="I555" s="2"/>
      <c r="J555" s="401"/>
      <c r="K555" s="2"/>
      <c r="L555" s="2"/>
      <c r="M555" s="447"/>
      <c r="N555" s="2"/>
      <c r="O555" s="2"/>
      <c r="P555" s="2"/>
      <c r="Q555" s="2"/>
      <c r="R555" s="2"/>
      <c r="S555" s="2"/>
      <c r="T555" s="2"/>
      <c r="U555" s="2"/>
      <c r="V555" s="2"/>
      <c r="W555" s="2"/>
      <c r="X555" s="2"/>
      <c r="Y555" s="2"/>
      <c r="Z555" s="2"/>
      <c r="AA555" s="2"/>
      <c r="AB555" s="2"/>
      <c r="AC555" s="2"/>
      <c r="AD555" s="2"/>
      <c r="AE555" s="2"/>
      <c r="AF555" s="2"/>
      <c r="AG555" s="2"/>
      <c r="AH555" s="2"/>
      <c r="AI555" s="2"/>
      <c r="AJ555" s="2"/>
      <c r="AK555" s="2"/>
      <c r="AL555" s="2"/>
      <c r="AM555" s="2"/>
      <c r="AN555" s="2"/>
      <c r="AO555" s="2"/>
      <c r="AP555" s="2"/>
      <c r="AQ555" s="2"/>
      <c r="AR555" s="2"/>
      <c r="AS555" s="2"/>
      <c r="AT555" s="2"/>
      <c r="AU555" s="2"/>
      <c r="AV555" s="2"/>
      <c r="AW555" s="2"/>
      <c r="AX555" s="2"/>
      <c r="AY555" s="2"/>
      <c r="AZ555" s="2"/>
      <c r="BA555" s="2"/>
      <c r="BB555" s="2"/>
      <c r="BC555" s="2"/>
      <c r="BD555" s="2"/>
      <c r="BE555" s="2"/>
      <c r="BF555" s="2"/>
      <c r="BG555" s="2"/>
      <c r="BH555" s="2"/>
      <c r="BI555" s="2"/>
      <c r="BJ555" s="2"/>
      <c r="BK555" s="2"/>
      <c r="BL555" s="2"/>
      <c r="BM555" s="2"/>
      <c r="BN555" s="2"/>
      <c r="BO555" s="2"/>
      <c r="BP555" s="2"/>
      <c r="BQ555" s="2"/>
      <c r="BR555" s="2"/>
      <c r="BS555" s="2"/>
      <c r="BT555" s="2"/>
      <c r="BU555" s="2"/>
      <c r="BV555" s="2"/>
      <c r="BW555" s="2"/>
      <c r="BX555" s="2"/>
      <c r="BY555" s="2"/>
      <c r="BZ555" s="2"/>
      <c r="CA555" s="2"/>
      <c r="CB555" s="2"/>
      <c r="CC555" s="2"/>
      <c r="CD555" s="2"/>
      <c r="CE555" s="2"/>
      <c r="CF555" s="2"/>
    </row>
    <row r="556" spans="1:84" ht="12.65" customHeight="1" x14ac:dyDescent="0.35">
      <c r="A556" s="2" t="s">
        <v>569</v>
      </c>
      <c r="B556" s="445">
        <f>'[1]Prior Year'!BJ71</f>
        <v>0</v>
      </c>
      <c r="C556" s="445">
        <f>BJ71</f>
        <v>0</v>
      </c>
      <c r="D556" s="435" t="s">
        <v>529</v>
      </c>
      <c r="E556" s="435" t="s">
        <v>529</v>
      </c>
      <c r="F556" s="446"/>
      <c r="G556" s="446"/>
      <c r="H556" s="447"/>
      <c r="I556" s="2"/>
      <c r="J556" s="401"/>
      <c r="K556" s="2"/>
      <c r="L556" s="2"/>
      <c r="M556" s="447"/>
      <c r="N556" s="2"/>
      <c r="O556" s="2"/>
      <c r="P556" s="2"/>
      <c r="Q556" s="2"/>
      <c r="R556" s="2"/>
      <c r="S556" s="2"/>
      <c r="T556" s="2"/>
      <c r="U556" s="2"/>
      <c r="V556" s="2"/>
      <c r="W556" s="2"/>
      <c r="X556" s="2"/>
      <c r="Y556" s="2"/>
      <c r="Z556" s="2"/>
      <c r="AA556" s="2"/>
      <c r="AB556" s="2"/>
      <c r="AC556" s="2"/>
      <c r="AD556" s="2"/>
      <c r="AE556" s="2"/>
      <c r="AF556" s="2"/>
      <c r="AG556" s="2"/>
      <c r="AH556" s="2"/>
      <c r="AI556" s="2"/>
      <c r="AJ556" s="2"/>
      <c r="AK556" s="2"/>
      <c r="AL556" s="2"/>
      <c r="AM556" s="2"/>
      <c r="AN556" s="2"/>
      <c r="AO556" s="2"/>
      <c r="AP556" s="2"/>
      <c r="AQ556" s="2"/>
      <c r="AR556" s="2"/>
      <c r="AS556" s="2"/>
      <c r="AT556" s="2"/>
      <c r="AU556" s="2"/>
      <c r="AV556" s="2"/>
      <c r="AW556" s="2"/>
      <c r="AX556" s="2"/>
      <c r="AY556" s="2"/>
      <c r="AZ556" s="2"/>
      <c r="BA556" s="2"/>
      <c r="BB556" s="2"/>
      <c r="BC556" s="2"/>
      <c r="BD556" s="2"/>
      <c r="BE556" s="2"/>
      <c r="BF556" s="2"/>
      <c r="BG556" s="2"/>
      <c r="BH556" s="2"/>
      <c r="BI556" s="2"/>
      <c r="BJ556" s="2"/>
      <c r="BK556" s="2"/>
      <c r="BL556" s="2"/>
      <c r="BM556" s="2"/>
      <c r="BN556" s="2"/>
      <c r="BO556" s="2"/>
      <c r="BP556" s="2"/>
      <c r="BQ556" s="2"/>
      <c r="BR556" s="2"/>
      <c r="BS556" s="2"/>
      <c r="BT556" s="2"/>
      <c r="BU556" s="2"/>
      <c r="BV556" s="2"/>
      <c r="BW556" s="2"/>
      <c r="BX556" s="2"/>
      <c r="BY556" s="2"/>
      <c r="BZ556" s="2"/>
      <c r="CA556" s="2"/>
      <c r="CB556" s="2"/>
      <c r="CC556" s="2"/>
      <c r="CD556" s="2"/>
      <c r="CE556" s="2"/>
      <c r="CF556" s="2"/>
    </row>
    <row r="557" spans="1:84" ht="12.65" customHeight="1" x14ac:dyDescent="0.35">
      <c r="A557" s="2" t="s">
        <v>570</v>
      </c>
      <c r="B557" s="445">
        <f>'[1]Prior Year'!BK71</f>
        <v>41.04</v>
      </c>
      <c r="C557" s="445">
        <f>BK71</f>
        <v>9</v>
      </c>
      <c r="D557" s="435" t="s">
        <v>529</v>
      </c>
      <c r="E557" s="435" t="s">
        <v>529</v>
      </c>
      <c r="F557" s="446"/>
      <c r="G557" s="446"/>
      <c r="H557" s="447"/>
      <c r="I557" s="2"/>
      <c r="J557" s="401"/>
      <c r="K557" s="2"/>
      <c r="L557" s="2"/>
      <c r="M557" s="447"/>
      <c r="N557" s="2"/>
      <c r="O557" s="2"/>
      <c r="P557" s="2"/>
      <c r="Q557" s="2"/>
      <c r="R557" s="2"/>
      <c r="S557" s="2"/>
      <c r="T557" s="2"/>
      <c r="U557" s="2"/>
      <c r="V557" s="2"/>
      <c r="W557" s="2"/>
      <c r="X557" s="2"/>
      <c r="Y557" s="2"/>
      <c r="Z557" s="2"/>
      <c r="AA557" s="2"/>
      <c r="AB557" s="2"/>
      <c r="AC557" s="2"/>
      <c r="AD557" s="2"/>
      <c r="AE557" s="2"/>
      <c r="AF557" s="2"/>
      <c r="AG557" s="2"/>
      <c r="AH557" s="2"/>
      <c r="AI557" s="2"/>
      <c r="AJ557" s="2"/>
      <c r="AK557" s="2"/>
      <c r="AL557" s="2"/>
      <c r="AM557" s="2"/>
      <c r="AN557" s="2"/>
      <c r="AO557" s="2"/>
      <c r="AP557" s="2"/>
      <c r="AQ557" s="2"/>
      <c r="AR557" s="2"/>
      <c r="AS557" s="2"/>
      <c r="AT557" s="2"/>
      <c r="AU557" s="2"/>
      <c r="AV557" s="2"/>
      <c r="AW557" s="2"/>
      <c r="AX557" s="2"/>
      <c r="AY557" s="2"/>
      <c r="AZ557" s="2"/>
      <c r="BA557" s="2"/>
      <c r="BB557" s="2"/>
      <c r="BC557" s="2"/>
      <c r="BD557" s="2"/>
      <c r="BE557" s="2"/>
      <c r="BF557" s="2"/>
      <c r="BG557" s="2"/>
      <c r="BH557" s="2"/>
      <c r="BI557" s="2"/>
      <c r="BJ557" s="2"/>
      <c r="BK557" s="2"/>
      <c r="BL557" s="2"/>
      <c r="BM557" s="2"/>
      <c r="BN557" s="2"/>
      <c r="BO557" s="2"/>
      <c r="BP557" s="2"/>
      <c r="BQ557" s="2"/>
      <c r="BR557" s="2"/>
      <c r="BS557" s="2"/>
      <c r="BT557" s="2"/>
      <c r="BU557" s="2"/>
      <c r="BV557" s="2"/>
      <c r="BW557" s="2"/>
      <c r="BX557" s="2"/>
      <c r="BY557" s="2"/>
      <c r="BZ557" s="2"/>
      <c r="CA557" s="2"/>
      <c r="CB557" s="2"/>
      <c r="CC557" s="2"/>
      <c r="CD557" s="2"/>
      <c r="CE557" s="2"/>
      <c r="CF557" s="2"/>
    </row>
    <row r="558" spans="1:84" ht="12.65" customHeight="1" x14ac:dyDescent="0.35">
      <c r="A558" s="2" t="s">
        <v>571</v>
      </c>
      <c r="B558" s="445">
        <f>'[1]Prior Year'!BL71</f>
        <v>1767352.1200000006</v>
      </c>
      <c r="C558" s="445">
        <f>BL71</f>
        <v>1772761.7100000002</v>
      </c>
      <c r="D558" s="435" t="s">
        <v>529</v>
      </c>
      <c r="E558" s="435" t="s">
        <v>529</v>
      </c>
      <c r="F558" s="446"/>
      <c r="G558" s="446"/>
      <c r="H558" s="447"/>
      <c r="I558" s="2"/>
      <c r="J558" s="401"/>
      <c r="K558" s="2"/>
      <c r="L558" s="2"/>
      <c r="M558" s="447"/>
      <c r="N558" s="2"/>
      <c r="O558" s="2"/>
      <c r="P558" s="2"/>
      <c r="Q558" s="2"/>
      <c r="R558" s="2"/>
      <c r="S558" s="2"/>
      <c r="T558" s="2"/>
      <c r="U558" s="2"/>
      <c r="V558" s="2"/>
      <c r="W558" s="2"/>
      <c r="X558" s="2"/>
      <c r="Y558" s="2"/>
      <c r="Z558" s="2"/>
      <c r="AA558" s="2"/>
      <c r="AB558" s="2"/>
      <c r="AC558" s="2"/>
      <c r="AD558" s="2"/>
      <c r="AE558" s="2"/>
      <c r="AF558" s="2"/>
      <c r="AG558" s="2"/>
      <c r="AH558" s="2"/>
      <c r="AI558" s="2"/>
      <c r="AJ558" s="2"/>
      <c r="AK558" s="2"/>
      <c r="AL558" s="2"/>
      <c r="AM558" s="2"/>
      <c r="AN558" s="2"/>
      <c r="AO558" s="2"/>
      <c r="AP558" s="2"/>
      <c r="AQ558" s="2"/>
      <c r="AR558" s="2"/>
      <c r="AS558" s="2"/>
      <c r="AT558" s="2"/>
      <c r="AU558" s="2"/>
      <c r="AV558" s="2"/>
      <c r="AW558" s="2"/>
      <c r="AX558" s="2"/>
      <c r="AY558" s="2"/>
      <c r="AZ558" s="2"/>
      <c r="BA558" s="2"/>
      <c r="BB558" s="2"/>
      <c r="BC558" s="2"/>
      <c r="BD558" s="2"/>
      <c r="BE558" s="2"/>
      <c r="BF558" s="2"/>
      <c r="BG558" s="2"/>
      <c r="BH558" s="2"/>
      <c r="BI558" s="2"/>
      <c r="BJ558" s="2"/>
      <c r="BK558" s="2"/>
      <c r="BL558" s="2"/>
      <c r="BM558" s="2"/>
      <c r="BN558" s="2"/>
      <c r="BO558" s="2"/>
      <c r="BP558" s="2"/>
      <c r="BQ558" s="2"/>
      <c r="BR558" s="2"/>
      <c r="BS558" s="2"/>
      <c r="BT558" s="2"/>
      <c r="BU558" s="2"/>
      <c r="BV558" s="2"/>
      <c r="BW558" s="2"/>
      <c r="BX558" s="2"/>
      <c r="BY558" s="2"/>
      <c r="BZ558" s="2"/>
      <c r="CA558" s="2"/>
      <c r="CB558" s="2"/>
      <c r="CC558" s="2"/>
      <c r="CD558" s="2"/>
      <c r="CE558" s="2"/>
      <c r="CF558" s="2"/>
    </row>
    <row r="559" spans="1:84" ht="12.65" customHeight="1" x14ac:dyDescent="0.35">
      <c r="A559" s="2" t="s">
        <v>572</v>
      </c>
      <c r="B559" s="445">
        <f>'[1]Prior Year'!BM71</f>
        <v>0</v>
      </c>
      <c r="C559" s="445">
        <f>BM71</f>
        <v>0</v>
      </c>
      <c r="D559" s="435" t="s">
        <v>529</v>
      </c>
      <c r="E559" s="435" t="s">
        <v>529</v>
      </c>
      <c r="F559" s="446"/>
      <c r="G559" s="446"/>
      <c r="H559" s="447"/>
      <c r="I559" s="2"/>
      <c r="J559" s="401"/>
      <c r="K559" s="2"/>
      <c r="L559" s="2"/>
      <c r="M559" s="447"/>
      <c r="N559" s="2"/>
      <c r="O559" s="2"/>
      <c r="P559" s="2"/>
      <c r="Q559" s="2"/>
      <c r="R559" s="2"/>
      <c r="S559" s="2"/>
      <c r="T559" s="2"/>
      <c r="U559" s="2"/>
      <c r="V559" s="2"/>
      <c r="W559" s="2"/>
      <c r="X559" s="2"/>
      <c r="Y559" s="2"/>
      <c r="Z559" s="2"/>
      <c r="AA559" s="2"/>
      <c r="AB559" s="2"/>
      <c r="AC559" s="2"/>
      <c r="AD559" s="2"/>
      <c r="AE559" s="2"/>
      <c r="AF559" s="2"/>
      <c r="AG559" s="2"/>
      <c r="AH559" s="2"/>
      <c r="AI559" s="2"/>
      <c r="AJ559" s="2"/>
      <c r="AK559" s="2"/>
      <c r="AL559" s="2"/>
      <c r="AM559" s="2"/>
      <c r="AN559" s="2"/>
      <c r="AO559" s="2"/>
      <c r="AP559" s="2"/>
      <c r="AQ559" s="2"/>
      <c r="AR559" s="2"/>
      <c r="AS559" s="2"/>
      <c r="AT559" s="2"/>
      <c r="AU559" s="2"/>
      <c r="AV559" s="2"/>
      <c r="AW559" s="2"/>
      <c r="AX559" s="2"/>
      <c r="AY559" s="2"/>
      <c r="AZ559" s="2"/>
      <c r="BA559" s="2"/>
      <c r="BB559" s="2"/>
      <c r="BC559" s="2"/>
      <c r="BD559" s="2"/>
      <c r="BE559" s="2"/>
      <c r="BF559" s="2"/>
      <c r="BG559" s="2"/>
      <c r="BH559" s="2"/>
      <c r="BI559" s="2"/>
      <c r="BJ559" s="2"/>
      <c r="BK559" s="2"/>
      <c r="BL559" s="2"/>
      <c r="BM559" s="2"/>
      <c r="BN559" s="2"/>
      <c r="BO559" s="2"/>
      <c r="BP559" s="2"/>
      <c r="BQ559" s="2"/>
      <c r="BR559" s="2"/>
      <c r="BS559" s="2"/>
      <c r="BT559" s="2"/>
      <c r="BU559" s="2"/>
      <c r="BV559" s="2"/>
      <c r="BW559" s="2"/>
      <c r="BX559" s="2"/>
      <c r="BY559" s="2"/>
      <c r="BZ559" s="2"/>
      <c r="CA559" s="2"/>
      <c r="CB559" s="2"/>
      <c r="CC559" s="2"/>
      <c r="CD559" s="2"/>
      <c r="CE559" s="2"/>
      <c r="CF559" s="2"/>
    </row>
    <row r="560" spans="1:84" ht="12.65" customHeight="1" x14ac:dyDescent="0.35">
      <c r="A560" s="2" t="s">
        <v>573</v>
      </c>
      <c r="B560" s="445">
        <f>'[1]Prior Year'!BN71</f>
        <v>101487862.80000001</v>
      </c>
      <c r="C560" s="445">
        <f>BN71</f>
        <v>144287838.03999999</v>
      </c>
      <c r="D560" s="435" t="s">
        <v>529</v>
      </c>
      <c r="E560" s="435" t="s">
        <v>529</v>
      </c>
      <c r="F560" s="446"/>
      <c r="G560" s="446"/>
      <c r="H560" s="447"/>
      <c r="I560" s="2"/>
      <c r="J560" s="401"/>
      <c r="K560" s="2"/>
      <c r="L560" s="2"/>
      <c r="M560" s="447"/>
      <c r="N560" s="2"/>
      <c r="O560" s="2"/>
      <c r="P560" s="2"/>
      <c r="Q560" s="2"/>
      <c r="R560" s="2"/>
      <c r="S560" s="2"/>
      <c r="T560" s="2"/>
      <c r="U560" s="2"/>
      <c r="V560" s="2"/>
      <c r="W560" s="2"/>
      <c r="X560" s="2"/>
      <c r="Y560" s="2"/>
      <c r="Z560" s="2"/>
      <c r="AA560" s="2"/>
      <c r="AB560" s="2"/>
      <c r="AC560" s="2"/>
      <c r="AD560" s="2"/>
      <c r="AE560" s="2"/>
      <c r="AF560" s="2"/>
      <c r="AG560" s="2"/>
      <c r="AH560" s="2"/>
      <c r="AI560" s="2"/>
      <c r="AJ560" s="2"/>
      <c r="AK560" s="2"/>
      <c r="AL560" s="2"/>
      <c r="AM560" s="2"/>
      <c r="AN560" s="2"/>
      <c r="AO560" s="2"/>
      <c r="AP560" s="2"/>
      <c r="AQ560" s="2"/>
      <c r="AR560" s="2"/>
      <c r="AS560" s="2"/>
      <c r="AT560" s="2"/>
      <c r="AU560" s="2"/>
      <c r="AV560" s="2"/>
      <c r="AW560" s="2"/>
      <c r="AX560" s="2"/>
      <c r="AY560" s="2"/>
      <c r="AZ560" s="2"/>
      <c r="BA560" s="2"/>
      <c r="BB560" s="2"/>
      <c r="BC560" s="2"/>
      <c r="BD560" s="2"/>
      <c r="BE560" s="2"/>
      <c r="BF560" s="2"/>
      <c r="BG560" s="2"/>
      <c r="BH560" s="2"/>
      <c r="BI560" s="2"/>
      <c r="BJ560" s="2"/>
      <c r="BK560" s="2"/>
      <c r="BL560" s="2"/>
      <c r="BM560" s="2"/>
      <c r="BN560" s="2"/>
      <c r="BO560" s="2"/>
      <c r="BP560" s="2"/>
      <c r="BQ560" s="2"/>
      <c r="BR560" s="2"/>
      <c r="BS560" s="2"/>
      <c r="BT560" s="2"/>
      <c r="BU560" s="2"/>
      <c r="BV560" s="2"/>
      <c r="BW560" s="2"/>
      <c r="BX560" s="2"/>
      <c r="BY560" s="2"/>
      <c r="BZ560" s="2"/>
      <c r="CA560" s="2"/>
      <c r="CB560" s="2"/>
      <c r="CC560" s="2"/>
      <c r="CD560" s="2"/>
      <c r="CE560" s="2"/>
      <c r="CF560" s="2"/>
    </row>
    <row r="561" spans="1:84" ht="12.65" customHeight="1" x14ac:dyDescent="0.35">
      <c r="A561" s="2" t="s">
        <v>574</v>
      </c>
      <c r="B561" s="445">
        <f>'[1]Prior Year'!BO71</f>
        <v>0</v>
      </c>
      <c r="C561" s="445">
        <f>BO71</f>
        <v>0</v>
      </c>
      <c r="D561" s="435" t="s">
        <v>529</v>
      </c>
      <c r="E561" s="435" t="s">
        <v>529</v>
      </c>
      <c r="F561" s="446"/>
      <c r="G561" s="446"/>
      <c r="H561" s="447"/>
      <c r="I561" s="2"/>
      <c r="J561" s="401"/>
      <c r="K561" s="2"/>
      <c r="L561" s="2"/>
      <c r="M561" s="447"/>
      <c r="N561" s="2"/>
      <c r="O561" s="2"/>
      <c r="P561" s="2"/>
      <c r="Q561" s="2"/>
      <c r="R561" s="2"/>
      <c r="S561" s="2"/>
      <c r="T561" s="2"/>
      <c r="U561" s="2"/>
      <c r="V561" s="2"/>
      <c r="W561" s="2"/>
      <c r="X561" s="2"/>
      <c r="Y561" s="2"/>
      <c r="Z561" s="2"/>
      <c r="AA561" s="2"/>
      <c r="AB561" s="2"/>
      <c r="AC561" s="2"/>
      <c r="AD561" s="2"/>
      <c r="AE561" s="2"/>
      <c r="AF561" s="2"/>
      <c r="AG561" s="2"/>
      <c r="AH561" s="2"/>
      <c r="AI561" s="2"/>
      <c r="AJ561" s="2"/>
      <c r="AK561" s="2"/>
      <c r="AL561" s="2"/>
      <c r="AM561" s="2"/>
      <c r="AN561" s="2"/>
      <c r="AO561" s="2"/>
      <c r="AP561" s="2"/>
      <c r="AQ561" s="2"/>
      <c r="AR561" s="2"/>
      <c r="AS561" s="2"/>
      <c r="AT561" s="2"/>
      <c r="AU561" s="2"/>
      <c r="AV561" s="2"/>
      <c r="AW561" s="2"/>
      <c r="AX561" s="2"/>
      <c r="AY561" s="2"/>
      <c r="AZ561" s="2"/>
      <c r="BA561" s="2"/>
      <c r="BB561" s="2"/>
      <c r="BC561" s="2"/>
      <c r="BD561" s="2"/>
      <c r="BE561" s="2"/>
      <c r="BF561" s="2"/>
      <c r="BG561" s="2"/>
      <c r="BH561" s="2"/>
      <c r="BI561" s="2"/>
      <c r="BJ561" s="2"/>
      <c r="BK561" s="2"/>
      <c r="BL561" s="2"/>
      <c r="BM561" s="2"/>
      <c r="BN561" s="2"/>
      <c r="BO561" s="2"/>
      <c r="BP561" s="2"/>
      <c r="BQ561" s="2"/>
      <c r="BR561" s="2"/>
      <c r="BS561" s="2"/>
      <c r="BT561" s="2"/>
      <c r="BU561" s="2"/>
      <c r="BV561" s="2"/>
      <c r="BW561" s="2"/>
      <c r="BX561" s="2"/>
      <c r="BY561" s="2"/>
      <c r="BZ561" s="2"/>
      <c r="CA561" s="2"/>
      <c r="CB561" s="2"/>
      <c r="CC561" s="2"/>
      <c r="CD561" s="2"/>
      <c r="CE561" s="2"/>
      <c r="CF561" s="2"/>
    </row>
    <row r="562" spans="1:84" ht="12.65" customHeight="1" x14ac:dyDescent="0.35">
      <c r="A562" s="2" t="s">
        <v>575</v>
      </c>
      <c r="B562" s="445">
        <f>'[1]Prior Year'!BP71</f>
        <v>0</v>
      </c>
      <c r="C562" s="445">
        <f>BP71</f>
        <v>247309.39</v>
      </c>
      <c r="D562" s="435" t="s">
        <v>529</v>
      </c>
      <c r="E562" s="435" t="s">
        <v>529</v>
      </c>
      <c r="F562" s="446"/>
      <c r="G562" s="446"/>
      <c r="H562" s="447"/>
      <c r="I562" s="2"/>
      <c r="J562" s="401"/>
      <c r="K562" s="2"/>
      <c r="L562" s="2"/>
      <c r="M562" s="447"/>
      <c r="N562" s="2"/>
      <c r="O562" s="2"/>
      <c r="P562" s="2"/>
      <c r="Q562" s="2"/>
      <c r="R562" s="2"/>
      <c r="S562" s="2"/>
      <c r="T562" s="2"/>
      <c r="U562" s="2"/>
      <c r="V562" s="2"/>
      <c r="W562" s="2"/>
      <c r="X562" s="2"/>
      <c r="Y562" s="2"/>
      <c r="Z562" s="2"/>
      <c r="AA562" s="2"/>
      <c r="AB562" s="2"/>
      <c r="AC562" s="2"/>
      <c r="AD562" s="2"/>
      <c r="AE562" s="2"/>
      <c r="AF562" s="2"/>
      <c r="AG562" s="2"/>
      <c r="AH562" s="2"/>
      <c r="AI562" s="2"/>
      <c r="AJ562" s="2"/>
      <c r="AK562" s="2"/>
      <c r="AL562" s="2"/>
      <c r="AM562" s="2"/>
      <c r="AN562" s="2"/>
      <c r="AO562" s="2"/>
      <c r="AP562" s="2"/>
      <c r="AQ562" s="2"/>
      <c r="AR562" s="2"/>
      <c r="AS562" s="2"/>
      <c r="AT562" s="2"/>
      <c r="AU562" s="2"/>
      <c r="AV562" s="2"/>
      <c r="AW562" s="2"/>
      <c r="AX562" s="2"/>
      <c r="AY562" s="2"/>
      <c r="AZ562" s="2"/>
      <c r="BA562" s="2"/>
      <c r="BB562" s="2"/>
      <c r="BC562" s="2"/>
      <c r="BD562" s="2"/>
      <c r="BE562" s="2"/>
      <c r="BF562" s="2"/>
      <c r="BG562" s="2"/>
      <c r="BH562" s="2"/>
      <c r="BI562" s="2"/>
      <c r="BJ562" s="2"/>
      <c r="BK562" s="2"/>
      <c r="BL562" s="2"/>
      <c r="BM562" s="2"/>
      <c r="BN562" s="2"/>
      <c r="BO562" s="2"/>
      <c r="BP562" s="2"/>
      <c r="BQ562" s="2"/>
      <c r="BR562" s="2"/>
      <c r="BS562" s="2"/>
      <c r="BT562" s="2"/>
      <c r="BU562" s="2"/>
      <c r="BV562" s="2"/>
      <c r="BW562" s="2"/>
      <c r="BX562" s="2"/>
      <c r="BY562" s="2"/>
      <c r="BZ562" s="2"/>
      <c r="CA562" s="2"/>
      <c r="CB562" s="2"/>
      <c r="CC562" s="2"/>
      <c r="CD562" s="2"/>
      <c r="CE562" s="2"/>
      <c r="CF562" s="2"/>
    </row>
    <row r="563" spans="1:84" ht="12.65" customHeight="1" x14ac:dyDescent="0.35">
      <c r="A563" s="2" t="s">
        <v>576</v>
      </c>
      <c r="B563" s="445">
        <f>'[1]Prior Year'!BQ71</f>
        <v>0</v>
      </c>
      <c r="C563" s="445">
        <f>BQ71</f>
        <v>0</v>
      </c>
      <c r="D563" s="435" t="s">
        <v>529</v>
      </c>
      <c r="E563" s="435" t="s">
        <v>529</v>
      </c>
      <c r="F563" s="446"/>
      <c r="G563" s="446"/>
      <c r="H563" s="447"/>
      <c r="I563" s="2"/>
      <c r="J563" s="401"/>
      <c r="K563" s="2"/>
      <c r="L563" s="2"/>
      <c r="M563" s="447"/>
      <c r="N563" s="2"/>
      <c r="O563" s="2"/>
      <c r="P563" s="2"/>
      <c r="Q563" s="2"/>
      <c r="R563" s="2"/>
      <c r="S563" s="2"/>
      <c r="T563" s="2"/>
      <c r="U563" s="2"/>
      <c r="V563" s="2"/>
      <c r="W563" s="2"/>
      <c r="X563" s="2"/>
      <c r="Y563" s="2"/>
      <c r="Z563" s="2"/>
      <c r="AA563" s="2"/>
      <c r="AB563" s="2"/>
      <c r="AC563" s="2"/>
      <c r="AD563" s="2"/>
      <c r="AE563" s="2"/>
      <c r="AF563" s="2"/>
      <c r="AG563" s="2"/>
      <c r="AH563" s="2"/>
      <c r="AI563" s="2"/>
      <c r="AJ563" s="2"/>
      <c r="AK563" s="2"/>
      <c r="AL563" s="2"/>
      <c r="AM563" s="2"/>
      <c r="AN563" s="2"/>
      <c r="AO563" s="2"/>
      <c r="AP563" s="2"/>
      <c r="AQ563" s="2"/>
      <c r="AR563" s="2"/>
      <c r="AS563" s="2"/>
      <c r="AT563" s="2"/>
      <c r="AU563" s="2"/>
      <c r="AV563" s="2"/>
      <c r="AW563" s="2"/>
      <c r="AX563" s="2"/>
      <c r="AY563" s="2"/>
      <c r="AZ563" s="2"/>
      <c r="BA563" s="2"/>
      <c r="BB563" s="2"/>
      <c r="BC563" s="2"/>
      <c r="BD563" s="2"/>
      <c r="BE563" s="2"/>
      <c r="BF563" s="2"/>
      <c r="BG563" s="2"/>
      <c r="BH563" s="2"/>
      <c r="BI563" s="2"/>
      <c r="BJ563" s="2"/>
      <c r="BK563" s="2"/>
      <c r="BL563" s="2"/>
      <c r="BM563" s="2"/>
      <c r="BN563" s="2"/>
      <c r="BO563" s="2"/>
      <c r="BP563" s="2"/>
      <c r="BQ563" s="2"/>
      <c r="BR563" s="2"/>
      <c r="BS563" s="2"/>
      <c r="BT563" s="2"/>
      <c r="BU563" s="2"/>
      <c r="BV563" s="2"/>
      <c r="BW563" s="2"/>
      <c r="BX563" s="2"/>
      <c r="BY563" s="2"/>
      <c r="BZ563" s="2"/>
      <c r="CA563" s="2"/>
      <c r="CB563" s="2"/>
      <c r="CC563" s="2"/>
      <c r="CD563" s="2"/>
      <c r="CE563" s="2"/>
      <c r="CF563" s="2"/>
    </row>
    <row r="564" spans="1:84" ht="12.65" customHeight="1" x14ac:dyDescent="0.35">
      <c r="A564" s="2" t="s">
        <v>577</v>
      </c>
      <c r="B564" s="445">
        <f>'[1]Prior Year'!BR71</f>
        <v>119701.29</v>
      </c>
      <c r="C564" s="445">
        <f>BR71</f>
        <v>265123.31999999995</v>
      </c>
      <c r="D564" s="435" t="s">
        <v>529</v>
      </c>
      <c r="E564" s="435" t="s">
        <v>529</v>
      </c>
      <c r="F564" s="446"/>
      <c r="G564" s="446"/>
      <c r="H564" s="447"/>
      <c r="I564" s="2"/>
      <c r="J564" s="401"/>
      <c r="K564" s="2"/>
      <c r="L564" s="2"/>
      <c r="M564" s="447"/>
      <c r="N564" s="2"/>
      <c r="O564" s="2"/>
      <c r="P564" s="2"/>
      <c r="Q564" s="2"/>
      <c r="R564" s="2"/>
      <c r="S564" s="2"/>
      <c r="T564" s="2"/>
      <c r="U564" s="2"/>
      <c r="V564" s="2"/>
      <c r="W564" s="2"/>
      <c r="X564" s="2"/>
      <c r="Y564" s="2"/>
      <c r="Z564" s="2"/>
      <c r="AA564" s="2"/>
      <c r="AB564" s="2"/>
      <c r="AC564" s="2"/>
      <c r="AD564" s="2"/>
      <c r="AE564" s="2"/>
      <c r="AF564" s="2"/>
      <c r="AG564" s="2"/>
      <c r="AH564" s="2"/>
      <c r="AI564" s="2"/>
      <c r="AJ564" s="2"/>
      <c r="AK564" s="2"/>
      <c r="AL564" s="2"/>
      <c r="AM564" s="2"/>
      <c r="AN564" s="2"/>
      <c r="AO564" s="2"/>
      <c r="AP564" s="2"/>
      <c r="AQ564" s="2"/>
      <c r="AR564" s="2"/>
      <c r="AS564" s="2"/>
      <c r="AT564" s="2"/>
      <c r="AU564" s="2"/>
      <c r="AV564" s="2"/>
      <c r="AW564" s="2"/>
      <c r="AX564" s="2"/>
      <c r="AY564" s="2"/>
      <c r="AZ564" s="2"/>
      <c r="BA564" s="2"/>
      <c r="BB564" s="2"/>
      <c r="BC564" s="2"/>
      <c r="BD564" s="2"/>
      <c r="BE564" s="2"/>
      <c r="BF564" s="2"/>
      <c r="BG564" s="2"/>
      <c r="BH564" s="2"/>
      <c r="BI564" s="2"/>
      <c r="BJ564" s="2"/>
      <c r="BK564" s="2"/>
      <c r="BL564" s="2"/>
      <c r="BM564" s="2"/>
      <c r="BN564" s="2"/>
      <c r="BO564" s="2"/>
      <c r="BP564" s="2"/>
      <c r="BQ564" s="2"/>
      <c r="BR564" s="2"/>
      <c r="BS564" s="2"/>
      <c r="BT564" s="2"/>
      <c r="BU564" s="2"/>
      <c r="BV564" s="2"/>
      <c r="BW564" s="2"/>
      <c r="BX564" s="2"/>
      <c r="BY564" s="2"/>
      <c r="BZ564" s="2"/>
      <c r="CA564" s="2"/>
      <c r="CB564" s="2"/>
      <c r="CC564" s="2"/>
      <c r="CD564" s="2"/>
      <c r="CE564" s="2"/>
      <c r="CF564" s="2"/>
    </row>
    <row r="565" spans="1:84" ht="12.65" customHeight="1" x14ac:dyDescent="0.35">
      <c r="A565" s="2" t="s">
        <v>1249</v>
      </c>
      <c r="B565" s="445">
        <f>'[1]Prior Year'!BS71</f>
        <v>0</v>
      </c>
      <c r="C565" s="445">
        <f>BS71</f>
        <v>0</v>
      </c>
      <c r="D565" s="435" t="s">
        <v>529</v>
      </c>
      <c r="E565" s="435" t="s">
        <v>529</v>
      </c>
      <c r="F565" s="446"/>
      <c r="G565" s="446"/>
      <c r="H565" s="447"/>
      <c r="I565" s="2"/>
      <c r="J565" s="401"/>
      <c r="K565" s="2"/>
      <c r="L565" s="2"/>
      <c r="M565" s="447"/>
      <c r="N565" s="2"/>
      <c r="O565" s="2"/>
      <c r="P565" s="2"/>
      <c r="Q565" s="2"/>
      <c r="R565" s="2"/>
      <c r="S565" s="2"/>
      <c r="T565" s="2"/>
      <c r="U565" s="2"/>
      <c r="V565" s="2"/>
      <c r="W565" s="2"/>
      <c r="X565" s="2"/>
      <c r="Y565" s="2"/>
      <c r="Z565" s="2"/>
      <c r="AA565" s="2"/>
      <c r="AB565" s="2"/>
      <c r="AC565" s="2"/>
      <c r="AD565" s="2"/>
      <c r="AE565" s="2"/>
      <c r="AF565" s="2"/>
      <c r="AG565" s="2"/>
      <c r="AH565" s="2"/>
      <c r="AI565" s="2"/>
      <c r="AJ565" s="2"/>
      <c r="AK565" s="2"/>
      <c r="AL565" s="2"/>
      <c r="AM565" s="2"/>
      <c r="AN565" s="2"/>
      <c r="AO565" s="2"/>
      <c r="AP565" s="2"/>
      <c r="AQ565" s="2"/>
      <c r="AR565" s="2"/>
      <c r="AS565" s="2"/>
      <c r="AT565" s="2"/>
      <c r="AU565" s="2"/>
      <c r="AV565" s="2"/>
      <c r="AW565" s="2"/>
      <c r="AX565" s="2"/>
      <c r="AY565" s="2"/>
      <c r="AZ565" s="2"/>
      <c r="BA565" s="2"/>
      <c r="BB565" s="2"/>
      <c r="BC565" s="2"/>
      <c r="BD565" s="2"/>
      <c r="BE565" s="2"/>
      <c r="BF565" s="2"/>
      <c r="BG565" s="2"/>
      <c r="BH565" s="2"/>
      <c r="BI565" s="2"/>
      <c r="BJ565" s="2"/>
      <c r="BK565" s="2"/>
      <c r="BL565" s="2"/>
      <c r="BM565" s="2"/>
      <c r="BN565" s="2"/>
      <c r="BO565" s="2"/>
      <c r="BP565" s="2"/>
      <c r="BQ565" s="2"/>
      <c r="BR565" s="2"/>
      <c r="BS565" s="2"/>
      <c r="BT565" s="2"/>
      <c r="BU565" s="2"/>
      <c r="BV565" s="2"/>
      <c r="BW565" s="2"/>
      <c r="BX565" s="2"/>
      <c r="BY565" s="2"/>
      <c r="BZ565" s="2"/>
      <c r="CA565" s="2"/>
      <c r="CB565" s="2"/>
      <c r="CC565" s="2"/>
      <c r="CD565" s="2"/>
      <c r="CE565" s="2"/>
      <c r="CF565" s="2"/>
    </row>
    <row r="566" spans="1:84" ht="12.65" customHeight="1" x14ac:dyDescent="0.35">
      <c r="A566" s="2" t="s">
        <v>578</v>
      </c>
      <c r="B566" s="445">
        <f>'[1]Prior Year'!BT71</f>
        <v>0</v>
      </c>
      <c r="C566" s="445">
        <f>BT71</f>
        <v>50208.26</v>
      </c>
      <c r="D566" s="435" t="s">
        <v>529</v>
      </c>
      <c r="E566" s="435" t="s">
        <v>529</v>
      </c>
      <c r="F566" s="446"/>
      <c r="G566" s="446"/>
      <c r="H566" s="447"/>
      <c r="I566" s="2"/>
      <c r="J566" s="401"/>
      <c r="K566" s="2"/>
      <c r="L566" s="2"/>
      <c r="M566" s="447"/>
      <c r="N566" s="2"/>
      <c r="O566" s="2"/>
      <c r="P566" s="2"/>
      <c r="Q566" s="2"/>
      <c r="R566" s="2"/>
      <c r="S566" s="2"/>
      <c r="T566" s="2"/>
      <c r="U566" s="2"/>
      <c r="V566" s="2"/>
      <c r="W566" s="2"/>
      <c r="X566" s="2"/>
      <c r="Y566" s="2"/>
      <c r="Z566" s="2"/>
      <c r="AA566" s="2"/>
      <c r="AB566" s="2"/>
      <c r="AC566" s="2"/>
      <c r="AD566" s="2"/>
      <c r="AE566" s="2"/>
      <c r="AF566" s="2"/>
      <c r="AG566" s="2"/>
      <c r="AH566" s="2"/>
      <c r="AI566" s="2"/>
      <c r="AJ566" s="2"/>
      <c r="AK566" s="2"/>
      <c r="AL566" s="2"/>
      <c r="AM566" s="2"/>
      <c r="AN566" s="2"/>
      <c r="AO566" s="2"/>
      <c r="AP566" s="2"/>
      <c r="AQ566" s="2"/>
      <c r="AR566" s="2"/>
      <c r="AS566" s="2"/>
      <c r="AT566" s="2"/>
      <c r="AU566" s="2"/>
      <c r="AV566" s="2"/>
      <c r="AW566" s="2"/>
      <c r="AX566" s="2"/>
      <c r="AY566" s="2"/>
      <c r="AZ566" s="2"/>
      <c r="BA566" s="2"/>
      <c r="BB566" s="2"/>
      <c r="BC566" s="2"/>
      <c r="BD566" s="2"/>
      <c r="BE566" s="2"/>
      <c r="BF566" s="2"/>
      <c r="BG566" s="2"/>
      <c r="BH566" s="2"/>
      <c r="BI566" s="2"/>
      <c r="BJ566" s="2"/>
      <c r="BK566" s="2"/>
      <c r="BL566" s="2"/>
      <c r="BM566" s="2"/>
      <c r="BN566" s="2"/>
      <c r="BO566" s="2"/>
      <c r="BP566" s="2"/>
      <c r="BQ566" s="2"/>
      <c r="BR566" s="2"/>
      <c r="BS566" s="2"/>
      <c r="BT566" s="2"/>
      <c r="BU566" s="2"/>
      <c r="BV566" s="2"/>
      <c r="BW566" s="2"/>
      <c r="BX566" s="2"/>
      <c r="BY566" s="2"/>
      <c r="BZ566" s="2"/>
      <c r="CA566" s="2"/>
      <c r="CB566" s="2"/>
      <c r="CC566" s="2"/>
      <c r="CD566" s="2"/>
      <c r="CE566" s="2"/>
      <c r="CF566" s="2"/>
    </row>
    <row r="567" spans="1:84" ht="12.65" customHeight="1" x14ac:dyDescent="0.35">
      <c r="A567" s="2" t="s">
        <v>579</v>
      </c>
      <c r="B567" s="445">
        <f>'[1]Prior Year'!BU71</f>
        <v>0</v>
      </c>
      <c r="C567" s="445">
        <f>BU71</f>
        <v>0</v>
      </c>
      <c r="D567" s="435" t="s">
        <v>529</v>
      </c>
      <c r="E567" s="435" t="s">
        <v>529</v>
      </c>
      <c r="F567" s="446"/>
      <c r="G567" s="446"/>
      <c r="H567" s="447"/>
      <c r="I567" s="2"/>
      <c r="J567" s="401"/>
      <c r="K567" s="2"/>
      <c r="L567" s="2"/>
      <c r="M567" s="447"/>
      <c r="N567" s="2"/>
      <c r="O567" s="2"/>
      <c r="P567" s="2"/>
      <c r="Q567" s="2"/>
      <c r="R567" s="2"/>
      <c r="S567" s="2"/>
      <c r="T567" s="2"/>
      <c r="U567" s="2"/>
      <c r="V567" s="2"/>
      <c r="W567" s="2"/>
      <c r="X567" s="2"/>
      <c r="Y567" s="2"/>
      <c r="Z567" s="2"/>
      <c r="AA567" s="2"/>
      <c r="AB567" s="2"/>
      <c r="AC567" s="2"/>
      <c r="AD567" s="2"/>
      <c r="AE567" s="2"/>
      <c r="AF567" s="2"/>
      <c r="AG567" s="2"/>
      <c r="AH567" s="2"/>
      <c r="AI567" s="2"/>
      <c r="AJ567" s="2"/>
      <c r="AK567" s="2"/>
      <c r="AL567" s="2"/>
      <c r="AM567" s="2"/>
      <c r="AN567" s="2"/>
      <c r="AO567" s="2"/>
      <c r="AP567" s="2"/>
      <c r="AQ567" s="2"/>
      <c r="AR567" s="2"/>
      <c r="AS567" s="2"/>
      <c r="AT567" s="2"/>
      <c r="AU567" s="2"/>
      <c r="AV567" s="2"/>
      <c r="AW567" s="2"/>
      <c r="AX567" s="2"/>
      <c r="AY567" s="2"/>
      <c r="AZ567" s="2"/>
      <c r="BA567" s="2"/>
      <c r="BB567" s="2"/>
      <c r="BC567" s="2"/>
      <c r="BD567" s="2"/>
      <c r="BE567" s="2"/>
      <c r="BF567" s="2"/>
      <c r="BG567" s="2"/>
      <c r="BH567" s="2"/>
      <c r="BI567" s="2"/>
      <c r="BJ567" s="2"/>
      <c r="BK567" s="2"/>
      <c r="BL567" s="2"/>
      <c r="BM567" s="2"/>
      <c r="BN567" s="2"/>
      <c r="BO567" s="2"/>
      <c r="BP567" s="2"/>
      <c r="BQ567" s="2"/>
      <c r="BR567" s="2"/>
      <c r="BS567" s="2"/>
      <c r="BT567" s="2"/>
      <c r="BU567" s="2"/>
      <c r="BV567" s="2"/>
      <c r="BW567" s="2"/>
      <c r="BX567" s="2"/>
      <c r="BY567" s="2"/>
      <c r="BZ567" s="2"/>
      <c r="CA567" s="2"/>
      <c r="CB567" s="2"/>
      <c r="CC567" s="2"/>
      <c r="CD567" s="2"/>
      <c r="CE567" s="2"/>
      <c r="CF567" s="2"/>
    </row>
    <row r="568" spans="1:84" ht="12.65" customHeight="1" x14ac:dyDescent="0.35">
      <c r="A568" s="2" t="s">
        <v>580</v>
      </c>
      <c r="B568" s="445">
        <f>'[1]Prior Year'!BV71</f>
        <v>0</v>
      </c>
      <c r="C568" s="445">
        <f>BV71</f>
        <v>234263.44</v>
      </c>
      <c r="D568" s="435" t="s">
        <v>529</v>
      </c>
      <c r="E568" s="435" t="s">
        <v>529</v>
      </c>
      <c r="F568" s="446"/>
      <c r="G568" s="446"/>
      <c r="H568" s="447"/>
      <c r="I568" s="2"/>
      <c r="J568" s="401"/>
      <c r="K568" s="2"/>
      <c r="L568" s="2"/>
      <c r="M568" s="447"/>
      <c r="N568" s="2"/>
      <c r="O568" s="2"/>
      <c r="P568" s="2"/>
      <c r="Q568" s="2"/>
      <c r="R568" s="2"/>
      <c r="S568" s="2"/>
      <c r="T568" s="2"/>
      <c r="U568" s="2"/>
      <c r="V568" s="2"/>
      <c r="W568" s="2"/>
      <c r="X568" s="2"/>
      <c r="Y568" s="2"/>
      <c r="Z568" s="2"/>
      <c r="AA568" s="2"/>
      <c r="AB568" s="2"/>
      <c r="AC568" s="2"/>
      <c r="AD568" s="2"/>
      <c r="AE568" s="2"/>
      <c r="AF568" s="2"/>
      <c r="AG568" s="2"/>
      <c r="AH568" s="2"/>
      <c r="AI568" s="2"/>
      <c r="AJ568" s="2"/>
      <c r="AK568" s="2"/>
      <c r="AL568" s="2"/>
      <c r="AM568" s="2"/>
      <c r="AN568" s="2"/>
      <c r="AO568" s="2"/>
      <c r="AP568" s="2"/>
      <c r="AQ568" s="2"/>
      <c r="AR568" s="2"/>
      <c r="AS568" s="2"/>
      <c r="AT568" s="2"/>
      <c r="AU568" s="2"/>
      <c r="AV568" s="2"/>
      <c r="AW568" s="2"/>
      <c r="AX568" s="2"/>
      <c r="AY568" s="2"/>
      <c r="AZ568" s="2"/>
      <c r="BA568" s="2"/>
      <c r="BB568" s="2"/>
      <c r="BC568" s="2"/>
      <c r="BD568" s="2"/>
      <c r="BE568" s="2"/>
      <c r="BF568" s="2"/>
      <c r="BG568" s="2"/>
      <c r="BH568" s="2"/>
      <c r="BI568" s="2"/>
      <c r="BJ568" s="2"/>
      <c r="BK568" s="2"/>
      <c r="BL568" s="2"/>
      <c r="BM568" s="2"/>
      <c r="BN568" s="2"/>
      <c r="BO568" s="2"/>
      <c r="BP568" s="2"/>
      <c r="BQ568" s="2"/>
      <c r="BR568" s="2"/>
      <c r="BS568" s="2"/>
      <c r="BT568" s="2"/>
      <c r="BU568" s="2"/>
      <c r="BV568" s="2"/>
      <c r="BW568" s="2"/>
      <c r="BX568" s="2"/>
      <c r="BY568" s="2"/>
      <c r="BZ568" s="2"/>
      <c r="CA568" s="2"/>
      <c r="CB568" s="2"/>
      <c r="CC568" s="2"/>
      <c r="CD568" s="2"/>
      <c r="CE568" s="2"/>
      <c r="CF568" s="2"/>
    </row>
    <row r="569" spans="1:84" ht="12.65" customHeight="1" x14ac:dyDescent="0.35">
      <c r="A569" s="2" t="s">
        <v>581</v>
      </c>
      <c r="B569" s="445">
        <f>'[1]Prior Year'!BW71</f>
        <v>519.24</v>
      </c>
      <c r="C569" s="445">
        <f>BW71</f>
        <v>0</v>
      </c>
      <c r="D569" s="435" t="s">
        <v>529</v>
      </c>
      <c r="E569" s="435" t="s">
        <v>529</v>
      </c>
      <c r="F569" s="446"/>
      <c r="G569" s="446"/>
      <c r="H569" s="447"/>
      <c r="I569" s="2"/>
      <c r="J569" s="401"/>
      <c r="K569" s="2"/>
      <c r="L569" s="2"/>
      <c r="M569" s="447"/>
      <c r="N569" s="2"/>
      <c r="O569" s="2"/>
      <c r="P569" s="2"/>
      <c r="Q569" s="2"/>
      <c r="R569" s="2"/>
      <c r="S569" s="2"/>
      <c r="T569" s="2"/>
      <c r="U569" s="2"/>
      <c r="V569" s="2"/>
      <c r="W569" s="2"/>
      <c r="X569" s="2"/>
      <c r="Y569" s="2"/>
      <c r="Z569" s="2"/>
      <c r="AA569" s="2"/>
      <c r="AB569" s="2"/>
      <c r="AC569" s="2"/>
      <c r="AD569" s="2"/>
      <c r="AE569" s="2"/>
      <c r="AF569" s="2"/>
      <c r="AG569" s="2"/>
      <c r="AH569" s="2"/>
      <c r="AI569" s="2"/>
      <c r="AJ569" s="2"/>
      <c r="AK569" s="2"/>
      <c r="AL569" s="2"/>
      <c r="AM569" s="2"/>
      <c r="AN569" s="2"/>
      <c r="AO569" s="2"/>
      <c r="AP569" s="2"/>
      <c r="AQ569" s="2"/>
      <c r="AR569" s="2"/>
      <c r="AS569" s="2"/>
      <c r="AT569" s="2"/>
      <c r="AU569" s="2"/>
      <c r="AV569" s="2"/>
      <c r="AW569" s="2"/>
      <c r="AX569" s="2"/>
      <c r="AY569" s="2"/>
      <c r="AZ569" s="2"/>
      <c r="BA569" s="2"/>
      <c r="BB569" s="2"/>
      <c r="BC569" s="2"/>
      <c r="BD569" s="2"/>
      <c r="BE569" s="2"/>
      <c r="BF569" s="2"/>
      <c r="BG569" s="2"/>
      <c r="BH569" s="2"/>
      <c r="BI569" s="2"/>
      <c r="BJ569" s="2"/>
      <c r="BK569" s="2"/>
      <c r="BL569" s="2"/>
      <c r="BM569" s="2"/>
      <c r="BN569" s="2"/>
      <c r="BO569" s="2"/>
      <c r="BP569" s="2"/>
      <c r="BQ569" s="2"/>
      <c r="BR569" s="2"/>
      <c r="BS569" s="2"/>
      <c r="BT569" s="2"/>
      <c r="BU569" s="2"/>
      <c r="BV569" s="2"/>
      <c r="BW569" s="2"/>
      <c r="BX569" s="2"/>
      <c r="BY569" s="2"/>
      <c r="BZ569" s="2"/>
      <c r="CA569" s="2"/>
      <c r="CB569" s="2"/>
      <c r="CC569" s="2"/>
      <c r="CD569" s="2"/>
      <c r="CE569" s="2"/>
      <c r="CF569" s="2"/>
    </row>
    <row r="570" spans="1:84" ht="12.65" customHeight="1" x14ac:dyDescent="0.35">
      <c r="A570" s="2" t="s">
        <v>582</v>
      </c>
      <c r="B570" s="445">
        <f>'[1]Prior Year'!BX71</f>
        <v>0</v>
      </c>
      <c r="C570" s="445">
        <f>BX71</f>
        <v>198065.48</v>
      </c>
      <c r="D570" s="435" t="s">
        <v>529</v>
      </c>
      <c r="E570" s="435" t="s">
        <v>529</v>
      </c>
      <c r="F570" s="446"/>
      <c r="G570" s="446"/>
      <c r="H570" s="447"/>
      <c r="I570" s="2"/>
      <c r="J570" s="401"/>
      <c r="K570" s="2"/>
      <c r="L570" s="2"/>
      <c r="M570" s="447"/>
      <c r="N570" s="2"/>
      <c r="O570" s="2"/>
      <c r="P570" s="2"/>
      <c r="Q570" s="2"/>
      <c r="R570" s="2"/>
      <c r="S570" s="2"/>
      <c r="T570" s="2"/>
      <c r="U570" s="2"/>
      <c r="V570" s="2"/>
      <c r="W570" s="2"/>
      <c r="X570" s="2"/>
      <c r="Y570" s="2"/>
      <c r="Z570" s="2"/>
      <c r="AA570" s="2"/>
      <c r="AB570" s="2"/>
      <c r="AC570" s="2"/>
      <c r="AD570" s="2"/>
      <c r="AE570" s="2"/>
      <c r="AF570" s="2"/>
      <c r="AG570" s="2"/>
      <c r="AH570" s="2"/>
      <c r="AI570" s="2"/>
      <c r="AJ570" s="2"/>
      <c r="AK570" s="2"/>
      <c r="AL570" s="2"/>
      <c r="AM570" s="2"/>
      <c r="AN570" s="2"/>
      <c r="AO570" s="2"/>
      <c r="AP570" s="2"/>
      <c r="AQ570" s="2"/>
      <c r="AR570" s="2"/>
      <c r="AS570" s="2"/>
      <c r="AT570" s="2"/>
      <c r="AU570" s="2"/>
      <c r="AV570" s="2"/>
      <c r="AW570" s="2"/>
      <c r="AX570" s="2"/>
      <c r="AY570" s="2"/>
      <c r="AZ570" s="2"/>
      <c r="BA570" s="2"/>
      <c r="BB570" s="2"/>
      <c r="BC570" s="2"/>
      <c r="BD570" s="2"/>
      <c r="BE570" s="2"/>
      <c r="BF570" s="2"/>
      <c r="BG570" s="2"/>
      <c r="BH570" s="2"/>
      <c r="BI570" s="2"/>
      <c r="BJ570" s="2"/>
      <c r="BK570" s="2"/>
      <c r="BL570" s="2"/>
      <c r="BM570" s="2"/>
      <c r="BN570" s="2"/>
      <c r="BO570" s="2"/>
      <c r="BP570" s="2"/>
      <c r="BQ570" s="2"/>
      <c r="BR570" s="2"/>
      <c r="BS570" s="2"/>
      <c r="BT570" s="2"/>
      <c r="BU570" s="2"/>
      <c r="BV570" s="2"/>
      <c r="BW570" s="2"/>
      <c r="BX570" s="2"/>
      <c r="BY570" s="2"/>
      <c r="BZ570" s="2"/>
      <c r="CA570" s="2"/>
      <c r="CB570" s="2"/>
      <c r="CC570" s="2"/>
      <c r="CD570" s="2"/>
      <c r="CE570" s="2"/>
      <c r="CF570" s="2"/>
    </row>
    <row r="571" spans="1:84" ht="12.65" customHeight="1" x14ac:dyDescent="0.35">
      <c r="A571" s="2" t="s">
        <v>583</v>
      </c>
      <c r="B571" s="445">
        <f>'[1]Prior Year'!BY71</f>
        <v>595157.83000000007</v>
      </c>
      <c r="C571" s="445">
        <f>BY71</f>
        <v>655306.44999999995</v>
      </c>
      <c r="D571" s="435" t="s">
        <v>529</v>
      </c>
      <c r="E571" s="435" t="s">
        <v>529</v>
      </c>
      <c r="F571" s="446"/>
      <c r="G571" s="446"/>
      <c r="H571" s="447"/>
      <c r="I571" s="2"/>
      <c r="J571" s="401"/>
      <c r="K571" s="2"/>
      <c r="L571" s="2"/>
      <c r="M571" s="447"/>
      <c r="N571" s="2"/>
      <c r="O571" s="2"/>
      <c r="P571" s="2"/>
      <c r="Q571" s="2"/>
      <c r="R571" s="2"/>
      <c r="S571" s="2"/>
      <c r="T571" s="2"/>
      <c r="U571" s="2"/>
      <c r="V571" s="2"/>
      <c r="W571" s="2"/>
      <c r="X571" s="2"/>
      <c r="Y571" s="2"/>
      <c r="Z571" s="2"/>
      <c r="AA571" s="2"/>
      <c r="AB571" s="2"/>
      <c r="AC571" s="2"/>
      <c r="AD571" s="2"/>
      <c r="AE571" s="2"/>
      <c r="AF571" s="2"/>
      <c r="AG571" s="2"/>
      <c r="AH571" s="2"/>
      <c r="AI571" s="2"/>
      <c r="AJ571" s="2"/>
      <c r="AK571" s="2"/>
      <c r="AL571" s="2"/>
      <c r="AM571" s="2"/>
      <c r="AN571" s="2"/>
      <c r="AO571" s="2"/>
      <c r="AP571" s="2"/>
      <c r="AQ571" s="2"/>
      <c r="AR571" s="2"/>
      <c r="AS571" s="2"/>
      <c r="AT571" s="2"/>
      <c r="AU571" s="2"/>
      <c r="AV571" s="2"/>
      <c r="AW571" s="2"/>
      <c r="AX571" s="2"/>
      <c r="AY571" s="2"/>
      <c r="AZ571" s="2"/>
      <c r="BA571" s="2"/>
      <c r="BB571" s="2"/>
      <c r="BC571" s="2"/>
      <c r="BD571" s="2"/>
      <c r="BE571" s="2"/>
      <c r="BF571" s="2"/>
      <c r="BG571" s="2"/>
      <c r="BH571" s="2"/>
      <c r="BI571" s="2"/>
      <c r="BJ571" s="2"/>
      <c r="BK571" s="2"/>
      <c r="BL571" s="2"/>
      <c r="BM571" s="2"/>
      <c r="BN571" s="2"/>
      <c r="BO571" s="2"/>
      <c r="BP571" s="2"/>
      <c r="BQ571" s="2"/>
      <c r="BR571" s="2"/>
      <c r="BS571" s="2"/>
      <c r="BT571" s="2"/>
      <c r="BU571" s="2"/>
      <c r="BV571" s="2"/>
      <c r="BW571" s="2"/>
      <c r="BX571" s="2"/>
      <c r="BY571" s="2"/>
      <c r="BZ571" s="2"/>
      <c r="CA571" s="2"/>
      <c r="CB571" s="2"/>
      <c r="CC571" s="2"/>
      <c r="CD571" s="2"/>
      <c r="CE571" s="2"/>
      <c r="CF571" s="2"/>
    </row>
    <row r="572" spans="1:84" ht="12.65" customHeight="1" x14ac:dyDescent="0.35">
      <c r="A572" s="2" t="s">
        <v>584</v>
      </c>
      <c r="B572" s="445">
        <f>'[1]Prior Year'!BZ71</f>
        <v>0</v>
      </c>
      <c r="C572" s="445">
        <f>BZ71</f>
        <v>4.9400000000000004</v>
      </c>
      <c r="D572" s="435" t="s">
        <v>529</v>
      </c>
      <c r="E572" s="435" t="s">
        <v>529</v>
      </c>
      <c r="F572" s="446"/>
      <c r="G572" s="446"/>
      <c r="H572" s="447"/>
      <c r="I572" s="2"/>
      <c r="J572" s="401"/>
      <c r="K572" s="2"/>
      <c r="L572" s="2"/>
      <c r="M572" s="447"/>
      <c r="N572" s="2"/>
      <c r="O572" s="2"/>
      <c r="P572" s="2"/>
      <c r="Q572" s="2"/>
      <c r="R572" s="2"/>
      <c r="S572" s="2"/>
      <c r="T572" s="2"/>
      <c r="U572" s="2"/>
      <c r="V572" s="2"/>
      <c r="W572" s="2"/>
      <c r="X572" s="2"/>
      <c r="Y572" s="2"/>
      <c r="Z572" s="2"/>
      <c r="AA572" s="2"/>
      <c r="AB572" s="2"/>
      <c r="AC572" s="2"/>
      <c r="AD572" s="2"/>
      <c r="AE572" s="2"/>
      <c r="AF572" s="2"/>
      <c r="AG572" s="2"/>
      <c r="AH572" s="2"/>
      <c r="AI572" s="2"/>
      <c r="AJ572" s="2"/>
      <c r="AK572" s="2"/>
      <c r="AL572" s="2"/>
      <c r="AM572" s="2"/>
      <c r="AN572" s="2"/>
      <c r="AO572" s="2"/>
      <c r="AP572" s="2"/>
      <c r="AQ572" s="2"/>
      <c r="AR572" s="2"/>
      <c r="AS572" s="2"/>
      <c r="AT572" s="2"/>
      <c r="AU572" s="2"/>
      <c r="AV572" s="2"/>
      <c r="AW572" s="2"/>
      <c r="AX572" s="2"/>
      <c r="AY572" s="2"/>
      <c r="AZ572" s="2"/>
      <c r="BA572" s="2"/>
      <c r="BB572" s="2"/>
      <c r="BC572" s="2"/>
      <c r="BD572" s="2"/>
      <c r="BE572" s="2"/>
      <c r="BF572" s="2"/>
      <c r="BG572" s="2"/>
      <c r="BH572" s="2"/>
      <c r="BI572" s="2"/>
      <c r="BJ572" s="2"/>
      <c r="BK572" s="2"/>
      <c r="BL572" s="2"/>
      <c r="BM572" s="2"/>
      <c r="BN572" s="2"/>
      <c r="BO572" s="2"/>
      <c r="BP572" s="2"/>
      <c r="BQ572" s="2"/>
      <c r="BR572" s="2"/>
      <c r="BS572" s="2"/>
      <c r="BT572" s="2"/>
      <c r="BU572" s="2"/>
      <c r="BV572" s="2"/>
      <c r="BW572" s="2"/>
      <c r="BX572" s="2"/>
      <c r="BY572" s="2"/>
      <c r="BZ572" s="2"/>
      <c r="CA572" s="2"/>
      <c r="CB572" s="2"/>
      <c r="CC572" s="2"/>
      <c r="CD572" s="2"/>
      <c r="CE572" s="2"/>
      <c r="CF572" s="2"/>
    </row>
    <row r="573" spans="1:84" ht="12.65" customHeight="1" x14ac:dyDescent="0.35">
      <c r="A573" s="2" t="s">
        <v>585</v>
      </c>
      <c r="B573" s="445">
        <f>'[1]Prior Year'!CA71</f>
        <v>7481659.5399999982</v>
      </c>
      <c r="C573" s="445">
        <f>CA71</f>
        <v>8198682.7999999998</v>
      </c>
      <c r="D573" s="435" t="s">
        <v>529</v>
      </c>
      <c r="E573" s="435" t="s">
        <v>529</v>
      </c>
      <c r="F573" s="446"/>
      <c r="G573" s="446"/>
      <c r="H573" s="447"/>
      <c r="I573" s="2"/>
      <c r="J573" s="401"/>
      <c r="K573" s="2"/>
      <c r="L573" s="2"/>
      <c r="M573" s="447"/>
      <c r="N573" s="2"/>
      <c r="O573" s="2"/>
      <c r="P573" s="2"/>
      <c r="Q573" s="2"/>
      <c r="R573" s="2"/>
      <c r="S573" s="2"/>
      <c r="T573" s="2"/>
      <c r="U573" s="2"/>
      <c r="V573" s="2"/>
      <c r="W573" s="2"/>
      <c r="X573" s="2"/>
      <c r="Y573" s="2"/>
      <c r="Z573" s="2"/>
      <c r="AA573" s="2"/>
      <c r="AB573" s="2"/>
      <c r="AC573" s="2"/>
      <c r="AD573" s="2"/>
      <c r="AE573" s="2"/>
      <c r="AF573" s="2"/>
      <c r="AG573" s="2"/>
      <c r="AH573" s="2"/>
      <c r="AI573" s="2"/>
      <c r="AJ573" s="2"/>
      <c r="AK573" s="2"/>
      <c r="AL573" s="2"/>
      <c r="AM573" s="2"/>
      <c r="AN573" s="2"/>
      <c r="AO573" s="2"/>
      <c r="AP573" s="2"/>
      <c r="AQ573" s="2"/>
      <c r="AR573" s="2"/>
      <c r="AS573" s="2"/>
      <c r="AT573" s="2"/>
      <c r="AU573" s="2"/>
      <c r="AV573" s="2"/>
      <c r="AW573" s="2"/>
      <c r="AX573" s="2"/>
      <c r="AY573" s="2"/>
      <c r="AZ573" s="2"/>
      <c r="BA573" s="2"/>
      <c r="BB573" s="2"/>
      <c r="BC573" s="2"/>
      <c r="BD573" s="2"/>
      <c r="BE573" s="2"/>
      <c r="BF573" s="2"/>
      <c r="BG573" s="2"/>
      <c r="BH573" s="2"/>
      <c r="BI573" s="2"/>
      <c r="BJ573" s="2"/>
      <c r="BK573" s="2"/>
      <c r="BL573" s="2"/>
      <c r="BM573" s="2"/>
      <c r="BN573" s="2"/>
      <c r="BO573" s="2"/>
      <c r="BP573" s="2"/>
      <c r="BQ573" s="2"/>
      <c r="BR573" s="2"/>
      <c r="BS573" s="2"/>
      <c r="BT573" s="2"/>
      <c r="BU573" s="2"/>
      <c r="BV573" s="2"/>
      <c r="BW573" s="2"/>
      <c r="BX573" s="2"/>
      <c r="BY573" s="2"/>
      <c r="BZ573" s="2"/>
      <c r="CA573" s="2"/>
      <c r="CB573" s="2"/>
      <c r="CC573" s="2"/>
      <c r="CD573" s="2"/>
      <c r="CE573" s="2"/>
      <c r="CF573" s="2"/>
    </row>
    <row r="574" spans="1:84" ht="12.65" customHeight="1" x14ac:dyDescent="0.35">
      <c r="A574" s="2" t="s">
        <v>586</v>
      </c>
      <c r="B574" s="445">
        <f>'[1]Prior Year'!CB71</f>
        <v>0</v>
      </c>
      <c r="C574" s="445">
        <f>CB71</f>
        <v>0</v>
      </c>
      <c r="D574" s="435" t="s">
        <v>529</v>
      </c>
      <c r="E574" s="435" t="s">
        <v>529</v>
      </c>
      <c r="F574" s="446"/>
      <c r="G574" s="446"/>
      <c r="H574" s="447"/>
      <c r="I574" s="2"/>
      <c r="J574" s="401"/>
      <c r="K574" s="2"/>
      <c r="L574" s="2"/>
      <c r="M574" s="447"/>
      <c r="N574" s="2"/>
      <c r="O574" s="2"/>
      <c r="P574" s="2"/>
      <c r="Q574" s="2"/>
      <c r="R574" s="2"/>
      <c r="S574" s="2"/>
      <c r="T574" s="2"/>
      <c r="U574" s="2"/>
      <c r="V574" s="2"/>
      <c r="W574" s="2"/>
      <c r="X574" s="2"/>
      <c r="Y574" s="2"/>
      <c r="Z574" s="2"/>
      <c r="AA574" s="2"/>
      <c r="AB574" s="2"/>
      <c r="AC574" s="2"/>
      <c r="AD574" s="2"/>
      <c r="AE574" s="2"/>
      <c r="AF574" s="2"/>
      <c r="AG574" s="2"/>
      <c r="AH574" s="2"/>
      <c r="AI574" s="2"/>
      <c r="AJ574" s="2"/>
      <c r="AK574" s="2"/>
      <c r="AL574" s="2"/>
      <c r="AM574" s="2"/>
      <c r="AN574" s="2"/>
      <c r="AO574" s="2"/>
      <c r="AP574" s="2"/>
      <c r="AQ574" s="2"/>
      <c r="AR574" s="2"/>
      <c r="AS574" s="2"/>
      <c r="AT574" s="2"/>
      <c r="AU574" s="2"/>
      <c r="AV574" s="2"/>
      <c r="AW574" s="2"/>
      <c r="AX574" s="2"/>
      <c r="AY574" s="2"/>
      <c r="AZ574" s="2"/>
      <c r="BA574" s="2"/>
      <c r="BB574" s="2"/>
      <c r="BC574" s="2"/>
      <c r="BD574" s="2"/>
      <c r="BE574" s="2"/>
      <c r="BF574" s="2"/>
      <c r="BG574" s="2"/>
      <c r="BH574" s="2"/>
      <c r="BI574" s="2"/>
      <c r="BJ574" s="2"/>
      <c r="BK574" s="2"/>
      <c r="BL574" s="2"/>
      <c r="BM574" s="2"/>
      <c r="BN574" s="2"/>
      <c r="BO574" s="2"/>
      <c r="BP574" s="2"/>
      <c r="BQ574" s="2"/>
      <c r="BR574" s="2"/>
      <c r="BS574" s="2"/>
      <c r="BT574" s="2"/>
      <c r="BU574" s="2"/>
      <c r="BV574" s="2"/>
      <c r="BW574" s="2"/>
      <c r="BX574" s="2"/>
      <c r="BY574" s="2"/>
      <c r="BZ574" s="2"/>
      <c r="CA574" s="2"/>
      <c r="CB574" s="2"/>
      <c r="CC574" s="2"/>
      <c r="CD574" s="2"/>
      <c r="CE574" s="2"/>
      <c r="CF574" s="2"/>
    </row>
    <row r="575" spans="1:84" ht="12.65" customHeight="1" x14ac:dyDescent="0.35">
      <c r="A575" s="2" t="s">
        <v>587</v>
      </c>
      <c r="B575" s="445">
        <f>'[1]Prior Year'!CC71</f>
        <v>0</v>
      </c>
      <c r="C575" s="445">
        <f>CC71</f>
        <v>0</v>
      </c>
      <c r="D575" s="435" t="s">
        <v>529</v>
      </c>
      <c r="E575" s="435" t="s">
        <v>529</v>
      </c>
      <c r="F575" s="446"/>
      <c r="G575" s="446"/>
      <c r="H575" s="447"/>
      <c r="I575" s="2"/>
      <c r="J575" s="401"/>
      <c r="K575" s="2"/>
      <c r="L575" s="2"/>
      <c r="M575" s="447"/>
      <c r="N575" s="2"/>
      <c r="O575" s="2"/>
      <c r="P575" s="2"/>
      <c r="Q575" s="2"/>
      <c r="R575" s="2"/>
      <c r="S575" s="2"/>
      <c r="T575" s="2"/>
      <c r="U575" s="2"/>
      <c r="V575" s="2"/>
      <c r="W575" s="2"/>
      <c r="X575" s="2"/>
      <c r="Y575" s="2"/>
      <c r="Z575" s="2"/>
      <c r="AA575" s="2"/>
      <c r="AB575" s="2"/>
      <c r="AC575" s="2"/>
      <c r="AD575" s="2"/>
      <c r="AE575" s="2"/>
      <c r="AF575" s="2"/>
      <c r="AG575" s="2"/>
      <c r="AH575" s="2"/>
      <c r="AI575" s="2"/>
      <c r="AJ575" s="2"/>
      <c r="AK575" s="2"/>
      <c r="AL575" s="2"/>
      <c r="AM575" s="2"/>
      <c r="AN575" s="2"/>
      <c r="AO575" s="2"/>
      <c r="AP575" s="2"/>
      <c r="AQ575" s="2"/>
      <c r="AR575" s="2"/>
      <c r="AS575" s="2"/>
      <c r="AT575" s="2"/>
      <c r="AU575" s="2"/>
      <c r="AV575" s="2"/>
      <c r="AW575" s="2"/>
      <c r="AX575" s="2"/>
      <c r="AY575" s="2"/>
      <c r="AZ575" s="2"/>
      <c r="BA575" s="2"/>
      <c r="BB575" s="2"/>
      <c r="BC575" s="2"/>
      <c r="BD575" s="2"/>
      <c r="BE575" s="2"/>
      <c r="BF575" s="2"/>
      <c r="BG575" s="2"/>
      <c r="BH575" s="2"/>
      <c r="BI575" s="2"/>
      <c r="BJ575" s="2"/>
      <c r="BK575" s="2"/>
      <c r="BL575" s="2"/>
      <c r="BM575" s="2"/>
      <c r="BN575" s="2"/>
      <c r="BO575" s="2"/>
      <c r="BP575" s="2"/>
      <c r="BQ575" s="2"/>
      <c r="BR575" s="2"/>
      <c r="BS575" s="2"/>
      <c r="BT575" s="2"/>
      <c r="BU575" s="2"/>
      <c r="BV575" s="2"/>
      <c r="BW575" s="2"/>
      <c r="BX575" s="2"/>
      <c r="BY575" s="2"/>
      <c r="BZ575" s="2"/>
      <c r="CA575" s="2"/>
      <c r="CB575" s="2"/>
      <c r="CC575" s="2"/>
      <c r="CD575" s="2"/>
      <c r="CE575" s="2"/>
      <c r="CF575" s="2"/>
    </row>
    <row r="576" spans="1:84" ht="12.65" customHeight="1" x14ac:dyDescent="0.35">
      <c r="A576" s="2" t="s">
        <v>588</v>
      </c>
      <c r="B576" s="445">
        <f>'[1]Prior Year'!CD71</f>
        <v>0</v>
      </c>
      <c r="C576" s="445">
        <f>CD71</f>
        <v>-9403670</v>
      </c>
      <c r="D576" s="435" t="s">
        <v>529</v>
      </c>
      <c r="E576" s="435" t="s">
        <v>529</v>
      </c>
      <c r="F576" s="446"/>
      <c r="G576" s="446"/>
      <c r="H576" s="447"/>
      <c r="I576" s="2"/>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c r="AI576" s="2"/>
      <c r="AJ576" s="2"/>
      <c r="AK576" s="2"/>
      <c r="AL576" s="2"/>
      <c r="AM576" s="2"/>
      <c r="AN576" s="2"/>
      <c r="AO576" s="2"/>
      <c r="AP576" s="2"/>
      <c r="AQ576" s="2"/>
      <c r="AR576" s="2"/>
      <c r="AS576" s="2"/>
      <c r="AT576" s="2"/>
      <c r="AU576" s="2"/>
      <c r="AV576" s="2"/>
      <c r="AW576" s="2"/>
      <c r="AX576" s="2"/>
      <c r="AY576" s="2"/>
      <c r="AZ576" s="2"/>
      <c r="BA576" s="2"/>
      <c r="BB576" s="2"/>
      <c r="BC576" s="2"/>
      <c r="BD576" s="2"/>
      <c r="BE576" s="2"/>
      <c r="BF576" s="2"/>
      <c r="BG576" s="2"/>
      <c r="BH576" s="2"/>
      <c r="BI576" s="2"/>
      <c r="BJ576" s="2"/>
      <c r="BK576" s="2"/>
      <c r="BL576" s="2"/>
      <c r="BM576" s="2"/>
      <c r="BN576" s="2"/>
      <c r="BO576" s="2"/>
      <c r="BP576" s="2"/>
      <c r="BQ576" s="2"/>
      <c r="BR576" s="2"/>
      <c r="BS576" s="2"/>
      <c r="BT576" s="2"/>
      <c r="BU576" s="2"/>
      <c r="BV576" s="2"/>
      <c r="BW576" s="2"/>
      <c r="BX576" s="2"/>
      <c r="BY576" s="2"/>
      <c r="BZ576" s="2"/>
      <c r="CA576" s="2"/>
      <c r="CB576" s="2"/>
      <c r="CC576" s="2"/>
      <c r="CD576" s="2"/>
      <c r="CE576" s="2"/>
      <c r="CF576" s="2"/>
    </row>
    <row r="577" spans="1:84" ht="12.65" customHeight="1" x14ac:dyDescent="0.35">
      <c r="A577" s="2"/>
      <c r="B577" s="2"/>
      <c r="C577" s="2"/>
      <c r="D577" s="2"/>
      <c r="E577" s="2"/>
      <c r="F577" s="2"/>
      <c r="G577" s="2"/>
      <c r="H577" s="2"/>
      <c r="I577" s="2"/>
      <c r="J577" s="2"/>
      <c r="K577" s="2"/>
      <c r="L577" s="2"/>
      <c r="M577" s="447"/>
      <c r="N577" s="2"/>
      <c r="O577" s="2"/>
      <c r="P577" s="2"/>
      <c r="Q577" s="2"/>
      <c r="R577" s="2"/>
      <c r="S577" s="2"/>
      <c r="T577" s="2"/>
      <c r="U577" s="2"/>
      <c r="V577" s="2"/>
      <c r="W577" s="2"/>
      <c r="X577" s="2"/>
      <c r="Y577" s="2"/>
      <c r="Z577" s="2"/>
      <c r="AA577" s="2"/>
      <c r="AB577" s="2"/>
      <c r="AC577" s="2"/>
      <c r="AD577" s="2"/>
      <c r="AE577" s="2"/>
      <c r="AF577" s="2"/>
      <c r="AG577" s="2"/>
      <c r="AH577" s="2"/>
      <c r="AI577" s="2"/>
      <c r="AJ577" s="2"/>
      <c r="AK577" s="2"/>
      <c r="AL577" s="2"/>
      <c r="AM577" s="2"/>
      <c r="AN577" s="2"/>
      <c r="AO577" s="2"/>
      <c r="AP577" s="2"/>
      <c r="AQ577" s="2"/>
      <c r="AR577" s="2"/>
      <c r="AS577" s="2"/>
      <c r="AT577" s="2"/>
      <c r="AU577" s="2"/>
      <c r="AV577" s="2"/>
      <c r="AW577" s="2"/>
      <c r="AX577" s="2"/>
      <c r="AY577" s="2"/>
      <c r="AZ577" s="2"/>
      <c r="BA577" s="2"/>
      <c r="BB577" s="2"/>
      <c r="BC577" s="2"/>
      <c r="BD577" s="2"/>
      <c r="BE577" s="2"/>
      <c r="BF577" s="2"/>
      <c r="BG577" s="2"/>
      <c r="BH577" s="2"/>
      <c r="BI577" s="2"/>
      <c r="BJ577" s="2"/>
      <c r="BK577" s="2"/>
      <c r="BL577" s="2"/>
      <c r="BM577" s="2"/>
      <c r="BN577" s="2"/>
      <c r="BO577" s="2"/>
      <c r="BP577" s="2"/>
      <c r="BQ577" s="2"/>
      <c r="BR577" s="2"/>
      <c r="BS577" s="2"/>
      <c r="BT577" s="2"/>
      <c r="BU577" s="2"/>
      <c r="BV577" s="2"/>
      <c r="BW577" s="2"/>
      <c r="BX577" s="2"/>
      <c r="BY577" s="2"/>
      <c r="BZ577" s="2"/>
      <c r="CA577" s="2"/>
      <c r="CB577" s="2"/>
      <c r="CC577" s="2"/>
      <c r="CD577" s="2"/>
      <c r="CE577" s="2"/>
      <c r="CF577" s="2"/>
    </row>
    <row r="578" spans="1:84" ht="12.65" customHeight="1" x14ac:dyDescent="0.35">
      <c r="A578" s="2"/>
      <c r="B578" s="2"/>
      <c r="C578" s="2"/>
      <c r="D578" s="2"/>
      <c r="E578" s="2"/>
      <c r="F578" s="2"/>
      <c r="G578" s="2"/>
      <c r="H578" s="2"/>
      <c r="I578" s="2"/>
      <c r="J578" s="2"/>
      <c r="K578" s="2"/>
      <c r="L578" s="2"/>
      <c r="M578" s="447"/>
      <c r="N578" s="2"/>
      <c r="O578" s="2"/>
      <c r="P578" s="2"/>
      <c r="Q578" s="2"/>
      <c r="R578" s="2"/>
      <c r="S578" s="2"/>
      <c r="T578" s="2"/>
      <c r="U578" s="2"/>
      <c r="V578" s="2"/>
      <c r="W578" s="2"/>
      <c r="X578" s="2"/>
      <c r="Y578" s="2"/>
      <c r="Z578" s="2"/>
      <c r="AA578" s="2"/>
      <c r="AB578" s="2"/>
      <c r="AC578" s="2"/>
      <c r="AD578" s="2"/>
      <c r="AE578" s="2"/>
      <c r="AF578" s="2"/>
      <c r="AG578" s="2"/>
      <c r="AH578" s="2"/>
      <c r="AI578" s="2"/>
      <c r="AJ578" s="2"/>
      <c r="AK578" s="2"/>
      <c r="AL578" s="2"/>
      <c r="AM578" s="2"/>
      <c r="AN578" s="2"/>
      <c r="AO578" s="2"/>
      <c r="AP578" s="2"/>
      <c r="AQ578" s="2"/>
      <c r="AR578" s="2"/>
      <c r="AS578" s="2"/>
      <c r="AT578" s="2"/>
      <c r="AU578" s="2"/>
      <c r="AV578" s="2"/>
      <c r="AW578" s="2"/>
      <c r="AX578" s="2"/>
      <c r="AY578" s="2"/>
      <c r="AZ578" s="2"/>
      <c r="BA578" s="2"/>
      <c r="BB578" s="2"/>
      <c r="BC578" s="2"/>
      <c r="BD578" s="2"/>
      <c r="BE578" s="2"/>
      <c r="BF578" s="2"/>
      <c r="BG578" s="2"/>
      <c r="BH578" s="2"/>
      <c r="BI578" s="2"/>
      <c r="BJ578" s="2"/>
      <c r="BK578" s="2"/>
      <c r="BL578" s="2"/>
      <c r="BM578" s="2"/>
      <c r="BN578" s="2"/>
      <c r="BO578" s="2"/>
      <c r="BP578" s="2"/>
      <c r="BQ578" s="2"/>
      <c r="BR578" s="2"/>
      <c r="BS578" s="2"/>
      <c r="BT578" s="2"/>
      <c r="BU578" s="2"/>
      <c r="BV578" s="2"/>
      <c r="BW578" s="2"/>
      <c r="BX578" s="2"/>
      <c r="BY578" s="2"/>
      <c r="BZ578" s="2"/>
      <c r="CA578" s="2"/>
      <c r="CB578" s="2"/>
      <c r="CC578" s="2"/>
      <c r="CD578" s="2"/>
      <c r="CE578" s="2"/>
      <c r="CF578" s="2"/>
    </row>
    <row r="579" spans="1:84" ht="12.65" customHeight="1" x14ac:dyDescent="0.35">
      <c r="A579" s="2"/>
      <c r="B579" s="2"/>
      <c r="C579" s="2"/>
      <c r="D579" s="2"/>
      <c r="E579" s="2"/>
      <c r="F579" s="2"/>
      <c r="G579" s="2"/>
      <c r="H579" s="2"/>
      <c r="I579" s="2"/>
      <c r="J579" s="2"/>
      <c r="K579" s="2"/>
      <c r="L579" s="2"/>
      <c r="M579" s="447"/>
      <c r="N579" s="2"/>
      <c r="O579" s="2"/>
      <c r="P579" s="2"/>
      <c r="Q579" s="2"/>
      <c r="R579" s="2"/>
      <c r="S579" s="2"/>
      <c r="T579" s="2"/>
      <c r="U579" s="2"/>
      <c r="V579" s="2"/>
      <c r="W579" s="2"/>
      <c r="X579" s="2"/>
      <c r="Y579" s="2"/>
      <c r="Z579" s="2"/>
      <c r="AA579" s="2"/>
      <c r="AB579" s="2"/>
      <c r="AC579" s="2"/>
      <c r="AD579" s="2"/>
      <c r="AE579" s="2"/>
      <c r="AF579" s="2"/>
      <c r="AG579" s="2"/>
      <c r="AH579" s="2"/>
      <c r="AI579" s="2"/>
      <c r="AJ579" s="2"/>
      <c r="AK579" s="2"/>
      <c r="AL579" s="2"/>
      <c r="AM579" s="2"/>
      <c r="AN579" s="2"/>
      <c r="AO579" s="2"/>
      <c r="AP579" s="2"/>
      <c r="AQ579" s="2"/>
      <c r="AR579" s="2"/>
      <c r="AS579" s="2"/>
      <c r="AT579" s="2"/>
      <c r="AU579" s="2"/>
      <c r="AV579" s="2"/>
      <c r="AW579" s="2"/>
      <c r="AX579" s="2"/>
      <c r="AY579" s="2"/>
      <c r="AZ579" s="2"/>
      <c r="BA579" s="2"/>
      <c r="BB579" s="2"/>
      <c r="BC579" s="2"/>
      <c r="BD579" s="2"/>
      <c r="BE579" s="2"/>
      <c r="BF579" s="2"/>
      <c r="BG579" s="2"/>
      <c r="BH579" s="2"/>
      <c r="BI579" s="2"/>
      <c r="BJ579" s="2"/>
      <c r="BK579" s="2"/>
      <c r="BL579" s="2"/>
      <c r="BM579" s="2"/>
      <c r="BN579" s="2"/>
      <c r="BO579" s="2"/>
      <c r="BP579" s="2"/>
      <c r="BQ579" s="2"/>
      <c r="BR579" s="2"/>
      <c r="BS579" s="2"/>
      <c r="BT579" s="2"/>
      <c r="BU579" s="2"/>
      <c r="BV579" s="2"/>
      <c r="BW579" s="2"/>
      <c r="BX579" s="2"/>
      <c r="BY579" s="2"/>
      <c r="BZ579" s="2"/>
      <c r="CA579" s="2"/>
      <c r="CB579" s="2"/>
      <c r="CC579" s="2"/>
      <c r="CD579" s="2"/>
      <c r="CE579" s="2"/>
      <c r="CF579" s="2"/>
    </row>
    <row r="580" spans="1:84" ht="12.65" customHeight="1" x14ac:dyDescent="0.3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c r="AG580" s="2"/>
      <c r="AH580" s="2"/>
      <c r="AI580" s="2"/>
      <c r="AJ580" s="2"/>
      <c r="AK580" s="2"/>
      <c r="AL580" s="2"/>
      <c r="AM580" s="2"/>
      <c r="AN580" s="2"/>
      <c r="AO580" s="2"/>
      <c r="AP580" s="2"/>
      <c r="AQ580" s="2"/>
      <c r="AR580" s="2"/>
      <c r="AS580" s="2"/>
      <c r="AT580" s="2"/>
      <c r="AU580" s="2"/>
      <c r="AV580" s="2"/>
      <c r="AW580" s="2"/>
      <c r="AX580" s="2"/>
      <c r="AY580" s="2"/>
      <c r="AZ580" s="2"/>
      <c r="BA580" s="2"/>
      <c r="BB580" s="2"/>
      <c r="BC580" s="2"/>
      <c r="BD580" s="2"/>
      <c r="BE580" s="2"/>
      <c r="BF580" s="2"/>
      <c r="BG580" s="2"/>
      <c r="BH580" s="2"/>
      <c r="BI580" s="2"/>
      <c r="BJ580" s="2"/>
      <c r="BK580" s="2"/>
      <c r="BL580" s="2"/>
      <c r="BM580" s="2"/>
      <c r="BN580" s="2"/>
      <c r="BO580" s="2"/>
      <c r="BP580" s="2"/>
      <c r="BQ580" s="2"/>
      <c r="BR580" s="2"/>
      <c r="BS580" s="2"/>
      <c r="BT580" s="2"/>
      <c r="BU580" s="2"/>
      <c r="BV580" s="2"/>
      <c r="BW580" s="2"/>
      <c r="BX580" s="2"/>
      <c r="BY580" s="2"/>
      <c r="BZ580" s="2"/>
      <c r="CA580" s="2"/>
      <c r="CB580" s="2"/>
      <c r="CC580" s="2"/>
      <c r="CD580" s="2"/>
      <c r="CE580" s="2"/>
      <c r="CF580" s="2"/>
    </row>
    <row r="581" spans="1:84" ht="12.65" customHeight="1" x14ac:dyDescent="0.3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c r="AG581" s="2"/>
      <c r="AH581" s="2"/>
      <c r="AI581" s="2"/>
      <c r="AJ581" s="2"/>
      <c r="AK581" s="2"/>
      <c r="AL581" s="2"/>
      <c r="AM581" s="2"/>
      <c r="AN581" s="2"/>
      <c r="AO581" s="2"/>
      <c r="AP581" s="2"/>
      <c r="AQ581" s="2"/>
      <c r="AR581" s="2"/>
      <c r="AS581" s="2"/>
      <c r="AT581" s="2"/>
      <c r="AU581" s="2"/>
      <c r="AV581" s="2"/>
      <c r="AW581" s="2"/>
      <c r="AX581" s="2"/>
      <c r="AY581" s="2"/>
      <c r="AZ581" s="2"/>
      <c r="BA581" s="2"/>
      <c r="BB581" s="2"/>
      <c r="BC581" s="2"/>
      <c r="BD581" s="2"/>
      <c r="BE581" s="2"/>
      <c r="BF581" s="2"/>
      <c r="BG581" s="2"/>
      <c r="BH581" s="2"/>
      <c r="BI581" s="2"/>
      <c r="BJ581" s="2"/>
      <c r="BK581" s="2"/>
      <c r="BL581" s="2"/>
      <c r="BM581" s="2"/>
      <c r="BN581" s="2"/>
      <c r="BO581" s="2"/>
      <c r="BP581" s="2"/>
      <c r="BQ581" s="2"/>
      <c r="BR581" s="2"/>
      <c r="BS581" s="2"/>
      <c r="BT581" s="2"/>
      <c r="BU581" s="2"/>
      <c r="BV581" s="2"/>
      <c r="BW581" s="2"/>
      <c r="BX581" s="2"/>
      <c r="BY581" s="2"/>
      <c r="BZ581" s="2"/>
      <c r="CA581" s="2"/>
      <c r="CB581" s="2"/>
      <c r="CC581" s="2"/>
      <c r="CD581" s="2"/>
      <c r="CE581" s="2"/>
      <c r="CF581" s="2"/>
    </row>
    <row r="582" spans="1:84" ht="12.65" customHeight="1" x14ac:dyDescent="0.3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c r="AG582" s="2"/>
      <c r="AH582" s="2"/>
      <c r="AI582" s="2"/>
      <c r="AJ582" s="2"/>
      <c r="AK582" s="2"/>
      <c r="AL582" s="2"/>
      <c r="AM582" s="2"/>
      <c r="AN582" s="2"/>
      <c r="AO582" s="2"/>
      <c r="AP582" s="2"/>
      <c r="AQ582" s="2"/>
      <c r="AR582" s="2"/>
      <c r="AS582" s="2"/>
      <c r="AT582" s="2"/>
      <c r="AU582" s="2"/>
      <c r="AV582" s="2"/>
      <c r="AW582" s="2"/>
      <c r="AX582" s="2"/>
      <c r="AY582" s="2"/>
      <c r="AZ582" s="2"/>
      <c r="BA582" s="2"/>
      <c r="BB582" s="2"/>
      <c r="BC582" s="2"/>
      <c r="BD582" s="2"/>
      <c r="BE582" s="2"/>
      <c r="BF582" s="2"/>
      <c r="BG582" s="2"/>
      <c r="BH582" s="2"/>
      <c r="BI582" s="2"/>
      <c r="BJ582" s="2"/>
      <c r="BK582" s="2"/>
      <c r="BL582" s="2"/>
      <c r="BM582" s="2"/>
      <c r="BN582" s="2"/>
      <c r="BO582" s="2"/>
      <c r="BP582" s="2"/>
      <c r="BQ582" s="2"/>
      <c r="BR582" s="2"/>
      <c r="BS582" s="2"/>
      <c r="BT582" s="2"/>
      <c r="BU582" s="2"/>
      <c r="BV582" s="2"/>
      <c r="BW582" s="2"/>
      <c r="BX582" s="2"/>
      <c r="BY582" s="2"/>
      <c r="BZ582" s="2"/>
      <c r="CA582" s="2"/>
      <c r="CB582" s="2"/>
      <c r="CC582" s="2"/>
      <c r="CD582" s="2"/>
      <c r="CE582" s="2"/>
      <c r="CF582" s="2"/>
    </row>
    <row r="583" spans="1:84" ht="12.65" customHeight="1" x14ac:dyDescent="0.3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c r="AG583" s="2"/>
      <c r="AH583" s="2"/>
      <c r="AI583" s="2"/>
      <c r="AJ583" s="2"/>
      <c r="AK583" s="2"/>
      <c r="AL583" s="2"/>
      <c r="AM583" s="2"/>
      <c r="AN583" s="2"/>
      <c r="AO583" s="2"/>
      <c r="AP583" s="2"/>
      <c r="AQ583" s="2"/>
      <c r="AR583" s="2"/>
      <c r="AS583" s="2"/>
      <c r="AT583" s="2"/>
      <c r="AU583" s="2"/>
      <c r="AV583" s="2"/>
      <c r="AW583" s="2"/>
      <c r="AX583" s="2"/>
      <c r="AY583" s="2"/>
      <c r="AZ583" s="2"/>
      <c r="BA583" s="2"/>
      <c r="BB583" s="2"/>
      <c r="BC583" s="2"/>
      <c r="BD583" s="2"/>
      <c r="BE583" s="2"/>
      <c r="BF583" s="2"/>
      <c r="BG583" s="2"/>
      <c r="BH583" s="2"/>
      <c r="BI583" s="2"/>
      <c r="BJ583" s="2"/>
      <c r="BK583" s="2"/>
      <c r="BL583" s="2"/>
      <c r="BM583" s="2"/>
      <c r="BN583" s="2"/>
      <c r="BO583" s="2"/>
      <c r="BP583" s="2"/>
      <c r="BQ583" s="2"/>
      <c r="BR583" s="2"/>
      <c r="BS583" s="2"/>
      <c r="BT583" s="2"/>
      <c r="BU583" s="2"/>
      <c r="BV583" s="2"/>
      <c r="BW583" s="2"/>
      <c r="BX583" s="2"/>
      <c r="BY583" s="2"/>
      <c r="BZ583" s="2"/>
      <c r="CA583" s="2"/>
      <c r="CB583" s="2"/>
      <c r="CC583" s="2"/>
      <c r="CD583" s="2"/>
      <c r="CE583" s="2"/>
      <c r="CF583" s="2"/>
    </row>
    <row r="584" spans="1:84" ht="12.65" customHeight="1" x14ac:dyDescent="0.3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c r="AG584" s="2"/>
      <c r="AH584" s="2"/>
      <c r="AI584" s="2"/>
      <c r="AJ584" s="2"/>
      <c r="AK584" s="2"/>
      <c r="AL584" s="2"/>
      <c r="AM584" s="2"/>
      <c r="AN584" s="2"/>
      <c r="AO584" s="2"/>
      <c r="AP584" s="2"/>
      <c r="AQ584" s="2"/>
      <c r="AR584" s="2"/>
      <c r="AS584" s="2"/>
      <c r="AT584" s="2"/>
      <c r="AU584" s="2"/>
      <c r="AV584" s="2"/>
      <c r="AW584" s="2"/>
      <c r="AX584" s="2"/>
      <c r="AY584" s="2"/>
      <c r="AZ584" s="2"/>
      <c r="BA584" s="2"/>
      <c r="BB584" s="2"/>
      <c r="BC584" s="2"/>
      <c r="BD584" s="2"/>
      <c r="BE584" s="2"/>
      <c r="BF584" s="2"/>
      <c r="BG584" s="2"/>
      <c r="BH584" s="2"/>
      <c r="BI584" s="2"/>
      <c r="BJ584" s="2"/>
      <c r="BK584" s="2"/>
      <c r="BL584" s="2"/>
      <c r="BM584" s="2"/>
      <c r="BN584" s="2"/>
      <c r="BO584" s="2"/>
      <c r="BP584" s="2"/>
      <c r="BQ584" s="2"/>
      <c r="BR584" s="2"/>
      <c r="BS584" s="2"/>
      <c r="BT584" s="2"/>
      <c r="BU584" s="2"/>
      <c r="BV584" s="2"/>
      <c r="BW584" s="2"/>
      <c r="BX584" s="2"/>
      <c r="BY584" s="2"/>
      <c r="BZ584" s="2"/>
      <c r="CA584" s="2"/>
      <c r="CB584" s="2"/>
      <c r="CC584" s="2"/>
      <c r="CD584" s="2"/>
      <c r="CE584" s="2"/>
      <c r="CF584" s="2"/>
    </row>
    <row r="585" spans="1:84" ht="12.65" customHeight="1" x14ac:dyDescent="0.3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c r="AG585" s="2"/>
      <c r="AH585" s="2"/>
      <c r="AI585" s="2"/>
      <c r="AJ585" s="2"/>
      <c r="AK585" s="2"/>
      <c r="AL585" s="2"/>
      <c r="AM585" s="2"/>
      <c r="AN585" s="2"/>
      <c r="AO585" s="2"/>
      <c r="AP585" s="2"/>
      <c r="AQ585" s="2"/>
      <c r="AR585" s="2"/>
      <c r="AS585" s="2"/>
      <c r="AT585" s="2"/>
      <c r="AU585" s="2"/>
      <c r="AV585" s="2"/>
      <c r="AW585" s="2"/>
      <c r="AX585" s="2"/>
      <c r="AY585" s="2"/>
      <c r="AZ585" s="2"/>
      <c r="BA585" s="2"/>
      <c r="BB585" s="2"/>
      <c r="BC585" s="2"/>
      <c r="BD585" s="2"/>
      <c r="BE585" s="2"/>
      <c r="BF585" s="2"/>
      <c r="BG585" s="2"/>
      <c r="BH585" s="2"/>
      <c r="BI585" s="2"/>
      <c r="BJ585" s="2"/>
      <c r="BK585" s="2"/>
      <c r="BL585" s="2"/>
      <c r="BM585" s="2"/>
      <c r="BN585" s="2"/>
      <c r="BO585" s="2"/>
      <c r="BP585" s="2"/>
      <c r="BQ585" s="2"/>
      <c r="BR585" s="2"/>
      <c r="BS585" s="2"/>
      <c r="BT585" s="2"/>
      <c r="BU585" s="2"/>
      <c r="BV585" s="2"/>
      <c r="BW585" s="2"/>
      <c r="BX585" s="2"/>
      <c r="BY585" s="2"/>
      <c r="BZ585" s="2"/>
      <c r="CA585" s="2"/>
      <c r="CB585" s="2"/>
      <c r="CC585" s="2"/>
      <c r="CD585" s="2"/>
      <c r="CE585" s="2"/>
      <c r="CF585" s="2"/>
    </row>
    <row r="586" spans="1:84" ht="12.65" customHeight="1" x14ac:dyDescent="0.3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c r="AG586" s="2"/>
      <c r="AH586" s="2"/>
      <c r="AI586" s="2"/>
      <c r="AJ586" s="2"/>
      <c r="AK586" s="2"/>
      <c r="AL586" s="2"/>
      <c r="AM586" s="2"/>
      <c r="AN586" s="2"/>
      <c r="AO586" s="2"/>
      <c r="AP586" s="2"/>
      <c r="AQ586" s="2"/>
      <c r="AR586" s="2"/>
      <c r="AS586" s="2"/>
      <c r="AT586" s="2"/>
      <c r="AU586" s="2"/>
      <c r="AV586" s="2"/>
      <c r="AW586" s="2"/>
      <c r="AX586" s="2"/>
      <c r="AY586" s="2"/>
      <c r="AZ586" s="2"/>
      <c r="BA586" s="2"/>
      <c r="BB586" s="2"/>
      <c r="BC586" s="2"/>
      <c r="BD586" s="2"/>
      <c r="BE586" s="2"/>
      <c r="BF586" s="2"/>
      <c r="BG586" s="2"/>
      <c r="BH586" s="2"/>
      <c r="BI586" s="2"/>
      <c r="BJ586" s="2"/>
      <c r="BK586" s="2"/>
      <c r="BL586" s="2"/>
      <c r="BM586" s="2"/>
      <c r="BN586" s="2"/>
      <c r="BO586" s="2"/>
      <c r="BP586" s="2"/>
      <c r="BQ586" s="2"/>
      <c r="BR586" s="2"/>
      <c r="BS586" s="2"/>
      <c r="BT586" s="2"/>
      <c r="BU586" s="2"/>
      <c r="BV586" s="2"/>
      <c r="BW586" s="2"/>
      <c r="BX586" s="2"/>
      <c r="BY586" s="2"/>
      <c r="BZ586" s="2"/>
      <c r="CA586" s="2"/>
      <c r="CB586" s="2"/>
      <c r="CC586" s="2"/>
      <c r="CD586" s="2"/>
      <c r="CE586" s="2"/>
      <c r="CF586" s="2"/>
    </row>
    <row r="587" spans="1:84" ht="12.65" customHeight="1" x14ac:dyDescent="0.3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c r="AG587" s="2"/>
      <c r="AH587" s="2"/>
      <c r="AI587" s="2"/>
      <c r="AJ587" s="2"/>
      <c r="AK587" s="2"/>
      <c r="AL587" s="2"/>
      <c r="AM587" s="2"/>
      <c r="AN587" s="2"/>
      <c r="AO587" s="2"/>
      <c r="AP587" s="2"/>
      <c r="AQ587" s="2"/>
      <c r="AR587" s="2"/>
      <c r="AS587" s="2"/>
      <c r="AT587" s="2"/>
      <c r="AU587" s="2"/>
      <c r="AV587" s="2"/>
      <c r="AW587" s="2"/>
      <c r="AX587" s="2"/>
      <c r="AY587" s="2"/>
      <c r="AZ587" s="2"/>
      <c r="BA587" s="2"/>
      <c r="BB587" s="2"/>
      <c r="BC587" s="2"/>
      <c r="BD587" s="2"/>
      <c r="BE587" s="2"/>
      <c r="BF587" s="2"/>
      <c r="BG587" s="2"/>
      <c r="BH587" s="2"/>
      <c r="BI587" s="2"/>
      <c r="BJ587" s="2"/>
      <c r="BK587" s="2"/>
      <c r="BL587" s="2"/>
      <c r="BM587" s="2"/>
      <c r="BN587" s="2"/>
      <c r="BO587" s="2"/>
      <c r="BP587" s="2"/>
      <c r="BQ587" s="2"/>
      <c r="BR587" s="2"/>
      <c r="BS587" s="2"/>
      <c r="BT587" s="2"/>
      <c r="BU587" s="2"/>
      <c r="BV587" s="2"/>
      <c r="BW587" s="2"/>
      <c r="BX587" s="2"/>
      <c r="BY587" s="2"/>
      <c r="BZ587" s="2"/>
      <c r="CA587" s="2"/>
      <c r="CB587" s="2"/>
      <c r="CC587" s="2"/>
      <c r="CD587" s="2"/>
      <c r="CE587" s="2"/>
      <c r="CF587" s="2"/>
    </row>
    <row r="588" spans="1:84" ht="12.65" customHeight="1" x14ac:dyDescent="0.3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c r="AG588" s="2"/>
      <c r="AH588" s="2"/>
      <c r="AI588" s="2"/>
      <c r="AJ588" s="2"/>
      <c r="AK588" s="2"/>
      <c r="AL588" s="2"/>
      <c r="AM588" s="2"/>
      <c r="AN588" s="2"/>
      <c r="AO588" s="2"/>
      <c r="AP588" s="2"/>
      <c r="AQ588" s="2"/>
      <c r="AR588" s="2"/>
      <c r="AS588" s="2"/>
      <c r="AT588" s="2"/>
      <c r="AU588" s="2"/>
      <c r="AV588" s="2"/>
      <c r="AW588" s="2"/>
      <c r="AX588" s="2"/>
      <c r="AY588" s="2"/>
      <c r="AZ588" s="2"/>
      <c r="BA588" s="2"/>
      <c r="BB588" s="2"/>
      <c r="BC588" s="2"/>
      <c r="BD588" s="2"/>
      <c r="BE588" s="2"/>
      <c r="BF588" s="2"/>
      <c r="BG588" s="2"/>
      <c r="BH588" s="2"/>
      <c r="BI588" s="2"/>
      <c r="BJ588" s="2"/>
      <c r="BK588" s="2"/>
      <c r="BL588" s="2"/>
      <c r="BM588" s="2"/>
      <c r="BN588" s="2"/>
      <c r="BO588" s="2"/>
      <c r="BP588" s="2"/>
      <c r="BQ588" s="2"/>
      <c r="BR588" s="2"/>
      <c r="BS588" s="2"/>
      <c r="BT588" s="2"/>
      <c r="BU588" s="2"/>
      <c r="BV588" s="2"/>
      <c r="BW588" s="2"/>
      <c r="BX588" s="2"/>
      <c r="BY588" s="2"/>
      <c r="BZ588" s="2"/>
      <c r="CA588" s="2"/>
      <c r="CB588" s="2"/>
      <c r="CC588" s="2"/>
      <c r="CD588" s="2"/>
      <c r="CE588" s="2"/>
      <c r="CF588" s="2"/>
    </row>
    <row r="589" spans="1:84" ht="12.65" customHeight="1" x14ac:dyDescent="0.3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c r="AG589" s="2"/>
      <c r="AH589" s="2"/>
      <c r="AI589" s="2"/>
      <c r="AJ589" s="2"/>
      <c r="AK589" s="2"/>
      <c r="AL589" s="2"/>
      <c r="AM589" s="2"/>
      <c r="AN589" s="2"/>
      <c r="AO589" s="2"/>
      <c r="AP589" s="2"/>
      <c r="AQ589" s="2"/>
      <c r="AR589" s="2"/>
      <c r="AS589" s="2"/>
      <c r="AT589" s="2"/>
      <c r="AU589" s="2"/>
      <c r="AV589" s="2"/>
      <c r="AW589" s="2"/>
      <c r="AX589" s="2"/>
      <c r="AY589" s="2"/>
      <c r="AZ589" s="2"/>
      <c r="BA589" s="2"/>
      <c r="BB589" s="2"/>
      <c r="BC589" s="2"/>
      <c r="BD589" s="2"/>
      <c r="BE589" s="2"/>
      <c r="BF589" s="2"/>
      <c r="BG589" s="2"/>
      <c r="BH589" s="2"/>
      <c r="BI589" s="2"/>
      <c r="BJ589" s="2"/>
      <c r="BK589" s="2"/>
      <c r="BL589" s="2"/>
      <c r="BM589" s="2"/>
      <c r="BN589" s="2"/>
      <c r="BO589" s="2"/>
      <c r="BP589" s="2"/>
      <c r="BQ589" s="2"/>
      <c r="BR589" s="2"/>
      <c r="BS589" s="2"/>
      <c r="BT589" s="2"/>
      <c r="BU589" s="2"/>
      <c r="BV589" s="2"/>
      <c r="BW589" s="2"/>
      <c r="BX589" s="2"/>
      <c r="BY589" s="2"/>
      <c r="BZ589" s="2"/>
      <c r="CA589" s="2"/>
      <c r="CB589" s="2"/>
      <c r="CC589" s="2"/>
      <c r="CD589" s="2"/>
      <c r="CE589" s="2"/>
      <c r="CF589" s="2"/>
    </row>
    <row r="590" spans="1:84" ht="12.65" customHeight="1" x14ac:dyDescent="0.3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2"/>
      <c r="AI590" s="2"/>
      <c r="AJ590" s="2"/>
      <c r="AK590" s="2"/>
      <c r="AL590" s="2"/>
      <c r="AM590" s="2"/>
      <c r="AN590" s="2"/>
      <c r="AO590" s="2"/>
      <c r="AP590" s="2"/>
      <c r="AQ590" s="2"/>
      <c r="AR590" s="2"/>
      <c r="AS590" s="2"/>
      <c r="AT590" s="2"/>
      <c r="AU590" s="2"/>
      <c r="AV590" s="2"/>
      <c r="AW590" s="2"/>
      <c r="AX590" s="2"/>
      <c r="AY590" s="2"/>
      <c r="AZ590" s="2"/>
      <c r="BA590" s="2"/>
      <c r="BB590" s="2"/>
      <c r="BC590" s="2"/>
      <c r="BD590" s="2"/>
      <c r="BE590" s="2"/>
      <c r="BF590" s="2"/>
      <c r="BG590" s="2"/>
      <c r="BH590" s="2"/>
      <c r="BI590" s="2"/>
      <c r="BJ590" s="2"/>
      <c r="BK590" s="2"/>
      <c r="BL590" s="2"/>
      <c r="BM590" s="2"/>
      <c r="BN590" s="2"/>
      <c r="BO590" s="2"/>
      <c r="BP590" s="2"/>
      <c r="BQ590" s="2"/>
      <c r="BR590" s="2"/>
      <c r="BS590" s="2"/>
      <c r="BT590" s="2"/>
      <c r="BU590" s="2"/>
      <c r="BV590" s="2"/>
      <c r="BW590" s="2"/>
      <c r="BX590" s="2"/>
      <c r="BY590" s="2"/>
      <c r="BZ590" s="2"/>
      <c r="CA590" s="2"/>
      <c r="CB590" s="2"/>
      <c r="CC590" s="2"/>
      <c r="CD590" s="2"/>
      <c r="CE590" s="2"/>
      <c r="CF590" s="2"/>
    </row>
    <row r="591" spans="1:84" ht="12.65" customHeight="1" x14ac:dyDescent="0.3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c r="AG591" s="2"/>
      <c r="AH591" s="2"/>
      <c r="AI591" s="2"/>
      <c r="AJ591" s="2"/>
      <c r="AK591" s="2"/>
      <c r="AL591" s="2"/>
      <c r="AM591" s="2"/>
      <c r="AN591" s="2"/>
      <c r="AO591" s="2"/>
      <c r="AP591" s="2"/>
      <c r="AQ591" s="2"/>
      <c r="AR591" s="2"/>
      <c r="AS591" s="2"/>
      <c r="AT591" s="2"/>
      <c r="AU591" s="2"/>
      <c r="AV591" s="2"/>
      <c r="AW591" s="2"/>
      <c r="AX591" s="2"/>
      <c r="AY591" s="2"/>
      <c r="AZ591" s="2"/>
      <c r="BA591" s="2"/>
      <c r="BB591" s="2"/>
      <c r="BC591" s="2"/>
      <c r="BD591" s="2"/>
      <c r="BE591" s="2"/>
      <c r="BF591" s="2"/>
      <c r="BG591" s="2"/>
      <c r="BH591" s="2"/>
      <c r="BI591" s="2"/>
      <c r="BJ591" s="2"/>
      <c r="BK591" s="2"/>
      <c r="BL591" s="2"/>
      <c r="BM591" s="2"/>
      <c r="BN591" s="2"/>
      <c r="BO591" s="2"/>
      <c r="BP591" s="2"/>
      <c r="BQ591" s="2"/>
      <c r="BR591" s="2"/>
      <c r="BS591" s="2"/>
      <c r="BT591" s="2"/>
      <c r="BU591" s="2"/>
      <c r="BV591" s="2"/>
      <c r="BW591" s="2"/>
      <c r="BX591" s="2"/>
      <c r="BY591" s="2"/>
      <c r="BZ591" s="2"/>
      <c r="CA591" s="2"/>
      <c r="CB591" s="2"/>
      <c r="CC591" s="2"/>
      <c r="CD591" s="2"/>
      <c r="CE591" s="2"/>
      <c r="CF591" s="2"/>
    </row>
    <row r="592" spans="1:84" ht="12.65" customHeight="1" x14ac:dyDescent="0.3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c r="AG592" s="2"/>
      <c r="AH592" s="2"/>
      <c r="AI592" s="2"/>
      <c r="AJ592" s="2"/>
      <c r="AK592" s="2"/>
      <c r="AL592" s="2"/>
      <c r="AM592" s="2"/>
      <c r="AN592" s="2"/>
      <c r="AO592" s="2"/>
      <c r="AP592" s="2"/>
      <c r="AQ592" s="2"/>
      <c r="AR592" s="2"/>
      <c r="AS592" s="2"/>
      <c r="AT592" s="2"/>
      <c r="AU592" s="2"/>
      <c r="AV592" s="2"/>
      <c r="AW592" s="2"/>
      <c r="AX592" s="2"/>
      <c r="AY592" s="2"/>
      <c r="AZ592" s="2"/>
      <c r="BA592" s="2"/>
      <c r="BB592" s="2"/>
      <c r="BC592" s="2"/>
      <c r="BD592" s="2"/>
      <c r="BE592" s="2"/>
      <c r="BF592" s="2"/>
      <c r="BG592" s="2"/>
      <c r="BH592" s="2"/>
      <c r="BI592" s="2"/>
      <c r="BJ592" s="2"/>
      <c r="BK592" s="2"/>
      <c r="BL592" s="2"/>
      <c r="BM592" s="2"/>
      <c r="BN592" s="2"/>
      <c r="BO592" s="2"/>
      <c r="BP592" s="2"/>
      <c r="BQ592" s="2"/>
      <c r="BR592" s="2"/>
      <c r="BS592" s="2"/>
      <c r="BT592" s="2"/>
      <c r="BU592" s="2"/>
      <c r="BV592" s="2"/>
      <c r="BW592" s="2"/>
      <c r="BX592" s="2"/>
      <c r="BY592" s="2"/>
      <c r="BZ592" s="2"/>
      <c r="CA592" s="2"/>
      <c r="CB592" s="2"/>
      <c r="CC592" s="2"/>
      <c r="CD592" s="2"/>
      <c r="CE592" s="2"/>
      <c r="CF592" s="2"/>
    </row>
    <row r="593" spans="1:84" ht="12.65" customHeight="1" x14ac:dyDescent="0.3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c r="AG593" s="2"/>
      <c r="AH593" s="2"/>
      <c r="AI593" s="2"/>
      <c r="AJ593" s="2"/>
      <c r="AK593" s="2"/>
      <c r="AL593" s="2"/>
      <c r="AM593" s="2"/>
      <c r="AN593" s="2"/>
      <c r="AO593" s="2"/>
      <c r="AP593" s="2"/>
      <c r="AQ593" s="2"/>
      <c r="AR593" s="2"/>
      <c r="AS593" s="2"/>
      <c r="AT593" s="2"/>
      <c r="AU593" s="2"/>
      <c r="AV593" s="2"/>
      <c r="AW593" s="2"/>
      <c r="AX593" s="2"/>
      <c r="AY593" s="2"/>
      <c r="AZ593" s="2"/>
      <c r="BA593" s="2"/>
      <c r="BB593" s="2"/>
      <c r="BC593" s="2"/>
      <c r="BD593" s="2"/>
      <c r="BE593" s="2"/>
      <c r="BF593" s="2"/>
      <c r="BG593" s="2"/>
      <c r="BH593" s="2"/>
      <c r="BI593" s="2"/>
      <c r="BJ593" s="2"/>
      <c r="BK593" s="2"/>
      <c r="BL593" s="2"/>
      <c r="BM593" s="2"/>
      <c r="BN593" s="2"/>
      <c r="BO593" s="2"/>
      <c r="BP593" s="2"/>
      <c r="BQ593" s="2"/>
      <c r="BR593" s="2"/>
      <c r="BS593" s="2"/>
      <c r="BT593" s="2"/>
      <c r="BU593" s="2"/>
      <c r="BV593" s="2"/>
      <c r="BW593" s="2"/>
      <c r="BX593" s="2"/>
      <c r="BY593" s="2"/>
      <c r="BZ593" s="2"/>
      <c r="CA593" s="2"/>
      <c r="CB593" s="2"/>
      <c r="CC593" s="2"/>
      <c r="CD593" s="2"/>
      <c r="CE593" s="2"/>
      <c r="CF593" s="2"/>
    </row>
    <row r="594" spans="1:84" ht="12.65" customHeight="1" x14ac:dyDescent="0.3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c r="AG594" s="2"/>
      <c r="AH594" s="2"/>
      <c r="AI594" s="2"/>
      <c r="AJ594" s="2"/>
      <c r="AK594" s="2"/>
      <c r="AL594" s="2"/>
      <c r="AM594" s="2"/>
      <c r="AN594" s="2"/>
      <c r="AO594" s="2"/>
      <c r="AP594" s="2"/>
      <c r="AQ594" s="2"/>
      <c r="AR594" s="2"/>
      <c r="AS594" s="2"/>
      <c r="AT594" s="2"/>
      <c r="AU594" s="2"/>
      <c r="AV594" s="2"/>
      <c r="AW594" s="2"/>
      <c r="AX594" s="2"/>
      <c r="AY594" s="2"/>
      <c r="AZ594" s="2"/>
      <c r="BA594" s="2"/>
      <c r="BB594" s="2"/>
      <c r="BC594" s="2"/>
      <c r="BD594" s="2"/>
      <c r="BE594" s="2"/>
      <c r="BF594" s="2"/>
      <c r="BG594" s="2"/>
      <c r="BH594" s="2"/>
      <c r="BI594" s="2"/>
      <c r="BJ594" s="2"/>
      <c r="BK594" s="2"/>
      <c r="BL594" s="2"/>
      <c r="BM594" s="2"/>
      <c r="BN594" s="2"/>
      <c r="BO594" s="2"/>
      <c r="BP594" s="2"/>
      <c r="BQ594" s="2"/>
      <c r="BR594" s="2"/>
      <c r="BS594" s="2"/>
      <c r="BT594" s="2"/>
      <c r="BU594" s="2"/>
      <c r="BV594" s="2"/>
      <c r="BW594" s="2"/>
      <c r="BX594" s="2"/>
      <c r="BY594" s="2"/>
      <c r="BZ594" s="2"/>
      <c r="CA594" s="2"/>
      <c r="CB594" s="2"/>
      <c r="CC594" s="2"/>
      <c r="CD594" s="2"/>
      <c r="CE594" s="2"/>
      <c r="CF594" s="2"/>
    </row>
    <row r="595" spans="1:84" ht="12.65" customHeight="1" x14ac:dyDescent="0.3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c r="AG595" s="2"/>
      <c r="AH595" s="2"/>
      <c r="AI595" s="2"/>
      <c r="AJ595" s="2"/>
      <c r="AK595" s="2"/>
      <c r="AL595" s="2"/>
      <c r="AM595" s="2"/>
      <c r="AN595" s="2"/>
      <c r="AO595" s="2"/>
      <c r="AP595" s="2"/>
      <c r="AQ595" s="2"/>
      <c r="AR595" s="2"/>
      <c r="AS595" s="2"/>
      <c r="AT595" s="2"/>
      <c r="AU595" s="2"/>
      <c r="AV595" s="2"/>
      <c r="AW595" s="2"/>
      <c r="AX595" s="2"/>
      <c r="AY595" s="2"/>
      <c r="AZ595" s="2"/>
      <c r="BA595" s="2"/>
      <c r="BB595" s="2"/>
      <c r="BC595" s="2"/>
      <c r="BD595" s="2"/>
      <c r="BE595" s="2"/>
      <c r="BF595" s="2"/>
      <c r="BG595" s="2"/>
      <c r="BH595" s="2"/>
      <c r="BI595" s="2"/>
      <c r="BJ595" s="2"/>
      <c r="BK595" s="2"/>
      <c r="BL595" s="2"/>
      <c r="BM595" s="2"/>
      <c r="BN595" s="2"/>
      <c r="BO595" s="2"/>
      <c r="BP595" s="2"/>
      <c r="BQ595" s="2"/>
      <c r="BR595" s="2"/>
      <c r="BS595" s="2"/>
      <c r="BT595" s="2"/>
      <c r="BU595" s="2"/>
      <c r="BV595" s="2"/>
      <c r="BW595" s="2"/>
      <c r="BX595" s="2"/>
      <c r="BY595" s="2"/>
      <c r="BZ595" s="2"/>
      <c r="CA595" s="2"/>
      <c r="CB595" s="2"/>
      <c r="CC595" s="2"/>
      <c r="CD595" s="2"/>
      <c r="CE595" s="2"/>
      <c r="CF595" s="2"/>
    </row>
    <row r="596" spans="1:84" ht="12.65" customHeight="1" x14ac:dyDescent="0.3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c r="AG596" s="2"/>
      <c r="AH596" s="2"/>
      <c r="AI596" s="2"/>
      <c r="AJ596" s="2"/>
      <c r="AK596" s="2"/>
      <c r="AL596" s="2"/>
      <c r="AM596" s="2"/>
      <c r="AN596" s="2"/>
      <c r="AO596" s="2"/>
      <c r="AP596" s="2"/>
      <c r="AQ596" s="2"/>
      <c r="AR596" s="2"/>
      <c r="AS596" s="2"/>
      <c r="AT596" s="2"/>
      <c r="AU596" s="2"/>
      <c r="AV596" s="2"/>
      <c r="AW596" s="2"/>
      <c r="AX596" s="2"/>
      <c r="AY596" s="2"/>
      <c r="AZ596" s="2"/>
      <c r="BA596" s="2"/>
      <c r="BB596" s="2"/>
      <c r="BC596" s="2"/>
      <c r="BD596" s="2"/>
      <c r="BE596" s="2"/>
      <c r="BF596" s="2"/>
      <c r="BG596" s="2"/>
      <c r="BH596" s="2"/>
      <c r="BI596" s="2"/>
      <c r="BJ596" s="2"/>
      <c r="BK596" s="2"/>
      <c r="BL596" s="2"/>
      <c r="BM596" s="2"/>
      <c r="BN596" s="2"/>
      <c r="BO596" s="2"/>
      <c r="BP596" s="2"/>
      <c r="BQ596" s="2"/>
      <c r="BR596" s="2"/>
      <c r="BS596" s="2"/>
      <c r="BT596" s="2"/>
      <c r="BU596" s="2"/>
      <c r="BV596" s="2"/>
      <c r="BW596" s="2"/>
      <c r="BX596" s="2"/>
      <c r="BY596" s="2"/>
      <c r="BZ596" s="2"/>
      <c r="CA596" s="2"/>
      <c r="CB596" s="2"/>
      <c r="CC596" s="2"/>
      <c r="CD596" s="2"/>
      <c r="CE596" s="2"/>
      <c r="CF596" s="2"/>
    </row>
    <row r="597" spans="1:84" ht="12.65" customHeight="1" x14ac:dyDescent="0.3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c r="AG597" s="2"/>
      <c r="AH597" s="2"/>
      <c r="AI597" s="2"/>
      <c r="AJ597" s="2"/>
      <c r="AK597" s="2"/>
      <c r="AL597" s="2"/>
      <c r="AM597" s="2"/>
      <c r="AN597" s="2"/>
      <c r="AO597" s="2"/>
      <c r="AP597" s="2"/>
      <c r="AQ597" s="2"/>
      <c r="AR597" s="2"/>
      <c r="AS597" s="2"/>
      <c r="AT597" s="2"/>
      <c r="AU597" s="2"/>
      <c r="AV597" s="2"/>
      <c r="AW597" s="2"/>
      <c r="AX597" s="2"/>
      <c r="AY597" s="2"/>
      <c r="AZ597" s="2"/>
      <c r="BA597" s="2"/>
      <c r="BB597" s="2"/>
      <c r="BC597" s="2"/>
      <c r="BD597" s="2"/>
      <c r="BE597" s="2"/>
      <c r="BF597" s="2"/>
      <c r="BG597" s="2"/>
      <c r="BH597" s="2"/>
      <c r="BI597" s="2"/>
      <c r="BJ597" s="2"/>
      <c r="BK597" s="2"/>
      <c r="BL597" s="2"/>
      <c r="BM597" s="2"/>
      <c r="BN597" s="2"/>
      <c r="BO597" s="2"/>
      <c r="BP597" s="2"/>
      <c r="BQ597" s="2"/>
      <c r="BR597" s="2"/>
      <c r="BS597" s="2"/>
      <c r="BT597" s="2"/>
      <c r="BU597" s="2"/>
      <c r="BV597" s="2"/>
      <c r="BW597" s="2"/>
      <c r="BX597" s="2"/>
      <c r="BY597" s="2"/>
      <c r="BZ597" s="2"/>
      <c r="CA597" s="2"/>
      <c r="CB597" s="2"/>
      <c r="CC597" s="2"/>
      <c r="CD597" s="2"/>
      <c r="CE597" s="2"/>
      <c r="CF597" s="2"/>
    </row>
    <row r="598" spans="1:84" ht="12.65" customHeight="1" x14ac:dyDescent="0.3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c r="AG598" s="2"/>
      <c r="AH598" s="2"/>
      <c r="AI598" s="2"/>
      <c r="AJ598" s="2"/>
      <c r="AK598" s="2"/>
      <c r="AL598" s="2"/>
      <c r="AM598" s="2"/>
      <c r="AN598" s="2"/>
      <c r="AO598" s="2"/>
      <c r="AP598" s="2"/>
      <c r="AQ598" s="2"/>
      <c r="AR598" s="2"/>
      <c r="AS598" s="2"/>
      <c r="AT598" s="2"/>
      <c r="AU598" s="2"/>
      <c r="AV598" s="2"/>
      <c r="AW598" s="2"/>
      <c r="AX598" s="2"/>
      <c r="AY598" s="2"/>
      <c r="AZ598" s="2"/>
      <c r="BA598" s="2"/>
      <c r="BB598" s="2"/>
      <c r="BC598" s="2"/>
      <c r="BD598" s="2"/>
      <c r="BE598" s="2"/>
      <c r="BF598" s="2"/>
      <c r="BG598" s="2"/>
      <c r="BH598" s="2"/>
      <c r="BI598" s="2"/>
      <c r="BJ598" s="2"/>
      <c r="BK598" s="2"/>
      <c r="BL598" s="2"/>
      <c r="BM598" s="2"/>
      <c r="BN598" s="2"/>
      <c r="BO598" s="2"/>
      <c r="BP598" s="2"/>
      <c r="BQ598" s="2"/>
      <c r="BR598" s="2"/>
      <c r="BS598" s="2"/>
      <c r="BT598" s="2"/>
      <c r="BU598" s="2"/>
      <c r="BV598" s="2"/>
      <c r="BW598" s="2"/>
      <c r="BX598" s="2"/>
      <c r="BY598" s="2"/>
      <c r="BZ598" s="2"/>
      <c r="CA598" s="2"/>
      <c r="CB598" s="2"/>
      <c r="CC598" s="2"/>
      <c r="CD598" s="2"/>
      <c r="CE598" s="2"/>
      <c r="CF598" s="2"/>
    </row>
    <row r="599" spans="1:84" ht="12.65" customHeight="1" x14ac:dyDescent="0.3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c r="AG599" s="2"/>
      <c r="AH599" s="2"/>
      <c r="AI599" s="2"/>
      <c r="AJ599" s="2"/>
      <c r="AK599" s="2"/>
      <c r="AL599" s="2"/>
      <c r="AM599" s="2"/>
      <c r="AN599" s="2"/>
      <c r="AO599" s="2"/>
      <c r="AP599" s="2"/>
      <c r="AQ599" s="2"/>
      <c r="AR599" s="2"/>
      <c r="AS599" s="2"/>
      <c r="AT599" s="2"/>
      <c r="AU599" s="2"/>
      <c r="AV599" s="2"/>
      <c r="AW599" s="2"/>
      <c r="AX599" s="2"/>
      <c r="AY599" s="2"/>
      <c r="AZ599" s="2"/>
      <c r="BA599" s="2"/>
      <c r="BB599" s="2"/>
      <c r="BC599" s="2"/>
      <c r="BD599" s="2"/>
      <c r="BE599" s="2"/>
      <c r="BF599" s="2"/>
      <c r="BG599" s="2"/>
      <c r="BH599" s="2"/>
      <c r="BI599" s="2"/>
      <c r="BJ599" s="2"/>
      <c r="BK599" s="2"/>
      <c r="BL599" s="2"/>
      <c r="BM599" s="2"/>
      <c r="BN599" s="2"/>
      <c r="BO599" s="2"/>
      <c r="BP599" s="2"/>
      <c r="BQ599" s="2"/>
      <c r="BR599" s="2"/>
      <c r="BS599" s="2"/>
      <c r="BT599" s="2"/>
      <c r="BU599" s="2"/>
      <c r="BV599" s="2"/>
      <c r="BW599" s="2"/>
      <c r="BX599" s="2"/>
      <c r="BY599" s="2"/>
      <c r="BZ599" s="2"/>
      <c r="CA599" s="2"/>
      <c r="CB599" s="2"/>
      <c r="CC599" s="2"/>
      <c r="CD599" s="2"/>
      <c r="CE599" s="2"/>
      <c r="CF599" s="2"/>
    </row>
    <row r="600" spans="1:84" ht="12.65" customHeight="1" x14ac:dyDescent="0.3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c r="AG600" s="2"/>
      <c r="AH600" s="2"/>
      <c r="AI600" s="2"/>
      <c r="AJ600" s="2"/>
      <c r="AK600" s="2"/>
      <c r="AL600" s="2"/>
      <c r="AM600" s="2"/>
      <c r="AN600" s="2"/>
      <c r="AO600" s="2"/>
      <c r="AP600" s="2"/>
      <c r="AQ600" s="2"/>
      <c r="AR600" s="2"/>
      <c r="AS600" s="2"/>
      <c r="AT600" s="2"/>
      <c r="AU600" s="2"/>
      <c r="AV600" s="2"/>
      <c r="AW600" s="2"/>
      <c r="AX600" s="2"/>
      <c r="AY600" s="2"/>
      <c r="AZ600" s="2"/>
      <c r="BA600" s="2"/>
      <c r="BB600" s="2"/>
      <c r="BC600" s="2"/>
      <c r="BD600" s="2"/>
      <c r="BE600" s="2"/>
      <c r="BF600" s="2"/>
      <c r="BG600" s="2"/>
      <c r="BH600" s="2"/>
      <c r="BI600" s="2"/>
      <c r="BJ600" s="2"/>
      <c r="BK600" s="2"/>
      <c r="BL600" s="2"/>
      <c r="BM600" s="2"/>
      <c r="BN600" s="2"/>
      <c r="BO600" s="2"/>
      <c r="BP600" s="2"/>
      <c r="BQ600" s="2"/>
      <c r="BR600" s="2"/>
      <c r="BS600" s="2"/>
      <c r="BT600" s="2"/>
      <c r="BU600" s="2"/>
      <c r="BV600" s="2"/>
      <c r="BW600" s="2"/>
      <c r="BX600" s="2"/>
      <c r="BY600" s="2"/>
      <c r="BZ600" s="2"/>
      <c r="CA600" s="2"/>
      <c r="CB600" s="2"/>
      <c r="CC600" s="2"/>
      <c r="CD600" s="2"/>
      <c r="CE600" s="2"/>
      <c r="CF600" s="2"/>
    </row>
    <row r="601" spans="1:84" ht="12.65" customHeight="1" x14ac:dyDescent="0.3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c r="AG601" s="2"/>
      <c r="AH601" s="2"/>
      <c r="AI601" s="2"/>
      <c r="AJ601" s="2"/>
      <c r="AK601" s="2"/>
      <c r="AL601" s="2"/>
      <c r="AM601" s="2"/>
      <c r="AN601" s="2"/>
      <c r="AO601" s="2"/>
      <c r="AP601" s="2"/>
      <c r="AQ601" s="2"/>
      <c r="AR601" s="2"/>
      <c r="AS601" s="2"/>
      <c r="AT601" s="2"/>
      <c r="AU601" s="2"/>
      <c r="AV601" s="2"/>
      <c r="AW601" s="2"/>
      <c r="AX601" s="2"/>
      <c r="AY601" s="2"/>
      <c r="AZ601" s="2"/>
      <c r="BA601" s="2"/>
      <c r="BB601" s="2"/>
      <c r="BC601" s="2"/>
      <c r="BD601" s="2"/>
      <c r="BE601" s="2"/>
      <c r="BF601" s="2"/>
      <c r="BG601" s="2"/>
      <c r="BH601" s="2"/>
      <c r="BI601" s="2"/>
      <c r="BJ601" s="2"/>
      <c r="BK601" s="2"/>
      <c r="BL601" s="2"/>
      <c r="BM601" s="2"/>
      <c r="BN601" s="2"/>
      <c r="BO601" s="2"/>
      <c r="BP601" s="2"/>
      <c r="BQ601" s="2"/>
      <c r="BR601" s="2"/>
      <c r="BS601" s="2"/>
      <c r="BT601" s="2"/>
      <c r="BU601" s="2"/>
      <c r="BV601" s="2"/>
      <c r="BW601" s="2"/>
      <c r="BX601" s="2"/>
      <c r="BY601" s="2"/>
      <c r="BZ601" s="2"/>
      <c r="CA601" s="2"/>
      <c r="CB601" s="2"/>
      <c r="CC601" s="2"/>
      <c r="CD601" s="2"/>
      <c r="CE601" s="2"/>
      <c r="CF601" s="2"/>
    </row>
    <row r="602" spans="1:84" ht="12.65" customHeight="1" x14ac:dyDescent="0.3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c r="AG602" s="2"/>
      <c r="AH602" s="2"/>
      <c r="AI602" s="2"/>
      <c r="AJ602" s="2"/>
      <c r="AK602" s="2"/>
      <c r="AL602" s="2"/>
      <c r="AM602" s="2"/>
      <c r="AN602" s="2"/>
      <c r="AO602" s="2"/>
      <c r="AP602" s="2"/>
      <c r="AQ602" s="2"/>
      <c r="AR602" s="2"/>
      <c r="AS602" s="2"/>
      <c r="AT602" s="2"/>
      <c r="AU602" s="2"/>
      <c r="AV602" s="2"/>
      <c r="AW602" s="2"/>
      <c r="AX602" s="2"/>
      <c r="AY602" s="2"/>
      <c r="AZ602" s="2"/>
      <c r="BA602" s="2"/>
      <c r="BB602" s="2"/>
      <c r="BC602" s="2"/>
      <c r="BD602" s="2"/>
      <c r="BE602" s="2"/>
      <c r="BF602" s="2"/>
      <c r="BG602" s="2"/>
      <c r="BH602" s="2"/>
      <c r="BI602" s="2"/>
      <c r="BJ602" s="2"/>
      <c r="BK602" s="2"/>
      <c r="BL602" s="2"/>
      <c r="BM602" s="2"/>
      <c r="BN602" s="2"/>
      <c r="BO602" s="2"/>
      <c r="BP602" s="2"/>
      <c r="BQ602" s="2"/>
      <c r="BR602" s="2"/>
      <c r="BS602" s="2"/>
      <c r="BT602" s="2"/>
      <c r="BU602" s="2"/>
      <c r="BV602" s="2"/>
      <c r="BW602" s="2"/>
      <c r="BX602" s="2"/>
      <c r="BY602" s="2"/>
      <c r="BZ602" s="2"/>
      <c r="CA602" s="2"/>
      <c r="CB602" s="2"/>
      <c r="CC602" s="2"/>
      <c r="CD602" s="2"/>
      <c r="CE602" s="2"/>
      <c r="CF602" s="2"/>
    </row>
    <row r="603" spans="1:84" ht="12.65" customHeight="1" x14ac:dyDescent="0.3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2"/>
      <c r="AG603" s="2"/>
      <c r="AH603" s="2"/>
      <c r="AI603" s="2"/>
      <c r="AJ603" s="2"/>
      <c r="AK603" s="2"/>
      <c r="AL603" s="2"/>
      <c r="AM603" s="2"/>
      <c r="AN603" s="2"/>
      <c r="AO603" s="2"/>
      <c r="AP603" s="2"/>
      <c r="AQ603" s="2"/>
      <c r="AR603" s="2"/>
      <c r="AS603" s="2"/>
      <c r="AT603" s="2"/>
      <c r="AU603" s="2"/>
      <c r="AV603" s="2"/>
      <c r="AW603" s="2"/>
      <c r="AX603" s="2"/>
      <c r="AY603" s="2"/>
      <c r="AZ603" s="2"/>
      <c r="BA603" s="2"/>
      <c r="BB603" s="2"/>
      <c r="BC603" s="2"/>
      <c r="BD603" s="2"/>
      <c r="BE603" s="2"/>
      <c r="BF603" s="2"/>
      <c r="BG603" s="2"/>
      <c r="BH603" s="2"/>
      <c r="BI603" s="2"/>
      <c r="BJ603" s="2"/>
      <c r="BK603" s="2"/>
      <c r="BL603" s="2"/>
      <c r="BM603" s="2"/>
      <c r="BN603" s="2"/>
      <c r="BO603" s="2"/>
      <c r="BP603" s="2"/>
      <c r="BQ603" s="2"/>
      <c r="BR603" s="2"/>
      <c r="BS603" s="2"/>
      <c r="BT603" s="2"/>
      <c r="BU603" s="2"/>
      <c r="BV603" s="2"/>
      <c r="BW603" s="2"/>
      <c r="BX603" s="2"/>
      <c r="BY603" s="2"/>
      <c r="BZ603" s="2"/>
      <c r="CA603" s="2"/>
      <c r="CB603" s="2"/>
      <c r="CC603" s="2"/>
      <c r="CD603" s="2"/>
      <c r="CE603" s="2"/>
      <c r="CF603" s="2"/>
    </row>
    <row r="604" spans="1:84" ht="12.65" customHeight="1" x14ac:dyDescent="0.3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2"/>
      <c r="AG604" s="2"/>
      <c r="AH604" s="2"/>
      <c r="AI604" s="2"/>
      <c r="AJ604" s="2"/>
      <c r="AK604" s="2"/>
      <c r="AL604" s="2"/>
      <c r="AM604" s="2"/>
      <c r="AN604" s="2"/>
      <c r="AO604" s="2"/>
      <c r="AP604" s="2"/>
      <c r="AQ604" s="2"/>
      <c r="AR604" s="2"/>
      <c r="AS604" s="2"/>
      <c r="AT604" s="2"/>
      <c r="AU604" s="2"/>
      <c r="AV604" s="2"/>
      <c r="AW604" s="2"/>
      <c r="AX604" s="2"/>
      <c r="AY604" s="2"/>
      <c r="AZ604" s="2"/>
      <c r="BA604" s="2"/>
      <c r="BB604" s="2"/>
      <c r="BC604" s="2"/>
      <c r="BD604" s="2"/>
      <c r="BE604" s="2"/>
      <c r="BF604" s="2"/>
      <c r="BG604" s="2"/>
      <c r="BH604" s="2"/>
      <c r="BI604" s="2"/>
      <c r="BJ604" s="2"/>
      <c r="BK604" s="2"/>
      <c r="BL604" s="2"/>
      <c r="BM604" s="2"/>
      <c r="BN604" s="2"/>
      <c r="BO604" s="2"/>
      <c r="BP604" s="2"/>
      <c r="BQ604" s="2"/>
      <c r="BR604" s="2"/>
      <c r="BS604" s="2"/>
      <c r="BT604" s="2"/>
      <c r="BU604" s="2"/>
      <c r="BV604" s="2"/>
      <c r="BW604" s="2"/>
      <c r="BX604" s="2"/>
      <c r="BY604" s="2"/>
      <c r="BZ604" s="2"/>
      <c r="CA604" s="2"/>
      <c r="CB604" s="2"/>
      <c r="CC604" s="2"/>
      <c r="CD604" s="2"/>
      <c r="CE604" s="2"/>
      <c r="CF604" s="2"/>
    </row>
    <row r="605" spans="1:84" ht="12.65" customHeight="1" x14ac:dyDescent="0.3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2"/>
      <c r="AG605" s="2"/>
      <c r="AH605" s="2"/>
      <c r="AI605" s="2"/>
      <c r="AJ605" s="2"/>
      <c r="AK605" s="2"/>
      <c r="AL605" s="2"/>
      <c r="AM605" s="2"/>
      <c r="AN605" s="2"/>
      <c r="AO605" s="2"/>
      <c r="AP605" s="2"/>
      <c r="AQ605" s="2"/>
      <c r="AR605" s="2"/>
      <c r="AS605" s="2"/>
      <c r="AT605" s="2"/>
      <c r="AU605" s="2"/>
      <c r="AV605" s="2"/>
      <c r="AW605" s="2"/>
      <c r="AX605" s="2"/>
      <c r="AY605" s="2"/>
      <c r="AZ605" s="2"/>
      <c r="BA605" s="2"/>
      <c r="BB605" s="2"/>
      <c r="BC605" s="2"/>
      <c r="BD605" s="2"/>
      <c r="BE605" s="2"/>
      <c r="BF605" s="2"/>
      <c r="BG605" s="2"/>
      <c r="BH605" s="2"/>
      <c r="BI605" s="2"/>
      <c r="BJ605" s="2"/>
      <c r="BK605" s="2"/>
      <c r="BL605" s="2"/>
      <c r="BM605" s="2"/>
      <c r="BN605" s="2"/>
      <c r="BO605" s="2"/>
      <c r="BP605" s="2"/>
      <c r="BQ605" s="2"/>
      <c r="BR605" s="2"/>
      <c r="BS605" s="2"/>
      <c r="BT605" s="2"/>
      <c r="BU605" s="2"/>
      <c r="BV605" s="2"/>
      <c r="BW605" s="2"/>
      <c r="BX605" s="2"/>
      <c r="BY605" s="2"/>
      <c r="BZ605" s="2"/>
      <c r="CA605" s="2"/>
      <c r="CB605" s="2"/>
      <c r="CC605" s="2"/>
      <c r="CD605" s="2"/>
      <c r="CE605" s="2"/>
      <c r="CF605" s="2"/>
    </row>
    <row r="606" spans="1:84" ht="12.65" customHeight="1" x14ac:dyDescent="0.3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2"/>
      <c r="AG606" s="2"/>
      <c r="AH606" s="2"/>
      <c r="AI606" s="2"/>
      <c r="AJ606" s="2"/>
      <c r="AK606" s="2"/>
      <c r="AL606" s="2"/>
      <c r="AM606" s="2"/>
      <c r="AN606" s="2"/>
      <c r="AO606" s="2"/>
      <c r="AP606" s="2"/>
      <c r="AQ606" s="2"/>
      <c r="AR606" s="2"/>
      <c r="AS606" s="2"/>
      <c r="AT606" s="2"/>
      <c r="AU606" s="2"/>
      <c r="AV606" s="2"/>
      <c r="AW606" s="2"/>
      <c r="AX606" s="2"/>
      <c r="AY606" s="2"/>
      <c r="AZ606" s="2"/>
      <c r="BA606" s="2"/>
      <c r="BB606" s="2"/>
      <c r="BC606" s="2"/>
      <c r="BD606" s="2"/>
      <c r="BE606" s="2"/>
      <c r="BF606" s="2"/>
      <c r="BG606" s="2"/>
      <c r="BH606" s="2"/>
      <c r="BI606" s="2"/>
      <c r="BJ606" s="2"/>
      <c r="BK606" s="2"/>
      <c r="BL606" s="2"/>
      <c r="BM606" s="2"/>
      <c r="BN606" s="2"/>
      <c r="BO606" s="2"/>
      <c r="BP606" s="2"/>
      <c r="BQ606" s="2"/>
      <c r="BR606" s="2"/>
      <c r="BS606" s="2"/>
      <c r="BT606" s="2"/>
      <c r="BU606" s="2"/>
      <c r="BV606" s="2"/>
      <c r="BW606" s="2"/>
      <c r="BX606" s="2"/>
      <c r="BY606" s="2"/>
      <c r="BZ606" s="2"/>
      <c r="CA606" s="2"/>
      <c r="CB606" s="2"/>
      <c r="CC606" s="2"/>
      <c r="CD606" s="2"/>
      <c r="CE606" s="2"/>
      <c r="CF606" s="2"/>
    </row>
    <row r="607" spans="1:84" ht="12.65" customHeight="1" x14ac:dyDescent="0.3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s="2"/>
      <c r="AG607" s="2"/>
      <c r="AH607" s="2"/>
      <c r="AI607" s="2"/>
      <c r="AJ607" s="2"/>
      <c r="AK607" s="2"/>
      <c r="AL607" s="2"/>
      <c r="AM607" s="2"/>
      <c r="AN607" s="2"/>
      <c r="AO607" s="2"/>
      <c r="AP607" s="2"/>
      <c r="AQ607" s="2"/>
      <c r="AR607" s="2"/>
      <c r="AS607" s="2"/>
      <c r="AT607" s="2"/>
      <c r="AU607" s="2"/>
      <c r="AV607" s="2"/>
      <c r="AW607" s="2"/>
      <c r="AX607" s="2"/>
      <c r="AY607" s="2"/>
      <c r="AZ607" s="2"/>
      <c r="BA607" s="2"/>
      <c r="BB607" s="2"/>
      <c r="BC607" s="2"/>
      <c r="BD607" s="2"/>
      <c r="BE607" s="2"/>
      <c r="BF607" s="2"/>
      <c r="BG607" s="2"/>
      <c r="BH607" s="2"/>
      <c r="BI607" s="2"/>
      <c r="BJ607" s="2"/>
      <c r="BK607" s="2"/>
      <c r="BL607" s="2"/>
      <c r="BM607" s="2"/>
      <c r="BN607" s="2"/>
      <c r="BO607" s="2"/>
      <c r="BP607" s="2"/>
      <c r="BQ607" s="2"/>
      <c r="BR607" s="2"/>
      <c r="BS607" s="2"/>
      <c r="BT607" s="2"/>
      <c r="BU607" s="2"/>
      <c r="BV607" s="2"/>
      <c r="BW607" s="2"/>
      <c r="BX607" s="2"/>
      <c r="BY607" s="2"/>
      <c r="BZ607" s="2"/>
      <c r="CA607" s="2"/>
      <c r="CB607" s="2"/>
      <c r="CC607" s="2"/>
      <c r="CD607" s="2"/>
      <c r="CE607" s="2"/>
      <c r="CF607" s="2"/>
    </row>
    <row r="608" spans="1:84" ht="12.65" customHeight="1" x14ac:dyDescent="0.3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2"/>
      <c r="AG608" s="2"/>
      <c r="AH608" s="2"/>
      <c r="AI608" s="2"/>
      <c r="AJ608" s="2"/>
      <c r="AK608" s="2"/>
      <c r="AL608" s="2"/>
      <c r="AM608" s="2"/>
      <c r="AN608" s="2"/>
      <c r="AO608" s="2"/>
      <c r="AP608" s="2"/>
      <c r="AQ608" s="2"/>
      <c r="AR608" s="2"/>
      <c r="AS608" s="2"/>
      <c r="AT608" s="2"/>
      <c r="AU608" s="2"/>
      <c r="AV608" s="2"/>
      <c r="AW608" s="2"/>
      <c r="AX608" s="2"/>
      <c r="AY608" s="2"/>
      <c r="AZ608" s="2"/>
      <c r="BA608" s="2"/>
      <c r="BB608" s="2"/>
      <c r="BC608" s="2"/>
      <c r="BD608" s="2"/>
      <c r="BE608" s="2"/>
      <c r="BF608" s="2"/>
      <c r="BG608" s="2"/>
      <c r="BH608" s="2"/>
      <c r="BI608" s="2"/>
      <c r="BJ608" s="2"/>
      <c r="BK608" s="2"/>
      <c r="BL608" s="2"/>
      <c r="BM608" s="2"/>
      <c r="BN608" s="2"/>
      <c r="BO608" s="2"/>
      <c r="BP608" s="2"/>
      <c r="BQ608" s="2"/>
      <c r="BR608" s="2"/>
      <c r="BS608" s="2"/>
      <c r="BT608" s="2"/>
      <c r="BU608" s="2"/>
      <c r="BV608" s="2"/>
      <c r="BW608" s="2"/>
      <c r="BX608" s="2"/>
      <c r="BY608" s="2"/>
      <c r="BZ608" s="2"/>
      <c r="CA608" s="2"/>
      <c r="CB608" s="2"/>
      <c r="CC608" s="2"/>
      <c r="CD608" s="2"/>
      <c r="CE608" s="2"/>
      <c r="CF608" s="2"/>
    </row>
    <row r="609" spans="1:84" ht="12.65" customHeight="1" x14ac:dyDescent="0.3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s="2"/>
      <c r="AG609" s="2"/>
      <c r="AH609" s="2"/>
      <c r="AI609" s="2"/>
      <c r="AJ609" s="2"/>
      <c r="AK609" s="2"/>
      <c r="AL609" s="2"/>
      <c r="AM609" s="2"/>
      <c r="AN609" s="2"/>
      <c r="AO609" s="2"/>
      <c r="AP609" s="2"/>
      <c r="AQ609" s="2"/>
      <c r="AR609" s="2"/>
      <c r="AS609" s="2"/>
      <c r="AT609" s="2"/>
      <c r="AU609" s="2"/>
      <c r="AV609" s="2"/>
      <c r="AW609" s="2"/>
      <c r="AX609" s="2"/>
      <c r="AY609" s="2"/>
      <c r="AZ609" s="2"/>
      <c r="BA609" s="2"/>
      <c r="BB609" s="2"/>
      <c r="BC609" s="2"/>
      <c r="BD609" s="2"/>
      <c r="BE609" s="2"/>
      <c r="BF609" s="2"/>
      <c r="BG609" s="2"/>
      <c r="BH609" s="2"/>
      <c r="BI609" s="2"/>
      <c r="BJ609" s="2"/>
      <c r="BK609" s="2"/>
      <c r="BL609" s="2"/>
      <c r="BM609" s="2"/>
      <c r="BN609" s="2"/>
      <c r="BO609" s="2"/>
      <c r="BP609" s="2"/>
      <c r="BQ609" s="2"/>
      <c r="BR609" s="2"/>
      <c r="BS609" s="2"/>
      <c r="BT609" s="2"/>
      <c r="BU609" s="2"/>
      <c r="BV609" s="2"/>
      <c r="BW609" s="2"/>
      <c r="BX609" s="2"/>
      <c r="BY609" s="2"/>
      <c r="BZ609" s="2"/>
      <c r="CA609" s="2"/>
      <c r="CB609" s="2"/>
      <c r="CC609" s="2"/>
      <c r="CD609" s="2"/>
      <c r="CE609" s="2"/>
      <c r="CF609" s="2"/>
    </row>
    <row r="610" spans="1:84" ht="12.65" customHeight="1" x14ac:dyDescent="0.3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2"/>
      <c r="AG610" s="2"/>
      <c r="AH610" s="2"/>
      <c r="AI610" s="2"/>
      <c r="AJ610" s="2"/>
      <c r="AK610" s="2"/>
      <c r="AL610" s="2"/>
      <c r="AM610" s="2"/>
      <c r="AN610" s="2"/>
      <c r="AO610" s="2"/>
      <c r="AP610" s="2"/>
      <c r="AQ610" s="2"/>
      <c r="AR610" s="2"/>
      <c r="AS610" s="2"/>
      <c r="AT610" s="2"/>
      <c r="AU610" s="2"/>
      <c r="AV610" s="2"/>
      <c r="AW610" s="2"/>
      <c r="AX610" s="2"/>
      <c r="AY610" s="2"/>
      <c r="AZ610" s="2"/>
      <c r="BA610" s="2"/>
      <c r="BB610" s="2"/>
      <c r="BC610" s="2"/>
      <c r="BD610" s="2"/>
      <c r="BE610" s="2"/>
      <c r="BF610" s="2"/>
      <c r="BG610" s="2"/>
      <c r="BH610" s="2"/>
      <c r="BI610" s="2"/>
      <c r="BJ610" s="2"/>
      <c r="BK610" s="2"/>
      <c r="BL610" s="2"/>
      <c r="BM610" s="2"/>
      <c r="BN610" s="2"/>
      <c r="BO610" s="2"/>
      <c r="BP610" s="2"/>
      <c r="BQ610" s="2"/>
      <c r="BR610" s="2"/>
      <c r="BS610" s="2"/>
      <c r="BT610" s="2"/>
      <c r="BU610" s="2"/>
      <c r="BV610" s="2"/>
      <c r="BW610" s="2"/>
      <c r="BX610" s="2"/>
      <c r="BY610" s="2"/>
      <c r="BZ610" s="2"/>
      <c r="CA610" s="2"/>
      <c r="CB610" s="2"/>
      <c r="CC610" s="2"/>
      <c r="CD610" s="2"/>
      <c r="CE610" s="2"/>
      <c r="CF610" s="2"/>
    </row>
    <row r="611" spans="1:84" ht="12.65" customHeight="1" x14ac:dyDescent="0.3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2"/>
      <c r="AG611" s="2"/>
      <c r="AH611" s="2"/>
      <c r="AI611" s="2"/>
      <c r="AJ611" s="2"/>
      <c r="AK611" s="2"/>
      <c r="AL611" s="2"/>
      <c r="AM611" s="2"/>
      <c r="AN611" s="2"/>
      <c r="AO611" s="2"/>
      <c r="AP611" s="2"/>
      <c r="AQ611" s="2"/>
      <c r="AR611" s="2"/>
      <c r="AS611" s="2"/>
      <c r="AT611" s="2"/>
      <c r="AU611" s="2"/>
      <c r="AV611" s="2"/>
      <c r="AW611" s="2"/>
      <c r="AX611" s="2"/>
      <c r="AY611" s="2"/>
      <c r="AZ611" s="2"/>
      <c r="BA611" s="2"/>
      <c r="BB611" s="2"/>
      <c r="BC611" s="2"/>
      <c r="BD611" s="2"/>
      <c r="BE611" s="2"/>
      <c r="BF611" s="2"/>
      <c r="BG611" s="2"/>
      <c r="BH611" s="2"/>
      <c r="BI611" s="2"/>
      <c r="BJ611" s="2"/>
      <c r="BK611" s="2"/>
      <c r="BL611" s="2"/>
      <c r="BM611" s="2"/>
      <c r="BN611" s="2"/>
      <c r="BO611" s="2"/>
      <c r="BP611" s="2"/>
      <c r="BQ611" s="2"/>
      <c r="BR611" s="2"/>
      <c r="BS611" s="2"/>
      <c r="BT611" s="2"/>
      <c r="BU611" s="2"/>
      <c r="BV611" s="2"/>
      <c r="BW611" s="2"/>
      <c r="BX611" s="2"/>
      <c r="BY611" s="2"/>
      <c r="BZ611" s="2"/>
      <c r="CA611" s="2"/>
      <c r="CB611" s="2"/>
      <c r="CC611" s="2"/>
      <c r="CD611" s="2"/>
      <c r="CE611" s="2"/>
      <c r="CF611" s="2"/>
    </row>
    <row r="612" spans="1:84" ht="12.65" customHeight="1" x14ac:dyDescent="0.3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c r="AF612" s="2"/>
      <c r="AG612" s="2"/>
      <c r="AH612" s="2"/>
      <c r="AI612" s="2"/>
      <c r="AJ612" s="2"/>
      <c r="AK612" s="2"/>
      <c r="AL612" s="2"/>
      <c r="AM612" s="2"/>
      <c r="AN612" s="2"/>
      <c r="AO612" s="2"/>
      <c r="AP612" s="2"/>
      <c r="AQ612" s="2"/>
      <c r="AR612" s="2"/>
      <c r="AS612" s="2"/>
      <c r="AT612" s="2"/>
      <c r="AU612" s="2"/>
      <c r="AV612" s="2"/>
      <c r="AW612" s="2"/>
      <c r="AX612" s="2"/>
      <c r="AY612" s="2"/>
      <c r="AZ612" s="2"/>
      <c r="BA612" s="2"/>
      <c r="BB612" s="2"/>
      <c r="BC612" s="2"/>
      <c r="BD612" s="2"/>
      <c r="BE612" s="2"/>
      <c r="BF612" s="2"/>
      <c r="BG612" s="2"/>
      <c r="BH612" s="2"/>
      <c r="BI612" s="2"/>
      <c r="BJ612" s="2"/>
      <c r="BK612" s="2"/>
      <c r="BL612" s="2"/>
      <c r="BM612" s="2"/>
      <c r="BN612" s="2"/>
      <c r="BO612" s="2"/>
      <c r="BP612" s="2"/>
      <c r="BQ612" s="2"/>
      <c r="BR612" s="2"/>
      <c r="BS612" s="2"/>
      <c r="BT612" s="2"/>
      <c r="BU612" s="2"/>
      <c r="BV612" s="2"/>
      <c r="BW612" s="2"/>
      <c r="BX612" s="2"/>
      <c r="BY612" s="2"/>
      <c r="BZ612" s="2"/>
      <c r="CA612" s="2"/>
      <c r="CB612" s="2"/>
      <c r="CC612" s="2"/>
      <c r="CD612" s="2"/>
      <c r="CE612" s="2"/>
      <c r="CF612" s="2"/>
    </row>
    <row r="613" spans="1:84" ht="12.65" customHeight="1" x14ac:dyDescent="0.35">
      <c r="A613" s="449"/>
      <c r="B613" s="2"/>
      <c r="C613" s="435" t="s">
        <v>589</v>
      </c>
      <c r="D613" s="2">
        <f>CE76-(BE76+CD76)</f>
        <v>308998</v>
      </c>
      <c r="E613" s="2">
        <f>SUM(C625:D648)+SUM(C669:D714)</f>
        <v>273492221.8833583</v>
      </c>
      <c r="F613" s="2">
        <f>CE64-(AX64+BD64+BE64+BG64+BJ64+BN64+BP64+BQ64+CB64+CC64+CD64)</f>
        <v>92306537.789999977</v>
      </c>
      <c r="G613" s="2">
        <f>CE77-(AX77+AY77+BD77+BE77+BG77+BJ77+BN77+BP77+BQ77+CB77+CC77+CD77)</f>
        <v>1193031</v>
      </c>
      <c r="H613" s="434">
        <f>CE60-(AX60+AY60+AZ60+BD60+BE60+BG60+BJ60+BN60+BO60+BP60+BQ60+BR60+CB60+CC60+CD60)</f>
        <v>1493.8699999999992</v>
      </c>
      <c r="I613" s="2">
        <f>CE78-(AX78+AY78+AZ78+BD78+BE78+BF78+BG78+BJ78+BN78+BO78+BP78+BQ78+BR78+CB78+CC78+CD78)</f>
        <v>288724</v>
      </c>
      <c r="J613" s="2">
        <f>CE79-(AX79+AY79+AZ79+BA79+BD79+BE79+BF79+BG79+BJ79+BN79+BO79+BP79+BQ79+BR79+CB79+CC79+CD79)</f>
        <v>1623741</v>
      </c>
      <c r="K613" s="2">
        <f>CE75-(AW75+AX75+AY75+AZ75+BA75+BB75+BC75+BD75+BE75+BF75+BG75+BH75+BI75+BJ75+BK75+BL75+BM75+BN75+BO75+BP75+BQ75+BR75+BS75+BT75+BU75+BV75+BW75+BX75+CB75+CC75+CD75)</f>
        <v>1034643932.1699998</v>
      </c>
      <c r="L613" s="434">
        <f>CE80-(AW80+AX80+AY80+AZ80+BA80+BB80+BC80+BD80+BE80+BF80+BG80+BH80+BI80+BJ80+BK80+BL80+BM80+BN80+BO80+BP80+BQ80+BR80+BS80+BT80+BU80+BV80+BW80+BX80+BY80+BZ80+CA80+CB80+CC80+CD80)</f>
        <v>452.42000000000007</v>
      </c>
      <c r="M613" s="2"/>
      <c r="N613" s="2"/>
      <c r="O613" s="2"/>
      <c r="P613" s="2"/>
      <c r="Q613" s="2"/>
      <c r="R613" s="2"/>
      <c r="S613" s="2"/>
      <c r="T613" s="2"/>
      <c r="U613" s="2"/>
      <c r="V613" s="2"/>
      <c r="W613" s="2"/>
      <c r="X613" s="2"/>
      <c r="Y613" s="2"/>
      <c r="Z613" s="2"/>
      <c r="AA613" s="2"/>
      <c r="AB613" s="2"/>
      <c r="AC613" s="2"/>
      <c r="AD613" s="2"/>
      <c r="AE613" s="2"/>
      <c r="AF613" s="2"/>
      <c r="AG613" s="2"/>
      <c r="AH613" s="2"/>
      <c r="AI613" s="2"/>
      <c r="AJ613" s="2"/>
      <c r="AK613" s="2"/>
      <c r="AL613" s="2"/>
      <c r="AM613" s="2"/>
      <c r="AN613" s="2"/>
      <c r="AO613" s="2"/>
      <c r="AP613" s="2"/>
      <c r="AQ613" s="2"/>
      <c r="AR613" s="2"/>
      <c r="AS613" s="2"/>
      <c r="AT613" s="2"/>
      <c r="AU613" s="2"/>
      <c r="AV613" s="2"/>
      <c r="AW613" s="2"/>
      <c r="AX613" s="2"/>
      <c r="AY613" s="2"/>
      <c r="AZ613" s="2"/>
      <c r="BA613" s="2"/>
      <c r="BB613" s="2"/>
      <c r="BC613" s="2"/>
      <c r="BD613" s="2"/>
      <c r="BE613" s="2"/>
      <c r="BF613" s="2"/>
      <c r="BG613" s="2"/>
      <c r="BH613" s="2"/>
      <c r="BI613" s="2"/>
      <c r="BJ613" s="2"/>
      <c r="BK613" s="2"/>
      <c r="BL613" s="2"/>
      <c r="BM613" s="2"/>
      <c r="BN613" s="2"/>
      <c r="BO613" s="2"/>
      <c r="BP613" s="2"/>
      <c r="BQ613" s="2"/>
      <c r="BR613" s="2"/>
      <c r="BS613" s="2"/>
      <c r="BT613" s="2"/>
      <c r="BU613" s="2"/>
      <c r="BV613" s="2"/>
      <c r="BW613" s="2"/>
      <c r="BX613" s="2"/>
      <c r="BY613" s="2"/>
      <c r="BZ613" s="2"/>
      <c r="CA613" s="2"/>
      <c r="CB613" s="2"/>
      <c r="CC613" s="2"/>
      <c r="CD613" s="2"/>
      <c r="CE613" s="2"/>
      <c r="CF613" s="2"/>
    </row>
    <row r="614" spans="1:84" ht="12.65" customHeight="1" x14ac:dyDescent="0.35">
      <c r="A614" s="449"/>
      <c r="B614" s="2"/>
      <c r="C614" s="435" t="s">
        <v>590</v>
      </c>
      <c r="D614" s="435" t="s">
        <v>591</v>
      </c>
      <c r="E614" s="438" t="s">
        <v>592</v>
      </c>
      <c r="F614" s="435" t="s">
        <v>593</v>
      </c>
      <c r="G614" s="435" t="s">
        <v>594</v>
      </c>
      <c r="H614" s="435" t="s">
        <v>595</v>
      </c>
      <c r="I614" s="435" t="s">
        <v>596</v>
      </c>
      <c r="J614" s="435" t="s">
        <v>597</v>
      </c>
      <c r="K614" s="435" t="s">
        <v>598</v>
      </c>
      <c r="L614" s="438" t="s">
        <v>599</v>
      </c>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c r="AL614" s="2"/>
      <c r="AM614" s="2"/>
      <c r="AN614" s="2"/>
      <c r="AO614" s="2"/>
      <c r="AP614" s="2"/>
      <c r="AQ614" s="2"/>
      <c r="AR614" s="2"/>
      <c r="AS614" s="2"/>
      <c r="AT614" s="2"/>
      <c r="AU614" s="2"/>
      <c r="AV614" s="2"/>
      <c r="AW614" s="2"/>
      <c r="AX614" s="2"/>
      <c r="AY614" s="2"/>
      <c r="AZ614" s="2"/>
      <c r="BA614" s="2"/>
      <c r="BB614" s="2"/>
      <c r="BC614" s="2"/>
      <c r="BD614" s="2"/>
      <c r="BE614" s="2"/>
      <c r="BF614" s="2"/>
      <c r="BG614" s="2"/>
      <c r="BH614" s="2"/>
      <c r="BI614" s="2"/>
      <c r="BJ614" s="2"/>
      <c r="BK614" s="2"/>
      <c r="BL614" s="2"/>
      <c r="BM614" s="2"/>
      <c r="BN614" s="2"/>
      <c r="BO614" s="2"/>
      <c r="BP614" s="2"/>
      <c r="BQ614" s="2"/>
      <c r="BR614" s="2"/>
      <c r="BS614" s="2"/>
      <c r="BT614" s="2"/>
      <c r="BU614" s="2"/>
      <c r="BV614" s="2"/>
      <c r="BW614" s="2"/>
      <c r="BX614" s="2"/>
      <c r="BY614" s="2"/>
      <c r="BZ614" s="2"/>
      <c r="CA614" s="2"/>
      <c r="CB614" s="2"/>
      <c r="CC614" s="2"/>
      <c r="CD614" s="2"/>
      <c r="CE614" s="2"/>
      <c r="CF614" s="2"/>
    </row>
    <row r="615" spans="1:84" ht="12.65" customHeight="1" x14ac:dyDescent="0.35">
      <c r="A615" s="449">
        <v>8430</v>
      </c>
      <c r="B615" s="438" t="s">
        <v>140</v>
      </c>
      <c r="C615" s="2">
        <f>BE71</f>
        <v>3577933.9599999995</v>
      </c>
      <c r="D615" s="2"/>
      <c r="E615" s="2"/>
      <c r="F615" s="2"/>
      <c r="G615" s="2"/>
      <c r="H615" s="2"/>
      <c r="I615" s="2"/>
      <c r="J615" s="2"/>
      <c r="K615" s="2"/>
      <c r="L615" s="2"/>
      <c r="M615" s="2"/>
      <c r="N615" s="401" t="s">
        <v>600</v>
      </c>
      <c r="O615" s="2"/>
      <c r="P615" s="2"/>
      <c r="Q615" s="2"/>
      <c r="R615" s="2"/>
      <c r="S615" s="2"/>
      <c r="T615" s="2"/>
      <c r="U615" s="2"/>
      <c r="V615" s="2"/>
      <c r="W615" s="2"/>
      <c r="X615" s="2"/>
      <c r="Y615" s="2"/>
      <c r="Z615" s="2"/>
      <c r="AA615" s="2"/>
      <c r="AB615" s="2"/>
      <c r="AC615" s="2"/>
      <c r="AD615" s="2"/>
      <c r="AE615" s="2"/>
      <c r="AF615" s="2"/>
      <c r="AG615" s="2"/>
      <c r="AH615" s="2"/>
      <c r="AI615" s="2"/>
      <c r="AJ615" s="2"/>
      <c r="AK615" s="2"/>
      <c r="AL615" s="2"/>
      <c r="AM615" s="2"/>
      <c r="AN615" s="2"/>
      <c r="AO615" s="2"/>
      <c r="AP615" s="2"/>
      <c r="AQ615" s="2"/>
      <c r="AR615" s="2"/>
      <c r="AS615" s="2"/>
      <c r="AT615" s="2"/>
      <c r="AU615" s="2"/>
      <c r="AV615" s="2"/>
      <c r="AW615" s="2"/>
      <c r="AX615" s="2"/>
      <c r="AY615" s="2"/>
      <c r="AZ615" s="2"/>
      <c r="BA615" s="2"/>
      <c r="BB615" s="2"/>
      <c r="BC615" s="2"/>
      <c r="BD615" s="2"/>
      <c r="BE615" s="2"/>
      <c r="BF615" s="2"/>
      <c r="BG615" s="2"/>
      <c r="BH615" s="2"/>
      <c r="BI615" s="2"/>
      <c r="BJ615" s="2"/>
      <c r="BK615" s="2"/>
      <c r="BL615" s="2"/>
      <c r="BM615" s="2"/>
      <c r="BN615" s="2"/>
      <c r="BO615" s="2"/>
      <c r="BP615" s="2"/>
      <c r="BQ615" s="2"/>
      <c r="BR615" s="2"/>
      <c r="BS615" s="2"/>
      <c r="BT615" s="2"/>
      <c r="BU615" s="2"/>
      <c r="BV615" s="2"/>
      <c r="BW615" s="2"/>
      <c r="BX615" s="2"/>
      <c r="BY615" s="2"/>
      <c r="BZ615" s="2"/>
      <c r="CA615" s="2"/>
      <c r="CB615" s="2"/>
      <c r="CC615" s="2"/>
      <c r="CD615" s="2"/>
      <c r="CE615" s="2"/>
      <c r="CF615" s="2"/>
    </row>
    <row r="616" spans="1:84" ht="12.65" customHeight="1" x14ac:dyDescent="0.35">
      <c r="A616" s="449"/>
      <c r="B616" s="438" t="s">
        <v>601</v>
      </c>
      <c r="C616" s="295">
        <f>CD69-CD70</f>
        <v>-9403670</v>
      </c>
      <c r="D616" s="450">
        <f>SUM(C615:C616)</f>
        <v>-5825736.040000001</v>
      </c>
      <c r="E616" s="2"/>
      <c r="F616" s="2"/>
      <c r="G616" s="2"/>
      <c r="H616" s="2"/>
      <c r="I616" s="2"/>
      <c r="J616" s="2"/>
      <c r="K616" s="2"/>
      <c r="L616" s="2"/>
      <c r="M616" s="2"/>
      <c r="N616" s="401" t="s">
        <v>602</v>
      </c>
      <c r="O616" s="2"/>
      <c r="P616" s="2"/>
      <c r="Q616" s="2"/>
      <c r="R616" s="2"/>
      <c r="S616" s="2"/>
      <c r="T616" s="2"/>
      <c r="U616" s="2"/>
      <c r="V616" s="2"/>
      <c r="W616" s="2"/>
      <c r="X616" s="2"/>
      <c r="Y616" s="2"/>
      <c r="Z616" s="2"/>
      <c r="AA616" s="2"/>
      <c r="AB616" s="2"/>
      <c r="AC616" s="2"/>
      <c r="AD616" s="2"/>
      <c r="AE616" s="2"/>
      <c r="AF616" s="2"/>
      <c r="AG616" s="2"/>
      <c r="AH616" s="2"/>
      <c r="AI616" s="2"/>
      <c r="AJ616" s="2"/>
      <c r="AK616" s="2"/>
      <c r="AL616" s="2"/>
      <c r="AM616" s="2"/>
      <c r="AN616" s="2"/>
      <c r="AO616" s="2"/>
      <c r="AP616" s="2"/>
      <c r="AQ616" s="2"/>
      <c r="AR616" s="2"/>
      <c r="AS616" s="2"/>
      <c r="AT616" s="2"/>
      <c r="AU616" s="2"/>
      <c r="AV616" s="2"/>
      <c r="AW616" s="2"/>
      <c r="AX616" s="2"/>
      <c r="AY616" s="2"/>
      <c r="AZ616" s="2"/>
      <c r="BA616" s="2"/>
      <c r="BB616" s="2"/>
      <c r="BC616" s="2"/>
      <c r="BD616" s="2"/>
      <c r="BE616" s="2"/>
      <c r="BF616" s="2"/>
      <c r="BG616" s="2"/>
      <c r="BH616" s="2"/>
      <c r="BI616" s="2"/>
      <c r="BJ616" s="2"/>
      <c r="BK616" s="2"/>
      <c r="BL616" s="2"/>
      <c r="BM616" s="2"/>
      <c r="BN616" s="2"/>
      <c r="BO616" s="2"/>
      <c r="BP616" s="2"/>
      <c r="BQ616" s="2"/>
      <c r="BR616" s="2"/>
      <c r="BS616" s="2"/>
      <c r="BT616" s="2"/>
      <c r="BU616" s="2"/>
      <c r="BV616" s="2"/>
      <c r="BW616" s="2"/>
      <c r="BX616" s="2"/>
      <c r="BY616" s="2"/>
      <c r="BZ616" s="2"/>
      <c r="CA616" s="2"/>
      <c r="CB616" s="2"/>
      <c r="CC616" s="2"/>
      <c r="CD616" s="2"/>
      <c r="CE616" s="2"/>
      <c r="CF616" s="2"/>
    </row>
    <row r="617" spans="1:84" ht="12.65" customHeight="1" x14ac:dyDescent="0.35">
      <c r="A617" s="449">
        <v>8310</v>
      </c>
      <c r="B617" s="451" t="s">
        <v>603</v>
      </c>
      <c r="C617" s="2">
        <f>AX71</f>
        <v>0</v>
      </c>
      <c r="D617" s="2">
        <f>(D616/D613)*AX76</f>
        <v>0</v>
      </c>
      <c r="E617" s="2"/>
      <c r="F617" s="2"/>
      <c r="G617" s="2"/>
      <c r="H617" s="2"/>
      <c r="I617" s="2"/>
      <c r="J617" s="2"/>
      <c r="K617" s="2"/>
      <c r="L617" s="2"/>
      <c r="M617" s="2"/>
      <c r="N617" s="401" t="s">
        <v>604</v>
      </c>
      <c r="O617" s="2"/>
      <c r="P617" s="2"/>
      <c r="Q617" s="2"/>
      <c r="R617" s="2"/>
      <c r="S617" s="2"/>
      <c r="T617" s="2"/>
      <c r="U617" s="2"/>
      <c r="V617" s="2"/>
      <c r="W617" s="2"/>
      <c r="X617" s="2"/>
      <c r="Y617" s="2"/>
      <c r="Z617" s="2"/>
      <c r="AA617" s="2"/>
      <c r="AB617" s="2"/>
      <c r="AC617" s="2"/>
      <c r="AD617" s="2"/>
      <c r="AE617" s="2"/>
      <c r="AF617" s="2"/>
      <c r="AG617" s="2"/>
      <c r="AH617" s="2"/>
      <c r="AI617" s="2"/>
      <c r="AJ617" s="2"/>
      <c r="AK617" s="2"/>
      <c r="AL617" s="2"/>
      <c r="AM617" s="2"/>
      <c r="AN617" s="2"/>
      <c r="AO617" s="2"/>
      <c r="AP617" s="2"/>
      <c r="AQ617" s="2"/>
      <c r="AR617" s="2"/>
      <c r="AS617" s="2"/>
      <c r="AT617" s="2"/>
      <c r="AU617" s="2"/>
      <c r="AV617" s="2"/>
      <c r="AW617" s="2"/>
      <c r="AX617" s="2"/>
      <c r="AY617" s="2"/>
      <c r="AZ617" s="2"/>
      <c r="BA617" s="2"/>
      <c r="BB617" s="2"/>
      <c r="BC617" s="2"/>
      <c r="BD617" s="2"/>
      <c r="BE617" s="2"/>
      <c r="BF617" s="2"/>
      <c r="BG617" s="2"/>
      <c r="BH617" s="2"/>
      <c r="BI617" s="2"/>
      <c r="BJ617" s="2"/>
      <c r="BK617" s="2"/>
      <c r="BL617" s="2"/>
      <c r="BM617" s="2"/>
      <c r="BN617" s="2"/>
      <c r="BO617" s="2"/>
      <c r="BP617" s="2"/>
      <c r="BQ617" s="2"/>
      <c r="BR617" s="2"/>
      <c r="BS617" s="2"/>
      <c r="BT617" s="2"/>
      <c r="BU617" s="2"/>
      <c r="BV617" s="2"/>
      <c r="BW617" s="2"/>
      <c r="BX617" s="2"/>
      <c r="BY617" s="2"/>
      <c r="BZ617" s="2"/>
      <c r="CA617" s="2"/>
      <c r="CB617" s="2"/>
      <c r="CC617" s="2"/>
      <c r="CD617" s="2"/>
      <c r="CE617" s="2"/>
      <c r="CF617" s="2"/>
    </row>
    <row r="618" spans="1:84" ht="12.65" customHeight="1" x14ac:dyDescent="0.35">
      <c r="A618" s="449">
        <v>8510</v>
      </c>
      <c r="B618" s="451" t="s">
        <v>145</v>
      </c>
      <c r="C618" s="2">
        <f>BJ71</f>
        <v>0</v>
      </c>
      <c r="D618" s="2">
        <f>(D616/D613)*BJ76</f>
        <v>0</v>
      </c>
      <c r="E618" s="2"/>
      <c r="F618" s="2"/>
      <c r="G618" s="2"/>
      <c r="H618" s="2"/>
      <c r="I618" s="2"/>
      <c r="J618" s="2"/>
      <c r="K618" s="2"/>
      <c r="L618" s="2"/>
      <c r="M618" s="2"/>
      <c r="N618" s="401" t="s">
        <v>605</v>
      </c>
      <c r="O618" s="2"/>
      <c r="P618" s="2"/>
      <c r="Q618" s="2"/>
      <c r="R618" s="2"/>
      <c r="S618" s="2"/>
      <c r="T618" s="2"/>
      <c r="U618" s="2"/>
      <c r="V618" s="2"/>
      <c r="W618" s="2"/>
      <c r="X618" s="2"/>
      <c r="Y618" s="2"/>
      <c r="Z618" s="2"/>
      <c r="AA618" s="2"/>
      <c r="AB618" s="2"/>
      <c r="AC618" s="2"/>
      <c r="AD618" s="2"/>
      <c r="AE618" s="2"/>
      <c r="AF618" s="2"/>
      <c r="AG618" s="2"/>
      <c r="AH618" s="2"/>
      <c r="AI618" s="2"/>
      <c r="AJ618" s="2"/>
      <c r="AK618" s="2"/>
      <c r="AL618" s="2"/>
      <c r="AM618" s="2"/>
      <c r="AN618" s="2"/>
      <c r="AO618" s="2"/>
      <c r="AP618" s="2"/>
      <c r="AQ618" s="2"/>
      <c r="AR618" s="2"/>
      <c r="AS618" s="2"/>
      <c r="AT618" s="2"/>
      <c r="AU618" s="2"/>
      <c r="AV618" s="2"/>
      <c r="AW618" s="2"/>
      <c r="AX618" s="2"/>
      <c r="AY618" s="2"/>
      <c r="AZ618" s="2"/>
      <c r="BA618" s="2"/>
      <c r="BB618" s="2"/>
      <c r="BC618" s="2"/>
      <c r="BD618" s="2"/>
      <c r="BE618" s="2"/>
      <c r="BF618" s="2"/>
      <c r="BG618" s="2"/>
      <c r="BH618" s="2"/>
      <c r="BI618" s="2"/>
      <c r="BJ618" s="2"/>
      <c r="BK618" s="2"/>
      <c r="BL618" s="2"/>
      <c r="BM618" s="2"/>
      <c r="BN618" s="2"/>
      <c r="BO618" s="2"/>
      <c r="BP618" s="2"/>
      <c r="BQ618" s="2"/>
      <c r="BR618" s="2"/>
      <c r="BS618" s="2"/>
      <c r="BT618" s="2"/>
      <c r="BU618" s="2"/>
      <c r="BV618" s="2"/>
      <c r="BW618" s="2"/>
      <c r="BX618" s="2"/>
      <c r="BY618" s="2"/>
      <c r="BZ618" s="2"/>
      <c r="CA618" s="2"/>
      <c r="CB618" s="2"/>
      <c r="CC618" s="2"/>
      <c r="CD618" s="2"/>
      <c r="CE618" s="2"/>
      <c r="CF618" s="2"/>
    </row>
    <row r="619" spans="1:84" ht="12.65" customHeight="1" x14ac:dyDescent="0.35">
      <c r="A619" s="449">
        <v>8470</v>
      </c>
      <c r="B619" s="451" t="s">
        <v>606</v>
      </c>
      <c r="C619" s="2">
        <f>BG71</f>
        <v>313242.51999999996</v>
      </c>
      <c r="D619" s="2">
        <f>(D616/D613)*BG76</f>
        <v>-10407.207470857418</v>
      </c>
      <c r="E619" s="2"/>
      <c r="F619" s="2"/>
      <c r="G619" s="2"/>
      <c r="H619" s="2"/>
      <c r="I619" s="2"/>
      <c r="J619" s="2"/>
      <c r="K619" s="2"/>
      <c r="L619" s="2"/>
      <c r="M619" s="2"/>
      <c r="N619" s="401" t="s">
        <v>607</v>
      </c>
      <c r="O619" s="2"/>
      <c r="P619" s="2"/>
      <c r="Q619" s="2"/>
      <c r="R619" s="2"/>
      <c r="S619" s="2"/>
      <c r="T619" s="2"/>
      <c r="U619" s="2"/>
      <c r="V619" s="2"/>
      <c r="W619" s="2"/>
      <c r="X619" s="2"/>
      <c r="Y619" s="2"/>
      <c r="Z619" s="2"/>
      <c r="AA619" s="2"/>
      <c r="AB619" s="2"/>
      <c r="AC619" s="2"/>
      <c r="AD619" s="2"/>
      <c r="AE619" s="2"/>
      <c r="AF619" s="2"/>
      <c r="AG619" s="2"/>
      <c r="AH619" s="2"/>
      <c r="AI619" s="2"/>
      <c r="AJ619" s="2"/>
      <c r="AK619" s="2"/>
      <c r="AL619" s="2"/>
      <c r="AM619" s="2"/>
      <c r="AN619" s="2"/>
      <c r="AO619" s="2"/>
      <c r="AP619" s="2"/>
      <c r="AQ619" s="2"/>
      <c r="AR619" s="2"/>
      <c r="AS619" s="2"/>
      <c r="AT619" s="2"/>
      <c r="AU619" s="2"/>
      <c r="AV619" s="2"/>
      <c r="AW619" s="2"/>
      <c r="AX619" s="2"/>
      <c r="AY619" s="2"/>
      <c r="AZ619" s="2"/>
      <c r="BA619" s="2"/>
      <c r="BB619" s="2"/>
      <c r="BC619" s="2"/>
      <c r="BD619" s="2"/>
      <c r="BE619" s="2"/>
      <c r="BF619" s="2"/>
      <c r="BG619" s="2"/>
      <c r="BH619" s="2"/>
      <c r="BI619" s="2"/>
      <c r="BJ619" s="2"/>
      <c r="BK619" s="2"/>
      <c r="BL619" s="2"/>
      <c r="BM619" s="2"/>
      <c r="BN619" s="2"/>
      <c r="BO619" s="2"/>
      <c r="BP619" s="2"/>
      <c r="BQ619" s="2"/>
      <c r="BR619" s="2"/>
      <c r="BS619" s="2"/>
      <c r="BT619" s="2"/>
      <c r="BU619" s="2"/>
      <c r="BV619" s="2"/>
      <c r="BW619" s="2"/>
      <c r="BX619" s="2"/>
      <c r="BY619" s="2"/>
      <c r="BZ619" s="2"/>
      <c r="CA619" s="2"/>
      <c r="CB619" s="2"/>
      <c r="CC619" s="2"/>
      <c r="CD619" s="2"/>
      <c r="CE619" s="2"/>
      <c r="CF619" s="2"/>
    </row>
    <row r="620" spans="1:84" ht="12.65" customHeight="1" x14ac:dyDescent="0.35">
      <c r="A620" s="449">
        <v>8610</v>
      </c>
      <c r="B620" s="451" t="s">
        <v>608</v>
      </c>
      <c r="C620" s="2">
        <f>BN71</f>
        <v>144287838.03999999</v>
      </c>
      <c r="D620" s="2">
        <f>(D616/D613)*BN76</f>
        <v>-22737.485887416748</v>
      </c>
      <c r="E620" s="2"/>
      <c r="F620" s="2"/>
      <c r="G620" s="2"/>
      <c r="H620" s="2"/>
      <c r="I620" s="2"/>
      <c r="J620" s="2"/>
      <c r="K620" s="2"/>
      <c r="L620" s="2"/>
      <c r="M620" s="2"/>
      <c r="N620" s="401" t="s">
        <v>609</v>
      </c>
      <c r="O620" s="2"/>
      <c r="P620" s="2"/>
      <c r="Q620" s="2"/>
      <c r="R620" s="2"/>
      <c r="S620" s="2"/>
      <c r="T620" s="2"/>
      <c r="U620" s="2"/>
      <c r="V620" s="2"/>
      <c r="W620" s="2"/>
      <c r="X620" s="2"/>
      <c r="Y620" s="2"/>
      <c r="Z620" s="2"/>
      <c r="AA620" s="2"/>
      <c r="AB620" s="2"/>
      <c r="AC620" s="2"/>
      <c r="AD620" s="2"/>
      <c r="AE620" s="2"/>
      <c r="AF620" s="2"/>
      <c r="AG620" s="2"/>
      <c r="AH620" s="2"/>
      <c r="AI620" s="2"/>
      <c r="AJ620" s="2"/>
      <c r="AK620" s="2"/>
      <c r="AL620" s="2"/>
      <c r="AM620" s="2"/>
      <c r="AN620" s="2"/>
      <c r="AO620" s="2"/>
      <c r="AP620" s="2"/>
      <c r="AQ620" s="2"/>
      <c r="AR620" s="2"/>
      <c r="AS620" s="2"/>
      <c r="AT620" s="2"/>
      <c r="AU620" s="2"/>
      <c r="AV620" s="2"/>
      <c r="AW620" s="2"/>
      <c r="AX620" s="2"/>
      <c r="AY620" s="2"/>
      <c r="AZ620" s="2"/>
      <c r="BA620" s="2"/>
      <c r="BB620" s="2"/>
      <c r="BC620" s="2"/>
      <c r="BD620" s="2"/>
      <c r="BE620" s="2"/>
      <c r="BF620" s="2"/>
      <c r="BG620" s="2"/>
      <c r="BH620" s="2"/>
      <c r="BI620" s="2"/>
      <c r="BJ620" s="2"/>
      <c r="BK620" s="2"/>
      <c r="BL620" s="2"/>
      <c r="BM620" s="2"/>
      <c r="BN620" s="2"/>
      <c r="BO620" s="2"/>
      <c r="BP620" s="2"/>
      <c r="BQ620" s="2"/>
      <c r="BR620" s="2"/>
      <c r="BS620" s="2"/>
      <c r="BT620" s="2"/>
      <c r="BU620" s="2"/>
      <c r="BV620" s="2"/>
      <c r="BW620" s="2"/>
      <c r="BX620" s="2"/>
      <c r="BY620" s="2"/>
      <c r="BZ620" s="2"/>
      <c r="CA620" s="2"/>
      <c r="CB620" s="2"/>
      <c r="CC620" s="2"/>
      <c r="CD620" s="2"/>
      <c r="CE620" s="2"/>
      <c r="CF620" s="2"/>
    </row>
    <row r="621" spans="1:84" ht="12.65" customHeight="1" x14ac:dyDescent="0.35">
      <c r="A621" s="449">
        <v>8790</v>
      </c>
      <c r="B621" s="451" t="s">
        <v>610</v>
      </c>
      <c r="C621" s="2">
        <f>CC71</f>
        <v>0</v>
      </c>
      <c r="D621" s="2">
        <f>(D616/D613)*CC76</f>
        <v>0</v>
      </c>
      <c r="E621" s="2"/>
      <c r="F621" s="2"/>
      <c r="G621" s="2"/>
      <c r="H621" s="2"/>
      <c r="I621" s="2"/>
      <c r="J621" s="2"/>
      <c r="K621" s="2"/>
      <c r="L621" s="2"/>
      <c r="M621" s="2"/>
      <c r="N621" s="401" t="s">
        <v>611</v>
      </c>
      <c r="O621" s="2"/>
      <c r="P621" s="2"/>
      <c r="Q621" s="2"/>
      <c r="R621" s="2"/>
      <c r="S621" s="2"/>
      <c r="T621" s="2"/>
      <c r="U621" s="2"/>
      <c r="V621" s="2"/>
      <c r="W621" s="2"/>
      <c r="X621" s="2"/>
      <c r="Y621" s="2"/>
      <c r="Z621" s="2"/>
      <c r="AA621" s="2"/>
      <c r="AB621" s="2"/>
      <c r="AC621" s="2"/>
      <c r="AD621" s="2"/>
      <c r="AE621" s="2"/>
      <c r="AF621" s="2"/>
      <c r="AG621" s="2"/>
      <c r="AH621" s="2"/>
      <c r="AI621" s="2"/>
      <c r="AJ621" s="2"/>
      <c r="AK621" s="2"/>
      <c r="AL621" s="2"/>
      <c r="AM621" s="2"/>
      <c r="AN621" s="2"/>
      <c r="AO621" s="2"/>
      <c r="AP621" s="2"/>
      <c r="AQ621" s="2"/>
      <c r="AR621" s="2"/>
      <c r="AS621" s="2"/>
      <c r="AT621" s="2"/>
      <c r="AU621" s="2"/>
      <c r="AV621" s="2"/>
      <c r="AW621" s="2"/>
      <c r="AX621" s="2"/>
      <c r="AY621" s="2"/>
      <c r="AZ621" s="2"/>
      <c r="BA621" s="2"/>
      <c r="BB621" s="2"/>
      <c r="BC621" s="2"/>
      <c r="BD621" s="2"/>
      <c r="BE621" s="2"/>
      <c r="BF621" s="2"/>
      <c r="BG621" s="2"/>
      <c r="BH621" s="2"/>
      <c r="BI621" s="2"/>
      <c r="BJ621" s="2"/>
      <c r="BK621" s="2"/>
      <c r="BL621" s="2"/>
      <c r="BM621" s="2"/>
      <c r="BN621" s="2"/>
      <c r="BO621" s="2"/>
      <c r="BP621" s="2"/>
      <c r="BQ621" s="2"/>
      <c r="BR621" s="2"/>
      <c r="BS621" s="2"/>
      <c r="BT621" s="2"/>
      <c r="BU621" s="2"/>
      <c r="BV621" s="2"/>
      <c r="BW621" s="2"/>
      <c r="BX621" s="2"/>
      <c r="BY621" s="2"/>
      <c r="BZ621" s="2"/>
      <c r="CA621" s="2"/>
      <c r="CB621" s="2"/>
      <c r="CC621" s="2"/>
      <c r="CD621" s="2"/>
      <c r="CE621" s="2"/>
      <c r="CF621" s="2"/>
    </row>
    <row r="622" spans="1:84" ht="12.65" customHeight="1" x14ac:dyDescent="0.35">
      <c r="A622" s="449">
        <v>8630</v>
      </c>
      <c r="B622" s="451" t="s">
        <v>612</v>
      </c>
      <c r="C622" s="2">
        <f>BP71</f>
        <v>247309.39</v>
      </c>
      <c r="D622" s="2">
        <f>(D616/D613)*BP76</f>
        <v>0</v>
      </c>
      <c r="E622" s="2"/>
      <c r="F622" s="2"/>
      <c r="G622" s="2"/>
      <c r="H622" s="2"/>
      <c r="I622" s="2"/>
      <c r="J622" s="2"/>
      <c r="K622" s="2"/>
      <c r="L622" s="2"/>
      <c r="M622" s="2"/>
      <c r="N622" s="401" t="s">
        <v>613</v>
      </c>
      <c r="O622" s="2"/>
      <c r="P622" s="2"/>
      <c r="Q622" s="2"/>
      <c r="R622" s="2"/>
      <c r="S622" s="2"/>
      <c r="T622" s="2"/>
      <c r="U622" s="2"/>
      <c r="V622" s="2"/>
      <c r="W622" s="2"/>
      <c r="X622" s="2"/>
      <c r="Y622" s="2"/>
      <c r="Z622" s="2"/>
      <c r="AA622" s="2"/>
      <c r="AB622" s="2"/>
      <c r="AC622" s="2"/>
      <c r="AD622" s="2"/>
      <c r="AE622" s="2"/>
      <c r="AF622" s="2"/>
      <c r="AG622" s="2"/>
      <c r="AH622" s="2"/>
      <c r="AI622" s="2"/>
      <c r="AJ622" s="2"/>
      <c r="AK622" s="2"/>
      <c r="AL622" s="2"/>
      <c r="AM622" s="2"/>
      <c r="AN622" s="2"/>
      <c r="AO622" s="2"/>
      <c r="AP622" s="2"/>
      <c r="AQ622" s="2"/>
      <c r="AR622" s="2"/>
      <c r="AS622" s="2"/>
      <c r="AT622" s="2"/>
      <c r="AU622" s="2"/>
      <c r="AV622" s="2"/>
      <c r="AW622" s="2"/>
      <c r="AX622" s="2"/>
      <c r="AY622" s="2"/>
      <c r="AZ622" s="2"/>
      <c r="BA622" s="2"/>
      <c r="BB622" s="2"/>
      <c r="BC622" s="2"/>
      <c r="BD622" s="2"/>
      <c r="BE622" s="2"/>
      <c r="BF622" s="2"/>
      <c r="BG622" s="2"/>
      <c r="BH622" s="2"/>
      <c r="BI622" s="2"/>
      <c r="BJ622" s="2"/>
      <c r="BK622" s="2"/>
      <c r="BL622" s="2"/>
      <c r="BM622" s="2"/>
      <c r="BN622" s="2"/>
      <c r="BO622" s="2"/>
      <c r="BP622" s="2"/>
      <c r="BQ622" s="2"/>
      <c r="BR622" s="2"/>
      <c r="BS622" s="2"/>
      <c r="BT622" s="2"/>
      <c r="BU622" s="2"/>
      <c r="BV622" s="2"/>
      <c r="BW622" s="2"/>
      <c r="BX622" s="2"/>
      <c r="BY622" s="2"/>
      <c r="BZ622" s="2"/>
      <c r="CA622" s="2"/>
      <c r="CB622" s="2"/>
      <c r="CC622" s="2"/>
      <c r="CD622" s="2"/>
      <c r="CE622" s="2"/>
      <c r="CF622" s="2"/>
    </row>
    <row r="623" spans="1:84" ht="12.65" customHeight="1" x14ac:dyDescent="0.35">
      <c r="A623" s="449">
        <v>8770</v>
      </c>
      <c r="B623" s="438" t="s">
        <v>614</v>
      </c>
      <c r="C623" s="2">
        <f>CB71</f>
        <v>0</v>
      </c>
      <c r="D623" s="2">
        <f>(D616/D613)*CB76</f>
        <v>0</v>
      </c>
      <c r="E623" s="2"/>
      <c r="F623" s="2"/>
      <c r="G623" s="2"/>
      <c r="H623" s="2"/>
      <c r="I623" s="2"/>
      <c r="J623" s="2"/>
      <c r="K623" s="2"/>
      <c r="L623" s="2"/>
      <c r="M623" s="2"/>
      <c r="N623" s="401" t="s">
        <v>615</v>
      </c>
      <c r="O623" s="2"/>
      <c r="P623" s="2"/>
      <c r="Q623" s="2"/>
      <c r="R623" s="2"/>
      <c r="S623" s="2"/>
      <c r="T623" s="2"/>
      <c r="U623" s="2"/>
      <c r="V623" s="2"/>
      <c r="W623" s="2"/>
      <c r="X623" s="2"/>
      <c r="Y623" s="2"/>
      <c r="Z623" s="2"/>
      <c r="AA623" s="2"/>
      <c r="AB623" s="2"/>
      <c r="AC623" s="2"/>
      <c r="AD623" s="2"/>
      <c r="AE623" s="2"/>
      <c r="AF623" s="2"/>
      <c r="AG623" s="2"/>
      <c r="AH623" s="2"/>
      <c r="AI623" s="2"/>
      <c r="AJ623" s="2"/>
      <c r="AK623" s="2"/>
      <c r="AL623" s="2"/>
      <c r="AM623" s="2"/>
      <c r="AN623" s="2"/>
      <c r="AO623" s="2"/>
      <c r="AP623" s="2"/>
      <c r="AQ623" s="2"/>
      <c r="AR623" s="2"/>
      <c r="AS623" s="2"/>
      <c r="AT623" s="2"/>
      <c r="AU623" s="2"/>
      <c r="AV623" s="2"/>
      <c r="AW623" s="2"/>
      <c r="AX623" s="2"/>
      <c r="AY623" s="2"/>
      <c r="AZ623" s="2"/>
      <c r="BA623" s="2"/>
      <c r="BB623" s="2"/>
      <c r="BC623" s="2"/>
      <c r="BD623" s="2"/>
      <c r="BE623" s="2"/>
      <c r="BF623" s="2"/>
      <c r="BG623" s="2"/>
      <c r="BH623" s="2"/>
      <c r="BI623" s="2"/>
      <c r="BJ623" s="2"/>
      <c r="BK623" s="2"/>
      <c r="BL623" s="2"/>
      <c r="BM623" s="2"/>
      <c r="BN623" s="2"/>
      <c r="BO623" s="2"/>
      <c r="BP623" s="2"/>
      <c r="BQ623" s="2"/>
      <c r="BR623" s="2"/>
      <c r="BS623" s="2"/>
      <c r="BT623" s="2"/>
      <c r="BU623" s="2"/>
      <c r="BV623" s="2"/>
      <c r="BW623" s="2"/>
      <c r="BX623" s="2"/>
      <c r="BY623" s="2"/>
      <c r="BZ623" s="2"/>
      <c r="CA623" s="2"/>
      <c r="CB623" s="2"/>
      <c r="CC623" s="2"/>
      <c r="CD623" s="2"/>
      <c r="CE623" s="2"/>
      <c r="CF623" s="2"/>
    </row>
    <row r="624" spans="1:84" ht="12.65" customHeight="1" x14ac:dyDescent="0.35">
      <c r="A624" s="449">
        <v>8640</v>
      </c>
      <c r="B624" s="451" t="s">
        <v>616</v>
      </c>
      <c r="C624" s="2">
        <f>BQ71</f>
        <v>0</v>
      </c>
      <c r="D624" s="2">
        <f>(D616/D613)*BQ76</f>
        <v>0</v>
      </c>
      <c r="E624" s="2">
        <f>SUM(C617:D624)</f>
        <v>144815245.25664172</v>
      </c>
      <c r="F624" s="2"/>
      <c r="G624" s="2"/>
      <c r="H624" s="2"/>
      <c r="I624" s="2"/>
      <c r="J624" s="2"/>
      <c r="K624" s="2"/>
      <c r="L624" s="2"/>
      <c r="M624" s="2"/>
      <c r="N624" s="401" t="s">
        <v>617</v>
      </c>
      <c r="O624" s="2"/>
      <c r="P624" s="2"/>
      <c r="Q624" s="2"/>
      <c r="R624" s="2"/>
      <c r="S624" s="2"/>
      <c r="T624" s="2"/>
      <c r="U624" s="2"/>
      <c r="V624" s="2"/>
      <c r="W624" s="2"/>
      <c r="X624" s="2"/>
      <c r="Y624" s="2"/>
      <c r="Z624" s="2"/>
      <c r="AA624" s="2"/>
      <c r="AB624" s="2"/>
      <c r="AC624" s="2"/>
      <c r="AD624" s="2"/>
      <c r="AE624" s="2"/>
      <c r="AF624" s="2"/>
      <c r="AG624" s="2"/>
      <c r="AH624" s="2"/>
      <c r="AI624" s="2"/>
      <c r="AJ624" s="2"/>
      <c r="AK624" s="2"/>
      <c r="AL624" s="2"/>
      <c r="AM624" s="2"/>
      <c r="AN624" s="2"/>
      <c r="AO624" s="2"/>
      <c r="AP624" s="2"/>
      <c r="AQ624" s="2"/>
      <c r="AR624" s="2"/>
      <c r="AS624" s="2"/>
      <c r="AT624" s="2"/>
      <c r="AU624" s="2"/>
      <c r="AV624" s="2"/>
      <c r="AW624" s="2"/>
      <c r="AX624" s="2"/>
      <c r="AY624" s="2"/>
      <c r="AZ624" s="2"/>
      <c r="BA624" s="2"/>
      <c r="BB624" s="2"/>
      <c r="BC624" s="2"/>
      <c r="BD624" s="2"/>
      <c r="BE624" s="2"/>
      <c r="BF624" s="2"/>
      <c r="BG624" s="2"/>
      <c r="BH624" s="2"/>
      <c r="BI624" s="2"/>
      <c r="BJ624" s="2"/>
      <c r="BK624" s="2"/>
      <c r="BL624" s="2"/>
      <c r="BM624" s="2"/>
      <c r="BN624" s="2"/>
      <c r="BO624" s="2"/>
      <c r="BP624" s="2"/>
      <c r="BQ624" s="2"/>
      <c r="BR624" s="2"/>
      <c r="BS624" s="2"/>
      <c r="BT624" s="2"/>
      <c r="BU624" s="2"/>
      <c r="BV624" s="2"/>
      <c r="BW624" s="2"/>
      <c r="BX624" s="2"/>
      <c r="BY624" s="2"/>
      <c r="BZ624" s="2"/>
      <c r="CA624" s="2"/>
      <c r="CB624" s="2"/>
      <c r="CC624" s="2"/>
      <c r="CD624" s="2"/>
      <c r="CE624" s="2"/>
      <c r="CF624" s="2"/>
    </row>
    <row r="625" spans="1:84" ht="12.65" customHeight="1" x14ac:dyDescent="0.35">
      <c r="A625" s="449">
        <v>8420</v>
      </c>
      <c r="B625" s="451" t="s">
        <v>139</v>
      </c>
      <c r="C625" s="2">
        <f>BD71</f>
        <v>327877.30000000005</v>
      </c>
      <c r="D625" s="2">
        <f>(D616/D613)*BD76</f>
        <v>-105241.00018537337</v>
      </c>
      <c r="E625" s="2">
        <f>(E624/E613)*SUM(C625:D625)</f>
        <v>117886.82741565097</v>
      </c>
      <c r="F625" s="2">
        <f>SUM(C625:E625)</f>
        <v>340523.12723027763</v>
      </c>
      <c r="G625" s="2"/>
      <c r="H625" s="2"/>
      <c r="I625" s="2"/>
      <c r="J625" s="2"/>
      <c r="K625" s="2"/>
      <c r="L625" s="2"/>
      <c r="M625" s="2"/>
      <c r="N625" s="401" t="s">
        <v>618</v>
      </c>
      <c r="O625" s="2"/>
      <c r="P625" s="2"/>
      <c r="Q625" s="2"/>
      <c r="R625" s="2"/>
      <c r="S625" s="2"/>
      <c r="T625" s="2"/>
      <c r="U625" s="2"/>
      <c r="V625" s="2"/>
      <c r="W625" s="2"/>
      <c r="X625" s="2"/>
      <c r="Y625" s="2"/>
      <c r="Z625" s="2"/>
      <c r="AA625" s="2"/>
      <c r="AB625" s="2"/>
      <c r="AC625" s="2"/>
      <c r="AD625" s="2"/>
      <c r="AE625" s="2"/>
      <c r="AF625" s="2"/>
      <c r="AG625" s="2"/>
      <c r="AH625" s="2"/>
      <c r="AI625" s="2"/>
      <c r="AJ625" s="2"/>
      <c r="AK625" s="2"/>
      <c r="AL625" s="2"/>
      <c r="AM625" s="2"/>
      <c r="AN625" s="2"/>
      <c r="AO625" s="2"/>
      <c r="AP625" s="2"/>
      <c r="AQ625" s="2"/>
      <c r="AR625" s="2"/>
      <c r="AS625" s="2"/>
      <c r="AT625" s="2"/>
      <c r="AU625" s="2"/>
      <c r="AV625" s="2"/>
      <c r="AW625" s="2"/>
      <c r="AX625" s="2"/>
      <c r="AY625" s="2"/>
      <c r="AZ625" s="2"/>
      <c r="BA625" s="2"/>
      <c r="BB625" s="2"/>
      <c r="BC625" s="2"/>
      <c r="BD625" s="2"/>
      <c r="BE625" s="2"/>
      <c r="BF625" s="2"/>
      <c r="BG625" s="2"/>
      <c r="BH625" s="2"/>
      <c r="BI625" s="2"/>
      <c r="BJ625" s="2"/>
      <c r="BK625" s="2"/>
      <c r="BL625" s="2"/>
      <c r="BM625" s="2"/>
      <c r="BN625" s="2"/>
      <c r="BO625" s="2"/>
      <c r="BP625" s="2"/>
      <c r="BQ625" s="2"/>
      <c r="BR625" s="2"/>
      <c r="BS625" s="2"/>
      <c r="BT625" s="2"/>
      <c r="BU625" s="2"/>
      <c r="BV625" s="2"/>
      <c r="BW625" s="2"/>
      <c r="BX625" s="2"/>
      <c r="BY625" s="2"/>
      <c r="BZ625" s="2"/>
      <c r="CA625" s="2"/>
      <c r="CB625" s="2"/>
      <c r="CC625" s="2"/>
      <c r="CD625" s="2"/>
      <c r="CE625" s="2"/>
      <c r="CF625" s="2"/>
    </row>
    <row r="626" spans="1:84" ht="12.65" customHeight="1" x14ac:dyDescent="0.35">
      <c r="A626" s="449">
        <v>8320</v>
      </c>
      <c r="B626" s="451" t="s">
        <v>135</v>
      </c>
      <c r="C626" s="2">
        <f>AY71</f>
        <v>5516718.5799999991</v>
      </c>
      <c r="D626" s="2">
        <f>(D616/D613)*AY76</f>
        <v>-159369.79121586549</v>
      </c>
      <c r="E626" s="2">
        <f>(E624/E613)*SUM(C626:D626)</f>
        <v>2836738.0009221202</v>
      </c>
      <c r="F626" s="2">
        <f>(F625/F613)*AY64</f>
        <v>5830.1618920765577</v>
      </c>
      <c r="G626" s="2">
        <f>SUM(C626:F626)</f>
        <v>8199916.9515983304</v>
      </c>
      <c r="H626" s="2"/>
      <c r="I626" s="2"/>
      <c r="J626" s="2"/>
      <c r="K626" s="2"/>
      <c r="L626" s="2"/>
      <c r="M626" s="2"/>
      <c r="N626" s="401" t="s">
        <v>619</v>
      </c>
      <c r="O626" s="2"/>
      <c r="P626" s="2"/>
      <c r="Q626" s="2"/>
      <c r="R626" s="2"/>
      <c r="S626" s="2"/>
      <c r="T626" s="2"/>
      <c r="U626" s="2"/>
      <c r="V626" s="2"/>
      <c r="W626" s="2"/>
      <c r="X626" s="2"/>
      <c r="Y626" s="2"/>
      <c r="Z626" s="2"/>
      <c r="AA626" s="2"/>
      <c r="AB626" s="2"/>
      <c r="AC626" s="2"/>
      <c r="AD626" s="2"/>
      <c r="AE626" s="2"/>
      <c r="AF626" s="2"/>
      <c r="AG626" s="2"/>
      <c r="AH626" s="2"/>
      <c r="AI626" s="2"/>
      <c r="AJ626" s="2"/>
      <c r="AK626" s="2"/>
      <c r="AL626" s="2"/>
      <c r="AM626" s="2"/>
      <c r="AN626" s="2"/>
      <c r="AO626" s="2"/>
      <c r="AP626" s="2"/>
      <c r="AQ626" s="2"/>
      <c r="AR626" s="2"/>
      <c r="AS626" s="2"/>
      <c r="AT626" s="2"/>
      <c r="AU626" s="2"/>
      <c r="AV626" s="2"/>
      <c r="AW626" s="2"/>
      <c r="AX626" s="2"/>
      <c r="AY626" s="2"/>
      <c r="AZ626" s="2"/>
      <c r="BA626" s="2"/>
      <c r="BB626" s="2"/>
      <c r="BC626" s="2"/>
      <c r="BD626" s="2"/>
      <c r="BE626" s="2"/>
      <c r="BF626" s="2"/>
      <c r="BG626" s="2"/>
      <c r="BH626" s="2"/>
      <c r="BI626" s="2"/>
      <c r="BJ626" s="2"/>
      <c r="BK626" s="2"/>
      <c r="BL626" s="2"/>
      <c r="BM626" s="2"/>
      <c r="BN626" s="2"/>
      <c r="BO626" s="2"/>
      <c r="BP626" s="2"/>
      <c r="BQ626" s="2"/>
      <c r="BR626" s="2"/>
      <c r="BS626" s="2"/>
      <c r="BT626" s="2"/>
      <c r="BU626" s="2"/>
      <c r="BV626" s="2"/>
      <c r="BW626" s="2"/>
      <c r="BX626" s="2"/>
      <c r="BY626" s="2"/>
      <c r="BZ626" s="2"/>
      <c r="CA626" s="2"/>
      <c r="CB626" s="2"/>
      <c r="CC626" s="2"/>
      <c r="CD626" s="2"/>
      <c r="CE626" s="2"/>
      <c r="CF626" s="2"/>
    </row>
    <row r="627" spans="1:84" ht="12.65" customHeight="1" x14ac:dyDescent="0.35">
      <c r="A627" s="449">
        <v>8650</v>
      </c>
      <c r="B627" s="451" t="s">
        <v>152</v>
      </c>
      <c r="C627" s="2">
        <f>BR71</f>
        <v>265123.31999999995</v>
      </c>
      <c r="D627" s="2">
        <f>(D616/D613)*BR76</f>
        <v>-4996.2137314804631</v>
      </c>
      <c r="E627" s="2">
        <f>(E624/E613)*SUM(C627:D627)</f>
        <v>137738.36211050343</v>
      </c>
      <c r="F627" s="2">
        <f>(F625/F613)*BR64</f>
        <v>526.32366863034292</v>
      </c>
      <c r="G627" s="2">
        <f>(G626/G613)*BR77</f>
        <v>0</v>
      </c>
      <c r="H627" s="2"/>
      <c r="I627" s="2"/>
      <c r="J627" s="2"/>
      <c r="K627" s="2"/>
      <c r="L627" s="2"/>
      <c r="M627" s="2"/>
      <c r="N627" s="401" t="s">
        <v>620</v>
      </c>
      <c r="O627" s="2"/>
      <c r="P627" s="2"/>
      <c r="Q627" s="2"/>
      <c r="R627" s="2"/>
      <c r="S627" s="2"/>
      <c r="T627" s="2"/>
      <c r="U627" s="2"/>
      <c r="V627" s="2"/>
      <c r="W627" s="2"/>
      <c r="X627" s="2"/>
      <c r="Y627" s="2"/>
      <c r="Z627" s="2"/>
      <c r="AA627" s="2"/>
      <c r="AB627" s="2"/>
      <c r="AC627" s="2"/>
      <c r="AD627" s="2"/>
      <c r="AE627" s="2"/>
      <c r="AF627" s="2"/>
      <c r="AG627" s="2"/>
      <c r="AH627" s="2"/>
      <c r="AI627" s="2"/>
      <c r="AJ627" s="2"/>
      <c r="AK627" s="2"/>
      <c r="AL627" s="2"/>
      <c r="AM627" s="2"/>
      <c r="AN627" s="2"/>
      <c r="AO627" s="2"/>
      <c r="AP627" s="2"/>
      <c r="AQ627" s="2"/>
      <c r="AR627" s="2"/>
      <c r="AS627" s="2"/>
      <c r="AT627" s="2"/>
      <c r="AU627" s="2"/>
      <c r="AV627" s="2"/>
      <c r="AW627" s="2"/>
      <c r="AX627" s="2"/>
      <c r="AY627" s="2"/>
      <c r="AZ627" s="2"/>
      <c r="BA627" s="2"/>
      <c r="BB627" s="2"/>
      <c r="BC627" s="2"/>
      <c r="BD627" s="2"/>
      <c r="BE627" s="2"/>
      <c r="BF627" s="2"/>
      <c r="BG627" s="2"/>
      <c r="BH627" s="2"/>
      <c r="BI627" s="2"/>
      <c r="BJ627" s="2"/>
      <c r="BK627" s="2"/>
      <c r="BL627" s="2"/>
      <c r="BM627" s="2"/>
      <c r="BN627" s="2"/>
      <c r="BO627" s="2"/>
      <c r="BP627" s="2"/>
      <c r="BQ627" s="2"/>
      <c r="BR627" s="2"/>
      <c r="BS627" s="2"/>
      <c r="BT627" s="2"/>
      <c r="BU627" s="2"/>
      <c r="BV627" s="2"/>
      <c r="BW627" s="2"/>
      <c r="BX627" s="2"/>
      <c r="BY627" s="2"/>
      <c r="BZ627" s="2"/>
      <c r="CA627" s="2"/>
      <c r="CB627" s="2"/>
      <c r="CC627" s="2"/>
      <c r="CD627" s="2"/>
      <c r="CE627" s="2"/>
      <c r="CF627" s="2"/>
    </row>
    <row r="628" spans="1:84" ht="12.65" customHeight="1" x14ac:dyDescent="0.35">
      <c r="A628" s="449">
        <v>8620</v>
      </c>
      <c r="B628" s="438" t="s">
        <v>621</v>
      </c>
      <c r="C628" s="2">
        <f>BO71</f>
        <v>0</v>
      </c>
      <c r="D628" s="2">
        <f>(D616/D613)*BO76</f>
        <v>0</v>
      </c>
      <c r="E628" s="2">
        <f>(E624/E613)*SUM(C628:D628)</f>
        <v>0</v>
      </c>
      <c r="F628" s="2">
        <f>(F625/F613)*BO64</f>
        <v>0</v>
      </c>
      <c r="G628" s="2">
        <f>(G626/G613)*BO77</f>
        <v>0</v>
      </c>
      <c r="H628" s="2"/>
      <c r="I628" s="2"/>
      <c r="J628" s="2"/>
      <c r="K628" s="2"/>
      <c r="L628" s="2"/>
      <c r="M628" s="2"/>
      <c r="N628" s="401" t="s">
        <v>622</v>
      </c>
      <c r="O628" s="2"/>
      <c r="P628" s="2"/>
      <c r="Q628" s="2"/>
      <c r="R628" s="2"/>
      <c r="S628" s="2"/>
      <c r="T628" s="2"/>
      <c r="U628" s="2"/>
      <c r="V628" s="2"/>
      <c r="W628" s="2"/>
      <c r="X628" s="2"/>
      <c r="Y628" s="2"/>
      <c r="Z628" s="2"/>
      <c r="AA628" s="2"/>
      <c r="AB628" s="2"/>
      <c r="AC628" s="2"/>
      <c r="AD628" s="2"/>
      <c r="AE628" s="2"/>
      <c r="AF628" s="2"/>
      <c r="AG628" s="2"/>
      <c r="AH628" s="2"/>
      <c r="AI628" s="2"/>
      <c r="AJ628" s="2"/>
      <c r="AK628" s="2"/>
      <c r="AL628" s="2"/>
      <c r="AM628" s="2"/>
      <c r="AN628" s="2"/>
      <c r="AO628" s="2"/>
      <c r="AP628" s="2"/>
      <c r="AQ628" s="2"/>
      <c r="AR628" s="2"/>
      <c r="AS628" s="2"/>
      <c r="AT628" s="2"/>
      <c r="AU628" s="2"/>
      <c r="AV628" s="2"/>
      <c r="AW628" s="2"/>
      <c r="AX628" s="2"/>
      <c r="AY628" s="2"/>
      <c r="AZ628" s="2"/>
      <c r="BA628" s="2"/>
      <c r="BB628" s="2"/>
      <c r="BC628" s="2"/>
      <c r="BD628" s="2"/>
      <c r="BE628" s="2"/>
      <c r="BF628" s="2"/>
      <c r="BG628" s="2"/>
      <c r="BH628" s="2"/>
      <c r="BI628" s="2"/>
      <c r="BJ628" s="2"/>
      <c r="BK628" s="2"/>
      <c r="BL628" s="2"/>
      <c r="BM628" s="2"/>
      <c r="BN628" s="2"/>
      <c r="BO628" s="2"/>
      <c r="BP628" s="2"/>
      <c r="BQ628" s="2"/>
      <c r="BR628" s="2"/>
      <c r="BS628" s="2"/>
      <c r="BT628" s="2"/>
      <c r="BU628" s="2"/>
      <c r="BV628" s="2"/>
      <c r="BW628" s="2"/>
      <c r="BX628" s="2"/>
      <c r="BY628" s="2"/>
      <c r="BZ628" s="2"/>
      <c r="CA628" s="2"/>
      <c r="CB628" s="2"/>
      <c r="CC628" s="2"/>
      <c r="CD628" s="2"/>
      <c r="CE628" s="2"/>
      <c r="CF628" s="2"/>
    </row>
    <row r="629" spans="1:84" ht="12.65" customHeight="1" x14ac:dyDescent="0.35">
      <c r="A629" s="449">
        <v>8330</v>
      </c>
      <c r="B629" s="451" t="s">
        <v>136</v>
      </c>
      <c r="C629" s="2">
        <f>AZ71</f>
        <v>0</v>
      </c>
      <c r="D629" s="2">
        <f>(D616/D613)*AZ76</f>
        <v>0</v>
      </c>
      <c r="E629" s="2">
        <f>(E624/E613)*SUM(C629:D629)</f>
        <v>0</v>
      </c>
      <c r="F629" s="2">
        <f>(F625/F613)*AZ64</f>
        <v>0</v>
      </c>
      <c r="G629" s="2">
        <f>(G626/G613)*AZ77</f>
        <v>6805871.0669641681</v>
      </c>
      <c r="H629" s="2">
        <f>SUM(C627:G629)</f>
        <v>7204262.8590118214</v>
      </c>
      <c r="I629" s="2"/>
      <c r="J629" s="2"/>
      <c r="K629" s="2"/>
      <c r="L629" s="2"/>
      <c r="M629" s="2"/>
      <c r="N629" s="401" t="s">
        <v>623</v>
      </c>
      <c r="O629" s="2"/>
      <c r="P629" s="2"/>
      <c r="Q629" s="2"/>
      <c r="R629" s="2"/>
      <c r="S629" s="2"/>
      <c r="T629" s="2"/>
      <c r="U629" s="2"/>
      <c r="V629" s="2"/>
      <c r="W629" s="2"/>
      <c r="X629" s="2"/>
      <c r="Y629" s="2"/>
      <c r="Z629" s="2"/>
      <c r="AA629" s="2"/>
      <c r="AB629" s="2"/>
      <c r="AC629" s="2"/>
      <c r="AD629" s="2"/>
      <c r="AE629" s="2"/>
      <c r="AF629" s="2"/>
      <c r="AG629" s="2"/>
      <c r="AH629" s="2"/>
      <c r="AI629" s="2"/>
      <c r="AJ629" s="2"/>
      <c r="AK629" s="2"/>
      <c r="AL629" s="2"/>
      <c r="AM629" s="2"/>
      <c r="AN629" s="2"/>
      <c r="AO629" s="2"/>
      <c r="AP629" s="2"/>
      <c r="AQ629" s="2"/>
      <c r="AR629" s="2"/>
      <c r="AS629" s="2"/>
      <c r="AT629" s="2"/>
      <c r="AU629" s="2"/>
      <c r="AV629" s="2"/>
      <c r="AW629" s="2"/>
      <c r="AX629" s="2"/>
      <c r="AY629" s="2"/>
      <c r="AZ629" s="2"/>
      <c r="BA629" s="2"/>
      <c r="BB629" s="2"/>
      <c r="BC629" s="2"/>
      <c r="BD629" s="2"/>
      <c r="BE629" s="2"/>
      <c r="BF629" s="2"/>
      <c r="BG629" s="2"/>
      <c r="BH629" s="2"/>
      <c r="BI629" s="2"/>
      <c r="BJ629" s="2"/>
      <c r="BK629" s="2"/>
      <c r="BL629" s="2"/>
      <c r="BM629" s="2"/>
      <c r="BN629" s="2"/>
      <c r="BO629" s="2"/>
      <c r="BP629" s="2"/>
      <c r="BQ629" s="2"/>
      <c r="BR629" s="2"/>
      <c r="BS629" s="2"/>
      <c r="BT629" s="2"/>
      <c r="BU629" s="2"/>
      <c r="BV629" s="2"/>
      <c r="BW629" s="2"/>
      <c r="BX629" s="2"/>
      <c r="BY629" s="2"/>
      <c r="BZ629" s="2"/>
      <c r="CA629" s="2"/>
      <c r="CB629" s="2"/>
      <c r="CC629" s="2"/>
      <c r="CD629" s="2"/>
      <c r="CE629" s="2"/>
      <c r="CF629" s="2"/>
    </row>
    <row r="630" spans="1:84" ht="12.65" customHeight="1" x14ac:dyDescent="0.35">
      <c r="A630" s="449">
        <v>8460</v>
      </c>
      <c r="B630" s="451" t="s">
        <v>141</v>
      </c>
      <c r="C630" s="2">
        <f>BF71</f>
        <v>3325626.57</v>
      </c>
      <c r="D630" s="2">
        <f>(D616/D613)*BF76</f>
        <v>0</v>
      </c>
      <c r="E630" s="2">
        <f>(E624/E613)*SUM(C630:D630)</f>
        <v>1760932.8120927415</v>
      </c>
      <c r="F630" s="2">
        <f>(F625/F613)*BF64</f>
        <v>1601.7840705905496</v>
      </c>
      <c r="G630" s="2">
        <f>(G626/G613)*BF77</f>
        <v>0</v>
      </c>
      <c r="H630" s="2">
        <f>(H629/H613)*BF60</f>
        <v>229649.83388523973</v>
      </c>
      <c r="I630" s="2">
        <f>SUM(C630:H630)</f>
        <v>5317811.0000485713</v>
      </c>
      <c r="J630" s="2"/>
      <c r="K630" s="2"/>
      <c r="L630" s="2"/>
      <c r="M630" s="2"/>
      <c r="N630" s="401" t="s">
        <v>624</v>
      </c>
      <c r="O630" s="2"/>
      <c r="P630" s="2"/>
      <c r="Q630" s="2"/>
      <c r="R630" s="2"/>
      <c r="S630" s="2"/>
      <c r="T630" s="2"/>
      <c r="U630" s="2"/>
      <c r="V630" s="2"/>
      <c r="W630" s="2"/>
      <c r="X630" s="2"/>
      <c r="Y630" s="2"/>
      <c r="Z630" s="2"/>
      <c r="AA630" s="2"/>
      <c r="AB630" s="2"/>
      <c r="AC630" s="2"/>
      <c r="AD630" s="2"/>
      <c r="AE630" s="2"/>
      <c r="AF630" s="2"/>
      <c r="AG630" s="2"/>
      <c r="AH630" s="2"/>
      <c r="AI630" s="2"/>
      <c r="AJ630" s="2"/>
      <c r="AK630" s="2"/>
      <c r="AL630" s="2"/>
      <c r="AM630" s="2"/>
      <c r="AN630" s="2"/>
      <c r="AO630" s="2"/>
      <c r="AP630" s="2"/>
      <c r="AQ630" s="2"/>
      <c r="AR630" s="2"/>
      <c r="AS630" s="2"/>
      <c r="AT630" s="2"/>
      <c r="AU630" s="2"/>
      <c r="AV630" s="2"/>
      <c r="AW630" s="2"/>
      <c r="AX630" s="2"/>
      <c r="AY630" s="2"/>
      <c r="AZ630" s="2"/>
      <c r="BA630" s="2"/>
      <c r="BB630" s="2"/>
      <c r="BC630" s="2"/>
      <c r="BD630" s="2"/>
      <c r="BE630" s="2"/>
      <c r="BF630" s="2"/>
      <c r="BG630" s="2"/>
      <c r="BH630" s="2"/>
      <c r="BI630" s="2"/>
      <c r="BJ630" s="2"/>
      <c r="BK630" s="2"/>
      <c r="BL630" s="2"/>
      <c r="BM630" s="2"/>
      <c r="BN630" s="2"/>
      <c r="BO630" s="2"/>
      <c r="BP630" s="2"/>
      <c r="BQ630" s="2"/>
      <c r="BR630" s="2"/>
      <c r="BS630" s="2"/>
      <c r="BT630" s="2"/>
      <c r="BU630" s="2"/>
      <c r="BV630" s="2"/>
      <c r="BW630" s="2"/>
      <c r="BX630" s="2"/>
      <c r="BY630" s="2"/>
      <c r="BZ630" s="2"/>
      <c r="CA630" s="2"/>
      <c r="CB630" s="2"/>
      <c r="CC630" s="2"/>
      <c r="CD630" s="2"/>
      <c r="CE630" s="2"/>
      <c r="CF630" s="2"/>
    </row>
    <row r="631" spans="1:84" ht="12.65" customHeight="1" x14ac:dyDescent="0.35">
      <c r="A631" s="449">
        <v>8350</v>
      </c>
      <c r="B631" s="451" t="s">
        <v>625</v>
      </c>
      <c r="C631" s="2">
        <f>BA71</f>
        <v>1138862.9100000001</v>
      </c>
      <c r="D631" s="2">
        <f>(D616/D613)*BA76</f>
        <v>0</v>
      </c>
      <c r="E631" s="2">
        <f>(E624/E613)*SUM(C631:D631)</f>
        <v>603032.54874897853</v>
      </c>
      <c r="F631" s="2">
        <f>(F625/F613)*BA64</f>
        <v>1036.261993724029</v>
      </c>
      <c r="G631" s="2">
        <f>(G626/G613)*BA77</f>
        <v>0</v>
      </c>
      <c r="H631" s="2">
        <f>(H629/H613)*BA60</f>
        <v>56954.316215553998</v>
      </c>
      <c r="I631" s="2">
        <f>(I630/I613)*BA78</f>
        <v>0</v>
      </c>
      <c r="J631" s="2">
        <f>SUM(C631:I631)</f>
        <v>1799886.0369582565</v>
      </c>
      <c r="K631" s="2"/>
      <c r="L631" s="2"/>
      <c r="M631" s="2"/>
      <c r="N631" s="401" t="s">
        <v>626</v>
      </c>
      <c r="O631" s="2"/>
      <c r="P631" s="2"/>
      <c r="Q631" s="2"/>
      <c r="R631" s="2"/>
      <c r="S631" s="2"/>
      <c r="T631" s="2"/>
      <c r="U631" s="2"/>
      <c r="V631" s="2"/>
      <c r="W631" s="2"/>
      <c r="X631" s="2"/>
      <c r="Y631" s="2"/>
      <c r="Z631" s="2"/>
      <c r="AA631" s="2"/>
      <c r="AB631" s="2"/>
      <c r="AC631" s="2"/>
      <c r="AD631" s="2"/>
      <c r="AE631" s="2"/>
      <c r="AF631" s="2"/>
      <c r="AG631" s="2"/>
      <c r="AH631" s="2"/>
      <c r="AI631" s="2"/>
      <c r="AJ631" s="2"/>
      <c r="AK631" s="2"/>
      <c r="AL631" s="2"/>
      <c r="AM631" s="2"/>
      <c r="AN631" s="2"/>
      <c r="AO631" s="2"/>
      <c r="AP631" s="2"/>
      <c r="AQ631" s="2"/>
      <c r="AR631" s="2"/>
      <c r="AS631" s="2"/>
      <c r="AT631" s="2"/>
      <c r="AU631" s="2"/>
      <c r="AV631" s="2"/>
      <c r="AW631" s="2"/>
      <c r="AX631" s="2"/>
      <c r="AY631" s="2"/>
      <c r="AZ631" s="2"/>
      <c r="BA631" s="2"/>
      <c r="BB631" s="2"/>
      <c r="BC631" s="2"/>
      <c r="BD631" s="2"/>
      <c r="BE631" s="2"/>
      <c r="BF631" s="2"/>
      <c r="BG631" s="2"/>
      <c r="BH631" s="2"/>
      <c r="BI631" s="2"/>
      <c r="BJ631" s="2"/>
      <c r="BK631" s="2"/>
      <c r="BL631" s="2"/>
      <c r="BM631" s="2"/>
      <c r="BN631" s="2"/>
      <c r="BO631" s="2"/>
      <c r="BP631" s="2"/>
      <c r="BQ631" s="2"/>
      <c r="BR631" s="2"/>
      <c r="BS631" s="2"/>
      <c r="BT631" s="2"/>
      <c r="BU631" s="2"/>
      <c r="BV631" s="2"/>
      <c r="BW631" s="2"/>
      <c r="BX631" s="2"/>
      <c r="BY631" s="2"/>
      <c r="BZ631" s="2"/>
      <c r="CA631" s="2"/>
      <c r="CB631" s="2"/>
      <c r="CC631" s="2"/>
      <c r="CD631" s="2"/>
      <c r="CE631" s="2"/>
      <c r="CF631" s="2"/>
    </row>
    <row r="632" spans="1:84" ht="12.65" customHeight="1" x14ac:dyDescent="0.35">
      <c r="A632" s="449">
        <v>8200</v>
      </c>
      <c r="B632" s="451" t="s">
        <v>627</v>
      </c>
      <c r="C632" s="2">
        <f>AW71</f>
        <v>0</v>
      </c>
      <c r="D632" s="2">
        <f>(D616/D613)*AW76</f>
        <v>0</v>
      </c>
      <c r="E632" s="2">
        <f>(E624/E613)*SUM(C632:D632)</f>
        <v>0</v>
      </c>
      <c r="F632" s="2">
        <f>(F625/F613)*AW64</f>
        <v>0</v>
      </c>
      <c r="G632" s="2">
        <f>(G626/G613)*AW77</f>
        <v>0</v>
      </c>
      <c r="H632" s="2">
        <f>(H629/H613)*AW60</f>
        <v>0</v>
      </c>
      <c r="I632" s="2">
        <f>(I630/I613)*AW78</f>
        <v>0</v>
      </c>
      <c r="J632" s="2">
        <f>(J631/J613)*AW79</f>
        <v>0</v>
      </c>
      <c r="K632" s="2"/>
      <c r="L632" s="2"/>
      <c r="M632" s="2"/>
      <c r="N632" s="401" t="s">
        <v>628</v>
      </c>
      <c r="O632" s="2"/>
      <c r="P632" s="2"/>
      <c r="Q632" s="2"/>
      <c r="R632" s="2"/>
      <c r="S632" s="2"/>
      <c r="T632" s="2"/>
      <c r="U632" s="2"/>
      <c r="V632" s="2"/>
      <c r="W632" s="2"/>
      <c r="X632" s="2"/>
      <c r="Y632" s="2"/>
      <c r="Z632" s="2"/>
      <c r="AA632" s="2"/>
      <c r="AB632" s="2"/>
      <c r="AC632" s="2"/>
      <c r="AD632" s="2"/>
      <c r="AE632" s="2"/>
      <c r="AF632" s="2"/>
      <c r="AG632" s="2"/>
      <c r="AH632" s="2"/>
      <c r="AI632" s="2"/>
      <c r="AJ632" s="2"/>
      <c r="AK632" s="2"/>
      <c r="AL632" s="2"/>
      <c r="AM632" s="2"/>
      <c r="AN632" s="2"/>
      <c r="AO632" s="2"/>
      <c r="AP632" s="2"/>
      <c r="AQ632" s="2"/>
      <c r="AR632" s="2"/>
      <c r="AS632" s="2"/>
      <c r="AT632" s="2"/>
      <c r="AU632" s="2"/>
      <c r="AV632" s="2"/>
      <c r="AW632" s="2"/>
      <c r="AX632" s="2"/>
      <c r="AY632" s="2"/>
      <c r="AZ632" s="2"/>
      <c r="BA632" s="2"/>
      <c r="BB632" s="2"/>
      <c r="BC632" s="2"/>
      <c r="BD632" s="2"/>
      <c r="BE632" s="2"/>
      <c r="BF632" s="2"/>
      <c r="BG632" s="2"/>
      <c r="BH632" s="2"/>
      <c r="BI632" s="2"/>
      <c r="BJ632" s="2"/>
      <c r="BK632" s="2"/>
      <c r="BL632" s="2"/>
      <c r="BM632" s="2"/>
      <c r="BN632" s="2"/>
      <c r="BO632" s="2"/>
      <c r="BP632" s="2"/>
      <c r="BQ632" s="2"/>
      <c r="BR632" s="2"/>
      <c r="BS632" s="2"/>
      <c r="BT632" s="2"/>
      <c r="BU632" s="2"/>
      <c r="BV632" s="2"/>
      <c r="BW632" s="2"/>
      <c r="BX632" s="2"/>
      <c r="BY632" s="2"/>
      <c r="BZ632" s="2"/>
      <c r="CA632" s="2"/>
      <c r="CB632" s="2"/>
      <c r="CC632" s="2"/>
      <c r="CD632" s="2"/>
      <c r="CE632" s="2"/>
      <c r="CF632" s="2"/>
    </row>
    <row r="633" spans="1:84" ht="12.65" customHeight="1" x14ac:dyDescent="0.35">
      <c r="A633" s="449">
        <v>8360</v>
      </c>
      <c r="B633" s="451" t="s">
        <v>629</v>
      </c>
      <c r="C633" s="2">
        <f>BB71</f>
        <v>3374070.67</v>
      </c>
      <c r="D633" s="2">
        <f>(D616/D613)*BB76</f>
        <v>-19494.660371135091</v>
      </c>
      <c r="E633" s="2">
        <f>(E624/E613)*SUM(C633:D633)</f>
        <v>1776261.6582698897</v>
      </c>
      <c r="F633" s="2">
        <f>(F625/F613)*BB64</f>
        <v>34.909448779360595</v>
      </c>
      <c r="G633" s="2">
        <f>(G626/G613)*BB77</f>
        <v>0</v>
      </c>
      <c r="H633" s="2">
        <f>(H629/H613)*BB60</f>
        <v>136719.29421769312</v>
      </c>
      <c r="I633" s="2">
        <f>(I630/I613)*BB78</f>
        <v>19044.542795369362</v>
      </c>
      <c r="J633" s="2">
        <f>(J631/J613)*BB79</f>
        <v>0</v>
      </c>
      <c r="K633" s="2"/>
      <c r="L633" s="2"/>
      <c r="M633" s="2"/>
      <c r="N633" s="401" t="s">
        <v>630</v>
      </c>
      <c r="O633" s="2"/>
      <c r="P633" s="2"/>
      <c r="Q633" s="2"/>
      <c r="R633" s="2"/>
      <c r="S633" s="2"/>
      <c r="T633" s="2"/>
      <c r="U633" s="2"/>
      <c r="V633" s="2"/>
      <c r="W633" s="2"/>
      <c r="X633" s="2"/>
      <c r="Y633" s="2"/>
      <c r="Z633" s="2"/>
      <c r="AA633" s="2"/>
      <c r="AB633" s="2"/>
      <c r="AC633" s="2"/>
      <c r="AD633" s="2"/>
      <c r="AE633" s="2"/>
      <c r="AF633" s="2"/>
      <c r="AG633" s="2"/>
      <c r="AH633" s="2"/>
      <c r="AI633" s="2"/>
      <c r="AJ633" s="2"/>
      <c r="AK633" s="2"/>
      <c r="AL633" s="2"/>
      <c r="AM633" s="2"/>
      <c r="AN633" s="2"/>
      <c r="AO633" s="2"/>
      <c r="AP633" s="2"/>
      <c r="AQ633" s="2"/>
      <c r="AR633" s="2"/>
      <c r="AS633" s="2"/>
      <c r="AT633" s="2"/>
      <c r="AU633" s="2"/>
      <c r="AV633" s="2"/>
      <c r="AW633" s="2"/>
      <c r="AX633" s="2"/>
      <c r="AY633" s="2"/>
      <c r="AZ633" s="2"/>
      <c r="BA633" s="2"/>
      <c r="BB633" s="2"/>
      <c r="BC633" s="2"/>
      <c r="BD633" s="2"/>
      <c r="BE633" s="2"/>
      <c r="BF633" s="2"/>
      <c r="BG633" s="2"/>
      <c r="BH633" s="2"/>
      <c r="BI633" s="2"/>
      <c r="BJ633" s="2"/>
      <c r="BK633" s="2"/>
      <c r="BL633" s="2"/>
      <c r="BM633" s="2"/>
      <c r="BN633" s="2"/>
      <c r="BO633" s="2"/>
      <c r="BP633" s="2"/>
      <c r="BQ633" s="2"/>
      <c r="BR633" s="2"/>
      <c r="BS633" s="2"/>
      <c r="BT633" s="2"/>
      <c r="BU633" s="2"/>
      <c r="BV633" s="2"/>
      <c r="BW633" s="2"/>
      <c r="BX633" s="2"/>
      <c r="BY633" s="2"/>
      <c r="BZ633" s="2"/>
      <c r="CA633" s="2"/>
      <c r="CB633" s="2"/>
      <c r="CC633" s="2"/>
      <c r="CD633" s="2"/>
      <c r="CE633" s="2"/>
      <c r="CF633" s="2"/>
    </row>
    <row r="634" spans="1:84" ht="12.65" customHeight="1" x14ac:dyDescent="0.35">
      <c r="A634" s="449">
        <v>8370</v>
      </c>
      <c r="B634" s="451" t="s">
        <v>631</v>
      </c>
      <c r="C634" s="2">
        <f>BC71</f>
        <v>0</v>
      </c>
      <c r="D634" s="2">
        <f>(D616/D613)*BC76</f>
        <v>0</v>
      </c>
      <c r="E634" s="2">
        <f>(E624/E613)*SUM(C634:D634)</f>
        <v>0</v>
      </c>
      <c r="F634" s="2">
        <f>(F625/F613)*BC64</f>
        <v>0</v>
      </c>
      <c r="G634" s="2">
        <f>(G626/G613)*BC77</f>
        <v>0</v>
      </c>
      <c r="H634" s="2">
        <f>(H629/H613)*BC60</f>
        <v>0</v>
      </c>
      <c r="I634" s="2">
        <f>(I630/I613)*BC78</f>
        <v>0</v>
      </c>
      <c r="J634" s="2">
        <f>(J631/J613)*BC79</f>
        <v>0</v>
      </c>
      <c r="K634" s="2"/>
      <c r="L634" s="2"/>
      <c r="M634" s="2"/>
      <c r="N634" s="401" t="s">
        <v>632</v>
      </c>
      <c r="O634" s="2"/>
      <c r="P634" s="2"/>
      <c r="Q634" s="2"/>
      <c r="R634" s="2"/>
      <c r="S634" s="2"/>
      <c r="T634" s="2"/>
      <c r="U634" s="2"/>
      <c r="V634" s="2"/>
      <c r="W634" s="2"/>
      <c r="X634" s="2"/>
      <c r="Y634" s="2"/>
      <c r="Z634" s="2"/>
      <c r="AA634" s="2"/>
      <c r="AB634" s="2"/>
      <c r="AC634" s="2"/>
      <c r="AD634" s="2"/>
      <c r="AE634" s="2"/>
      <c r="AF634" s="2"/>
      <c r="AG634" s="2"/>
      <c r="AH634" s="2"/>
      <c r="AI634" s="2"/>
      <c r="AJ634" s="2"/>
      <c r="AK634" s="2"/>
      <c r="AL634" s="2"/>
      <c r="AM634" s="2"/>
      <c r="AN634" s="2"/>
      <c r="AO634" s="2"/>
      <c r="AP634" s="2"/>
      <c r="AQ634" s="2"/>
      <c r="AR634" s="2"/>
      <c r="AS634" s="2"/>
      <c r="AT634" s="2"/>
      <c r="AU634" s="2"/>
      <c r="AV634" s="2"/>
      <c r="AW634" s="2"/>
      <c r="AX634" s="2"/>
      <c r="AY634" s="2"/>
      <c r="AZ634" s="2"/>
      <c r="BA634" s="2"/>
      <c r="BB634" s="2"/>
      <c r="BC634" s="2"/>
      <c r="BD634" s="2"/>
      <c r="BE634" s="2"/>
      <c r="BF634" s="2"/>
      <c r="BG634" s="2"/>
      <c r="BH634" s="2"/>
      <c r="BI634" s="2"/>
      <c r="BJ634" s="2"/>
      <c r="BK634" s="2"/>
      <c r="BL634" s="2"/>
      <c r="BM634" s="2"/>
      <c r="BN634" s="2"/>
      <c r="BO634" s="2"/>
      <c r="BP634" s="2"/>
      <c r="BQ634" s="2"/>
      <c r="BR634" s="2"/>
      <c r="BS634" s="2"/>
      <c r="BT634" s="2"/>
      <c r="BU634" s="2"/>
      <c r="BV634" s="2"/>
      <c r="BW634" s="2"/>
      <c r="BX634" s="2"/>
      <c r="BY634" s="2"/>
      <c r="BZ634" s="2"/>
      <c r="CA634" s="2"/>
      <c r="CB634" s="2"/>
      <c r="CC634" s="2"/>
      <c r="CD634" s="2"/>
      <c r="CE634" s="2"/>
      <c r="CF634" s="2"/>
    </row>
    <row r="635" spans="1:84" ht="12.65" customHeight="1" x14ac:dyDescent="0.35">
      <c r="A635" s="449">
        <v>8490</v>
      </c>
      <c r="B635" s="451" t="s">
        <v>633</v>
      </c>
      <c r="C635" s="2">
        <f>BI71</f>
        <v>0</v>
      </c>
      <c r="D635" s="2">
        <f>(D616/D613)*BI76</f>
        <v>0</v>
      </c>
      <c r="E635" s="2">
        <f>(E624/E613)*SUM(C635:D635)</f>
        <v>0</v>
      </c>
      <c r="F635" s="2">
        <f>(F625/F613)*BI64</f>
        <v>0</v>
      </c>
      <c r="G635" s="2">
        <f>(G626/G613)*BI77</f>
        <v>0</v>
      </c>
      <c r="H635" s="2">
        <f>(H629/H613)*BI60</f>
        <v>0</v>
      </c>
      <c r="I635" s="2">
        <f>(I630/I613)*BI78</f>
        <v>0</v>
      </c>
      <c r="J635" s="2">
        <f>(J631/J613)*BI79</f>
        <v>0</v>
      </c>
      <c r="K635" s="2"/>
      <c r="L635" s="2"/>
      <c r="M635" s="2"/>
      <c r="N635" s="401" t="s">
        <v>634</v>
      </c>
      <c r="O635" s="2"/>
      <c r="P635" s="2"/>
      <c r="Q635" s="2"/>
      <c r="R635" s="2"/>
      <c r="S635" s="2"/>
      <c r="T635" s="2"/>
      <c r="U635" s="2"/>
      <c r="V635" s="2"/>
      <c r="W635" s="2"/>
      <c r="X635" s="2"/>
      <c r="Y635" s="2"/>
      <c r="Z635" s="2"/>
      <c r="AA635" s="2"/>
      <c r="AB635" s="2"/>
      <c r="AC635" s="2"/>
      <c r="AD635" s="2"/>
      <c r="AE635" s="2"/>
      <c r="AF635" s="2"/>
      <c r="AG635" s="2"/>
      <c r="AH635" s="2"/>
      <c r="AI635" s="2"/>
      <c r="AJ635" s="2"/>
      <c r="AK635" s="2"/>
      <c r="AL635" s="2"/>
      <c r="AM635" s="2"/>
      <c r="AN635" s="2"/>
      <c r="AO635" s="2"/>
      <c r="AP635" s="2"/>
      <c r="AQ635" s="2"/>
      <c r="AR635" s="2"/>
      <c r="AS635" s="2"/>
      <c r="AT635" s="2"/>
      <c r="AU635" s="2"/>
      <c r="AV635" s="2"/>
      <c r="AW635" s="2"/>
      <c r="AX635" s="2"/>
      <c r="AY635" s="2"/>
      <c r="AZ635" s="2"/>
      <c r="BA635" s="2"/>
      <c r="BB635" s="2"/>
      <c r="BC635" s="2"/>
      <c r="BD635" s="2"/>
      <c r="BE635" s="2"/>
      <c r="BF635" s="2"/>
      <c r="BG635" s="2"/>
      <c r="BH635" s="2"/>
      <c r="BI635" s="2"/>
      <c r="BJ635" s="2"/>
      <c r="BK635" s="2"/>
      <c r="BL635" s="2"/>
      <c r="BM635" s="2"/>
      <c r="BN635" s="2"/>
      <c r="BO635" s="2"/>
      <c r="BP635" s="2"/>
      <c r="BQ635" s="2"/>
      <c r="BR635" s="2"/>
      <c r="BS635" s="2"/>
      <c r="BT635" s="2"/>
      <c r="BU635" s="2"/>
      <c r="BV635" s="2"/>
      <c r="BW635" s="2"/>
      <c r="BX635" s="2"/>
      <c r="BY635" s="2"/>
      <c r="BZ635" s="2"/>
      <c r="CA635" s="2"/>
      <c r="CB635" s="2"/>
      <c r="CC635" s="2"/>
      <c r="CD635" s="2"/>
      <c r="CE635" s="2"/>
      <c r="CF635" s="2"/>
    </row>
    <row r="636" spans="1:84" ht="12.65" customHeight="1" x14ac:dyDescent="0.35">
      <c r="A636" s="449">
        <v>8530</v>
      </c>
      <c r="B636" s="451" t="s">
        <v>635</v>
      </c>
      <c r="C636" s="2">
        <f>BK71</f>
        <v>9</v>
      </c>
      <c r="D636" s="2">
        <f>(D616/D613)*BK76</f>
        <v>0</v>
      </c>
      <c r="E636" s="2">
        <f>(E624/E613)*SUM(C636:D636)</f>
        <v>4.7655366515894402</v>
      </c>
      <c r="F636" s="2">
        <f>(F625/F613)*BK64</f>
        <v>3.3201420164244461E-2</v>
      </c>
      <c r="G636" s="2">
        <f>(G626/G613)*BK77</f>
        <v>0</v>
      </c>
      <c r="H636" s="2">
        <f>(H629/H613)*BK60</f>
        <v>0</v>
      </c>
      <c r="I636" s="2">
        <f>(I630/I613)*BK78</f>
        <v>0</v>
      </c>
      <c r="J636" s="2">
        <f>(J631/J613)*BK79</f>
        <v>0</v>
      </c>
      <c r="K636" s="2"/>
      <c r="L636" s="2"/>
      <c r="M636" s="2"/>
      <c r="N636" s="401" t="s">
        <v>636</v>
      </c>
      <c r="O636" s="2"/>
      <c r="P636" s="2"/>
      <c r="Q636" s="2"/>
      <c r="R636" s="2"/>
      <c r="S636" s="2"/>
      <c r="T636" s="2"/>
      <c r="U636" s="2"/>
      <c r="V636" s="2"/>
      <c r="W636" s="2"/>
      <c r="X636" s="2"/>
      <c r="Y636" s="2"/>
      <c r="Z636" s="2"/>
      <c r="AA636" s="2"/>
      <c r="AB636" s="2"/>
      <c r="AC636" s="2"/>
      <c r="AD636" s="2"/>
      <c r="AE636" s="2"/>
      <c r="AF636" s="2"/>
      <c r="AG636" s="2"/>
      <c r="AH636" s="2"/>
      <c r="AI636" s="2"/>
      <c r="AJ636" s="2"/>
      <c r="AK636" s="2"/>
      <c r="AL636" s="2"/>
      <c r="AM636" s="2"/>
      <c r="AN636" s="2"/>
      <c r="AO636" s="2"/>
      <c r="AP636" s="2"/>
      <c r="AQ636" s="2"/>
      <c r="AR636" s="2"/>
      <c r="AS636" s="2"/>
      <c r="AT636" s="2"/>
      <c r="AU636" s="2"/>
      <c r="AV636" s="2"/>
      <c r="AW636" s="2"/>
      <c r="AX636" s="2"/>
      <c r="AY636" s="2"/>
      <c r="AZ636" s="2"/>
      <c r="BA636" s="2"/>
      <c r="BB636" s="2"/>
      <c r="BC636" s="2"/>
      <c r="BD636" s="2"/>
      <c r="BE636" s="2"/>
      <c r="BF636" s="2"/>
      <c r="BG636" s="2"/>
      <c r="BH636" s="2"/>
      <c r="BI636" s="2"/>
      <c r="BJ636" s="2"/>
      <c r="BK636" s="2"/>
      <c r="BL636" s="2"/>
      <c r="BM636" s="2"/>
      <c r="BN636" s="2"/>
      <c r="BO636" s="2"/>
      <c r="BP636" s="2"/>
      <c r="BQ636" s="2"/>
      <c r="BR636" s="2"/>
      <c r="BS636" s="2"/>
      <c r="BT636" s="2"/>
      <c r="BU636" s="2"/>
      <c r="BV636" s="2"/>
      <c r="BW636" s="2"/>
      <c r="BX636" s="2"/>
      <c r="BY636" s="2"/>
      <c r="BZ636" s="2"/>
      <c r="CA636" s="2"/>
      <c r="CB636" s="2"/>
      <c r="CC636" s="2"/>
      <c r="CD636" s="2"/>
      <c r="CE636" s="2"/>
      <c r="CF636" s="2"/>
    </row>
    <row r="637" spans="1:84" ht="12.65" customHeight="1" x14ac:dyDescent="0.35">
      <c r="A637" s="449">
        <v>8480</v>
      </c>
      <c r="B637" s="451" t="s">
        <v>637</v>
      </c>
      <c r="C637" s="2">
        <f>BH71</f>
        <v>1984418.47</v>
      </c>
      <c r="D637" s="2">
        <f>(D616/D613)*BH76</f>
        <v>-79486.932422345781</v>
      </c>
      <c r="E637" s="2">
        <f>(E624/E613)*SUM(C637:D637)</f>
        <v>1008669.0067883264</v>
      </c>
      <c r="F637" s="2">
        <f>(F625/F613)*BH64</f>
        <v>10.207592177162715</v>
      </c>
      <c r="G637" s="2">
        <f>(G626/G613)*BH77</f>
        <v>0</v>
      </c>
      <c r="H637" s="2">
        <f>(H629/H613)*BH60</f>
        <v>0</v>
      </c>
      <c r="I637" s="2">
        <f>(I630/I613)*BH78</f>
        <v>0</v>
      </c>
      <c r="J637" s="2">
        <f>(J631/J613)*BH79</f>
        <v>0</v>
      </c>
      <c r="K637" s="2"/>
      <c r="L637" s="2"/>
      <c r="M637" s="2"/>
      <c r="N637" s="401" t="s">
        <v>638</v>
      </c>
      <c r="O637" s="2"/>
      <c r="P637" s="2"/>
      <c r="Q637" s="2"/>
      <c r="R637" s="2"/>
      <c r="S637" s="2"/>
      <c r="T637" s="2"/>
      <c r="U637" s="2"/>
      <c r="V637" s="2"/>
      <c r="W637" s="2"/>
      <c r="X637" s="2"/>
      <c r="Y637" s="2"/>
      <c r="Z637" s="2"/>
      <c r="AA637" s="2"/>
      <c r="AB637" s="2"/>
      <c r="AC637" s="2"/>
      <c r="AD637" s="2"/>
      <c r="AE637" s="2"/>
      <c r="AF637" s="2"/>
      <c r="AG637" s="2"/>
      <c r="AH637" s="2"/>
      <c r="AI637" s="2"/>
      <c r="AJ637" s="2"/>
      <c r="AK637" s="2"/>
      <c r="AL637" s="2"/>
      <c r="AM637" s="2"/>
      <c r="AN637" s="2"/>
      <c r="AO637" s="2"/>
      <c r="AP637" s="2"/>
      <c r="AQ637" s="2"/>
      <c r="AR637" s="2"/>
      <c r="AS637" s="2"/>
      <c r="AT637" s="2"/>
      <c r="AU637" s="2"/>
      <c r="AV637" s="2"/>
      <c r="AW637" s="2"/>
      <c r="AX637" s="2"/>
      <c r="AY637" s="2"/>
      <c r="AZ637" s="2"/>
      <c r="BA637" s="2"/>
      <c r="BB637" s="2"/>
      <c r="BC637" s="2"/>
      <c r="BD637" s="2"/>
      <c r="BE637" s="2"/>
      <c r="BF637" s="2"/>
      <c r="BG637" s="2"/>
      <c r="BH637" s="2"/>
      <c r="BI637" s="2"/>
      <c r="BJ637" s="2"/>
      <c r="BK637" s="2"/>
      <c r="BL637" s="2"/>
      <c r="BM637" s="2"/>
      <c r="BN637" s="2"/>
      <c r="BO637" s="2"/>
      <c r="BP637" s="2"/>
      <c r="BQ637" s="2"/>
      <c r="BR637" s="2"/>
      <c r="BS637" s="2"/>
      <c r="BT637" s="2"/>
      <c r="BU637" s="2"/>
      <c r="BV637" s="2"/>
      <c r="BW637" s="2"/>
      <c r="BX637" s="2"/>
      <c r="BY637" s="2"/>
      <c r="BZ637" s="2"/>
      <c r="CA637" s="2"/>
      <c r="CB637" s="2"/>
      <c r="CC637" s="2"/>
      <c r="CD637" s="2"/>
      <c r="CE637" s="2"/>
      <c r="CF637" s="2"/>
    </row>
    <row r="638" spans="1:84" ht="12.65" customHeight="1" x14ac:dyDescent="0.35">
      <c r="A638" s="449">
        <v>8560</v>
      </c>
      <c r="B638" s="451" t="s">
        <v>147</v>
      </c>
      <c r="C638" s="2">
        <f>BL71</f>
        <v>1772761.7100000002</v>
      </c>
      <c r="D638" s="2">
        <f>(D616/D613)*BL76</f>
        <v>-46757.019071968105</v>
      </c>
      <c r="E638" s="2">
        <f>(E624/E613)*SUM(C638:D638)</f>
        <v>913926.51282587124</v>
      </c>
      <c r="F638" s="2">
        <f>(F625/F613)*BL64</f>
        <v>48.046144024346653</v>
      </c>
      <c r="G638" s="2">
        <f>(G626/G613)*BL77</f>
        <v>0</v>
      </c>
      <c r="H638" s="2">
        <f>(H629/H613)*BL60</f>
        <v>150656.46389279483</v>
      </c>
      <c r="I638" s="2">
        <f>(I630/I613)*BL78</f>
        <v>45677.433397017419</v>
      </c>
      <c r="J638" s="2">
        <f>(J631/J613)*BL79</f>
        <v>0</v>
      </c>
      <c r="K638" s="2"/>
      <c r="L638" s="2"/>
      <c r="M638" s="2"/>
      <c r="N638" s="401" t="s">
        <v>639</v>
      </c>
      <c r="O638" s="2"/>
      <c r="P638" s="2"/>
      <c r="Q638" s="2"/>
      <c r="R638" s="2"/>
      <c r="S638" s="2"/>
      <c r="T638" s="2"/>
      <c r="U638" s="2"/>
      <c r="V638" s="2"/>
      <c r="W638" s="2"/>
      <c r="X638" s="2"/>
      <c r="Y638" s="2"/>
      <c r="Z638" s="2"/>
      <c r="AA638" s="2"/>
      <c r="AB638" s="2"/>
      <c r="AC638" s="2"/>
      <c r="AD638" s="2"/>
      <c r="AE638" s="2"/>
      <c r="AF638" s="2"/>
      <c r="AG638" s="2"/>
      <c r="AH638" s="2"/>
      <c r="AI638" s="2"/>
      <c r="AJ638" s="2"/>
      <c r="AK638" s="2"/>
      <c r="AL638" s="2"/>
      <c r="AM638" s="2"/>
      <c r="AN638" s="2"/>
      <c r="AO638" s="2"/>
      <c r="AP638" s="2"/>
      <c r="AQ638" s="2"/>
      <c r="AR638" s="2"/>
      <c r="AS638" s="2"/>
      <c r="AT638" s="2"/>
      <c r="AU638" s="2"/>
      <c r="AV638" s="2"/>
      <c r="AW638" s="2"/>
      <c r="AX638" s="2"/>
      <c r="AY638" s="2"/>
      <c r="AZ638" s="2"/>
      <c r="BA638" s="2"/>
      <c r="BB638" s="2"/>
      <c r="BC638" s="2"/>
      <c r="BD638" s="2"/>
      <c r="BE638" s="2"/>
      <c r="BF638" s="2"/>
      <c r="BG638" s="2"/>
      <c r="BH638" s="2"/>
      <c r="BI638" s="2"/>
      <c r="BJ638" s="2"/>
      <c r="BK638" s="2"/>
      <c r="BL638" s="2"/>
      <c r="BM638" s="2"/>
      <c r="BN638" s="2"/>
      <c r="BO638" s="2"/>
      <c r="BP638" s="2"/>
      <c r="BQ638" s="2"/>
      <c r="BR638" s="2"/>
      <c r="BS638" s="2"/>
      <c r="BT638" s="2"/>
      <c r="BU638" s="2"/>
      <c r="BV638" s="2"/>
      <c r="BW638" s="2"/>
      <c r="BX638" s="2"/>
      <c r="BY638" s="2"/>
      <c r="BZ638" s="2"/>
      <c r="CA638" s="2"/>
      <c r="CB638" s="2"/>
      <c r="CC638" s="2"/>
      <c r="CD638" s="2"/>
      <c r="CE638" s="2"/>
      <c r="CF638" s="2"/>
    </row>
    <row r="639" spans="1:84" ht="12.65" customHeight="1" x14ac:dyDescent="0.35">
      <c r="A639" s="449">
        <v>8590</v>
      </c>
      <c r="B639" s="451" t="s">
        <v>640</v>
      </c>
      <c r="C639" s="2">
        <f>BM71</f>
        <v>0</v>
      </c>
      <c r="D639" s="2">
        <f>(D616/D613)*BM76</f>
        <v>0</v>
      </c>
      <c r="E639" s="2">
        <f>(E624/E613)*SUM(C639:D639)</f>
        <v>0</v>
      </c>
      <c r="F639" s="2">
        <f>(F625/F613)*BM64</f>
        <v>0</v>
      </c>
      <c r="G639" s="2">
        <f>(G626/G613)*BM77</f>
        <v>0</v>
      </c>
      <c r="H639" s="2">
        <f>(H629/H613)*BM60</f>
        <v>0</v>
      </c>
      <c r="I639" s="2">
        <f>(I630/I613)*BM78</f>
        <v>0</v>
      </c>
      <c r="J639" s="2">
        <f>(J631/J613)*BM79</f>
        <v>0</v>
      </c>
      <c r="K639" s="2"/>
      <c r="L639" s="2"/>
      <c r="M639" s="2"/>
      <c r="N639" s="401" t="s">
        <v>641</v>
      </c>
      <c r="O639" s="2"/>
      <c r="P639" s="2"/>
      <c r="Q639" s="2"/>
      <c r="R639" s="2"/>
      <c r="S639" s="2"/>
      <c r="T639" s="2"/>
      <c r="U639" s="2"/>
      <c r="V639" s="2"/>
      <c r="W639" s="2"/>
      <c r="X639" s="2"/>
      <c r="Y639" s="2"/>
      <c r="Z639" s="2"/>
      <c r="AA639" s="2"/>
      <c r="AB639" s="2"/>
      <c r="AC639" s="2"/>
      <c r="AD639" s="2"/>
      <c r="AE639" s="2"/>
      <c r="AF639" s="2"/>
      <c r="AG639" s="2"/>
      <c r="AH639" s="2"/>
      <c r="AI639" s="2"/>
      <c r="AJ639" s="2"/>
      <c r="AK639" s="2"/>
      <c r="AL639" s="2"/>
      <c r="AM639" s="2"/>
      <c r="AN639" s="2"/>
      <c r="AO639" s="2"/>
      <c r="AP639" s="2"/>
      <c r="AQ639" s="2"/>
      <c r="AR639" s="2"/>
      <c r="AS639" s="2"/>
      <c r="AT639" s="2"/>
      <c r="AU639" s="2"/>
      <c r="AV639" s="2"/>
      <c r="AW639" s="2"/>
      <c r="AX639" s="2"/>
      <c r="AY639" s="2"/>
      <c r="AZ639" s="2"/>
      <c r="BA639" s="2"/>
      <c r="BB639" s="2"/>
      <c r="BC639" s="2"/>
      <c r="BD639" s="2"/>
      <c r="BE639" s="2"/>
      <c r="BF639" s="2"/>
      <c r="BG639" s="2"/>
      <c r="BH639" s="2"/>
      <c r="BI639" s="2"/>
      <c r="BJ639" s="2"/>
      <c r="BK639" s="2"/>
      <c r="BL639" s="2"/>
      <c r="BM639" s="2"/>
      <c r="BN639" s="2"/>
      <c r="BO639" s="2"/>
      <c r="BP639" s="2"/>
      <c r="BQ639" s="2"/>
      <c r="BR639" s="2"/>
      <c r="BS639" s="2"/>
      <c r="BT639" s="2"/>
      <c r="BU639" s="2"/>
      <c r="BV639" s="2"/>
      <c r="BW639" s="2"/>
      <c r="BX639" s="2"/>
      <c r="BY639" s="2"/>
      <c r="BZ639" s="2"/>
      <c r="CA639" s="2"/>
      <c r="CB639" s="2"/>
      <c r="CC639" s="2"/>
      <c r="CD639" s="2"/>
      <c r="CE639" s="2"/>
      <c r="CF639" s="2"/>
    </row>
    <row r="640" spans="1:84" ht="12.65" customHeight="1" x14ac:dyDescent="0.35">
      <c r="A640" s="449">
        <v>8660</v>
      </c>
      <c r="B640" s="451" t="s">
        <v>642</v>
      </c>
      <c r="C640" s="2">
        <f>BS71</f>
        <v>0</v>
      </c>
      <c r="D640" s="2">
        <f>(D616/D613)*BS76</f>
        <v>0</v>
      </c>
      <c r="E640" s="2">
        <f>(E624/E613)*SUM(C640:D640)</f>
        <v>0</v>
      </c>
      <c r="F640" s="2">
        <f>(F625/F613)*BS64</f>
        <v>0</v>
      </c>
      <c r="G640" s="2">
        <f>(G626/G613)*BS77</f>
        <v>0</v>
      </c>
      <c r="H640" s="2">
        <f>(H629/H613)*BS60</f>
        <v>0</v>
      </c>
      <c r="I640" s="2">
        <f>(I630/I613)*BS78</f>
        <v>0</v>
      </c>
      <c r="J640" s="2">
        <f>(J631/J613)*BS79</f>
        <v>0</v>
      </c>
      <c r="K640" s="2"/>
      <c r="L640" s="2"/>
      <c r="M640" s="2"/>
      <c r="N640" s="401" t="s">
        <v>643</v>
      </c>
      <c r="O640" s="2"/>
      <c r="P640" s="2"/>
      <c r="Q640" s="2"/>
      <c r="R640" s="2"/>
      <c r="S640" s="2"/>
      <c r="T640" s="2"/>
      <c r="U640" s="2"/>
      <c r="V640" s="2"/>
      <c r="W640" s="2"/>
      <c r="X640" s="2"/>
      <c r="Y640" s="2"/>
      <c r="Z640" s="2"/>
      <c r="AA640" s="2"/>
      <c r="AB640" s="2"/>
      <c r="AC640" s="2"/>
      <c r="AD640" s="2"/>
      <c r="AE640" s="2"/>
      <c r="AF640" s="2"/>
      <c r="AG640" s="2"/>
      <c r="AH640" s="2"/>
      <c r="AI640" s="2"/>
      <c r="AJ640" s="2"/>
      <c r="AK640" s="2"/>
      <c r="AL640" s="2"/>
      <c r="AM640" s="2"/>
      <c r="AN640" s="2"/>
      <c r="AO640" s="2"/>
      <c r="AP640" s="2"/>
      <c r="AQ640" s="2"/>
      <c r="AR640" s="2"/>
      <c r="AS640" s="2"/>
      <c r="AT640" s="2"/>
      <c r="AU640" s="2"/>
      <c r="AV640" s="2"/>
      <c r="AW640" s="2"/>
      <c r="AX640" s="2"/>
      <c r="AY640" s="2"/>
      <c r="AZ640" s="2"/>
      <c r="BA640" s="2"/>
      <c r="BB640" s="2"/>
      <c r="BC640" s="2"/>
      <c r="BD640" s="2"/>
      <c r="BE640" s="2"/>
      <c r="BF640" s="2"/>
      <c r="BG640" s="2"/>
      <c r="BH640" s="2"/>
      <c r="BI640" s="2"/>
      <c r="BJ640" s="2"/>
      <c r="BK640" s="2"/>
      <c r="BL640" s="2"/>
      <c r="BM640" s="2"/>
      <c r="BN640" s="2"/>
      <c r="BO640" s="2"/>
      <c r="BP640" s="2"/>
      <c r="BQ640" s="2"/>
      <c r="BR640" s="2"/>
      <c r="BS640" s="2"/>
      <c r="BT640" s="2"/>
      <c r="BU640" s="2"/>
      <c r="BV640" s="2"/>
      <c r="BW640" s="2"/>
      <c r="BX640" s="2"/>
      <c r="BY640" s="2"/>
      <c r="BZ640" s="2"/>
      <c r="CA640" s="2"/>
      <c r="CB640" s="2"/>
      <c r="CC640" s="2"/>
      <c r="CD640" s="2"/>
      <c r="CE640" s="2"/>
      <c r="CF640" s="2"/>
    </row>
    <row r="641" spans="1:84" ht="12.65" customHeight="1" x14ac:dyDescent="0.35">
      <c r="A641" s="449">
        <v>8670</v>
      </c>
      <c r="B641" s="451" t="s">
        <v>644</v>
      </c>
      <c r="C641" s="2">
        <f>BT71</f>
        <v>50208.26</v>
      </c>
      <c r="D641" s="2">
        <f>(D616/D613)*BT76</f>
        <v>-7239.7965014660294</v>
      </c>
      <c r="E641" s="2">
        <f>(E624/E613)*SUM(C641:D641)</f>
        <v>22751.976407194074</v>
      </c>
      <c r="F641" s="2">
        <f>(F625/F613)*BT64</f>
        <v>0</v>
      </c>
      <c r="G641" s="2">
        <f>(G626/G613)*BT77</f>
        <v>0</v>
      </c>
      <c r="H641" s="2">
        <f>(H629/H613)*BT60</f>
        <v>2604.1770327179643</v>
      </c>
      <c r="I641" s="2">
        <f>(I630/I613)*BT78</f>
        <v>7072.6348485704393</v>
      </c>
      <c r="J641" s="2">
        <f>(J631/J613)*BT79</f>
        <v>0</v>
      </c>
      <c r="K641" s="2"/>
      <c r="L641" s="2"/>
      <c r="M641" s="2"/>
      <c r="N641" s="401" t="s">
        <v>645</v>
      </c>
      <c r="O641" s="2"/>
      <c r="P641" s="2"/>
      <c r="Q641" s="2"/>
      <c r="R641" s="2"/>
      <c r="S641" s="2"/>
      <c r="T641" s="2"/>
      <c r="U641" s="2"/>
      <c r="V641" s="2"/>
      <c r="W641" s="2"/>
      <c r="X641" s="2"/>
      <c r="Y641" s="2"/>
      <c r="Z641" s="2"/>
      <c r="AA641" s="2"/>
      <c r="AB641" s="2"/>
      <c r="AC641" s="2"/>
      <c r="AD641" s="2"/>
      <c r="AE641" s="2"/>
      <c r="AF641" s="2"/>
      <c r="AG641" s="2"/>
      <c r="AH641" s="2"/>
      <c r="AI641" s="2"/>
      <c r="AJ641" s="2"/>
      <c r="AK641" s="2"/>
      <c r="AL641" s="2"/>
      <c r="AM641" s="2"/>
      <c r="AN641" s="2"/>
      <c r="AO641" s="2"/>
      <c r="AP641" s="2"/>
      <c r="AQ641" s="2"/>
      <c r="AR641" s="2"/>
      <c r="AS641" s="2"/>
      <c r="AT641" s="2"/>
      <c r="AU641" s="2"/>
      <c r="AV641" s="2"/>
      <c r="AW641" s="2"/>
      <c r="AX641" s="2"/>
      <c r="AY641" s="2"/>
      <c r="AZ641" s="2"/>
      <c r="BA641" s="2"/>
      <c r="BB641" s="2"/>
      <c r="BC641" s="2"/>
      <c r="BD641" s="2"/>
      <c r="BE641" s="2"/>
      <c r="BF641" s="2"/>
      <c r="BG641" s="2"/>
      <c r="BH641" s="2"/>
      <c r="BI641" s="2"/>
      <c r="BJ641" s="2"/>
      <c r="BK641" s="2"/>
      <c r="BL641" s="2"/>
      <c r="BM641" s="2"/>
      <c r="BN641" s="2"/>
      <c r="BO641" s="2"/>
      <c r="BP641" s="2"/>
      <c r="BQ641" s="2"/>
      <c r="BR641" s="2"/>
      <c r="BS641" s="2"/>
      <c r="BT641" s="2"/>
      <c r="BU641" s="2"/>
      <c r="BV641" s="2"/>
      <c r="BW641" s="2"/>
      <c r="BX641" s="2"/>
      <c r="BY641" s="2"/>
      <c r="BZ641" s="2"/>
      <c r="CA641" s="2"/>
      <c r="CB641" s="2"/>
      <c r="CC641" s="2"/>
      <c r="CD641" s="2"/>
      <c r="CE641" s="2"/>
      <c r="CF641" s="2"/>
    </row>
    <row r="642" spans="1:84" ht="12.65" customHeight="1" x14ac:dyDescent="0.35">
      <c r="A642" s="449">
        <v>8680</v>
      </c>
      <c r="B642" s="451" t="s">
        <v>646</v>
      </c>
      <c r="C642" s="2">
        <f>BU71</f>
        <v>0</v>
      </c>
      <c r="D642" s="2">
        <f>(D616/D613)*BU76</f>
        <v>0</v>
      </c>
      <c r="E642" s="2">
        <f>(E624/E613)*SUM(C642:D642)</f>
        <v>0</v>
      </c>
      <c r="F642" s="2">
        <f>(F625/F613)*BU64</f>
        <v>0</v>
      </c>
      <c r="G642" s="2">
        <f>(G626/G613)*BU77</f>
        <v>0</v>
      </c>
      <c r="H642" s="2">
        <f>(H629/H613)*BU60</f>
        <v>0</v>
      </c>
      <c r="I642" s="2">
        <f>(I630/I613)*BU78</f>
        <v>0</v>
      </c>
      <c r="J642" s="2">
        <f>(J631/J613)*BU79</f>
        <v>0</v>
      </c>
      <c r="K642" s="2"/>
      <c r="L642" s="2"/>
      <c r="M642" s="2"/>
      <c r="N642" s="401" t="s">
        <v>647</v>
      </c>
      <c r="O642" s="2"/>
      <c r="P642" s="2"/>
      <c r="Q642" s="2"/>
      <c r="R642" s="2"/>
      <c r="S642" s="2"/>
      <c r="T642" s="2"/>
      <c r="U642" s="2"/>
      <c r="V642" s="2"/>
      <c r="W642" s="2"/>
      <c r="X642" s="2"/>
      <c r="Y642" s="2"/>
      <c r="Z642" s="2"/>
      <c r="AA642" s="2"/>
      <c r="AB642" s="2"/>
      <c r="AC642" s="2"/>
      <c r="AD642" s="2"/>
      <c r="AE642" s="2"/>
      <c r="AF642" s="2"/>
      <c r="AG642" s="2"/>
      <c r="AH642" s="2"/>
      <c r="AI642" s="2"/>
      <c r="AJ642" s="2"/>
      <c r="AK642" s="2"/>
      <c r="AL642" s="2"/>
      <c r="AM642" s="2"/>
      <c r="AN642" s="2"/>
      <c r="AO642" s="2"/>
      <c r="AP642" s="2"/>
      <c r="AQ642" s="2"/>
      <c r="AR642" s="2"/>
      <c r="AS642" s="2"/>
      <c r="AT642" s="2"/>
      <c r="AU642" s="2"/>
      <c r="AV642" s="2"/>
      <c r="AW642" s="2"/>
      <c r="AX642" s="2"/>
      <c r="AY642" s="2"/>
      <c r="AZ642" s="2"/>
      <c r="BA642" s="2"/>
      <c r="BB642" s="2"/>
      <c r="BC642" s="2"/>
      <c r="BD642" s="2"/>
      <c r="BE642" s="2"/>
      <c r="BF642" s="2"/>
      <c r="BG642" s="2"/>
      <c r="BH642" s="2"/>
      <c r="BI642" s="2"/>
      <c r="BJ642" s="2"/>
      <c r="BK642" s="2"/>
      <c r="BL642" s="2"/>
      <c r="BM642" s="2"/>
      <c r="BN642" s="2"/>
      <c r="BO642" s="2"/>
      <c r="BP642" s="2"/>
      <c r="BQ642" s="2"/>
      <c r="BR642" s="2"/>
      <c r="BS642" s="2"/>
      <c r="BT642" s="2"/>
      <c r="BU642" s="2"/>
      <c r="BV642" s="2"/>
      <c r="BW642" s="2"/>
      <c r="BX642" s="2"/>
      <c r="BY642" s="2"/>
      <c r="BZ642" s="2"/>
      <c r="CA642" s="2"/>
      <c r="CB642" s="2"/>
      <c r="CC642" s="2"/>
      <c r="CD642" s="2"/>
      <c r="CE642" s="2"/>
      <c r="CF642" s="2"/>
    </row>
    <row r="643" spans="1:84" ht="12.65" customHeight="1" x14ac:dyDescent="0.35">
      <c r="A643" s="449">
        <v>8690</v>
      </c>
      <c r="B643" s="451" t="s">
        <v>648</v>
      </c>
      <c r="C643" s="2">
        <f>BV71</f>
        <v>234263.44</v>
      </c>
      <c r="D643" s="2">
        <f>(D616/D613)*BV76</f>
        <v>-28299.308720574245</v>
      </c>
      <c r="E643" s="2">
        <f>(E624/E613)*SUM(C643:D643)</f>
        <v>109058.84628054249</v>
      </c>
      <c r="F643" s="2">
        <f>(F625/F613)*BV64</f>
        <v>0</v>
      </c>
      <c r="G643" s="2">
        <f>(G626/G613)*BV77</f>
        <v>0</v>
      </c>
      <c r="H643" s="2">
        <f>(H629/H613)*BV60</f>
        <v>20013.582751443617</v>
      </c>
      <c r="I643" s="2">
        <f>(I630/I613)*BV78</f>
        <v>27645.898197146431</v>
      </c>
      <c r="J643" s="2">
        <f>(J631/J613)*BV79</f>
        <v>0</v>
      </c>
      <c r="K643" s="2"/>
      <c r="L643" s="2"/>
      <c r="M643" s="2"/>
      <c r="N643" s="401" t="s">
        <v>649</v>
      </c>
      <c r="O643" s="2"/>
      <c r="P643" s="2"/>
      <c r="Q643" s="2"/>
      <c r="R643" s="2"/>
      <c r="S643" s="2"/>
      <c r="T643" s="2"/>
      <c r="U643" s="2"/>
      <c r="V643" s="2"/>
      <c r="W643" s="2"/>
      <c r="X643" s="2"/>
      <c r="Y643" s="2"/>
      <c r="Z643" s="2"/>
      <c r="AA643" s="2"/>
      <c r="AB643" s="2"/>
      <c r="AC643" s="2"/>
      <c r="AD643" s="2"/>
      <c r="AE643" s="2"/>
      <c r="AF643" s="2"/>
      <c r="AG643" s="2"/>
      <c r="AH643" s="2"/>
      <c r="AI643" s="2"/>
      <c r="AJ643" s="2"/>
      <c r="AK643" s="2"/>
      <c r="AL643" s="2"/>
      <c r="AM643" s="2"/>
      <c r="AN643" s="2"/>
      <c r="AO643" s="2"/>
      <c r="AP643" s="2"/>
      <c r="AQ643" s="2"/>
      <c r="AR643" s="2"/>
      <c r="AS643" s="2"/>
      <c r="AT643" s="2"/>
      <c r="AU643" s="2"/>
      <c r="AV643" s="2"/>
      <c r="AW643" s="2"/>
      <c r="AX643" s="2"/>
      <c r="AY643" s="2"/>
      <c r="AZ643" s="2"/>
      <c r="BA643" s="2"/>
      <c r="BB643" s="2"/>
      <c r="BC643" s="2"/>
      <c r="BD643" s="2"/>
      <c r="BE643" s="2"/>
      <c r="BF643" s="2"/>
      <c r="BG643" s="2"/>
      <c r="BH643" s="2"/>
      <c r="BI643" s="2"/>
      <c r="BJ643" s="2"/>
      <c r="BK643" s="2"/>
      <c r="BL643" s="2"/>
      <c r="BM643" s="2"/>
      <c r="BN643" s="2"/>
      <c r="BO643" s="2"/>
      <c r="BP643" s="2"/>
      <c r="BQ643" s="2"/>
      <c r="BR643" s="2"/>
      <c r="BS643" s="2"/>
      <c r="BT643" s="2"/>
      <c r="BU643" s="2"/>
      <c r="BV643" s="2"/>
      <c r="BW643" s="2"/>
      <c r="BX643" s="2"/>
      <c r="BY643" s="2"/>
      <c r="BZ643" s="2"/>
      <c r="CA643" s="2"/>
      <c r="CB643" s="2"/>
      <c r="CC643" s="2"/>
      <c r="CD643" s="2"/>
      <c r="CE643" s="2"/>
      <c r="CF643" s="2"/>
    </row>
    <row r="644" spans="1:84" ht="12.65" customHeight="1" x14ac:dyDescent="0.35">
      <c r="A644" s="449">
        <v>8700</v>
      </c>
      <c r="B644" s="451" t="s">
        <v>650</v>
      </c>
      <c r="C644" s="2">
        <f>BW71</f>
        <v>0</v>
      </c>
      <c r="D644" s="2">
        <f>(D616/D613)*BW76</f>
        <v>0</v>
      </c>
      <c r="E644" s="2">
        <f>(E624/E613)*SUM(C644:D644)</f>
        <v>0</v>
      </c>
      <c r="F644" s="2">
        <f>(F625/F613)*BW64</f>
        <v>0</v>
      </c>
      <c r="G644" s="2">
        <f>(G626/G613)*BW77</f>
        <v>0</v>
      </c>
      <c r="H644" s="2">
        <f>(H629/H613)*BW60</f>
        <v>0</v>
      </c>
      <c r="I644" s="2">
        <f>(I630/I613)*BW78</f>
        <v>0</v>
      </c>
      <c r="J644" s="2">
        <f>(J631/J613)*BW79</f>
        <v>0</v>
      </c>
      <c r="K644" s="2"/>
      <c r="L644" s="2"/>
      <c r="M644" s="2"/>
      <c r="N644" s="401" t="s">
        <v>651</v>
      </c>
      <c r="O644" s="2"/>
      <c r="P644" s="2"/>
      <c r="Q644" s="2"/>
      <c r="R644" s="2"/>
      <c r="S644" s="2"/>
      <c r="T644" s="2"/>
      <c r="U644" s="2"/>
      <c r="V644" s="2"/>
      <c r="W644" s="2"/>
      <c r="X644" s="2"/>
      <c r="Y644" s="2"/>
      <c r="Z644" s="2"/>
      <c r="AA644" s="2"/>
      <c r="AB644" s="2"/>
      <c r="AC644" s="2"/>
      <c r="AD644" s="2"/>
      <c r="AE644" s="2"/>
      <c r="AF644" s="2"/>
      <c r="AG644" s="2"/>
      <c r="AH644" s="2"/>
      <c r="AI644" s="2"/>
      <c r="AJ644" s="2"/>
      <c r="AK644" s="2"/>
      <c r="AL644" s="2"/>
      <c r="AM644" s="2"/>
      <c r="AN644" s="2"/>
      <c r="AO644" s="2"/>
      <c r="AP644" s="2"/>
      <c r="AQ644" s="2"/>
      <c r="AR644" s="2"/>
      <c r="AS644" s="2"/>
      <c r="AT644" s="2"/>
      <c r="AU644" s="2"/>
      <c r="AV644" s="2"/>
      <c r="AW644" s="2"/>
      <c r="AX644" s="2"/>
      <c r="AY644" s="2"/>
      <c r="AZ644" s="2"/>
      <c r="BA644" s="2"/>
      <c r="BB644" s="2"/>
      <c r="BC644" s="2"/>
      <c r="BD644" s="2"/>
      <c r="BE644" s="2"/>
      <c r="BF644" s="2"/>
      <c r="BG644" s="2"/>
      <c r="BH644" s="2"/>
      <c r="BI644" s="2"/>
      <c r="BJ644" s="2"/>
      <c r="BK644" s="2"/>
      <c r="BL644" s="2"/>
      <c r="BM644" s="2"/>
      <c r="BN644" s="2"/>
      <c r="BO644" s="2"/>
      <c r="BP644" s="2"/>
      <c r="BQ644" s="2"/>
      <c r="BR644" s="2"/>
      <c r="BS644" s="2"/>
      <c r="BT644" s="2"/>
      <c r="BU644" s="2"/>
      <c r="BV644" s="2"/>
      <c r="BW644" s="2"/>
      <c r="BX644" s="2"/>
      <c r="BY644" s="2"/>
      <c r="BZ644" s="2"/>
      <c r="CA644" s="2"/>
      <c r="CB644" s="2"/>
      <c r="CC644" s="2"/>
      <c r="CD644" s="2"/>
      <c r="CE644" s="2"/>
      <c r="CF644" s="2"/>
    </row>
    <row r="645" spans="1:84" ht="12.65" customHeight="1" x14ac:dyDescent="0.35">
      <c r="A645" s="449">
        <v>8710</v>
      </c>
      <c r="B645" s="451" t="s">
        <v>652</v>
      </c>
      <c r="C645" s="2">
        <f>BX71</f>
        <v>198065.48</v>
      </c>
      <c r="D645" s="2">
        <f>(D616/D613)*BX76</f>
        <v>-15667.372116453829</v>
      </c>
      <c r="E645" s="2">
        <f>(E624/E613)*SUM(C645:D645)</f>
        <v>96580.540922178232</v>
      </c>
      <c r="F645" s="2">
        <f>(F625/F613)*BX64</f>
        <v>0.25085517457429152</v>
      </c>
      <c r="G645" s="2">
        <f>(G626/G613)*BX77</f>
        <v>0</v>
      </c>
      <c r="H645" s="2">
        <f>(H629/H613)*BX60</f>
        <v>7667.8545963362285</v>
      </c>
      <c r="I645" s="2">
        <f>(I630/I613)*BX78</f>
        <v>15305.623851984466</v>
      </c>
      <c r="J645" s="2">
        <f>(J631/J613)*BX79</f>
        <v>0</v>
      </c>
      <c r="K645" s="2">
        <f>SUM(C632:J645)</f>
        <v>11776606.20064936</v>
      </c>
      <c r="L645" s="2"/>
      <c r="M645" s="2"/>
      <c r="N645" s="401" t="s">
        <v>653</v>
      </c>
      <c r="O645" s="2"/>
      <c r="P645" s="2"/>
      <c r="Q645" s="2"/>
      <c r="R645" s="2"/>
      <c r="S645" s="2"/>
      <c r="T645" s="2"/>
      <c r="U645" s="2"/>
      <c r="V645" s="2"/>
      <c r="W645" s="2"/>
      <c r="X645" s="2"/>
      <c r="Y645" s="2"/>
      <c r="Z645" s="2"/>
      <c r="AA645" s="2"/>
      <c r="AB645" s="2"/>
      <c r="AC645" s="2"/>
      <c r="AD645" s="2"/>
      <c r="AE645" s="2"/>
      <c r="AF645" s="2"/>
      <c r="AG645" s="2"/>
      <c r="AH645" s="2"/>
      <c r="AI645" s="2"/>
      <c r="AJ645" s="2"/>
      <c r="AK645" s="2"/>
      <c r="AL645" s="2"/>
      <c r="AM645" s="2"/>
      <c r="AN645" s="2"/>
      <c r="AO645" s="2"/>
      <c r="AP645" s="2"/>
      <c r="AQ645" s="2"/>
      <c r="AR645" s="2"/>
      <c r="AS645" s="2"/>
      <c r="AT645" s="2"/>
      <c r="AU645" s="2"/>
      <c r="AV645" s="2"/>
      <c r="AW645" s="2"/>
      <c r="AX645" s="2"/>
      <c r="AY645" s="2"/>
      <c r="AZ645" s="2"/>
      <c r="BA645" s="2"/>
      <c r="BB645" s="2"/>
      <c r="BC645" s="2"/>
      <c r="BD645" s="2"/>
      <c r="BE645" s="2"/>
      <c r="BF645" s="2"/>
      <c r="BG645" s="2"/>
      <c r="BH645" s="2"/>
      <c r="BI645" s="2"/>
      <c r="BJ645" s="2"/>
      <c r="BK645" s="2"/>
      <c r="BL645" s="2"/>
      <c r="BM645" s="2"/>
      <c r="BN645" s="2"/>
      <c r="BO645" s="2"/>
      <c r="BP645" s="2"/>
      <c r="BQ645" s="2"/>
      <c r="BR645" s="2"/>
      <c r="BS645" s="2"/>
      <c r="BT645" s="2"/>
      <c r="BU645" s="2"/>
      <c r="BV645" s="2"/>
      <c r="BW645" s="2"/>
      <c r="BX645" s="2"/>
      <c r="BY645" s="2"/>
      <c r="BZ645" s="2"/>
      <c r="CA645" s="2"/>
      <c r="CB645" s="2"/>
      <c r="CC645" s="2"/>
      <c r="CD645" s="2"/>
      <c r="CE645" s="2"/>
      <c r="CF645" s="2"/>
    </row>
    <row r="646" spans="1:84" ht="12.65" customHeight="1" x14ac:dyDescent="0.35">
      <c r="A646" s="449">
        <v>8720</v>
      </c>
      <c r="B646" s="451" t="s">
        <v>654</v>
      </c>
      <c r="C646" s="2">
        <f>BY71</f>
        <v>655306.44999999995</v>
      </c>
      <c r="D646" s="2">
        <f>(D616/D613)*BY76</f>
        <v>0</v>
      </c>
      <c r="E646" s="2">
        <f>(E624/E613)*SUM(C646:D646)</f>
        <v>346987.43394421809</v>
      </c>
      <c r="F646" s="2">
        <f>(F625/F613)*BY64</f>
        <v>14.590179638842983</v>
      </c>
      <c r="G646" s="2">
        <f>(G626/G613)*BY77</f>
        <v>0</v>
      </c>
      <c r="H646" s="2">
        <f>(H629/H613)*BY60</f>
        <v>18181.013728419861</v>
      </c>
      <c r="I646" s="2">
        <f>(I630/I613)*BY78</f>
        <v>0</v>
      </c>
      <c r="J646" s="2">
        <f>(J631/J613)*BY79</f>
        <v>0</v>
      </c>
      <c r="K646" s="2">
        <v>0</v>
      </c>
      <c r="L646" s="2"/>
      <c r="M646" s="2"/>
      <c r="N646" s="401" t="s">
        <v>655</v>
      </c>
      <c r="O646" s="2"/>
      <c r="P646" s="2"/>
      <c r="Q646" s="2"/>
      <c r="R646" s="2"/>
      <c r="S646" s="2"/>
      <c r="T646" s="2"/>
      <c r="U646" s="2"/>
      <c r="V646" s="2"/>
      <c r="W646" s="2"/>
      <c r="X646" s="2"/>
      <c r="Y646" s="2"/>
      <c r="Z646" s="2"/>
      <c r="AA646" s="2"/>
      <c r="AB646" s="2"/>
      <c r="AC646" s="2"/>
      <c r="AD646" s="2"/>
      <c r="AE646" s="2"/>
      <c r="AF646" s="2"/>
      <c r="AG646" s="2"/>
      <c r="AH646" s="2"/>
      <c r="AI646" s="2"/>
      <c r="AJ646" s="2"/>
      <c r="AK646" s="2"/>
      <c r="AL646" s="2"/>
      <c r="AM646" s="2"/>
      <c r="AN646" s="2"/>
      <c r="AO646" s="2"/>
      <c r="AP646" s="2"/>
      <c r="AQ646" s="2"/>
      <c r="AR646" s="2"/>
      <c r="AS646" s="2"/>
      <c r="AT646" s="2"/>
      <c r="AU646" s="2"/>
      <c r="AV646" s="2"/>
      <c r="AW646" s="2"/>
      <c r="AX646" s="2"/>
      <c r="AY646" s="2"/>
      <c r="AZ646" s="2"/>
      <c r="BA646" s="2"/>
      <c r="BB646" s="2"/>
      <c r="BC646" s="2"/>
      <c r="BD646" s="2"/>
      <c r="BE646" s="2"/>
      <c r="BF646" s="2"/>
      <c r="BG646" s="2"/>
      <c r="BH646" s="2"/>
      <c r="BI646" s="2"/>
      <c r="BJ646" s="2"/>
      <c r="BK646" s="2"/>
      <c r="BL646" s="2"/>
      <c r="BM646" s="2"/>
      <c r="BN646" s="2"/>
      <c r="BO646" s="2"/>
      <c r="BP646" s="2"/>
      <c r="BQ646" s="2"/>
      <c r="BR646" s="2"/>
      <c r="BS646" s="2"/>
      <c r="BT646" s="2"/>
      <c r="BU646" s="2"/>
      <c r="BV646" s="2"/>
      <c r="BW646" s="2"/>
      <c r="BX646" s="2"/>
      <c r="BY646" s="2"/>
      <c r="BZ646" s="2"/>
      <c r="CA646" s="2"/>
      <c r="CB646" s="2"/>
      <c r="CC646" s="2"/>
      <c r="CD646" s="2"/>
      <c r="CE646" s="2"/>
      <c r="CF646" s="2"/>
    </row>
    <row r="647" spans="1:84" ht="12.65" customHeight="1" x14ac:dyDescent="0.35">
      <c r="A647" s="449">
        <v>8730</v>
      </c>
      <c r="B647" s="451" t="s">
        <v>656</v>
      </c>
      <c r="C647" s="2">
        <f>BZ71</f>
        <v>4.9400000000000004</v>
      </c>
      <c r="D647" s="2">
        <f>(D616/D613)*BZ76</f>
        <v>0</v>
      </c>
      <c r="E647" s="2">
        <f>(E624/E613)*SUM(C647:D647)</f>
        <v>2.615750117650204</v>
      </c>
      <c r="F647" s="2">
        <f>(F625/F613)*BZ64</f>
        <v>0</v>
      </c>
      <c r="G647" s="2">
        <f>(G626/G613)*BZ77</f>
        <v>0</v>
      </c>
      <c r="H647" s="2">
        <f>(H629/H613)*BZ60</f>
        <v>0</v>
      </c>
      <c r="I647" s="2">
        <f>(I630/I613)*BZ78</f>
        <v>0</v>
      </c>
      <c r="J647" s="2">
        <f>(J631/J613)*BZ79</f>
        <v>0</v>
      </c>
      <c r="K647" s="2">
        <v>0</v>
      </c>
      <c r="L647" s="2"/>
      <c r="M647" s="2"/>
      <c r="N647" s="401" t="s">
        <v>657</v>
      </c>
      <c r="O647" s="2"/>
      <c r="P647" s="2"/>
      <c r="Q647" s="2"/>
      <c r="R647" s="2"/>
      <c r="S647" s="2"/>
      <c r="T647" s="2"/>
      <c r="U647" s="2"/>
      <c r="V647" s="2"/>
      <c r="W647" s="2"/>
      <c r="X647" s="2"/>
      <c r="Y647" s="2"/>
      <c r="Z647" s="2"/>
      <c r="AA647" s="2"/>
      <c r="AB647" s="2"/>
      <c r="AC647" s="2"/>
      <c r="AD647" s="2"/>
      <c r="AE647" s="2"/>
      <c r="AF647" s="2"/>
      <c r="AG647" s="2"/>
      <c r="AH647" s="2"/>
      <c r="AI647" s="2"/>
      <c r="AJ647" s="2"/>
      <c r="AK647" s="2"/>
      <c r="AL647" s="2"/>
      <c r="AM647" s="2"/>
      <c r="AN647" s="2"/>
      <c r="AO647" s="2"/>
      <c r="AP647" s="2"/>
      <c r="AQ647" s="2"/>
      <c r="AR647" s="2"/>
      <c r="AS647" s="2"/>
      <c r="AT647" s="2"/>
      <c r="AU647" s="2"/>
      <c r="AV647" s="2"/>
      <c r="AW647" s="2"/>
      <c r="AX647" s="2"/>
      <c r="AY647" s="2"/>
      <c r="AZ647" s="2"/>
      <c r="BA647" s="2"/>
      <c r="BB647" s="2"/>
      <c r="BC647" s="2"/>
      <c r="BD647" s="2"/>
      <c r="BE647" s="2"/>
      <c r="BF647" s="2"/>
      <c r="BG647" s="2"/>
      <c r="BH647" s="2"/>
      <c r="BI647" s="2"/>
      <c r="BJ647" s="2"/>
      <c r="BK647" s="2"/>
      <c r="BL647" s="2"/>
      <c r="BM647" s="2"/>
      <c r="BN647" s="2"/>
      <c r="BO647" s="2"/>
      <c r="BP647" s="2"/>
      <c r="BQ647" s="2"/>
      <c r="BR647" s="2"/>
      <c r="BS647" s="2"/>
      <c r="BT647" s="2"/>
      <c r="BU647" s="2"/>
      <c r="BV647" s="2"/>
      <c r="BW647" s="2"/>
      <c r="BX647" s="2"/>
      <c r="BY647" s="2"/>
      <c r="BZ647" s="2"/>
      <c r="CA647" s="2"/>
      <c r="CB647" s="2"/>
      <c r="CC647" s="2"/>
      <c r="CD647" s="2"/>
      <c r="CE647" s="2"/>
      <c r="CF647" s="2"/>
    </row>
    <row r="648" spans="1:84" ht="12.65" customHeight="1" x14ac:dyDescent="0.35">
      <c r="A648" s="449">
        <v>8740</v>
      </c>
      <c r="B648" s="451" t="s">
        <v>658</v>
      </c>
      <c r="C648" s="2">
        <f>CA71</f>
        <v>8198682.7999999998</v>
      </c>
      <c r="D648" s="2">
        <f>(D616/D613)*CA76</f>
        <v>-21549.706773894977</v>
      </c>
      <c r="E648" s="2">
        <f>(E624/E613)*SUM(C648:D648)</f>
        <v>4329825.2734104367</v>
      </c>
      <c r="F648" s="2">
        <f>(F625/F613)*CA64</f>
        <v>49.835331666530941</v>
      </c>
      <c r="G648" s="2">
        <f>(G626/G613)*CA77</f>
        <v>0</v>
      </c>
      <c r="H648" s="2">
        <f>(H629/H613)*CA60</f>
        <v>380354.52327864047</v>
      </c>
      <c r="I648" s="2">
        <f>(I630/I613)*CA78</f>
        <v>21052.139666447947</v>
      </c>
      <c r="J648" s="2">
        <f>(J631/J613)*CA79</f>
        <v>0</v>
      </c>
      <c r="K648" s="2">
        <v>0</v>
      </c>
      <c r="L648" s="2">
        <f>SUM(C646:K648)</f>
        <v>13928911.908515692</v>
      </c>
      <c r="M648" s="2"/>
      <c r="N648" s="401" t="s">
        <v>659</v>
      </c>
      <c r="O648" s="2"/>
      <c r="P648" s="2"/>
      <c r="Q648" s="2"/>
      <c r="R648" s="2"/>
      <c r="S648" s="2"/>
      <c r="T648" s="2"/>
      <c r="U648" s="2"/>
      <c r="V648" s="2"/>
      <c r="W648" s="2"/>
      <c r="X648" s="2"/>
      <c r="Y648" s="2"/>
      <c r="Z648" s="2"/>
      <c r="AA648" s="2"/>
      <c r="AB648" s="2"/>
      <c r="AC648" s="2"/>
      <c r="AD648" s="2"/>
      <c r="AE648" s="2"/>
      <c r="AF648" s="2"/>
      <c r="AG648" s="2"/>
      <c r="AH648" s="2"/>
      <c r="AI648" s="2"/>
      <c r="AJ648" s="2"/>
      <c r="AK648" s="2"/>
      <c r="AL648" s="2"/>
      <c r="AM648" s="2"/>
      <c r="AN648" s="2"/>
      <c r="AO648" s="2"/>
      <c r="AP648" s="2"/>
      <c r="AQ648" s="2"/>
      <c r="AR648" s="2"/>
      <c r="AS648" s="2"/>
      <c r="AT648" s="2"/>
      <c r="AU648" s="2"/>
      <c r="AV648" s="2"/>
      <c r="AW648" s="2"/>
      <c r="AX648" s="2"/>
      <c r="AY648" s="2"/>
      <c r="AZ648" s="2"/>
      <c r="BA648" s="2"/>
      <c r="BB648" s="2"/>
      <c r="BC648" s="2"/>
      <c r="BD648" s="2"/>
      <c r="BE648" s="2"/>
      <c r="BF648" s="2"/>
      <c r="BG648" s="2"/>
      <c r="BH648" s="2"/>
      <c r="BI648" s="2"/>
      <c r="BJ648" s="2"/>
      <c r="BK648" s="2"/>
      <c r="BL648" s="2"/>
      <c r="BM648" s="2"/>
      <c r="BN648" s="2"/>
      <c r="BO648" s="2"/>
      <c r="BP648" s="2"/>
      <c r="BQ648" s="2"/>
      <c r="BR648" s="2"/>
      <c r="BS648" s="2"/>
      <c r="BT648" s="2"/>
      <c r="BU648" s="2"/>
      <c r="BV648" s="2"/>
      <c r="BW648" s="2"/>
      <c r="BX648" s="2"/>
      <c r="BY648" s="2"/>
      <c r="BZ648" s="2"/>
      <c r="CA648" s="2"/>
      <c r="CB648" s="2"/>
      <c r="CC648" s="2"/>
      <c r="CD648" s="2"/>
      <c r="CE648" s="2"/>
      <c r="CF648" s="2"/>
    </row>
    <row r="649" spans="1:84" ht="12.65" customHeight="1" x14ac:dyDescent="0.35">
      <c r="A649" s="449"/>
      <c r="B649" s="449"/>
      <c r="C649" s="2">
        <f>SUM(C615:C648)</f>
        <v>166064653.80999994</v>
      </c>
      <c r="D649" s="2"/>
      <c r="E649" s="2"/>
      <c r="F649" s="2"/>
      <c r="G649" s="2"/>
      <c r="H649" s="2"/>
      <c r="I649" s="2"/>
      <c r="J649" s="2"/>
      <c r="K649" s="2"/>
      <c r="L649" s="450"/>
      <c r="M649" s="2"/>
      <c r="N649" s="2"/>
      <c r="O649" s="2"/>
      <c r="P649" s="2"/>
      <c r="Q649" s="2"/>
      <c r="R649" s="2"/>
      <c r="S649" s="2"/>
      <c r="T649" s="2"/>
      <c r="U649" s="2"/>
      <c r="V649" s="2"/>
      <c r="W649" s="2"/>
      <c r="X649" s="2"/>
      <c r="Y649" s="2"/>
      <c r="Z649" s="2"/>
      <c r="AA649" s="2"/>
      <c r="AB649" s="2"/>
      <c r="AC649" s="2"/>
      <c r="AD649" s="2"/>
      <c r="AE649" s="2"/>
      <c r="AF649" s="2"/>
      <c r="AG649" s="2"/>
      <c r="AH649" s="2"/>
      <c r="AI649" s="2"/>
      <c r="AJ649" s="2"/>
      <c r="AK649" s="2"/>
      <c r="AL649" s="2"/>
      <c r="AM649" s="2"/>
      <c r="AN649" s="2"/>
      <c r="AO649" s="2"/>
      <c r="AP649" s="2"/>
      <c r="AQ649" s="2"/>
      <c r="AR649" s="2"/>
      <c r="AS649" s="2"/>
      <c r="AT649" s="2"/>
      <c r="AU649" s="2"/>
      <c r="AV649" s="2"/>
      <c r="AW649" s="2"/>
      <c r="AX649" s="2"/>
      <c r="AY649" s="2"/>
      <c r="AZ649" s="2"/>
      <c r="BA649" s="2"/>
      <c r="BB649" s="2"/>
      <c r="BC649" s="2"/>
      <c r="BD649" s="2"/>
      <c r="BE649" s="2"/>
      <c r="BF649" s="2"/>
      <c r="BG649" s="2"/>
      <c r="BH649" s="2"/>
      <c r="BI649" s="2"/>
      <c r="BJ649" s="2"/>
      <c r="BK649" s="2"/>
      <c r="BL649" s="2"/>
      <c r="BM649" s="2"/>
      <c r="BN649" s="2"/>
      <c r="BO649" s="2"/>
      <c r="BP649" s="2"/>
      <c r="BQ649" s="2"/>
      <c r="BR649" s="2"/>
      <c r="BS649" s="2"/>
      <c r="BT649" s="2"/>
      <c r="BU649" s="2"/>
      <c r="BV649" s="2"/>
      <c r="BW649" s="2"/>
      <c r="BX649" s="2"/>
      <c r="BY649" s="2"/>
      <c r="BZ649" s="2"/>
      <c r="CA649" s="2"/>
      <c r="CB649" s="2"/>
      <c r="CC649" s="2"/>
      <c r="CD649" s="2"/>
      <c r="CE649" s="2"/>
      <c r="CF649" s="2"/>
    </row>
    <row r="650" spans="1:84" ht="12.65" customHeight="1" x14ac:dyDescent="0.3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c r="AF650" s="2"/>
      <c r="AG650" s="2"/>
      <c r="AH650" s="2"/>
      <c r="AI650" s="2"/>
      <c r="AJ650" s="2"/>
      <c r="AK650" s="2"/>
      <c r="AL650" s="2"/>
      <c r="AM650" s="2"/>
      <c r="AN650" s="2"/>
      <c r="AO650" s="2"/>
      <c r="AP650" s="2"/>
      <c r="AQ650" s="2"/>
      <c r="AR650" s="2"/>
      <c r="AS650" s="2"/>
      <c r="AT650" s="2"/>
      <c r="AU650" s="2"/>
      <c r="AV650" s="2"/>
      <c r="AW650" s="2"/>
      <c r="AX650" s="2"/>
      <c r="AY650" s="2"/>
      <c r="AZ650" s="2"/>
      <c r="BA650" s="2"/>
      <c r="BB650" s="2"/>
      <c r="BC650" s="2"/>
      <c r="BD650" s="2"/>
      <c r="BE650" s="2"/>
      <c r="BF650" s="2"/>
      <c r="BG650" s="2"/>
      <c r="BH650" s="2"/>
      <c r="BI650" s="2"/>
      <c r="BJ650" s="2"/>
      <c r="BK650" s="2"/>
      <c r="BL650" s="2"/>
      <c r="BM650" s="2"/>
      <c r="BN650" s="2"/>
      <c r="BO650" s="2"/>
      <c r="BP650" s="2"/>
      <c r="BQ650" s="2"/>
      <c r="BR650" s="2"/>
      <c r="BS650" s="2"/>
      <c r="BT650" s="2"/>
      <c r="BU650" s="2"/>
      <c r="BV650" s="2"/>
      <c r="BW650" s="2"/>
      <c r="BX650" s="2"/>
      <c r="BY650" s="2"/>
      <c r="BZ650" s="2"/>
      <c r="CA650" s="2"/>
      <c r="CB650" s="2"/>
      <c r="CC650" s="2"/>
      <c r="CD650" s="2"/>
      <c r="CE650" s="2"/>
      <c r="CF650" s="2"/>
    </row>
    <row r="651" spans="1:84" ht="12.65" customHeight="1" x14ac:dyDescent="0.3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c r="AF651" s="2"/>
      <c r="AG651" s="2"/>
      <c r="AH651" s="2"/>
      <c r="AI651" s="2"/>
      <c r="AJ651" s="2"/>
      <c r="AK651" s="2"/>
      <c r="AL651" s="2"/>
      <c r="AM651" s="2"/>
      <c r="AN651" s="2"/>
      <c r="AO651" s="2"/>
      <c r="AP651" s="2"/>
      <c r="AQ651" s="2"/>
      <c r="AR651" s="2"/>
      <c r="AS651" s="2"/>
      <c r="AT651" s="2"/>
      <c r="AU651" s="2"/>
      <c r="AV651" s="2"/>
      <c r="AW651" s="2"/>
      <c r="AX651" s="2"/>
      <c r="AY651" s="2"/>
      <c r="AZ651" s="2"/>
      <c r="BA651" s="2"/>
      <c r="BB651" s="2"/>
      <c r="BC651" s="2"/>
      <c r="BD651" s="2"/>
      <c r="BE651" s="2"/>
      <c r="BF651" s="2"/>
      <c r="BG651" s="2"/>
      <c r="BH651" s="2"/>
      <c r="BI651" s="2"/>
      <c r="BJ651" s="2"/>
      <c r="BK651" s="2"/>
      <c r="BL651" s="2"/>
      <c r="BM651" s="2"/>
      <c r="BN651" s="2"/>
      <c r="BO651" s="2"/>
      <c r="BP651" s="2"/>
      <c r="BQ651" s="2"/>
      <c r="BR651" s="2"/>
      <c r="BS651" s="2"/>
      <c r="BT651" s="2"/>
      <c r="BU651" s="2"/>
      <c r="BV651" s="2"/>
      <c r="BW651" s="2"/>
      <c r="BX651" s="2"/>
      <c r="BY651" s="2"/>
      <c r="BZ651" s="2"/>
      <c r="CA651" s="2"/>
      <c r="CB651" s="2"/>
      <c r="CC651" s="2"/>
      <c r="CD651" s="2"/>
      <c r="CE651" s="2"/>
      <c r="CF651" s="2"/>
    </row>
    <row r="652" spans="1:84" ht="12.65" customHeight="1" x14ac:dyDescent="0.3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c r="AF652" s="2"/>
      <c r="AG652" s="2"/>
      <c r="AH652" s="2"/>
      <c r="AI652" s="2"/>
      <c r="AJ652" s="2"/>
      <c r="AK652" s="2"/>
      <c r="AL652" s="2"/>
      <c r="AM652" s="2"/>
      <c r="AN652" s="2"/>
      <c r="AO652" s="2"/>
      <c r="AP652" s="2"/>
      <c r="AQ652" s="2"/>
      <c r="AR652" s="2"/>
      <c r="AS652" s="2"/>
      <c r="AT652" s="2"/>
      <c r="AU652" s="2"/>
      <c r="AV652" s="2"/>
      <c r="AW652" s="2"/>
      <c r="AX652" s="2"/>
      <c r="AY652" s="2"/>
      <c r="AZ652" s="2"/>
      <c r="BA652" s="2"/>
      <c r="BB652" s="2"/>
      <c r="BC652" s="2"/>
      <c r="BD652" s="2"/>
      <c r="BE652" s="2"/>
      <c r="BF652" s="2"/>
      <c r="BG652" s="2"/>
      <c r="BH652" s="2"/>
      <c r="BI652" s="2"/>
      <c r="BJ652" s="2"/>
      <c r="BK652" s="2"/>
      <c r="BL652" s="2"/>
      <c r="BM652" s="2"/>
      <c r="BN652" s="2"/>
      <c r="BO652" s="2"/>
      <c r="BP652" s="2"/>
      <c r="BQ652" s="2"/>
      <c r="BR652" s="2"/>
      <c r="BS652" s="2"/>
      <c r="BT652" s="2"/>
      <c r="BU652" s="2"/>
      <c r="BV652" s="2"/>
      <c r="BW652" s="2"/>
      <c r="BX652" s="2"/>
      <c r="BY652" s="2"/>
      <c r="BZ652" s="2"/>
      <c r="CA652" s="2"/>
      <c r="CB652" s="2"/>
      <c r="CC652" s="2"/>
      <c r="CD652" s="2"/>
      <c r="CE652" s="2"/>
      <c r="CF652" s="2"/>
    </row>
    <row r="653" spans="1:84" ht="12.65" customHeight="1" x14ac:dyDescent="0.3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c r="AF653" s="2"/>
      <c r="AG653" s="2"/>
      <c r="AH653" s="2"/>
      <c r="AI653" s="2"/>
      <c r="AJ653" s="2"/>
      <c r="AK653" s="2"/>
      <c r="AL653" s="2"/>
      <c r="AM653" s="2"/>
      <c r="AN653" s="2"/>
      <c r="AO653" s="2"/>
      <c r="AP653" s="2"/>
      <c r="AQ653" s="2"/>
      <c r="AR653" s="2"/>
      <c r="AS653" s="2"/>
      <c r="AT653" s="2"/>
      <c r="AU653" s="2"/>
      <c r="AV653" s="2"/>
      <c r="AW653" s="2"/>
      <c r="AX653" s="2"/>
      <c r="AY653" s="2"/>
      <c r="AZ653" s="2"/>
      <c r="BA653" s="2"/>
      <c r="BB653" s="2"/>
      <c r="BC653" s="2"/>
      <c r="BD653" s="2"/>
      <c r="BE653" s="2"/>
      <c r="BF653" s="2"/>
      <c r="BG653" s="2"/>
      <c r="BH653" s="2"/>
      <c r="BI653" s="2"/>
      <c r="BJ653" s="2"/>
      <c r="BK653" s="2"/>
      <c r="BL653" s="2"/>
      <c r="BM653" s="2"/>
      <c r="BN653" s="2"/>
      <c r="BO653" s="2"/>
      <c r="BP653" s="2"/>
      <c r="BQ653" s="2"/>
      <c r="BR653" s="2"/>
      <c r="BS653" s="2"/>
      <c r="BT653" s="2"/>
      <c r="BU653" s="2"/>
      <c r="BV653" s="2"/>
      <c r="BW653" s="2"/>
      <c r="BX653" s="2"/>
      <c r="BY653" s="2"/>
      <c r="BZ653" s="2"/>
      <c r="CA653" s="2"/>
      <c r="CB653" s="2"/>
      <c r="CC653" s="2"/>
      <c r="CD653" s="2"/>
      <c r="CE653" s="2"/>
      <c r="CF653" s="2"/>
    </row>
    <row r="654" spans="1:84" ht="12.65" customHeight="1" x14ac:dyDescent="0.3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c r="AF654" s="2"/>
      <c r="AG654" s="2"/>
      <c r="AH654" s="2"/>
      <c r="AI654" s="2"/>
      <c r="AJ654" s="2"/>
      <c r="AK654" s="2"/>
      <c r="AL654" s="2"/>
      <c r="AM654" s="2"/>
      <c r="AN654" s="2"/>
      <c r="AO654" s="2"/>
      <c r="AP654" s="2"/>
      <c r="AQ654" s="2"/>
      <c r="AR654" s="2"/>
      <c r="AS654" s="2"/>
      <c r="AT654" s="2"/>
      <c r="AU654" s="2"/>
      <c r="AV654" s="2"/>
      <c r="AW654" s="2"/>
      <c r="AX654" s="2"/>
      <c r="AY654" s="2"/>
      <c r="AZ654" s="2"/>
      <c r="BA654" s="2"/>
      <c r="BB654" s="2"/>
      <c r="BC654" s="2"/>
      <c r="BD654" s="2"/>
      <c r="BE654" s="2"/>
      <c r="BF654" s="2"/>
      <c r="BG654" s="2"/>
      <c r="BH654" s="2"/>
      <c r="BI654" s="2"/>
      <c r="BJ654" s="2"/>
      <c r="BK654" s="2"/>
      <c r="BL654" s="2"/>
      <c r="BM654" s="2"/>
      <c r="BN654" s="2"/>
      <c r="BO654" s="2"/>
      <c r="BP654" s="2"/>
      <c r="BQ654" s="2"/>
      <c r="BR654" s="2"/>
      <c r="BS654" s="2"/>
      <c r="BT654" s="2"/>
      <c r="BU654" s="2"/>
      <c r="BV654" s="2"/>
      <c r="BW654" s="2"/>
      <c r="BX654" s="2"/>
      <c r="BY654" s="2"/>
      <c r="BZ654" s="2"/>
      <c r="CA654" s="2"/>
      <c r="CB654" s="2"/>
      <c r="CC654" s="2"/>
      <c r="CD654" s="2"/>
      <c r="CE654" s="2"/>
      <c r="CF654" s="2"/>
    </row>
    <row r="655" spans="1:84" ht="12.65" customHeight="1" x14ac:dyDescent="0.3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c r="AF655" s="2"/>
      <c r="AG655" s="2"/>
      <c r="AH655" s="2"/>
      <c r="AI655" s="2"/>
      <c r="AJ655" s="2"/>
      <c r="AK655" s="2"/>
      <c r="AL655" s="2"/>
      <c r="AM655" s="2"/>
      <c r="AN655" s="2"/>
      <c r="AO655" s="2"/>
      <c r="AP655" s="2"/>
      <c r="AQ655" s="2"/>
      <c r="AR655" s="2"/>
      <c r="AS655" s="2"/>
      <c r="AT655" s="2"/>
      <c r="AU655" s="2"/>
      <c r="AV655" s="2"/>
      <c r="AW655" s="2"/>
      <c r="AX655" s="2"/>
      <c r="AY655" s="2"/>
      <c r="AZ655" s="2"/>
      <c r="BA655" s="2"/>
      <c r="BB655" s="2"/>
      <c r="BC655" s="2"/>
      <c r="BD655" s="2"/>
      <c r="BE655" s="2"/>
      <c r="BF655" s="2"/>
      <c r="BG655" s="2"/>
      <c r="BH655" s="2"/>
      <c r="BI655" s="2"/>
      <c r="BJ655" s="2"/>
      <c r="BK655" s="2"/>
      <c r="BL655" s="2"/>
      <c r="BM655" s="2"/>
      <c r="BN655" s="2"/>
      <c r="BO655" s="2"/>
      <c r="BP655" s="2"/>
      <c r="BQ655" s="2"/>
      <c r="BR655" s="2"/>
      <c r="BS655" s="2"/>
      <c r="BT655" s="2"/>
      <c r="BU655" s="2"/>
      <c r="BV655" s="2"/>
      <c r="BW655" s="2"/>
      <c r="BX655" s="2"/>
      <c r="BY655" s="2"/>
      <c r="BZ655" s="2"/>
      <c r="CA655" s="2"/>
      <c r="CB655" s="2"/>
      <c r="CC655" s="2"/>
      <c r="CD655" s="2"/>
      <c r="CE655" s="2"/>
      <c r="CF655" s="2"/>
    </row>
    <row r="656" spans="1:84" ht="12.65" customHeight="1" x14ac:dyDescent="0.3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c r="AF656" s="2"/>
      <c r="AG656" s="2"/>
      <c r="AH656" s="2"/>
      <c r="AI656" s="2"/>
      <c r="AJ656" s="2"/>
      <c r="AK656" s="2"/>
      <c r="AL656" s="2"/>
      <c r="AM656" s="2"/>
      <c r="AN656" s="2"/>
      <c r="AO656" s="2"/>
      <c r="AP656" s="2"/>
      <c r="AQ656" s="2"/>
      <c r="AR656" s="2"/>
      <c r="AS656" s="2"/>
      <c r="AT656" s="2"/>
      <c r="AU656" s="2"/>
      <c r="AV656" s="2"/>
      <c r="AW656" s="2"/>
      <c r="AX656" s="2"/>
      <c r="AY656" s="2"/>
      <c r="AZ656" s="2"/>
      <c r="BA656" s="2"/>
      <c r="BB656" s="2"/>
      <c r="BC656" s="2"/>
      <c r="BD656" s="2"/>
      <c r="BE656" s="2"/>
      <c r="BF656" s="2"/>
      <c r="BG656" s="2"/>
      <c r="BH656" s="2"/>
      <c r="BI656" s="2"/>
      <c r="BJ656" s="2"/>
      <c r="BK656" s="2"/>
      <c r="BL656" s="2"/>
      <c r="BM656" s="2"/>
      <c r="BN656" s="2"/>
      <c r="BO656" s="2"/>
      <c r="BP656" s="2"/>
      <c r="BQ656" s="2"/>
      <c r="BR656" s="2"/>
      <c r="BS656" s="2"/>
      <c r="BT656" s="2"/>
      <c r="BU656" s="2"/>
      <c r="BV656" s="2"/>
      <c r="BW656" s="2"/>
      <c r="BX656" s="2"/>
      <c r="BY656" s="2"/>
      <c r="BZ656" s="2"/>
      <c r="CA656" s="2"/>
      <c r="CB656" s="2"/>
      <c r="CC656" s="2"/>
      <c r="CD656" s="2"/>
      <c r="CE656" s="2"/>
      <c r="CF656" s="2"/>
    </row>
    <row r="657" spans="1:84" ht="12.65" customHeight="1" x14ac:dyDescent="0.3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c r="AF657" s="2"/>
      <c r="AG657" s="2"/>
      <c r="AH657" s="2"/>
      <c r="AI657" s="2"/>
      <c r="AJ657" s="2"/>
      <c r="AK657" s="2"/>
      <c r="AL657" s="2"/>
      <c r="AM657" s="2"/>
      <c r="AN657" s="2"/>
      <c r="AO657" s="2"/>
      <c r="AP657" s="2"/>
      <c r="AQ657" s="2"/>
      <c r="AR657" s="2"/>
      <c r="AS657" s="2"/>
      <c r="AT657" s="2"/>
      <c r="AU657" s="2"/>
      <c r="AV657" s="2"/>
      <c r="AW657" s="2"/>
      <c r="AX657" s="2"/>
      <c r="AY657" s="2"/>
      <c r="AZ657" s="2"/>
      <c r="BA657" s="2"/>
      <c r="BB657" s="2"/>
      <c r="BC657" s="2"/>
      <c r="BD657" s="2"/>
      <c r="BE657" s="2"/>
      <c r="BF657" s="2"/>
      <c r="BG657" s="2"/>
      <c r="BH657" s="2"/>
      <c r="BI657" s="2"/>
      <c r="BJ657" s="2"/>
      <c r="BK657" s="2"/>
      <c r="BL657" s="2"/>
      <c r="BM657" s="2"/>
      <c r="BN657" s="2"/>
      <c r="BO657" s="2"/>
      <c r="BP657" s="2"/>
      <c r="BQ657" s="2"/>
      <c r="BR657" s="2"/>
      <c r="BS657" s="2"/>
      <c r="BT657" s="2"/>
      <c r="BU657" s="2"/>
      <c r="BV657" s="2"/>
      <c r="BW657" s="2"/>
      <c r="BX657" s="2"/>
      <c r="BY657" s="2"/>
      <c r="BZ657" s="2"/>
      <c r="CA657" s="2"/>
      <c r="CB657" s="2"/>
      <c r="CC657" s="2"/>
      <c r="CD657" s="2"/>
      <c r="CE657" s="2"/>
      <c r="CF657" s="2"/>
    </row>
    <row r="658" spans="1:84" ht="12.65" customHeight="1" x14ac:dyDescent="0.3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c r="AF658" s="2"/>
      <c r="AG658" s="2"/>
      <c r="AH658" s="2"/>
      <c r="AI658" s="2"/>
      <c r="AJ658" s="2"/>
      <c r="AK658" s="2"/>
      <c r="AL658" s="2"/>
      <c r="AM658" s="2"/>
      <c r="AN658" s="2"/>
      <c r="AO658" s="2"/>
      <c r="AP658" s="2"/>
      <c r="AQ658" s="2"/>
      <c r="AR658" s="2"/>
      <c r="AS658" s="2"/>
      <c r="AT658" s="2"/>
      <c r="AU658" s="2"/>
      <c r="AV658" s="2"/>
      <c r="AW658" s="2"/>
      <c r="AX658" s="2"/>
      <c r="AY658" s="2"/>
      <c r="AZ658" s="2"/>
      <c r="BA658" s="2"/>
      <c r="BB658" s="2"/>
      <c r="BC658" s="2"/>
      <c r="BD658" s="2"/>
      <c r="BE658" s="2"/>
      <c r="BF658" s="2"/>
      <c r="BG658" s="2"/>
      <c r="BH658" s="2"/>
      <c r="BI658" s="2"/>
      <c r="BJ658" s="2"/>
      <c r="BK658" s="2"/>
      <c r="BL658" s="2"/>
      <c r="BM658" s="2"/>
      <c r="BN658" s="2"/>
      <c r="BO658" s="2"/>
      <c r="BP658" s="2"/>
      <c r="BQ658" s="2"/>
      <c r="BR658" s="2"/>
      <c r="BS658" s="2"/>
      <c r="BT658" s="2"/>
      <c r="BU658" s="2"/>
      <c r="BV658" s="2"/>
      <c r="BW658" s="2"/>
      <c r="BX658" s="2"/>
      <c r="BY658" s="2"/>
      <c r="BZ658" s="2"/>
      <c r="CA658" s="2"/>
      <c r="CB658" s="2"/>
      <c r="CC658" s="2"/>
      <c r="CD658" s="2"/>
      <c r="CE658" s="2"/>
      <c r="CF658" s="2"/>
    </row>
    <row r="659" spans="1:84" ht="12.65" customHeight="1" x14ac:dyDescent="0.3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c r="AF659" s="2"/>
      <c r="AG659" s="2"/>
      <c r="AH659" s="2"/>
      <c r="AI659" s="2"/>
      <c r="AJ659" s="2"/>
      <c r="AK659" s="2"/>
      <c r="AL659" s="2"/>
      <c r="AM659" s="2"/>
      <c r="AN659" s="2"/>
      <c r="AO659" s="2"/>
      <c r="AP659" s="2"/>
      <c r="AQ659" s="2"/>
      <c r="AR659" s="2"/>
      <c r="AS659" s="2"/>
      <c r="AT659" s="2"/>
      <c r="AU659" s="2"/>
      <c r="AV659" s="2"/>
      <c r="AW659" s="2"/>
      <c r="AX659" s="2"/>
      <c r="AY659" s="2"/>
      <c r="AZ659" s="2"/>
      <c r="BA659" s="2"/>
      <c r="BB659" s="2"/>
      <c r="BC659" s="2"/>
      <c r="BD659" s="2"/>
      <c r="BE659" s="2"/>
      <c r="BF659" s="2"/>
      <c r="BG659" s="2"/>
      <c r="BH659" s="2"/>
      <c r="BI659" s="2"/>
      <c r="BJ659" s="2"/>
      <c r="BK659" s="2"/>
      <c r="BL659" s="2"/>
      <c r="BM659" s="2"/>
      <c r="BN659" s="2"/>
      <c r="BO659" s="2"/>
      <c r="BP659" s="2"/>
      <c r="BQ659" s="2"/>
      <c r="BR659" s="2"/>
      <c r="BS659" s="2"/>
      <c r="BT659" s="2"/>
      <c r="BU659" s="2"/>
      <c r="BV659" s="2"/>
      <c r="BW659" s="2"/>
      <c r="BX659" s="2"/>
      <c r="BY659" s="2"/>
      <c r="BZ659" s="2"/>
      <c r="CA659" s="2"/>
      <c r="CB659" s="2"/>
      <c r="CC659" s="2"/>
      <c r="CD659" s="2"/>
      <c r="CE659" s="2"/>
      <c r="CF659" s="2"/>
    </row>
    <row r="660" spans="1:84" ht="12.65" customHeight="1" x14ac:dyDescent="0.3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c r="AF660" s="2"/>
      <c r="AG660" s="2"/>
      <c r="AH660" s="2"/>
      <c r="AI660" s="2"/>
      <c r="AJ660" s="2"/>
      <c r="AK660" s="2"/>
      <c r="AL660" s="2"/>
      <c r="AM660" s="2"/>
      <c r="AN660" s="2"/>
      <c r="AO660" s="2"/>
      <c r="AP660" s="2"/>
      <c r="AQ660" s="2"/>
      <c r="AR660" s="2"/>
      <c r="AS660" s="2"/>
      <c r="AT660" s="2"/>
      <c r="AU660" s="2"/>
      <c r="AV660" s="2"/>
      <c r="AW660" s="2"/>
      <c r="AX660" s="2"/>
      <c r="AY660" s="2"/>
      <c r="AZ660" s="2"/>
      <c r="BA660" s="2"/>
      <c r="BB660" s="2"/>
      <c r="BC660" s="2"/>
      <c r="BD660" s="2"/>
      <c r="BE660" s="2"/>
      <c r="BF660" s="2"/>
      <c r="BG660" s="2"/>
      <c r="BH660" s="2"/>
      <c r="BI660" s="2"/>
      <c r="BJ660" s="2"/>
      <c r="BK660" s="2"/>
      <c r="BL660" s="2"/>
      <c r="BM660" s="2"/>
      <c r="BN660" s="2"/>
      <c r="BO660" s="2"/>
      <c r="BP660" s="2"/>
      <c r="BQ660" s="2"/>
      <c r="BR660" s="2"/>
      <c r="BS660" s="2"/>
      <c r="BT660" s="2"/>
      <c r="BU660" s="2"/>
      <c r="BV660" s="2"/>
      <c r="BW660" s="2"/>
      <c r="BX660" s="2"/>
      <c r="BY660" s="2"/>
      <c r="BZ660" s="2"/>
      <c r="CA660" s="2"/>
      <c r="CB660" s="2"/>
      <c r="CC660" s="2"/>
      <c r="CD660" s="2"/>
      <c r="CE660" s="2"/>
      <c r="CF660" s="2"/>
    </row>
    <row r="661" spans="1:84" ht="12.65" customHeight="1" x14ac:dyDescent="0.3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c r="AF661" s="2"/>
      <c r="AG661" s="2"/>
      <c r="AH661" s="2"/>
      <c r="AI661" s="2"/>
      <c r="AJ661" s="2"/>
      <c r="AK661" s="2"/>
      <c r="AL661" s="2"/>
      <c r="AM661" s="2"/>
      <c r="AN661" s="2"/>
      <c r="AO661" s="2"/>
      <c r="AP661" s="2"/>
      <c r="AQ661" s="2"/>
      <c r="AR661" s="2"/>
      <c r="AS661" s="2"/>
      <c r="AT661" s="2"/>
      <c r="AU661" s="2"/>
      <c r="AV661" s="2"/>
      <c r="AW661" s="2"/>
      <c r="AX661" s="2"/>
      <c r="AY661" s="2"/>
      <c r="AZ661" s="2"/>
      <c r="BA661" s="2"/>
      <c r="BB661" s="2"/>
      <c r="BC661" s="2"/>
      <c r="BD661" s="2"/>
      <c r="BE661" s="2"/>
      <c r="BF661" s="2"/>
      <c r="BG661" s="2"/>
      <c r="BH661" s="2"/>
      <c r="BI661" s="2"/>
      <c r="BJ661" s="2"/>
      <c r="BK661" s="2"/>
      <c r="BL661" s="2"/>
      <c r="BM661" s="2"/>
      <c r="BN661" s="2"/>
      <c r="BO661" s="2"/>
      <c r="BP661" s="2"/>
      <c r="BQ661" s="2"/>
      <c r="BR661" s="2"/>
      <c r="BS661" s="2"/>
      <c r="BT661" s="2"/>
      <c r="BU661" s="2"/>
      <c r="BV661" s="2"/>
      <c r="BW661" s="2"/>
      <c r="BX661" s="2"/>
      <c r="BY661" s="2"/>
      <c r="BZ661" s="2"/>
      <c r="CA661" s="2"/>
      <c r="CB661" s="2"/>
      <c r="CC661" s="2"/>
      <c r="CD661" s="2"/>
      <c r="CE661" s="2"/>
      <c r="CF661" s="2"/>
    </row>
    <row r="662" spans="1:84" ht="12.65" customHeight="1" x14ac:dyDescent="0.3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c r="AF662" s="2"/>
      <c r="AG662" s="2"/>
      <c r="AH662" s="2"/>
      <c r="AI662" s="2"/>
      <c r="AJ662" s="2"/>
      <c r="AK662" s="2"/>
      <c r="AL662" s="2"/>
      <c r="AM662" s="2"/>
      <c r="AN662" s="2"/>
      <c r="AO662" s="2"/>
      <c r="AP662" s="2"/>
      <c r="AQ662" s="2"/>
      <c r="AR662" s="2"/>
      <c r="AS662" s="2"/>
      <c r="AT662" s="2"/>
      <c r="AU662" s="2"/>
      <c r="AV662" s="2"/>
      <c r="AW662" s="2"/>
      <c r="AX662" s="2"/>
      <c r="AY662" s="2"/>
      <c r="AZ662" s="2"/>
      <c r="BA662" s="2"/>
      <c r="BB662" s="2"/>
      <c r="BC662" s="2"/>
      <c r="BD662" s="2"/>
      <c r="BE662" s="2"/>
      <c r="BF662" s="2"/>
      <c r="BG662" s="2"/>
      <c r="BH662" s="2"/>
      <c r="BI662" s="2"/>
      <c r="BJ662" s="2"/>
      <c r="BK662" s="2"/>
      <c r="BL662" s="2"/>
      <c r="BM662" s="2"/>
      <c r="BN662" s="2"/>
      <c r="BO662" s="2"/>
      <c r="BP662" s="2"/>
      <c r="BQ662" s="2"/>
      <c r="BR662" s="2"/>
      <c r="BS662" s="2"/>
      <c r="BT662" s="2"/>
      <c r="BU662" s="2"/>
      <c r="BV662" s="2"/>
      <c r="BW662" s="2"/>
      <c r="BX662" s="2"/>
      <c r="BY662" s="2"/>
      <c r="BZ662" s="2"/>
      <c r="CA662" s="2"/>
      <c r="CB662" s="2"/>
      <c r="CC662" s="2"/>
      <c r="CD662" s="2"/>
      <c r="CE662" s="2"/>
      <c r="CF662" s="2"/>
    </row>
    <row r="663" spans="1:84" ht="12.65" customHeight="1" x14ac:dyDescent="0.3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c r="AF663" s="2"/>
      <c r="AG663" s="2"/>
      <c r="AH663" s="2"/>
      <c r="AI663" s="2"/>
      <c r="AJ663" s="2"/>
      <c r="AK663" s="2"/>
      <c r="AL663" s="2"/>
      <c r="AM663" s="2"/>
      <c r="AN663" s="2"/>
      <c r="AO663" s="2"/>
      <c r="AP663" s="2"/>
      <c r="AQ663" s="2"/>
      <c r="AR663" s="2"/>
      <c r="AS663" s="2"/>
      <c r="AT663" s="2"/>
      <c r="AU663" s="2"/>
      <c r="AV663" s="2"/>
      <c r="AW663" s="2"/>
      <c r="AX663" s="2"/>
      <c r="AY663" s="2"/>
      <c r="AZ663" s="2"/>
      <c r="BA663" s="2"/>
      <c r="BB663" s="2"/>
      <c r="BC663" s="2"/>
      <c r="BD663" s="2"/>
      <c r="BE663" s="2"/>
      <c r="BF663" s="2"/>
      <c r="BG663" s="2"/>
      <c r="BH663" s="2"/>
      <c r="BI663" s="2"/>
      <c r="BJ663" s="2"/>
      <c r="BK663" s="2"/>
      <c r="BL663" s="2"/>
      <c r="BM663" s="2"/>
      <c r="BN663" s="2"/>
      <c r="BO663" s="2"/>
      <c r="BP663" s="2"/>
      <c r="BQ663" s="2"/>
      <c r="BR663" s="2"/>
      <c r="BS663" s="2"/>
      <c r="BT663" s="2"/>
      <c r="BU663" s="2"/>
      <c r="BV663" s="2"/>
      <c r="BW663" s="2"/>
      <c r="BX663" s="2"/>
      <c r="BY663" s="2"/>
      <c r="BZ663" s="2"/>
      <c r="CA663" s="2"/>
      <c r="CB663" s="2"/>
      <c r="CC663" s="2"/>
      <c r="CD663" s="2"/>
      <c r="CE663" s="2"/>
      <c r="CF663" s="2"/>
    </row>
    <row r="664" spans="1:84" ht="12.65" customHeight="1" x14ac:dyDescent="0.3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c r="AF664" s="2"/>
      <c r="AG664" s="2"/>
      <c r="AH664" s="2"/>
      <c r="AI664" s="2"/>
      <c r="AJ664" s="2"/>
      <c r="AK664" s="2"/>
      <c r="AL664" s="2"/>
      <c r="AM664" s="2"/>
      <c r="AN664" s="2"/>
      <c r="AO664" s="2"/>
      <c r="AP664" s="2"/>
      <c r="AQ664" s="2"/>
      <c r="AR664" s="2"/>
      <c r="AS664" s="2"/>
      <c r="AT664" s="2"/>
      <c r="AU664" s="2"/>
      <c r="AV664" s="2"/>
      <c r="AW664" s="2"/>
      <c r="AX664" s="2"/>
      <c r="AY664" s="2"/>
      <c r="AZ664" s="2"/>
      <c r="BA664" s="2"/>
      <c r="BB664" s="2"/>
      <c r="BC664" s="2"/>
      <c r="BD664" s="2"/>
      <c r="BE664" s="2"/>
      <c r="BF664" s="2"/>
      <c r="BG664" s="2"/>
      <c r="BH664" s="2"/>
      <c r="BI664" s="2"/>
      <c r="BJ664" s="2"/>
      <c r="BK664" s="2"/>
      <c r="BL664" s="2"/>
      <c r="BM664" s="2"/>
      <c r="BN664" s="2"/>
      <c r="BO664" s="2"/>
      <c r="BP664" s="2"/>
      <c r="BQ664" s="2"/>
      <c r="BR664" s="2"/>
      <c r="BS664" s="2"/>
      <c r="BT664" s="2"/>
      <c r="BU664" s="2"/>
      <c r="BV664" s="2"/>
      <c r="BW664" s="2"/>
      <c r="BX664" s="2"/>
      <c r="BY664" s="2"/>
      <c r="BZ664" s="2"/>
      <c r="CA664" s="2"/>
      <c r="CB664" s="2"/>
      <c r="CC664" s="2"/>
      <c r="CD664" s="2"/>
      <c r="CE664" s="2"/>
      <c r="CF664" s="2"/>
    </row>
    <row r="665" spans="1:84" ht="12.65" customHeight="1" x14ac:dyDescent="0.3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c r="AF665" s="2"/>
      <c r="AG665" s="2"/>
      <c r="AH665" s="2"/>
      <c r="AI665" s="2"/>
      <c r="AJ665" s="2"/>
      <c r="AK665" s="2"/>
      <c r="AL665" s="2"/>
      <c r="AM665" s="2"/>
      <c r="AN665" s="2"/>
      <c r="AO665" s="2"/>
      <c r="AP665" s="2"/>
      <c r="AQ665" s="2"/>
      <c r="AR665" s="2"/>
      <c r="AS665" s="2"/>
      <c r="AT665" s="2"/>
      <c r="AU665" s="2"/>
      <c r="AV665" s="2"/>
      <c r="AW665" s="2"/>
      <c r="AX665" s="2"/>
      <c r="AY665" s="2"/>
      <c r="AZ665" s="2"/>
      <c r="BA665" s="2"/>
      <c r="BB665" s="2"/>
      <c r="BC665" s="2"/>
      <c r="BD665" s="2"/>
      <c r="BE665" s="2"/>
      <c r="BF665" s="2"/>
      <c r="BG665" s="2"/>
      <c r="BH665" s="2"/>
      <c r="BI665" s="2"/>
      <c r="BJ665" s="2"/>
      <c r="BK665" s="2"/>
      <c r="BL665" s="2"/>
      <c r="BM665" s="2"/>
      <c r="BN665" s="2"/>
      <c r="BO665" s="2"/>
      <c r="BP665" s="2"/>
      <c r="BQ665" s="2"/>
      <c r="BR665" s="2"/>
      <c r="BS665" s="2"/>
      <c r="BT665" s="2"/>
      <c r="BU665" s="2"/>
      <c r="BV665" s="2"/>
      <c r="BW665" s="2"/>
      <c r="BX665" s="2"/>
      <c r="BY665" s="2"/>
      <c r="BZ665" s="2"/>
      <c r="CA665" s="2"/>
      <c r="CB665" s="2"/>
      <c r="CC665" s="2"/>
      <c r="CD665" s="2"/>
      <c r="CE665" s="2"/>
      <c r="CF665" s="2"/>
    </row>
    <row r="666" spans="1:84" ht="12.65" customHeight="1" x14ac:dyDescent="0.3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c r="AF666" s="2"/>
      <c r="AG666" s="2"/>
      <c r="AH666" s="2"/>
      <c r="AI666" s="2"/>
      <c r="AJ666" s="2"/>
      <c r="AK666" s="2"/>
      <c r="AL666" s="2"/>
      <c r="AM666" s="2"/>
      <c r="AN666" s="2"/>
      <c r="AO666" s="2"/>
      <c r="AP666" s="2"/>
      <c r="AQ666" s="2"/>
      <c r="AR666" s="2"/>
      <c r="AS666" s="2"/>
      <c r="AT666" s="2"/>
      <c r="AU666" s="2"/>
      <c r="AV666" s="2"/>
      <c r="AW666" s="2"/>
      <c r="AX666" s="2"/>
      <c r="AY666" s="2"/>
      <c r="AZ666" s="2"/>
      <c r="BA666" s="2"/>
      <c r="BB666" s="2"/>
      <c r="BC666" s="2"/>
      <c r="BD666" s="2"/>
      <c r="BE666" s="2"/>
      <c r="BF666" s="2"/>
      <c r="BG666" s="2"/>
      <c r="BH666" s="2"/>
      <c r="BI666" s="2"/>
      <c r="BJ666" s="2"/>
      <c r="BK666" s="2"/>
      <c r="BL666" s="2"/>
      <c r="BM666" s="2"/>
      <c r="BN666" s="2"/>
      <c r="BO666" s="2"/>
      <c r="BP666" s="2"/>
      <c r="BQ666" s="2"/>
      <c r="BR666" s="2"/>
      <c r="BS666" s="2"/>
      <c r="BT666" s="2"/>
      <c r="BU666" s="2"/>
      <c r="BV666" s="2"/>
      <c r="BW666" s="2"/>
      <c r="BX666" s="2"/>
      <c r="BY666" s="2"/>
      <c r="BZ666" s="2"/>
      <c r="CA666" s="2"/>
      <c r="CB666" s="2"/>
      <c r="CC666" s="2"/>
      <c r="CD666" s="2"/>
      <c r="CE666" s="2"/>
      <c r="CF666" s="2"/>
    </row>
    <row r="667" spans="1:84" ht="12.65" customHeight="1" x14ac:dyDescent="0.35">
      <c r="A667" s="2"/>
      <c r="B667" s="2"/>
      <c r="C667" s="435" t="s">
        <v>660</v>
      </c>
      <c r="D667" s="2"/>
      <c r="E667" s="2"/>
      <c r="F667" s="2"/>
      <c r="G667" s="2"/>
      <c r="H667" s="2"/>
      <c r="I667" s="2"/>
      <c r="J667" s="2"/>
      <c r="K667" s="2"/>
      <c r="L667" s="2"/>
      <c r="M667" s="435" t="s">
        <v>661</v>
      </c>
      <c r="N667" s="2"/>
      <c r="O667" s="2"/>
      <c r="P667" s="2"/>
      <c r="Q667" s="2"/>
      <c r="R667" s="2"/>
      <c r="S667" s="2"/>
      <c r="T667" s="2"/>
      <c r="U667" s="2"/>
      <c r="V667" s="2"/>
      <c r="W667" s="2"/>
      <c r="X667" s="2"/>
      <c r="Y667" s="2"/>
      <c r="Z667" s="2"/>
      <c r="AA667" s="2"/>
      <c r="AB667" s="2"/>
      <c r="AC667" s="2"/>
      <c r="AD667" s="2"/>
      <c r="AE667" s="2"/>
      <c r="AF667" s="2"/>
      <c r="AG667" s="2"/>
      <c r="AH667" s="2"/>
      <c r="AI667" s="2"/>
      <c r="AJ667" s="2"/>
      <c r="AK667" s="2"/>
      <c r="AL667" s="2"/>
      <c r="AM667" s="2"/>
      <c r="AN667" s="2"/>
      <c r="AO667" s="2"/>
      <c r="AP667" s="2"/>
      <c r="AQ667" s="2"/>
      <c r="AR667" s="2"/>
      <c r="AS667" s="2"/>
      <c r="AT667" s="2"/>
      <c r="AU667" s="2"/>
      <c r="AV667" s="2"/>
      <c r="AW667" s="2"/>
      <c r="AX667" s="2"/>
      <c r="AY667" s="2"/>
      <c r="AZ667" s="2"/>
      <c r="BA667" s="2"/>
      <c r="BB667" s="2"/>
      <c r="BC667" s="2"/>
      <c r="BD667" s="2"/>
      <c r="BE667" s="2"/>
      <c r="BF667" s="2"/>
      <c r="BG667" s="2"/>
      <c r="BH667" s="2"/>
      <c r="BI667" s="2"/>
      <c r="BJ667" s="2"/>
      <c r="BK667" s="2"/>
      <c r="BL667" s="2"/>
      <c r="BM667" s="2"/>
      <c r="BN667" s="2"/>
      <c r="BO667" s="2"/>
      <c r="BP667" s="2"/>
      <c r="BQ667" s="2"/>
      <c r="BR667" s="2"/>
      <c r="BS667" s="2"/>
      <c r="BT667" s="2"/>
      <c r="BU667" s="2"/>
      <c r="BV667" s="2"/>
      <c r="BW667" s="2"/>
      <c r="BX667" s="2"/>
      <c r="BY667" s="2"/>
      <c r="BZ667" s="2"/>
      <c r="CA667" s="2"/>
      <c r="CB667" s="2"/>
      <c r="CC667" s="2"/>
      <c r="CD667" s="2"/>
      <c r="CE667" s="2"/>
      <c r="CF667" s="2"/>
    </row>
    <row r="668" spans="1:84" ht="12.65" customHeight="1" x14ac:dyDescent="0.35">
      <c r="A668" s="2"/>
      <c r="B668" s="2"/>
      <c r="C668" s="435" t="s">
        <v>590</v>
      </c>
      <c r="D668" s="435" t="s">
        <v>591</v>
      </c>
      <c r="E668" s="438" t="s">
        <v>592</v>
      </c>
      <c r="F668" s="435" t="s">
        <v>593</v>
      </c>
      <c r="G668" s="435" t="s">
        <v>594</v>
      </c>
      <c r="H668" s="435" t="s">
        <v>595</v>
      </c>
      <c r="I668" s="435" t="s">
        <v>596</v>
      </c>
      <c r="J668" s="435" t="s">
        <v>597</v>
      </c>
      <c r="K668" s="435" t="s">
        <v>598</v>
      </c>
      <c r="L668" s="438" t="s">
        <v>599</v>
      </c>
      <c r="M668" s="435" t="s">
        <v>662</v>
      </c>
      <c r="N668" s="2"/>
      <c r="O668" s="2"/>
      <c r="P668" s="2"/>
      <c r="Q668" s="2"/>
      <c r="R668" s="2"/>
      <c r="S668" s="2"/>
      <c r="T668" s="2"/>
      <c r="U668" s="2"/>
      <c r="V668" s="2"/>
      <c r="W668" s="2"/>
      <c r="X668" s="2"/>
      <c r="Y668" s="2"/>
      <c r="Z668" s="2"/>
      <c r="AA668" s="2"/>
      <c r="AB668" s="2"/>
      <c r="AC668" s="2"/>
      <c r="AD668" s="2"/>
      <c r="AE668" s="2"/>
      <c r="AF668" s="2"/>
      <c r="AG668" s="2"/>
      <c r="AH668" s="2"/>
      <c r="AI668" s="2"/>
      <c r="AJ668" s="2"/>
      <c r="AK668" s="2"/>
      <c r="AL668" s="2"/>
      <c r="AM668" s="2"/>
      <c r="AN668" s="2"/>
      <c r="AO668" s="2"/>
      <c r="AP668" s="2"/>
      <c r="AQ668" s="2"/>
      <c r="AR668" s="2"/>
      <c r="AS668" s="2"/>
      <c r="AT668" s="2"/>
      <c r="AU668" s="2"/>
      <c r="AV668" s="2"/>
      <c r="AW668" s="2"/>
      <c r="AX668" s="2"/>
      <c r="AY668" s="2"/>
      <c r="AZ668" s="2"/>
      <c r="BA668" s="2"/>
      <c r="BB668" s="2"/>
      <c r="BC668" s="2"/>
      <c r="BD668" s="2"/>
      <c r="BE668" s="2"/>
      <c r="BF668" s="2"/>
      <c r="BG668" s="2"/>
      <c r="BH668" s="2"/>
      <c r="BI668" s="2"/>
      <c r="BJ668" s="2"/>
      <c r="BK668" s="2"/>
      <c r="BL668" s="2"/>
      <c r="BM668" s="2"/>
      <c r="BN668" s="2"/>
      <c r="BO668" s="2"/>
      <c r="BP668" s="2"/>
      <c r="BQ668" s="2"/>
      <c r="BR668" s="2"/>
      <c r="BS668" s="2"/>
      <c r="BT668" s="2"/>
      <c r="BU668" s="2"/>
      <c r="BV668" s="2"/>
      <c r="BW668" s="2"/>
      <c r="BX668" s="2"/>
      <c r="BY668" s="2"/>
      <c r="BZ668" s="2"/>
      <c r="CA668" s="2"/>
      <c r="CB668" s="2"/>
      <c r="CC668" s="2"/>
      <c r="CD668" s="2"/>
      <c r="CE668" s="2"/>
      <c r="CF668" s="2"/>
    </row>
    <row r="669" spans="1:84" ht="12.65" customHeight="1" x14ac:dyDescent="0.35">
      <c r="A669" s="449">
        <v>6010</v>
      </c>
      <c r="B669" s="438" t="s">
        <v>283</v>
      </c>
      <c r="C669" s="2">
        <f>C71</f>
        <v>8133110.0199999996</v>
      </c>
      <c r="D669" s="2">
        <f>(D616/D613)*C76</f>
        <v>-241647.06187315131</v>
      </c>
      <c r="E669" s="2">
        <f>(E624/E613)*SUM(C669:D669)</f>
        <v>4178561.7735126577</v>
      </c>
      <c r="F669" s="2">
        <f>(F625/F613)*C64</f>
        <v>2660.9958819747089</v>
      </c>
      <c r="G669" s="2">
        <f>(G626/G613)*C77</f>
        <v>0</v>
      </c>
      <c r="H669" s="2">
        <f>(H629/H613)*C60</f>
        <v>300010.83926923067</v>
      </c>
      <c r="I669" s="2">
        <f>(I630/I613)*C78</f>
        <v>236067.60639095656</v>
      </c>
      <c r="J669" s="2">
        <f>(J631/J613)*C79</f>
        <v>166714.43294988846</v>
      </c>
      <c r="K669" s="2">
        <f>(K645/K613)*C75</f>
        <v>392040.82101306954</v>
      </c>
      <c r="L669" s="2">
        <f>(L648/L613)*C80</f>
        <v>1430082.5740474642</v>
      </c>
      <c r="M669" s="2">
        <f t="shared" ref="M669:M714" si="20">ROUND(SUM(D669:L669),0)</f>
        <v>6464492</v>
      </c>
      <c r="N669" s="438" t="s">
        <v>663</v>
      </c>
      <c r="O669" s="2"/>
      <c r="P669" s="2"/>
      <c r="Q669" s="2"/>
      <c r="R669" s="2"/>
      <c r="S669" s="2"/>
      <c r="T669" s="2"/>
      <c r="U669" s="2"/>
      <c r="V669" s="2"/>
      <c r="W669" s="2"/>
      <c r="X669" s="2"/>
      <c r="Y669" s="2"/>
      <c r="Z669" s="2"/>
      <c r="AA669" s="2"/>
      <c r="AB669" s="2"/>
      <c r="AC669" s="2"/>
      <c r="AD669" s="2"/>
      <c r="AE669" s="2"/>
      <c r="AF669" s="2"/>
      <c r="AG669" s="2"/>
      <c r="AH669" s="2"/>
      <c r="AI669" s="2"/>
      <c r="AJ669" s="2"/>
      <c r="AK669" s="2"/>
      <c r="AL669" s="2"/>
      <c r="AM669" s="2"/>
      <c r="AN669" s="2"/>
      <c r="AO669" s="2"/>
      <c r="AP669" s="2"/>
      <c r="AQ669" s="2"/>
      <c r="AR669" s="2"/>
      <c r="AS669" s="2"/>
      <c r="AT669" s="2"/>
      <c r="AU669" s="2"/>
      <c r="AV669" s="2"/>
      <c r="AW669" s="2"/>
      <c r="AX669" s="2"/>
      <c r="AY669" s="2"/>
      <c r="AZ669" s="2"/>
      <c r="BA669" s="2"/>
      <c r="BB669" s="2"/>
      <c r="BC669" s="2"/>
      <c r="BD669" s="2"/>
      <c r="BE669" s="2"/>
      <c r="BF669" s="2"/>
      <c r="BG669" s="2"/>
      <c r="BH669" s="2"/>
      <c r="BI669" s="2"/>
      <c r="BJ669" s="2"/>
      <c r="BK669" s="2"/>
      <c r="BL669" s="2"/>
      <c r="BM669" s="2"/>
      <c r="BN669" s="2"/>
      <c r="BO669" s="2"/>
      <c r="BP669" s="2"/>
      <c r="BQ669" s="2"/>
      <c r="BR669" s="2"/>
      <c r="BS669" s="2"/>
      <c r="BT669" s="2"/>
      <c r="BU669" s="2"/>
      <c r="BV669" s="2"/>
      <c r="BW669" s="2"/>
      <c r="BX669" s="2"/>
      <c r="BY669" s="2"/>
      <c r="BZ669" s="2"/>
      <c r="CA669" s="2"/>
      <c r="CB669" s="2"/>
      <c r="CC669" s="2"/>
      <c r="CD669" s="2"/>
      <c r="CE669" s="2"/>
      <c r="CF669" s="2"/>
    </row>
    <row r="670" spans="1:84" ht="12.65" customHeight="1" x14ac:dyDescent="0.35">
      <c r="A670" s="449">
        <v>6030</v>
      </c>
      <c r="B670" s="438" t="s">
        <v>284</v>
      </c>
      <c r="C670" s="2">
        <f>D71</f>
        <v>10880502.229999999</v>
      </c>
      <c r="D670" s="2">
        <f>(D616/D613)*D76</f>
        <v>-422246.04803862813</v>
      </c>
      <c r="E670" s="2">
        <f>(E624/E613)*SUM(C670:D670)</f>
        <v>5537689.2385387504</v>
      </c>
      <c r="F670" s="2">
        <f>(F625/F613)*D64</f>
        <v>3748.2322005292367</v>
      </c>
      <c r="G670" s="2">
        <f>(G626/G613)*D77</f>
        <v>93097.224723749328</v>
      </c>
      <c r="H670" s="2">
        <f>(H629/H613)*D60</f>
        <v>471452.49392316333</v>
      </c>
      <c r="I670" s="2">
        <f>(I630/I613)*D78</f>
        <v>412496.69288693636</v>
      </c>
      <c r="J670" s="2">
        <f>(J631/J613)*D79</f>
        <v>169738.36910031032</v>
      </c>
      <c r="K670" s="2">
        <f>(K645/K613)*D75</f>
        <v>669016.58011731668</v>
      </c>
      <c r="L670" s="2">
        <f>(L648/L613)*D80</f>
        <v>1914986.7837621588</v>
      </c>
      <c r="M670" s="2">
        <f t="shared" si="20"/>
        <v>8849980</v>
      </c>
      <c r="N670" s="438" t="s">
        <v>664</v>
      </c>
      <c r="O670" s="2"/>
      <c r="P670" s="2"/>
      <c r="Q670" s="2"/>
      <c r="R670" s="2"/>
      <c r="S670" s="2"/>
      <c r="T670" s="2"/>
      <c r="U670" s="2"/>
      <c r="V670" s="2"/>
      <c r="W670" s="2"/>
      <c r="X670" s="2"/>
      <c r="Y670" s="2"/>
      <c r="Z670" s="2"/>
      <c r="AA670" s="2"/>
      <c r="AB670" s="2"/>
      <c r="AC670" s="2"/>
      <c r="AD670" s="2"/>
      <c r="AE670" s="2"/>
      <c r="AF670" s="2"/>
      <c r="AG670" s="2"/>
      <c r="AH670" s="2"/>
      <c r="AI670" s="2"/>
      <c r="AJ670" s="2"/>
      <c r="AK670" s="2"/>
      <c r="AL670" s="2"/>
      <c r="AM670" s="2"/>
      <c r="AN670" s="2"/>
      <c r="AO670" s="2"/>
      <c r="AP670" s="2"/>
      <c r="AQ670" s="2"/>
      <c r="AR670" s="2"/>
      <c r="AS670" s="2"/>
      <c r="AT670" s="2"/>
      <c r="AU670" s="2"/>
      <c r="AV670" s="2"/>
      <c r="AW670" s="2"/>
      <c r="AX670" s="2"/>
      <c r="AY670" s="2"/>
      <c r="AZ670" s="2"/>
      <c r="BA670" s="2"/>
      <c r="BB670" s="2"/>
      <c r="BC670" s="2"/>
      <c r="BD670" s="2"/>
      <c r="BE670" s="2"/>
      <c r="BF670" s="2"/>
      <c r="BG670" s="2"/>
      <c r="BH670" s="2"/>
      <c r="BI670" s="2"/>
      <c r="BJ670" s="2"/>
      <c r="BK670" s="2"/>
      <c r="BL670" s="2"/>
      <c r="BM670" s="2"/>
      <c r="BN670" s="2"/>
      <c r="BO670" s="2"/>
      <c r="BP670" s="2"/>
      <c r="BQ670" s="2"/>
      <c r="BR670" s="2"/>
      <c r="BS670" s="2"/>
      <c r="BT670" s="2"/>
      <c r="BU670" s="2"/>
      <c r="BV670" s="2"/>
      <c r="BW670" s="2"/>
      <c r="BX670" s="2"/>
      <c r="BY670" s="2"/>
      <c r="BZ670" s="2"/>
      <c r="CA670" s="2"/>
      <c r="CB670" s="2"/>
      <c r="CC670" s="2"/>
      <c r="CD670" s="2"/>
      <c r="CE670" s="2"/>
      <c r="CF670" s="2"/>
    </row>
    <row r="671" spans="1:84" ht="12.65" customHeight="1" x14ac:dyDescent="0.35">
      <c r="A671" s="449">
        <v>6070</v>
      </c>
      <c r="B671" s="438" t="s">
        <v>665</v>
      </c>
      <c r="C671" s="2">
        <f>E71</f>
        <v>25124240.960000001</v>
      </c>
      <c r="D671" s="2">
        <f>(D616/D613)*E76</f>
        <v>-1557989.1242061115</v>
      </c>
      <c r="E671" s="2">
        <f>(E624/E613)*SUM(C671:D671)</f>
        <v>12478426.318229191</v>
      </c>
      <c r="F671" s="2">
        <f>(F625/F613)*E64</f>
        <v>4897.9609330357753</v>
      </c>
      <c r="G671" s="2">
        <f>(G626/G613)*E77</f>
        <v>1208126.3623914593</v>
      </c>
      <c r="H671" s="2">
        <f>(H629/H613)*E60</f>
        <v>1053920.0902410813</v>
      </c>
      <c r="I671" s="2">
        <f>(I630/I613)*E78</f>
        <v>1522016.2847564239</v>
      </c>
      <c r="J671" s="2">
        <f>(J631/J613)*E79</f>
        <v>746405.65334014152</v>
      </c>
      <c r="K671" s="2">
        <f>(K645/K613)*E75</f>
        <v>1319698.714058572</v>
      </c>
      <c r="L671" s="2">
        <f>(L648/L613)*E80</f>
        <v>4487903.9142927639</v>
      </c>
      <c r="M671" s="2">
        <f t="shared" si="20"/>
        <v>21263406</v>
      </c>
      <c r="N671" s="438" t="s">
        <v>666</v>
      </c>
      <c r="O671" s="2"/>
      <c r="P671" s="2"/>
      <c r="Q671" s="2"/>
      <c r="R671" s="2"/>
      <c r="S671" s="2"/>
      <c r="T671" s="2"/>
      <c r="U671" s="2"/>
      <c r="V671" s="2"/>
      <c r="W671" s="2"/>
      <c r="X671" s="2"/>
      <c r="Y671" s="2"/>
      <c r="Z671" s="2"/>
      <c r="AA671" s="2"/>
      <c r="AB671" s="2"/>
      <c r="AC671" s="2"/>
      <c r="AD671" s="2"/>
      <c r="AE671" s="2"/>
      <c r="AF671" s="2"/>
      <c r="AG671" s="2"/>
      <c r="AH671" s="2"/>
      <c r="AI671" s="2"/>
      <c r="AJ671" s="2"/>
      <c r="AK671" s="2"/>
      <c r="AL671" s="2"/>
      <c r="AM671" s="2"/>
      <c r="AN671" s="2"/>
      <c r="AO671" s="2"/>
      <c r="AP671" s="2"/>
      <c r="AQ671" s="2"/>
      <c r="AR671" s="2"/>
      <c r="AS671" s="2"/>
      <c r="AT671" s="2"/>
      <c r="AU671" s="2"/>
      <c r="AV671" s="2"/>
      <c r="AW671" s="2"/>
      <c r="AX671" s="2"/>
      <c r="AY671" s="2"/>
      <c r="AZ671" s="2"/>
      <c r="BA671" s="2"/>
      <c r="BB671" s="2"/>
      <c r="BC671" s="2"/>
      <c r="BD671" s="2"/>
      <c r="BE671" s="2"/>
      <c r="BF671" s="2"/>
      <c r="BG671" s="2"/>
      <c r="BH671" s="2"/>
      <c r="BI671" s="2"/>
      <c r="BJ671" s="2"/>
      <c r="BK671" s="2"/>
      <c r="BL671" s="2"/>
      <c r="BM671" s="2"/>
      <c r="BN671" s="2"/>
      <c r="BO671" s="2"/>
      <c r="BP671" s="2"/>
      <c r="BQ671" s="2"/>
      <c r="BR671" s="2"/>
      <c r="BS671" s="2"/>
      <c r="BT671" s="2"/>
      <c r="BU671" s="2"/>
      <c r="BV671" s="2"/>
      <c r="BW671" s="2"/>
      <c r="BX671" s="2"/>
      <c r="BY671" s="2"/>
      <c r="BZ671" s="2"/>
      <c r="CA671" s="2"/>
      <c r="CB671" s="2"/>
      <c r="CC671" s="2"/>
      <c r="CD671" s="2"/>
      <c r="CE671" s="2"/>
      <c r="CF671" s="2"/>
    </row>
    <row r="672" spans="1:84" ht="12.65" customHeight="1" x14ac:dyDescent="0.35">
      <c r="A672" s="449">
        <v>6100</v>
      </c>
      <c r="B672" s="438" t="s">
        <v>667</v>
      </c>
      <c r="C672" s="2">
        <f>F71</f>
        <v>0</v>
      </c>
      <c r="D672" s="2">
        <f>(D616/D613)*F76</f>
        <v>0</v>
      </c>
      <c r="E672" s="2">
        <f>(E624/E613)*SUM(C672:D672)</f>
        <v>0</v>
      </c>
      <c r="F672" s="2">
        <f>(F625/F613)*F64</f>
        <v>0</v>
      </c>
      <c r="G672" s="2">
        <f>(G626/G613)*F77</f>
        <v>0</v>
      </c>
      <c r="H672" s="2">
        <f>(H629/H613)*F60</f>
        <v>0</v>
      </c>
      <c r="I672" s="2">
        <f>(I630/I613)*F78</f>
        <v>0</v>
      </c>
      <c r="J672" s="2">
        <f>(J631/J613)*F79</f>
        <v>0</v>
      </c>
      <c r="K672" s="2">
        <f>(K645/K613)*F75</f>
        <v>0</v>
      </c>
      <c r="L672" s="2">
        <f>(L648/L613)*F80</f>
        <v>0</v>
      </c>
      <c r="M672" s="2">
        <f t="shared" si="20"/>
        <v>0</v>
      </c>
      <c r="N672" s="438" t="s">
        <v>668</v>
      </c>
      <c r="O672" s="2"/>
      <c r="P672" s="2"/>
      <c r="Q672" s="2"/>
      <c r="R672" s="2"/>
      <c r="S672" s="2"/>
      <c r="T672" s="2"/>
      <c r="U672" s="2"/>
      <c r="V672" s="2"/>
      <c r="W672" s="2"/>
      <c r="X672" s="2"/>
      <c r="Y672" s="2"/>
      <c r="Z672" s="2"/>
      <c r="AA672" s="2"/>
      <c r="AB672" s="2"/>
      <c r="AC672" s="2"/>
      <c r="AD672" s="2"/>
      <c r="AE672" s="2"/>
      <c r="AF672" s="2"/>
      <c r="AG672" s="2"/>
      <c r="AH672" s="2"/>
      <c r="AI672" s="2"/>
      <c r="AJ672" s="2"/>
      <c r="AK672" s="2"/>
      <c r="AL672" s="2"/>
      <c r="AM672" s="2"/>
      <c r="AN672" s="2"/>
      <c r="AO672" s="2"/>
      <c r="AP672" s="2"/>
      <c r="AQ672" s="2"/>
      <c r="AR672" s="2"/>
      <c r="AS672" s="2"/>
      <c r="AT672" s="2"/>
      <c r="AU672" s="2"/>
      <c r="AV672" s="2"/>
      <c r="AW672" s="2"/>
      <c r="AX672" s="2"/>
      <c r="AY672" s="2"/>
      <c r="AZ672" s="2"/>
      <c r="BA672" s="2"/>
      <c r="BB672" s="2"/>
      <c r="BC672" s="2"/>
      <c r="BD672" s="2"/>
      <c r="BE672" s="2"/>
      <c r="BF672" s="2"/>
      <c r="BG672" s="2"/>
      <c r="BH672" s="2"/>
      <c r="BI672" s="2"/>
      <c r="BJ672" s="2"/>
      <c r="BK672" s="2"/>
      <c r="BL672" s="2"/>
      <c r="BM672" s="2"/>
      <c r="BN672" s="2"/>
      <c r="BO672" s="2"/>
      <c r="BP672" s="2"/>
      <c r="BQ672" s="2"/>
      <c r="BR672" s="2"/>
      <c r="BS672" s="2"/>
      <c r="BT672" s="2"/>
      <c r="BU672" s="2"/>
      <c r="BV672" s="2"/>
      <c r="BW672" s="2"/>
      <c r="BX672" s="2"/>
      <c r="BY672" s="2"/>
      <c r="BZ672" s="2"/>
      <c r="CA672" s="2"/>
      <c r="CB672" s="2"/>
      <c r="CC672" s="2"/>
      <c r="CD672" s="2"/>
      <c r="CE672" s="2"/>
      <c r="CF672" s="2"/>
    </row>
    <row r="673" spans="1:84" ht="12.65" customHeight="1" x14ac:dyDescent="0.35">
      <c r="A673" s="449">
        <v>6120</v>
      </c>
      <c r="B673" s="438" t="s">
        <v>669</v>
      </c>
      <c r="C673" s="2">
        <f>G71</f>
        <v>0</v>
      </c>
      <c r="D673" s="2">
        <f>(D616/D613)*G76</f>
        <v>0</v>
      </c>
      <c r="E673" s="2">
        <f>(E624/E613)*SUM(C673:D673)</f>
        <v>0</v>
      </c>
      <c r="F673" s="2">
        <f>(F625/F613)*G64</f>
        <v>0</v>
      </c>
      <c r="G673" s="2">
        <f>(G626/G613)*G77</f>
        <v>0</v>
      </c>
      <c r="H673" s="2">
        <f>(H629/H613)*G60</f>
        <v>0</v>
      </c>
      <c r="I673" s="2">
        <f>(I630/I613)*G78</f>
        <v>0</v>
      </c>
      <c r="J673" s="2">
        <f>(J631/J613)*G79</f>
        <v>0</v>
      </c>
      <c r="K673" s="2">
        <f>(K645/K613)*G75</f>
        <v>0</v>
      </c>
      <c r="L673" s="2">
        <f>(L648/L613)*G80</f>
        <v>0</v>
      </c>
      <c r="M673" s="2">
        <f t="shared" si="20"/>
        <v>0</v>
      </c>
      <c r="N673" s="438" t="s">
        <v>670</v>
      </c>
      <c r="O673" s="2"/>
      <c r="P673" s="2"/>
      <c r="Q673" s="2"/>
      <c r="R673" s="2"/>
      <c r="S673" s="2"/>
      <c r="T673" s="2"/>
      <c r="U673" s="2"/>
      <c r="V673" s="2"/>
      <c r="W673" s="2"/>
      <c r="X673" s="2"/>
      <c r="Y673" s="2"/>
      <c r="Z673" s="2"/>
      <c r="AA673" s="2"/>
      <c r="AB673" s="2"/>
      <c r="AC673" s="2"/>
      <c r="AD673" s="2"/>
      <c r="AE673" s="2"/>
      <c r="AF673" s="2"/>
      <c r="AG673" s="2"/>
      <c r="AH673" s="2"/>
      <c r="AI673" s="2"/>
      <c r="AJ673" s="2"/>
      <c r="AK673" s="2"/>
      <c r="AL673" s="2"/>
      <c r="AM673" s="2"/>
      <c r="AN673" s="2"/>
      <c r="AO673" s="2"/>
      <c r="AP673" s="2"/>
      <c r="AQ673" s="2"/>
      <c r="AR673" s="2"/>
      <c r="AS673" s="2"/>
      <c r="AT673" s="2"/>
      <c r="AU673" s="2"/>
      <c r="AV673" s="2"/>
      <c r="AW673" s="2"/>
      <c r="AX673" s="2"/>
      <c r="AY673" s="2"/>
      <c r="AZ673" s="2"/>
      <c r="BA673" s="2"/>
      <c r="BB673" s="2"/>
      <c r="BC673" s="2"/>
      <c r="BD673" s="2"/>
      <c r="BE673" s="2"/>
      <c r="BF673" s="2"/>
      <c r="BG673" s="2"/>
      <c r="BH673" s="2"/>
      <c r="BI673" s="2"/>
      <c r="BJ673" s="2"/>
      <c r="BK673" s="2"/>
      <c r="BL673" s="2"/>
      <c r="BM673" s="2"/>
      <c r="BN673" s="2"/>
      <c r="BO673" s="2"/>
      <c r="BP673" s="2"/>
      <c r="BQ673" s="2"/>
      <c r="BR673" s="2"/>
      <c r="BS673" s="2"/>
      <c r="BT673" s="2"/>
      <c r="BU673" s="2"/>
      <c r="BV673" s="2"/>
      <c r="BW673" s="2"/>
      <c r="BX673" s="2"/>
      <c r="BY673" s="2"/>
      <c r="BZ673" s="2"/>
      <c r="CA673" s="2"/>
      <c r="CB673" s="2"/>
      <c r="CC673" s="2"/>
      <c r="CD673" s="2"/>
      <c r="CE673" s="2"/>
      <c r="CF673" s="2"/>
    </row>
    <row r="674" spans="1:84" ht="12.65" customHeight="1" x14ac:dyDescent="0.35">
      <c r="A674" s="449">
        <v>6140</v>
      </c>
      <c r="B674" s="438" t="s">
        <v>671</v>
      </c>
      <c r="C674" s="2">
        <f>H71</f>
        <v>0</v>
      </c>
      <c r="D674" s="2">
        <f>(D616/D613)*H76</f>
        <v>0</v>
      </c>
      <c r="E674" s="2">
        <f>(E624/E613)*SUM(C674:D674)</f>
        <v>0</v>
      </c>
      <c r="F674" s="2">
        <f>(F625/F613)*H64</f>
        <v>0</v>
      </c>
      <c r="G674" s="2">
        <f>(G626/G613)*H77</f>
        <v>0</v>
      </c>
      <c r="H674" s="2">
        <f>(H629/H613)*H60</f>
        <v>0</v>
      </c>
      <c r="I674" s="2">
        <f>(I630/I613)*H78</f>
        <v>0</v>
      </c>
      <c r="J674" s="2">
        <f>(J631/J613)*H79</f>
        <v>0</v>
      </c>
      <c r="K674" s="2">
        <f>(K645/K613)*H75</f>
        <v>0</v>
      </c>
      <c r="L674" s="2">
        <f>(L648/L613)*H80</f>
        <v>0</v>
      </c>
      <c r="M674" s="2">
        <f t="shared" si="20"/>
        <v>0</v>
      </c>
      <c r="N674" s="438" t="s">
        <v>672</v>
      </c>
      <c r="O674" s="2"/>
      <c r="P674" s="2"/>
      <c r="Q674" s="2"/>
      <c r="R674" s="2"/>
      <c r="S674" s="2"/>
      <c r="T674" s="2"/>
      <c r="U674" s="2"/>
      <c r="V674" s="2"/>
      <c r="W674" s="2"/>
      <c r="X674" s="2"/>
      <c r="Y674" s="2"/>
      <c r="Z674" s="2"/>
      <c r="AA674" s="2"/>
      <c r="AB674" s="2"/>
      <c r="AC674" s="2"/>
      <c r="AD674" s="2"/>
      <c r="AE674" s="2"/>
      <c r="AF674" s="2"/>
      <c r="AG674" s="2"/>
      <c r="AH674" s="2"/>
      <c r="AI674" s="2"/>
      <c r="AJ674" s="2"/>
      <c r="AK674" s="2"/>
      <c r="AL674" s="2"/>
      <c r="AM674" s="2"/>
      <c r="AN674" s="2"/>
      <c r="AO674" s="2"/>
      <c r="AP674" s="2"/>
      <c r="AQ674" s="2"/>
      <c r="AR674" s="2"/>
      <c r="AS674" s="2"/>
      <c r="AT674" s="2"/>
      <c r="AU674" s="2"/>
      <c r="AV674" s="2"/>
      <c r="AW674" s="2"/>
      <c r="AX674" s="2"/>
      <c r="AY674" s="2"/>
      <c r="AZ674" s="2"/>
      <c r="BA674" s="2"/>
      <c r="BB674" s="2"/>
      <c r="BC674" s="2"/>
      <c r="BD674" s="2"/>
      <c r="BE674" s="2"/>
      <c r="BF674" s="2"/>
      <c r="BG674" s="2"/>
      <c r="BH674" s="2"/>
      <c r="BI674" s="2"/>
      <c r="BJ674" s="2"/>
      <c r="BK674" s="2"/>
      <c r="BL674" s="2"/>
      <c r="BM674" s="2"/>
      <c r="BN674" s="2"/>
      <c r="BO674" s="2"/>
      <c r="BP674" s="2"/>
      <c r="BQ674" s="2"/>
      <c r="BR674" s="2"/>
      <c r="BS674" s="2"/>
      <c r="BT674" s="2"/>
      <c r="BU674" s="2"/>
      <c r="BV674" s="2"/>
      <c r="BW674" s="2"/>
      <c r="BX674" s="2"/>
      <c r="BY674" s="2"/>
      <c r="BZ674" s="2"/>
      <c r="CA674" s="2"/>
      <c r="CB674" s="2"/>
      <c r="CC674" s="2"/>
      <c r="CD674" s="2"/>
      <c r="CE674" s="2"/>
      <c r="CF674" s="2"/>
    </row>
    <row r="675" spans="1:84" ht="12.65" customHeight="1" x14ac:dyDescent="0.35">
      <c r="A675" s="449">
        <v>6150</v>
      </c>
      <c r="B675" s="438" t="s">
        <v>673</v>
      </c>
      <c r="C675" s="2">
        <f>I71</f>
        <v>0</v>
      </c>
      <c r="D675" s="2">
        <f>(D616/D613)*I76</f>
        <v>0</v>
      </c>
      <c r="E675" s="2">
        <f>(E624/E613)*SUM(C675:D675)</f>
        <v>0</v>
      </c>
      <c r="F675" s="2">
        <f>(F625/F613)*I64</f>
        <v>0</v>
      </c>
      <c r="G675" s="2">
        <f>(G626/G613)*I77</f>
        <v>0</v>
      </c>
      <c r="H675" s="2">
        <f>(H629/H613)*I60</f>
        <v>0</v>
      </c>
      <c r="I675" s="2">
        <f>(I630/I613)*I78</f>
        <v>0</v>
      </c>
      <c r="J675" s="2">
        <f>(J631/J613)*I79</f>
        <v>0</v>
      </c>
      <c r="K675" s="2">
        <f>(K645/K613)*I75</f>
        <v>0</v>
      </c>
      <c r="L675" s="2">
        <f>(L648/L613)*I80</f>
        <v>0</v>
      </c>
      <c r="M675" s="2">
        <f t="shared" si="20"/>
        <v>0</v>
      </c>
      <c r="N675" s="438" t="s">
        <v>674</v>
      </c>
      <c r="O675" s="2"/>
      <c r="P675" s="2"/>
      <c r="Q675" s="2"/>
      <c r="R675" s="2"/>
      <c r="S675" s="2"/>
      <c r="T675" s="2"/>
      <c r="U675" s="2"/>
      <c r="V675" s="2"/>
      <c r="W675" s="2"/>
      <c r="X675" s="2"/>
      <c r="Y675" s="2"/>
      <c r="Z675" s="2"/>
      <c r="AA675" s="2"/>
      <c r="AB675" s="2"/>
      <c r="AC675" s="2"/>
      <c r="AD675" s="2"/>
      <c r="AE675" s="2"/>
      <c r="AF675" s="2"/>
      <c r="AG675" s="2"/>
      <c r="AH675" s="2"/>
      <c r="AI675" s="2"/>
      <c r="AJ675" s="2"/>
      <c r="AK675" s="2"/>
      <c r="AL675" s="2"/>
      <c r="AM675" s="2"/>
      <c r="AN675" s="2"/>
      <c r="AO675" s="2"/>
      <c r="AP675" s="2"/>
      <c r="AQ675" s="2"/>
      <c r="AR675" s="2"/>
      <c r="AS675" s="2"/>
      <c r="AT675" s="2"/>
      <c r="AU675" s="2"/>
      <c r="AV675" s="2"/>
      <c r="AW675" s="2"/>
      <c r="AX675" s="2"/>
      <c r="AY675" s="2"/>
      <c r="AZ675" s="2"/>
      <c r="BA675" s="2"/>
      <c r="BB675" s="2"/>
      <c r="BC675" s="2"/>
      <c r="BD675" s="2"/>
      <c r="BE675" s="2"/>
      <c r="BF675" s="2"/>
      <c r="BG675" s="2"/>
      <c r="BH675" s="2"/>
      <c r="BI675" s="2"/>
      <c r="BJ675" s="2"/>
      <c r="BK675" s="2"/>
      <c r="BL675" s="2"/>
      <c r="BM675" s="2"/>
      <c r="BN675" s="2"/>
      <c r="BO675" s="2"/>
      <c r="BP675" s="2"/>
      <c r="BQ675" s="2"/>
      <c r="BR675" s="2"/>
      <c r="BS675" s="2"/>
      <c r="BT675" s="2"/>
      <c r="BU675" s="2"/>
      <c r="BV675" s="2"/>
      <c r="BW675" s="2"/>
      <c r="BX675" s="2"/>
      <c r="BY675" s="2"/>
      <c r="BZ675" s="2"/>
      <c r="CA675" s="2"/>
      <c r="CB675" s="2"/>
      <c r="CC675" s="2"/>
      <c r="CD675" s="2"/>
      <c r="CE675" s="2"/>
      <c r="CF675" s="2"/>
    </row>
    <row r="676" spans="1:84" ht="12.65" customHeight="1" x14ac:dyDescent="0.35">
      <c r="A676" s="449">
        <v>6170</v>
      </c>
      <c r="B676" s="438" t="s">
        <v>99</v>
      </c>
      <c r="C676" s="2">
        <f>J71</f>
        <v>2.69</v>
      </c>
      <c r="D676" s="2">
        <f>(D616/D613)*J76</f>
        <v>0</v>
      </c>
      <c r="E676" s="2">
        <f>(E624/E613)*SUM(C676:D676)</f>
        <v>1.4243659547528438</v>
      </c>
      <c r="F676" s="2">
        <f>(F625/F613)*J64</f>
        <v>9.923535582424179E-3</v>
      </c>
      <c r="G676" s="2">
        <f>(G626/G613)*J77</f>
        <v>0</v>
      </c>
      <c r="H676" s="2">
        <f>(H629/H613)*J60</f>
        <v>0</v>
      </c>
      <c r="I676" s="2">
        <f>(I630/I613)*J78</f>
        <v>0</v>
      </c>
      <c r="J676" s="2">
        <f>(J631/J613)*J79</f>
        <v>0</v>
      </c>
      <c r="K676" s="2">
        <f>(K645/K613)*J75</f>
        <v>61423.74171732484</v>
      </c>
      <c r="L676" s="2">
        <f>(L648/L613)*J80</f>
        <v>0</v>
      </c>
      <c r="M676" s="2">
        <f t="shared" si="20"/>
        <v>61425</v>
      </c>
      <c r="N676" s="438" t="s">
        <v>675</v>
      </c>
      <c r="O676" s="2"/>
      <c r="P676" s="2"/>
      <c r="Q676" s="2"/>
      <c r="R676" s="2"/>
      <c r="S676" s="2"/>
      <c r="T676" s="2"/>
      <c r="U676" s="2"/>
      <c r="V676" s="2"/>
      <c r="W676" s="2"/>
      <c r="X676" s="2"/>
      <c r="Y676" s="2"/>
      <c r="Z676" s="2"/>
      <c r="AA676" s="2"/>
      <c r="AB676" s="2"/>
      <c r="AC676" s="2"/>
      <c r="AD676" s="2"/>
      <c r="AE676" s="2"/>
      <c r="AF676" s="2"/>
      <c r="AG676" s="2"/>
      <c r="AH676" s="2"/>
      <c r="AI676" s="2"/>
      <c r="AJ676" s="2"/>
      <c r="AK676" s="2"/>
      <c r="AL676" s="2"/>
      <c r="AM676" s="2"/>
      <c r="AN676" s="2"/>
      <c r="AO676" s="2"/>
      <c r="AP676" s="2"/>
      <c r="AQ676" s="2"/>
      <c r="AR676" s="2"/>
      <c r="AS676" s="2"/>
      <c r="AT676" s="2"/>
      <c r="AU676" s="2"/>
      <c r="AV676" s="2"/>
      <c r="AW676" s="2"/>
      <c r="AX676" s="2"/>
      <c r="AY676" s="2"/>
      <c r="AZ676" s="2"/>
      <c r="BA676" s="2"/>
      <c r="BB676" s="2"/>
      <c r="BC676" s="2"/>
      <c r="BD676" s="2"/>
      <c r="BE676" s="2"/>
      <c r="BF676" s="2"/>
      <c r="BG676" s="2"/>
      <c r="BH676" s="2"/>
      <c r="BI676" s="2"/>
      <c r="BJ676" s="2"/>
      <c r="BK676" s="2"/>
      <c r="BL676" s="2"/>
      <c r="BM676" s="2"/>
      <c r="BN676" s="2"/>
      <c r="BO676" s="2"/>
      <c r="BP676" s="2"/>
      <c r="BQ676" s="2"/>
      <c r="BR676" s="2"/>
      <c r="BS676" s="2"/>
      <c r="BT676" s="2"/>
      <c r="BU676" s="2"/>
      <c r="BV676" s="2"/>
      <c r="BW676" s="2"/>
      <c r="BX676" s="2"/>
      <c r="BY676" s="2"/>
      <c r="BZ676" s="2"/>
      <c r="CA676" s="2"/>
      <c r="CB676" s="2"/>
      <c r="CC676" s="2"/>
      <c r="CD676" s="2"/>
      <c r="CE676" s="2"/>
      <c r="CF676" s="2"/>
    </row>
    <row r="677" spans="1:84" ht="12.65" customHeight="1" x14ac:dyDescent="0.35">
      <c r="A677" s="449">
        <v>6200</v>
      </c>
      <c r="B677" s="438" t="s">
        <v>288</v>
      </c>
      <c r="C677" s="2">
        <f>K71</f>
        <v>42193.65</v>
      </c>
      <c r="D677" s="2">
        <f>(D616/D613)*K76</f>
        <v>0</v>
      </c>
      <c r="E677" s="2">
        <f>(E624/E613)*SUM(C677:D677)</f>
        <v>22341.709504370756</v>
      </c>
      <c r="F677" s="2">
        <f>(F625/F613)*K64</f>
        <v>9.5214294937683283E-2</v>
      </c>
      <c r="G677" s="2">
        <f>(G626/G613)*K77</f>
        <v>0</v>
      </c>
      <c r="H677" s="2">
        <f>(H629/H613)*K60</f>
        <v>0</v>
      </c>
      <c r="I677" s="2">
        <f>(I630/I613)*K78</f>
        <v>0</v>
      </c>
      <c r="J677" s="2">
        <f>(J631/J613)*K79</f>
        <v>0</v>
      </c>
      <c r="K677" s="2">
        <f>(K645/K613)*K75</f>
        <v>-4.8943800942788318</v>
      </c>
      <c r="L677" s="2">
        <f>(L648/L613)*K80</f>
        <v>0</v>
      </c>
      <c r="M677" s="2">
        <f t="shared" si="20"/>
        <v>22337</v>
      </c>
      <c r="N677" s="438" t="s">
        <v>676</v>
      </c>
      <c r="O677" s="2"/>
      <c r="P677" s="2"/>
      <c r="Q677" s="2"/>
      <c r="R677" s="2"/>
      <c r="S677" s="2"/>
      <c r="T677" s="2"/>
      <c r="U677" s="2"/>
      <c r="V677" s="2"/>
      <c r="W677" s="2"/>
      <c r="X677" s="2"/>
      <c r="Y677" s="2"/>
      <c r="Z677" s="2"/>
      <c r="AA677" s="2"/>
      <c r="AB677" s="2"/>
      <c r="AC677" s="2"/>
      <c r="AD677" s="2"/>
      <c r="AE677" s="2"/>
      <c r="AF677" s="2"/>
      <c r="AG677" s="2"/>
      <c r="AH677" s="2"/>
      <c r="AI677" s="2"/>
      <c r="AJ677" s="2"/>
      <c r="AK677" s="2"/>
      <c r="AL677" s="2"/>
      <c r="AM677" s="2"/>
      <c r="AN677" s="2"/>
      <c r="AO677" s="2"/>
      <c r="AP677" s="2"/>
      <c r="AQ677" s="2"/>
      <c r="AR677" s="2"/>
      <c r="AS677" s="2"/>
      <c r="AT677" s="2"/>
      <c r="AU677" s="2"/>
      <c r="AV677" s="2"/>
      <c r="AW677" s="2"/>
      <c r="AX677" s="2"/>
      <c r="AY677" s="2"/>
      <c r="AZ677" s="2"/>
      <c r="BA677" s="2"/>
      <c r="BB677" s="2"/>
      <c r="BC677" s="2"/>
      <c r="BD677" s="2"/>
      <c r="BE677" s="2"/>
      <c r="BF677" s="2"/>
      <c r="BG677" s="2"/>
      <c r="BH677" s="2"/>
      <c r="BI677" s="2"/>
      <c r="BJ677" s="2"/>
      <c r="BK677" s="2"/>
      <c r="BL677" s="2"/>
      <c r="BM677" s="2"/>
      <c r="BN677" s="2"/>
      <c r="BO677" s="2"/>
      <c r="BP677" s="2"/>
      <c r="BQ677" s="2"/>
      <c r="BR677" s="2"/>
      <c r="BS677" s="2"/>
      <c r="BT677" s="2"/>
      <c r="BU677" s="2"/>
      <c r="BV677" s="2"/>
      <c r="BW677" s="2"/>
      <c r="BX677" s="2"/>
      <c r="BY677" s="2"/>
      <c r="BZ677" s="2"/>
      <c r="CA677" s="2"/>
      <c r="CB677" s="2"/>
      <c r="CC677" s="2"/>
      <c r="CD677" s="2"/>
      <c r="CE677" s="2"/>
      <c r="CF677" s="2"/>
    </row>
    <row r="678" spans="1:84" ht="12.65" customHeight="1" x14ac:dyDescent="0.35">
      <c r="A678" s="449">
        <v>6210</v>
      </c>
      <c r="B678" s="438" t="s">
        <v>289</v>
      </c>
      <c r="C678" s="2">
        <f>L71</f>
        <v>0</v>
      </c>
      <c r="D678" s="2">
        <f>(D616/D613)*L76</f>
        <v>0</v>
      </c>
      <c r="E678" s="2">
        <f>(E624/E613)*SUM(C678:D678)</f>
        <v>0</v>
      </c>
      <c r="F678" s="2">
        <f>(F625/F613)*L64</f>
        <v>0</v>
      </c>
      <c r="G678" s="2">
        <f>(G626/G613)*L77</f>
        <v>0</v>
      </c>
      <c r="H678" s="2">
        <f>(H629/H613)*L60</f>
        <v>0</v>
      </c>
      <c r="I678" s="2">
        <f>(I630/I613)*L78</f>
        <v>0</v>
      </c>
      <c r="J678" s="2">
        <f>(J631/J613)*L79</f>
        <v>0</v>
      </c>
      <c r="K678" s="2">
        <f>(K645/K613)*L75</f>
        <v>0</v>
      </c>
      <c r="L678" s="2">
        <f>(L648/L613)*L80</f>
        <v>0</v>
      </c>
      <c r="M678" s="2">
        <f t="shared" si="20"/>
        <v>0</v>
      </c>
      <c r="N678" s="438" t="s">
        <v>677</v>
      </c>
      <c r="O678" s="2"/>
      <c r="P678" s="2"/>
      <c r="Q678" s="2"/>
      <c r="R678" s="2"/>
      <c r="S678" s="2"/>
      <c r="T678" s="2"/>
      <c r="U678" s="2"/>
      <c r="V678" s="2"/>
      <c r="W678" s="2"/>
      <c r="X678" s="2"/>
      <c r="Y678" s="2"/>
      <c r="Z678" s="2"/>
      <c r="AA678" s="2"/>
      <c r="AB678" s="2"/>
      <c r="AC678" s="2"/>
      <c r="AD678" s="2"/>
      <c r="AE678" s="2"/>
      <c r="AF678" s="2"/>
      <c r="AG678" s="2"/>
      <c r="AH678" s="2"/>
      <c r="AI678" s="2"/>
      <c r="AJ678" s="2"/>
      <c r="AK678" s="2"/>
      <c r="AL678" s="2"/>
      <c r="AM678" s="2"/>
      <c r="AN678" s="2"/>
      <c r="AO678" s="2"/>
      <c r="AP678" s="2"/>
      <c r="AQ678" s="2"/>
      <c r="AR678" s="2"/>
      <c r="AS678" s="2"/>
      <c r="AT678" s="2"/>
      <c r="AU678" s="2"/>
      <c r="AV678" s="2"/>
      <c r="AW678" s="2"/>
      <c r="AX678" s="2"/>
      <c r="AY678" s="2"/>
      <c r="AZ678" s="2"/>
      <c r="BA678" s="2"/>
      <c r="BB678" s="2"/>
      <c r="BC678" s="2"/>
      <c r="BD678" s="2"/>
      <c r="BE678" s="2"/>
      <c r="BF678" s="2"/>
      <c r="BG678" s="2"/>
      <c r="BH678" s="2"/>
      <c r="BI678" s="2"/>
      <c r="BJ678" s="2"/>
      <c r="BK678" s="2"/>
      <c r="BL678" s="2"/>
      <c r="BM678" s="2"/>
      <c r="BN678" s="2"/>
      <c r="BO678" s="2"/>
      <c r="BP678" s="2"/>
      <c r="BQ678" s="2"/>
      <c r="BR678" s="2"/>
      <c r="BS678" s="2"/>
      <c r="BT678" s="2"/>
      <c r="BU678" s="2"/>
      <c r="BV678" s="2"/>
      <c r="BW678" s="2"/>
      <c r="BX678" s="2"/>
      <c r="BY678" s="2"/>
      <c r="BZ678" s="2"/>
      <c r="CA678" s="2"/>
      <c r="CB678" s="2"/>
      <c r="CC678" s="2"/>
      <c r="CD678" s="2"/>
      <c r="CE678" s="2"/>
      <c r="CF678" s="2"/>
    </row>
    <row r="679" spans="1:84" ht="12.65" customHeight="1" x14ac:dyDescent="0.35">
      <c r="A679" s="449">
        <v>6330</v>
      </c>
      <c r="B679" s="438" t="s">
        <v>678</v>
      </c>
      <c r="C679" s="2">
        <f>M71</f>
        <v>0</v>
      </c>
      <c r="D679" s="2">
        <f>(D616/D613)*M76</f>
        <v>0</v>
      </c>
      <c r="E679" s="2">
        <f>(E624/E613)*SUM(C679:D679)</f>
        <v>0</v>
      </c>
      <c r="F679" s="2">
        <f>(F625/F613)*M64</f>
        <v>0</v>
      </c>
      <c r="G679" s="2">
        <f>(G626/G613)*M77</f>
        <v>0</v>
      </c>
      <c r="H679" s="2">
        <f>(H629/H613)*M60</f>
        <v>0</v>
      </c>
      <c r="I679" s="2">
        <f>(I630/I613)*M78</f>
        <v>0</v>
      </c>
      <c r="J679" s="2">
        <f>(J631/J613)*M79</f>
        <v>0</v>
      </c>
      <c r="K679" s="2">
        <f>(K645/K613)*M75</f>
        <v>0</v>
      </c>
      <c r="L679" s="2">
        <f>(L648/L613)*M80</f>
        <v>0</v>
      </c>
      <c r="M679" s="2">
        <f t="shared" si="20"/>
        <v>0</v>
      </c>
      <c r="N679" s="438" t="s">
        <v>679</v>
      </c>
      <c r="O679" s="2"/>
      <c r="P679" s="2"/>
      <c r="Q679" s="2"/>
      <c r="R679" s="2"/>
      <c r="S679" s="2"/>
      <c r="T679" s="2"/>
      <c r="U679" s="2"/>
      <c r="V679" s="2"/>
      <c r="W679" s="2"/>
      <c r="X679" s="2"/>
      <c r="Y679" s="2"/>
      <c r="Z679" s="2"/>
      <c r="AA679" s="2"/>
      <c r="AB679" s="2"/>
      <c r="AC679" s="2"/>
      <c r="AD679" s="2"/>
      <c r="AE679" s="2"/>
      <c r="AF679" s="2"/>
      <c r="AG679" s="2"/>
      <c r="AH679" s="2"/>
      <c r="AI679" s="2"/>
      <c r="AJ679" s="2"/>
      <c r="AK679" s="2"/>
      <c r="AL679" s="2"/>
      <c r="AM679" s="2"/>
      <c r="AN679" s="2"/>
      <c r="AO679" s="2"/>
      <c r="AP679" s="2"/>
      <c r="AQ679" s="2"/>
      <c r="AR679" s="2"/>
      <c r="AS679" s="2"/>
      <c r="AT679" s="2"/>
      <c r="AU679" s="2"/>
      <c r="AV679" s="2"/>
      <c r="AW679" s="2"/>
      <c r="AX679" s="2"/>
      <c r="AY679" s="2"/>
      <c r="AZ679" s="2"/>
      <c r="BA679" s="2"/>
      <c r="BB679" s="2"/>
      <c r="BC679" s="2"/>
      <c r="BD679" s="2"/>
      <c r="BE679" s="2"/>
      <c r="BF679" s="2"/>
      <c r="BG679" s="2"/>
      <c r="BH679" s="2"/>
      <c r="BI679" s="2"/>
      <c r="BJ679" s="2"/>
      <c r="BK679" s="2"/>
      <c r="BL679" s="2"/>
      <c r="BM679" s="2"/>
      <c r="BN679" s="2"/>
      <c r="BO679" s="2"/>
      <c r="BP679" s="2"/>
      <c r="BQ679" s="2"/>
      <c r="BR679" s="2"/>
      <c r="BS679" s="2"/>
      <c r="BT679" s="2"/>
      <c r="BU679" s="2"/>
      <c r="BV679" s="2"/>
      <c r="BW679" s="2"/>
      <c r="BX679" s="2"/>
      <c r="BY679" s="2"/>
      <c r="BZ679" s="2"/>
      <c r="CA679" s="2"/>
      <c r="CB679" s="2"/>
      <c r="CC679" s="2"/>
      <c r="CD679" s="2"/>
      <c r="CE679" s="2"/>
      <c r="CF679" s="2"/>
    </row>
    <row r="680" spans="1:84" ht="12.65" customHeight="1" x14ac:dyDescent="0.35">
      <c r="A680" s="449">
        <v>6400</v>
      </c>
      <c r="B680" s="438" t="s">
        <v>680</v>
      </c>
      <c r="C680" s="2">
        <f>N71</f>
        <v>0</v>
      </c>
      <c r="D680" s="2">
        <f>(D616/D613)*N76</f>
        <v>0</v>
      </c>
      <c r="E680" s="2">
        <f>(E624/E613)*SUM(C680:D680)</f>
        <v>0</v>
      </c>
      <c r="F680" s="2">
        <f>(F625/F613)*N64</f>
        <v>0</v>
      </c>
      <c r="G680" s="2">
        <f>(G626/G613)*N77</f>
        <v>0</v>
      </c>
      <c r="H680" s="2">
        <f>(H629/H613)*N60</f>
        <v>0</v>
      </c>
      <c r="I680" s="2">
        <f>(I630/I613)*N78</f>
        <v>0</v>
      </c>
      <c r="J680" s="2">
        <f>(J631/J613)*N79</f>
        <v>0</v>
      </c>
      <c r="K680" s="2">
        <f>(K645/K613)*N75</f>
        <v>0</v>
      </c>
      <c r="L680" s="2">
        <f>(L648/L613)*N80</f>
        <v>0</v>
      </c>
      <c r="M680" s="2">
        <f t="shared" si="20"/>
        <v>0</v>
      </c>
      <c r="N680" s="438" t="s">
        <v>681</v>
      </c>
      <c r="O680" s="2"/>
      <c r="P680" s="2"/>
      <c r="Q680" s="2"/>
      <c r="R680" s="2"/>
      <c r="S680" s="2"/>
      <c r="T680" s="2"/>
      <c r="U680" s="2"/>
      <c r="V680" s="2"/>
      <c r="W680" s="2"/>
      <c r="X680" s="2"/>
      <c r="Y680" s="2"/>
      <c r="Z680" s="2"/>
      <c r="AA680" s="2"/>
      <c r="AB680" s="2"/>
      <c r="AC680" s="2"/>
      <c r="AD680" s="2"/>
      <c r="AE680" s="2"/>
      <c r="AF680" s="2"/>
      <c r="AG680" s="2"/>
      <c r="AH680" s="2"/>
      <c r="AI680" s="2"/>
      <c r="AJ680" s="2"/>
      <c r="AK680" s="2"/>
      <c r="AL680" s="2"/>
      <c r="AM680" s="2"/>
      <c r="AN680" s="2"/>
      <c r="AO680" s="2"/>
      <c r="AP680" s="2"/>
      <c r="AQ680" s="2"/>
      <c r="AR680" s="2"/>
      <c r="AS680" s="2"/>
      <c r="AT680" s="2"/>
      <c r="AU680" s="2"/>
      <c r="AV680" s="2"/>
      <c r="AW680" s="2"/>
      <c r="AX680" s="2"/>
      <c r="AY680" s="2"/>
      <c r="AZ680" s="2"/>
      <c r="BA680" s="2"/>
      <c r="BB680" s="2"/>
      <c r="BC680" s="2"/>
      <c r="BD680" s="2"/>
      <c r="BE680" s="2"/>
      <c r="BF680" s="2"/>
      <c r="BG680" s="2"/>
      <c r="BH680" s="2"/>
      <c r="BI680" s="2"/>
      <c r="BJ680" s="2"/>
      <c r="BK680" s="2"/>
      <c r="BL680" s="2"/>
      <c r="BM680" s="2"/>
      <c r="BN680" s="2"/>
      <c r="BO680" s="2"/>
      <c r="BP680" s="2"/>
      <c r="BQ680" s="2"/>
      <c r="BR680" s="2"/>
      <c r="BS680" s="2"/>
      <c r="BT680" s="2"/>
      <c r="BU680" s="2"/>
      <c r="BV680" s="2"/>
      <c r="BW680" s="2"/>
      <c r="BX680" s="2"/>
      <c r="BY680" s="2"/>
      <c r="BZ680" s="2"/>
      <c r="CA680" s="2"/>
      <c r="CB680" s="2"/>
      <c r="CC680" s="2"/>
      <c r="CD680" s="2"/>
      <c r="CE680" s="2"/>
      <c r="CF680" s="2"/>
    </row>
    <row r="681" spans="1:84" ht="12.65" customHeight="1" x14ac:dyDescent="0.35">
      <c r="A681" s="449">
        <v>7010</v>
      </c>
      <c r="B681" s="438" t="s">
        <v>682</v>
      </c>
      <c r="C681" s="2">
        <f>O71</f>
        <v>4002808.05</v>
      </c>
      <c r="D681" s="2">
        <f>(D616/D613)*O76</f>
        <v>-52092.598264454791</v>
      </c>
      <c r="E681" s="2">
        <f>(E624/E613)*SUM(C681:D681)</f>
        <v>2091919.9205829413</v>
      </c>
      <c r="F681" s="2">
        <f>(F625/F613)*O64</f>
        <v>1181.455714491756</v>
      </c>
      <c r="G681" s="2">
        <f>(G626/G613)*O77</f>
        <v>0</v>
      </c>
      <c r="H681" s="2">
        <f>(H629/H613)*O60</f>
        <v>134308.01918739872</v>
      </c>
      <c r="I681" s="2">
        <f>(I630/I613)*O78</f>
        <v>50889.817933854487</v>
      </c>
      <c r="J681" s="2">
        <f>(J631/J613)*O79</f>
        <v>0</v>
      </c>
      <c r="K681" s="2">
        <f>(K645/K613)*O75</f>
        <v>166858.49170848296</v>
      </c>
      <c r="L681" s="2">
        <f>(L648/L613)*O80</f>
        <v>649617.70317333681</v>
      </c>
      <c r="M681" s="2">
        <f t="shared" si="20"/>
        <v>3042683</v>
      </c>
      <c r="N681" s="438" t="s">
        <v>683</v>
      </c>
      <c r="O681" s="2"/>
      <c r="P681" s="2"/>
      <c r="Q681" s="2"/>
      <c r="R681" s="2"/>
      <c r="S681" s="2"/>
      <c r="T681" s="2"/>
      <c r="U681" s="2"/>
      <c r="V681" s="2"/>
      <c r="W681" s="2"/>
      <c r="X681" s="2"/>
      <c r="Y681" s="2"/>
      <c r="Z681" s="2"/>
      <c r="AA681" s="2"/>
      <c r="AB681" s="2"/>
      <c r="AC681" s="2"/>
      <c r="AD681" s="2"/>
      <c r="AE681" s="2"/>
      <c r="AF681" s="2"/>
      <c r="AG681" s="2"/>
      <c r="AH681" s="2"/>
      <c r="AI681" s="2"/>
      <c r="AJ681" s="2"/>
      <c r="AK681" s="2"/>
      <c r="AL681" s="2"/>
      <c r="AM681" s="2"/>
      <c r="AN681" s="2"/>
      <c r="AO681" s="2"/>
      <c r="AP681" s="2"/>
      <c r="AQ681" s="2"/>
      <c r="AR681" s="2"/>
      <c r="AS681" s="2"/>
      <c r="AT681" s="2"/>
      <c r="AU681" s="2"/>
      <c r="AV681" s="2"/>
      <c r="AW681" s="2"/>
      <c r="AX681" s="2"/>
      <c r="AY681" s="2"/>
      <c r="AZ681" s="2"/>
      <c r="BA681" s="2"/>
      <c r="BB681" s="2"/>
      <c r="BC681" s="2"/>
      <c r="BD681" s="2"/>
      <c r="BE681" s="2"/>
      <c r="BF681" s="2"/>
      <c r="BG681" s="2"/>
      <c r="BH681" s="2"/>
      <c r="BI681" s="2"/>
      <c r="BJ681" s="2"/>
      <c r="BK681" s="2"/>
      <c r="BL681" s="2"/>
      <c r="BM681" s="2"/>
      <c r="BN681" s="2"/>
      <c r="BO681" s="2"/>
      <c r="BP681" s="2"/>
      <c r="BQ681" s="2"/>
      <c r="BR681" s="2"/>
      <c r="BS681" s="2"/>
      <c r="BT681" s="2"/>
      <c r="BU681" s="2"/>
      <c r="BV681" s="2"/>
      <c r="BW681" s="2"/>
      <c r="BX681" s="2"/>
      <c r="BY681" s="2"/>
      <c r="BZ681" s="2"/>
      <c r="CA681" s="2"/>
      <c r="CB681" s="2"/>
      <c r="CC681" s="2"/>
      <c r="CD681" s="2"/>
      <c r="CE681" s="2"/>
      <c r="CF681" s="2"/>
    </row>
    <row r="682" spans="1:84" ht="12.65" customHeight="1" x14ac:dyDescent="0.35">
      <c r="A682" s="449">
        <v>7020</v>
      </c>
      <c r="B682" s="438" t="s">
        <v>684</v>
      </c>
      <c r="C682" s="2">
        <f>P71</f>
        <v>15402565.690000003</v>
      </c>
      <c r="D682" s="2">
        <f>(D616/D613)*P76</f>
        <v>-387215.99100809719</v>
      </c>
      <c r="E682" s="2">
        <f>(E624/E613)*SUM(C682:D682)</f>
        <v>7950688.8141087107</v>
      </c>
      <c r="F682" s="2">
        <f>(F625/F613)*P64</f>
        <v>18423.38670565985</v>
      </c>
      <c r="G682" s="2">
        <f>(G626/G613)*P77</f>
        <v>0</v>
      </c>
      <c r="H682" s="2">
        <f>(H629/H613)*P60</f>
        <v>354939.68445933732</v>
      </c>
      <c r="I682" s="2">
        <f>(I630/I613)*P78</f>
        <v>378275.45447900961</v>
      </c>
      <c r="J682" s="2">
        <f>(J631/J613)*P79</f>
        <v>199657.379597391</v>
      </c>
      <c r="K682" s="2">
        <f>(K645/K613)*P75</f>
        <v>1748975.814468802</v>
      </c>
      <c r="L682" s="2">
        <f>(L648/L613)*P80</f>
        <v>1028612.6759725678</v>
      </c>
      <c r="M682" s="2">
        <f t="shared" si="20"/>
        <v>11292357</v>
      </c>
      <c r="N682" s="438" t="s">
        <v>685</v>
      </c>
      <c r="O682" s="2"/>
      <c r="P682" s="2"/>
      <c r="Q682" s="2"/>
      <c r="R682" s="2"/>
      <c r="S682" s="2"/>
      <c r="T682" s="2"/>
      <c r="U682" s="2"/>
      <c r="V682" s="2"/>
      <c r="W682" s="2"/>
      <c r="X682" s="2"/>
      <c r="Y682" s="2"/>
      <c r="Z682" s="2"/>
      <c r="AA682" s="2"/>
      <c r="AB682" s="2"/>
      <c r="AC682" s="2"/>
      <c r="AD682" s="2"/>
      <c r="AE682" s="2"/>
      <c r="AF682" s="2"/>
      <c r="AG682" s="2"/>
      <c r="AH682" s="2"/>
      <c r="AI682" s="2"/>
      <c r="AJ682" s="2"/>
      <c r="AK682" s="2"/>
      <c r="AL682" s="2"/>
      <c r="AM682" s="2"/>
      <c r="AN682" s="2"/>
      <c r="AO682" s="2"/>
      <c r="AP682" s="2"/>
      <c r="AQ682" s="2"/>
      <c r="AR682" s="2"/>
      <c r="AS682" s="2"/>
      <c r="AT682" s="2"/>
      <c r="AU682" s="2"/>
      <c r="AV682" s="2"/>
      <c r="AW682" s="2"/>
      <c r="AX682" s="2"/>
      <c r="AY682" s="2"/>
      <c r="AZ682" s="2"/>
      <c r="BA682" s="2"/>
      <c r="BB682" s="2"/>
      <c r="BC682" s="2"/>
      <c r="BD682" s="2"/>
      <c r="BE682" s="2"/>
      <c r="BF682" s="2"/>
      <c r="BG682" s="2"/>
      <c r="BH682" s="2"/>
      <c r="BI682" s="2"/>
      <c r="BJ682" s="2"/>
      <c r="BK682" s="2"/>
      <c r="BL682" s="2"/>
      <c r="BM682" s="2"/>
      <c r="BN682" s="2"/>
      <c r="BO682" s="2"/>
      <c r="BP682" s="2"/>
      <c r="BQ682" s="2"/>
      <c r="BR682" s="2"/>
      <c r="BS682" s="2"/>
      <c r="BT682" s="2"/>
      <c r="BU682" s="2"/>
      <c r="BV682" s="2"/>
      <c r="BW682" s="2"/>
      <c r="BX682" s="2"/>
      <c r="BY682" s="2"/>
      <c r="BZ682" s="2"/>
      <c r="CA682" s="2"/>
      <c r="CB682" s="2"/>
      <c r="CC682" s="2"/>
      <c r="CD682" s="2"/>
      <c r="CE682" s="2"/>
      <c r="CF682" s="2"/>
    </row>
    <row r="683" spans="1:84" ht="12.65" customHeight="1" x14ac:dyDescent="0.35">
      <c r="A683" s="449">
        <v>7030</v>
      </c>
      <c r="B683" s="438" t="s">
        <v>686</v>
      </c>
      <c r="C683" s="2">
        <f>Q71</f>
        <v>2138068.4699999997</v>
      </c>
      <c r="D683" s="2">
        <f>(D616/D613)*Q76</f>
        <v>-32748.766987100244</v>
      </c>
      <c r="E683" s="2">
        <f>(E624/E613)*SUM(C683:D683)</f>
        <v>1114775.3564468187</v>
      </c>
      <c r="F683" s="2">
        <f>(F625/F613)*Q64</f>
        <v>214.42897425042767</v>
      </c>
      <c r="G683" s="2">
        <f>(G626/G613)*Q77</f>
        <v>53184.667767617007</v>
      </c>
      <c r="H683" s="2">
        <f>(H629/H613)*Q60</f>
        <v>69155.367868843721</v>
      </c>
      <c r="I683" s="2">
        <f>(I630/I613)*Q78</f>
        <v>31992.621697830346</v>
      </c>
      <c r="J683" s="2">
        <f>(J631/J613)*Q79</f>
        <v>24261.323505968849</v>
      </c>
      <c r="K683" s="2">
        <f>(K645/K613)*Q75</f>
        <v>79690.000755786416</v>
      </c>
      <c r="L683" s="2">
        <f>(L648/L613)*Q80</f>
        <v>434104.72107791697</v>
      </c>
      <c r="M683" s="2">
        <f t="shared" si="20"/>
        <v>1774630</v>
      </c>
      <c r="N683" s="438" t="s">
        <v>687</v>
      </c>
      <c r="O683" s="2"/>
      <c r="P683" s="2"/>
      <c r="Q683" s="2"/>
      <c r="R683" s="2"/>
      <c r="S683" s="2"/>
      <c r="T683" s="2"/>
      <c r="U683" s="2"/>
      <c r="V683" s="2"/>
      <c r="W683" s="2"/>
      <c r="X683" s="2"/>
      <c r="Y683" s="2"/>
      <c r="Z683" s="2"/>
      <c r="AA683" s="2"/>
      <c r="AB683" s="2"/>
      <c r="AC683" s="2"/>
      <c r="AD683" s="2"/>
      <c r="AE683" s="2"/>
      <c r="AF683" s="2"/>
      <c r="AG683" s="2"/>
      <c r="AH683" s="2"/>
      <c r="AI683" s="2"/>
      <c r="AJ683" s="2"/>
      <c r="AK683" s="2"/>
      <c r="AL683" s="2"/>
      <c r="AM683" s="2"/>
      <c r="AN683" s="2"/>
      <c r="AO683" s="2"/>
      <c r="AP683" s="2"/>
      <c r="AQ683" s="2"/>
      <c r="AR683" s="2"/>
      <c r="AS683" s="2"/>
      <c r="AT683" s="2"/>
      <c r="AU683" s="2"/>
      <c r="AV683" s="2"/>
      <c r="AW683" s="2"/>
      <c r="AX683" s="2"/>
      <c r="AY683" s="2"/>
      <c r="AZ683" s="2"/>
      <c r="BA683" s="2"/>
      <c r="BB683" s="2"/>
      <c r="BC683" s="2"/>
      <c r="BD683" s="2"/>
      <c r="BE683" s="2"/>
      <c r="BF683" s="2"/>
      <c r="BG683" s="2"/>
      <c r="BH683" s="2"/>
      <c r="BI683" s="2"/>
      <c r="BJ683" s="2"/>
      <c r="BK683" s="2"/>
      <c r="BL683" s="2"/>
      <c r="BM683" s="2"/>
      <c r="BN683" s="2"/>
      <c r="BO683" s="2"/>
      <c r="BP683" s="2"/>
      <c r="BQ683" s="2"/>
      <c r="BR683" s="2"/>
      <c r="BS683" s="2"/>
      <c r="BT683" s="2"/>
      <c r="BU683" s="2"/>
      <c r="BV683" s="2"/>
      <c r="BW683" s="2"/>
      <c r="BX683" s="2"/>
      <c r="BY683" s="2"/>
      <c r="BZ683" s="2"/>
      <c r="CA683" s="2"/>
      <c r="CB683" s="2"/>
      <c r="CC683" s="2"/>
      <c r="CD683" s="2"/>
      <c r="CE683" s="2"/>
      <c r="CF683" s="2"/>
    </row>
    <row r="684" spans="1:84" ht="12.65" customHeight="1" x14ac:dyDescent="0.35">
      <c r="A684" s="449">
        <v>7040</v>
      </c>
      <c r="B684" s="438" t="s">
        <v>107</v>
      </c>
      <c r="C684" s="2">
        <f>R71</f>
        <v>2793994.0599999996</v>
      </c>
      <c r="D684" s="2">
        <f>(D616/D613)*R76</f>
        <v>0</v>
      </c>
      <c r="E684" s="2">
        <f>(E624/E613)*SUM(C684:D684)</f>
        <v>1479431.2330281315</v>
      </c>
      <c r="F684" s="2">
        <f>(F625/F613)*R64</f>
        <v>1651.4787020165177</v>
      </c>
      <c r="G684" s="2">
        <f>(G626/G613)*R77</f>
        <v>0</v>
      </c>
      <c r="H684" s="2">
        <f>(H629/H613)*R60</f>
        <v>30671.418385344914</v>
      </c>
      <c r="I684" s="2">
        <f>(I630/I613)*R78</f>
        <v>0</v>
      </c>
      <c r="J684" s="2">
        <f>(J631/J613)*R79</f>
        <v>0</v>
      </c>
      <c r="K684" s="2">
        <f>(K645/K613)*R75</f>
        <v>70803.252054045777</v>
      </c>
      <c r="L684" s="2">
        <f>(L648/L613)*R80</f>
        <v>0</v>
      </c>
      <c r="M684" s="2">
        <f t="shared" si="20"/>
        <v>1582557</v>
      </c>
      <c r="N684" s="438" t="s">
        <v>688</v>
      </c>
      <c r="O684" s="2"/>
      <c r="P684" s="2"/>
      <c r="Q684" s="2"/>
      <c r="R684" s="2"/>
      <c r="S684" s="2"/>
      <c r="T684" s="2"/>
      <c r="U684" s="2"/>
      <c r="V684" s="2"/>
      <c r="W684" s="2"/>
      <c r="X684" s="2"/>
      <c r="Y684" s="2"/>
      <c r="Z684" s="2"/>
      <c r="AA684" s="2"/>
      <c r="AB684" s="2"/>
      <c r="AC684" s="2"/>
      <c r="AD684" s="2"/>
      <c r="AE684" s="2"/>
      <c r="AF684" s="2"/>
      <c r="AG684" s="2"/>
      <c r="AH684" s="2"/>
      <c r="AI684" s="2"/>
      <c r="AJ684" s="2"/>
      <c r="AK684" s="2"/>
      <c r="AL684" s="2"/>
      <c r="AM684" s="2"/>
      <c r="AN684" s="2"/>
      <c r="AO684" s="2"/>
      <c r="AP684" s="2"/>
      <c r="AQ684" s="2"/>
      <c r="AR684" s="2"/>
      <c r="AS684" s="2"/>
      <c r="AT684" s="2"/>
      <c r="AU684" s="2"/>
      <c r="AV684" s="2"/>
      <c r="AW684" s="2"/>
      <c r="AX684" s="2"/>
      <c r="AY684" s="2"/>
      <c r="AZ684" s="2"/>
      <c r="BA684" s="2"/>
      <c r="BB684" s="2"/>
      <c r="BC684" s="2"/>
      <c r="BD684" s="2"/>
      <c r="BE684" s="2"/>
      <c r="BF684" s="2"/>
      <c r="BG684" s="2"/>
      <c r="BH684" s="2"/>
      <c r="BI684" s="2"/>
      <c r="BJ684" s="2"/>
      <c r="BK684" s="2"/>
      <c r="BL684" s="2"/>
      <c r="BM684" s="2"/>
      <c r="BN684" s="2"/>
      <c r="BO684" s="2"/>
      <c r="BP684" s="2"/>
      <c r="BQ684" s="2"/>
      <c r="BR684" s="2"/>
      <c r="BS684" s="2"/>
      <c r="BT684" s="2"/>
      <c r="BU684" s="2"/>
      <c r="BV684" s="2"/>
      <c r="BW684" s="2"/>
      <c r="BX684" s="2"/>
      <c r="BY684" s="2"/>
      <c r="BZ684" s="2"/>
      <c r="CA684" s="2"/>
      <c r="CB684" s="2"/>
      <c r="CC684" s="2"/>
      <c r="CD684" s="2"/>
      <c r="CE684" s="2"/>
      <c r="CF684" s="2"/>
    </row>
    <row r="685" spans="1:84" ht="12.65" customHeight="1" x14ac:dyDescent="0.35">
      <c r="A685" s="449">
        <v>7050</v>
      </c>
      <c r="B685" s="438" t="s">
        <v>689</v>
      </c>
      <c r="C685" s="2">
        <f>S71</f>
        <v>28817222.949999999</v>
      </c>
      <c r="D685" s="2">
        <f>(D616/D613)*S76</f>
        <v>-132163.99342520017</v>
      </c>
      <c r="E685" s="2">
        <f>(E624/E613)*SUM(C685:D685)</f>
        <v>15188855.534506794</v>
      </c>
      <c r="F685" s="2">
        <f>(F625/F613)*S64</f>
        <v>100773.65387304622</v>
      </c>
      <c r="G685" s="2">
        <f>(G626/G613)*S77</f>
        <v>0</v>
      </c>
      <c r="H685" s="2">
        <f>(H629/H613)*S60</f>
        <v>87095.254094234129</v>
      </c>
      <c r="I685" s="2">
        <f>(I630/I613)*S78</f>
        <v>129112.42262624683</v>
      </c>
      <c r="J685" s="2">
        <f>(J631/J613)*S79</f>
        <v>29273.874558830874</v>
      </c>
      <c r="K685" s="2">
        <f>(K645/K613)*S75</f>
        <v>753370.04548040743</v>
      </c>
      <c r="L685" s="2">
        <f>(L648/L613)*S80</f>
        <v>307.87568870774254</v>
      </c>
      <c r="M685" s="2">
        <f t="shared" si="20"/>
        <v>16156625</v>
      </c>
      <c r="N685" s="438" t="s">
        <v>690</v>
      </c>
      <c r="O685" s="2"/>
      <c r="P685" s="2"/>
      <c r="Q685" s="2"/>
      <c r="R685" s="2"/>
      <c r="S685" s="2"/>
      <c r="T685" s="2"/>
      <c r="U685" s="2"/>
      <c r="V685" s="2"/>
      <c r="W685" s="2"/>
      <c r="X685" s="2"/>
      <c r="Y685" s="2"/>
      <c r="Z685" s="2"/>
      <c r="AA685" s="2"/>
      <c r="AB685" s="2"/>
      <c r="AC685" s="2"/>
      <c r="AD685" s="2"/>
      <c r="AE685" s="2"/>
      <c r="AF685" s="2"/>
      <c r="AG685" s="2"/>
      <c r="AH685" s="2"/>
      <c r="AI685" s="2"/>
      <c r="AJ685" s="2"/>
      <c r="AK685" s="2"/>
      <c r="AL685" s="2"/>
      <c r="AM685" s="2"/>
      <c r="AN685" s="2"/>
      <c r="AO685" s="2"/>
      <c r="AP685" s="2"/>
      <c r="AQ685" s="2"/>
      <c r="AR685" s="2"/>
      <c r="AS685" s="2"/>
      <c r="AT685" s="2"/>
      <c r="AU685" s="2"/>
      <c r="AV685" s="2"/>
      <c r="AW685" s="2"/>
      <c r="AX685" s="2"/>
      <c r="AY685" s="2"/>
      <c r="AZ685" s="2"/>
      <c r="BA685" s="2"/>
      <c r="BB685" s="2"/>
      <c r="BC685" s="2"/>
      <c r="BD685" s="2"/>
      <c r="BE685" s="2"/>
      <c r="BF685" s="2"/>
      <c r="BG685" s="2"/>
      <c r="BH685" s="2"/>
      <c r="BI685" s="2"/>
      <c r="BJ685" s="2"/>
      <c r="BK685" s="2"/>
      <c r="BL685" s="2"/>
      <c r="BM685" s="2"/>
      <c r="BN685" s="2"/>
      <c r="BO685" s="2"/>
      <c r="BP685" s="2"/>
      <c r="BQ685" s="2"/>
      <c r="BR685" s="2"/>
      <c r="BS685" s="2"/>
      <c r="BT685" s="2"/>
      <c r="BU685" s="2"/>
      <c r="BV685" s="2"/>
      <c r="BW685" s="2"/>
      <c r="BX685" s="2"/>
      <c r="BY685" s="2"/>
      <c r="BZ685" s="2"/>
      <c r="CA685" s="2"/>
      <c r="CB685" s="2"/>
      <c r="CC685" s="2"/>
      <c r="CD685" s="2"/>
      <c r="CE685" s="2"/>
      <c r="CF685" s="2"/>
    </row>
    <row r="686" spans="1:84" ht="12.65" customHeight="1" x14ac:dyDescent="0.35">
      <c r="A686" s="449">
        <v>7060</v>
      </c>
      <c r="B686" s="438" t="s">
        <v>691</v>
      </c>
      <c r="C686" s="2">
        <f>T71</f>
        <v>1045110.42</v>
      </c>
      <c r="D686" s="2">
        <f>(D616/D613)*T76</f>
        <v>0</v>
      </c>
      <c r="E686" s="2">
        <f>(E624/E613)*SUM(C686:D686)</f>
        <v>553390.22349644813</v>
      </c>
      <c r="F686" s="2">
        <f>(F625/F613)*T64</f>
        <v>1866.150636881614</v>
      </c>
      <c r="G686" s="2">
        <f>(G626/G613)*T77</f>
        <v>0</v>
      </c>
      <c r="H686" s="2">
        <f>(H629/H613)*T60</f>
        <v>18132.788227813973</v>
      </c>
      <c r="I686" s="2">
        <f>(I630/I613)*T78</f>
        <v>0</v>
      </c>
      <c r="J686" s="2">
        <f>(J631/J613)*T79</f>
        <v>0</v>
      </c>
      <c r="K686" s="2">
        <f>(K645/K613)*T75</f>
        <v>19538.605957745265</v>
      </c>
      <c r="L686" s="2">
        <f>(L648/L613)*T80</f>
        <v>0</v>
      </c>
      <c r="M686" s="2">
        <f t="shared" si="20"/>
        <v>592928</v>
      </c>
      <c r="N686" s="438" t="s">
        <v>692</v>
      </c>
      <c r="O686" s="2"/>
      <c r="P686" s="2"/>
      <c r="Q686" s="2"/>
      <c r="R686" s="2"/>
      <c r="S686" s="2"/>
      <c r="T686" s="2"/>
      <c r="U686" s="2"/>
      <c r="V686" s="2"/>
      <c r="W686" s="2"/>
      <c r="X686" s="2"/>
      <c r="Y686" s="2"/>
      <c r="Z686" s="2"/>
      <c r="AA686" s="2"/>
      <c r="AB686" s="2"/>
      <c r="AC686" s="2"/>
      <c r="AD686" s="2"/>
      <c r="AE686" s="2"/>
      <c r="AF686" s="2"/>
      <c r="AG686" s="2"/>
      <c r="AH686" s="2"/>
      <c r="AI686" s="2"/>
      <c r="AJ686" s="2"/>
      <c r="AK686" s="2"/>
      <c r="AL686" s="2"/>
      <c r="AM686" s="2"/>
      <c r="AN686" s="2"/>
      <c r="AO686" s="2"/>
      <c r="AP686" s="2"/>
      <c r="AQ686" s="2"/>
      <c r="AR686" s="2"/>
      <c r="AS686" s="2"/>
      <c r="AT686" s="2"/>
      <c r="AU686" s="2"/>
      <c r="AV686" s="2"/>
      <c r="AW686" s="2"/>
      <c r="AX686" s="2"/>
      <c r="AY686" s="2"/>
      <c r="AZ686" s="2"/>
      <c r="BA686" s="2"/>
      <c r="BB686" s="2"/>
      <c r="BC686" s="2"/>
      <c r="BD686" s="2"/>
      <c r="BE686" s="2"/>
      <c r="BF686" s="2"/>
      <c r="BG686" s="2"/>
      <c r="BH686" s="2"/>
      <c r="BI686" s="2"/>
      <c r="BJ686" s="2"/>
      <c r="BK686" s="2"/>
      <c r="BL686" s="2"/>
      <c r="BM686" s="2"/>
      <c r="BN686" s="2"/>
      <c r="BO686" s="2"/>
      <c r="BP686" s="2"/>
      <c r="BQ686" s="2"/>
      <c r="BR686" s="2"/>
      <c r="BS686" s="2"/>
      <c r="BT686" s="2"/>
      <c r="BU686" s="2"/>
      <c r="BV686" s="2"/>
      <c r="BW686" s="2"/>
      <c r="BX686" s="2"/>
      <c r="BY686" s="2"/>
      <c r="BZ686" s="2"/>
      <c r="CA686" s="2"/>
      <c r="CB686" s="2"/>
      <c r="CC686" s="2"/>
      <c r="CD686" s="2"/>
      <c r="CE686" s="2"/>
      <c r="CF686" s="2"/>
    </row>
    <row r="687" spans="1:84" ht="12.65" customHeight="1" x14ac:dyDescent="0.35">
      <c r="A687" s="449">
        <v>7070</v>
      </c>
      <c r="B687" s="438" t="s">
        <v>109</v>
      </c>
      <c r="C687" s="2">
        <f>U71</f>
        <v>17736808.580000002</v>
      </c>
      <c r="D687" s="2">
        <f>(D616/D613)*U76</f>
        <v>-256202.06942297364</v>
      </c>
      <c r="E687" s="2">
        <f>(E624/E613)*SUM(C687:D687)</f>
        <v>9256052.3353519794</v>
      </c>
      <c r="F687" s="2">
        <f>(F625/F613)*U64</f>
        <v>20356.010865004435</v>
      </c>
      <c r="G687" s="2">
        <f>(G626/G613)*U77</f>
        <v>0</v>
      </c>
      <c r="H687" s="2">
        <f>(H629/H613)*U60</f>
        <v>437405.29049540625</v>
      </c>
      <c r="I687" s="2">
        <f>(I630/I613)*U78</f>
        <v>250286.54936777006</v>
      </c>
      <c r="J687" s="2">
        <f>(J631/J613)*U79</f>
        <v>0</v>
      </c>
      <c r="K687" s="2">
        <f>(K645/K613)*U75</f>
        <v>739190.52279524598</v>
      </c>
      <c r="L687" s="2">
        <f>(L648/L613)*U80</f>
        <v>0</v>
      </c>
      <c r="M687" s="2">
        <f t="shared" si="20"/>
        <v>10447089</v>
      </c>
      <c r="N687" s="438" t="s">
        <v>693</v>
      </c>
      <c r="O687" s="2"/>
      <c r="P687" s="2"/>
      <c r="Q687" s="2"/>
      <c r="R687" s="2"/>
      <c r="S687" s="2"/>
      <c r="T687" s="2"/>
      <c r="U687" s="2"/>
      <c r="V687" s="2"/>
      <c r="W687" s="2"/>
      <c r="X687" s="2"/>
      <c r="Y687" s="2"/>
      <c r="Z687" s="2"/>
      <c r="AA687" s="2"/>
      <c r="AB687" s="2"/>
      <c r="AC687" s="2"/>
      <c r="AD687" s="2"/>
      <c r="AE687" s="2"/>
      <c r="AF687" s="2"/>
      <c r="AG687" s="2"/>
      <c r="AH687" s="2"/>
      <c r="AI687" s="2"/>
      <c r="AJ687" s="2"/>
      <c r="AK687" s="2"/>
      <c r="AL687" s="2"/>
      <c r="AM687" s="2"/>
      <c r="AN687" s="2"/>
      <c r="AO687" s="2"/>
      <c r="AP687" s="2"/>
      <c r="AQ687" s="2"/>
      <c r="AR687" s="2"/>
      <c r="AS687" s="2"/>
      <c r="AT687" s="2"/>
      <c r="AU687" s="2"/>
      <c r="AV687" s="2"/>
      <c r="AW687" s="2"/>
      <c r="AX687" s="2"/>
      <c r="AY687" s="2"/>
      <c r="AZ687" s="2"/>
      <c r="BA687" s="2"/>
      <c r="BB687" s="2"/>
      <c r="BC687" s="2"/>
      <c r="BD687" s="2"/>
      <c r="BE687" s="2"/>
      <c r="BF687" s="2"/>
      <c r="BG687" s="2"/>
      <c r="BH687" s="2"/>
      <c r="BI687" s="2"/>
      <c r="BJ687" s="2"/>
      <c r="BK687" s="2"/>
      <c r="BL687" s="2"/>
      <c r="BM687" s="2"/>
      <c r="BN687" s="2"/>
      <c r="BO687" s="2"/>
      <c r="BP687" s="2"/>
      <c r="BQ687" s="2"/>
      <c r="BR687" s="2"/>
      <c r="BS687" s="2"/>
      <c r="BT687" s="2"/>
      <c r="BU687" s="2"/>
      <c r="BV687" s="2"/>
      <c r="BW687" s="2"/>
      <c r="BX687" s="2"/>
      <c r="BY687" s="2"/>
      <c r="BZ687" s="2"/>
      <c r="CA687" s="2"/>
      <c r="CB687" s="2"/>
      <c r="CC687" s="2"/>
      <c r="CD687" s="2"/>
      <c r="CE687" s="2"/>
      <c r="CF687" s="2"/>
    </row>
    <row r="688" spans="1:84" ht="12.65" customHeight="1" x14ac:dyDescent="0.35">
      <c r="A688" s="449">
        <v>7110</v>
      </c>
      <c r="B688" s="438" t="s">
        <v>694</v>
      </c>
      <c r="C688" s="2">
        <f>V71</f>
        <v>32696.36</v>
      </c>
      <c r="D688" s="2">
        <f>(D616/D613)*V76</f>
        <v>0</v>
      </c>
      <c r="E688" s="2">
        <f>(E624/E613)*SUM(C688:D688)</f>
        <v>17312.855772618102</v>
      </c>
      <c r="F688" s="2">
        <f>(F625/F613)*V64</f>
        <v>8.8917092246531588</v>
      </c>
      <c r="G688" s="2">
        <f>(G626/G613)*V77</f>
        <v>0</v>
      </c>
      <c r="H688" s="2">
        <f>(H629/H613)*V60</f>
        <v>1494.990518782535</v>
      </c>
      <c r="I688" s="2">
        <f>(I630/I613)*V78</f>
        <v>0</v>
      </c>
      <c r="J688" s="2">
        <f>(J631/J613)*V79</f>
        <v>0</v>
      </c>
      <c r="K688" s="2">
        <f>(K645/K613)*V75</f>
        <v>13999.380700525458</v>
      </c>
      <c r="L688" s="2">
        <f>(L648/L613)*V80</f>
        <v>0</v>
      </c>
      <c r="M688" s="2">
        <f t="shared" si="20"/>
        <v>32816</v>
      </c>
      <c r="N688" s="438" t="s">
        <v>695</v>
      </c>
      <c r="O688" s="2"/>
      <c r="P688" s="2"/>
      <c r="Q688" s="2"/>
      <c r="R688" s="2"/>
      <c r="S688" s="2"/>
      <c r="T688" s="2"/>
      <c r="U688" s="2"/>
      <c r="V688" s="2"/>
      <c r="W688" s="2"/>
      <c r="X688" s="2"/>
      <c r="Y688" s="2"/>
      <c r="Z688" s="2"/>
      <c r="AA688" s="2"/>
      <c r="AB688" s="2"/>
      <c r="AC688" s="2"/>
      <c r="AD688" s="2"/>
      <c r="AE688" s="2"/>
      <c r="AF688" s="2"/>
      <c r="AG688" s="2"/>
      <c r="AH688" s="2"/>
      <c r="AI688" s="2"/>
      <c r="AJ688" s="2"/>
      <c r="AK688" s="2"/>
      <c r="AL688" s="2"/>
      <c r="AM688" s="2"/>
      <c r="AN688" s="2"/>
      <c r="AO688" s="2"/>
      <c r="AP688" s="2"/>
      <c r="AQ688" s="2"/>
      <c r="AR688" s="2"/>
      <c r="AS688" s="2"/>
      <c r="AT688" s="2"/>
      <c r="AU688" s="2"/>
      <c r="AV688" s="2"/>
      <c r="AW688" s="2"/>
      <c r="AX688" s="2"/>
      <c r="AY688" s="2"/>
      <c r="AZ688" s="2"/>
      <c r="BA688" s="2"/>
      <c r="BB688" s="2"/>
      <c r="BC688" s="2"/>
      <c r="BD688" s="2"/>
      <c r="BE688" s="2"/>
      <c r="BF688" s="2"/>
      <c r="BG688" s="2"/>
      <c r="BH688" s="2"/>
      <c r="BI688" s="2"/>
      <c r="BJ688" s="2"/>
      <c r="BK688" s="2"/>
      <c r="BL688" s="2"/>
      <c r="BM688" s="2"/>
      <c r="BN688" s="2"/>
      <c r="BO688" s="2"/>
      <c r="BP688" s="2"/>
      <c r="BQ688" s="2"/>
      <c r="BR688" s="2"/>
      <c r="BS688" s="2"/>
      <c r="BT688" s="2"/>
      <c r="BU688" s="2"/>
      <c r="BV688" s="2"/>
      <c r="BW688" s="2"/>
      <c r="BX688" s="2"/>
      <c r="BY688" s="2"/>
      <c r="BZ688" s="2"/>
      <c r="CA688" s="2"/>
      <c r="CB688" s="2"/>
      <c r="CC688" s="2"/>
      <c r="CD688" s="2"/>
      <c r="CE688" s="2"/>
      <c r="CF688" s="2"/>
    </row>
    <row r="689" spans="1:84" ht="12.65" customHeight="1" x14ac:dyDescent="0.35">
      <c r="A689" s="449">
        <v>7120</v>
      </c>
      <c r="B689" s="438" t="s">
        <v>696</v>
      </c>
      <c r="C689" s="2">
        <f>W71</f>
        <v>1314109.04</v>
      </c>
      <c r="D689" s="2">
        <f>(D616/D613)*W76</f>
        <v>-22605.510430358776</v>
      </c>
      <c r="E689" s="2">
        <f>(E624/E613)*SUM(C689:D689)</f>
        <v>683856.37842458347</v>
      </c>
      <c r="F689" s="2">
        <f>(F625/F613)*W64</f>
        <v>356.4213403049846</v>
      </c>
      <c r="G689" s="2">
        <f>(G626/G613)*W77</f>
        <v>0</v>
      </c>
      <c r="H689" s="2">
        <f>(H629/H613)*W60</f>
        <v>34529.458433815969</v>
      </c>
      <c r="I689" s="2">
        <f>(I630/I613)*W78</f>
        <v>22083.56558186447</v>
      </c>
      <c r="J689" s="2">
        <f>(J631/J613)*W79</f>
        <v>0</v>
      </c>
      <c r="K689" s="2">
        <f>(K645/K613)*W75</f>
        <v>94093.244644475082</v>
      </c>
      <c r="L689" s="2">
        <f>(L648/L613)*W80</f>
        <v>0</v>
      </c>
      <c r="M689" s="2">
        <f t="shared" si="20"/>
        <v>812314</v>
      </c>
      <c r="N689" s="438" t="s">
        <v>697</v>
      </c>
      <c r="O689" s="2"/>
      <c r="P689" s="2"/>
      <c r="Q689" s="2"/>
      <c r="R689" s="2"/>
      <c r="S689" s="2"/>
      <c r="T689" s="2"/>
      <c r="U689" s="2"/>
      <c r="V689" s="2"/>
      <c r="W689" s="2"/>
      <c r="X689" s="2"/>
      <c r="Y689" s="2"/>
      <c r="Z689" s="2"/>
      <c r="AA689" s="2"/>
      <c r="AB689" s="2"/>
      <c r="AC689" s="2"/>
      <c r="AD689" s="2"/>
      <c r="AE689" s="2"/>
      <c r="AF689" s="2"/>
      <c r="AG689" s="2"/>
      <c r="AH689" s="2"/>
      <c r="AI689" s="2"/>
      <c r="AJ689" s="2"/>
      <c r="AK689" s="2"/>
      <c r="AL689" s="2"/>
      <c r="AM689" s="2"/>
      <c r="AN689" s="2"/>
      <c r="AO689" s="2"/>
      <c r="AP689" s="2"/>
      <c r="AQ689" s="2"/>
      <c r="AR689" s="2"/>
      <c r="AS689" s="2"/>
      <c r="AT689" s="2"/>
      <c r="AU689" s="2"/>
      <c r="AV689" s="2"/>
      <c r="AW689" s="2"/>
      <c r="AX689" s="2"/>
      <c r="AY689" s="2"/>
      <c r="AZ689" s="2"/>
      <c r="BA689" s="2"/>
      <c r="BB689" s="2"/>
      <c r="BC689" s="2"/>
      <c r="BD689" s="2"/>
      <c r="BE689" s="2"/>
      <c r="BF689" s="2"/>
      <c r="BG689" s="2"/>
      <c r="BH689" s="2"/>
      <c r="BI689" s="2"/>
      <c r="BJ689" s="2"/>
      <c r="BK689" s="2"/>
      <c r="BL689" s="2"/>
      <c r="BM689" s="2"/>
      <c r="BN689" s="2"/>
      <c r="BO689" s="2"/>
      <c r="BP689" s="2"/>
      <c r="BQ689" s="2"/>
      <c r="BR689" s="2"/>
      <c r="BS689" s="2"/>
      <c r="BT689" s="2"/>
      <c r="BU689" s="2"/>
      <c r="BV689" s="2"/>
      <c r="BW689" s="2"/>
      <c r="BX689" s="2"/>
      <c r="BY689" s="2"/>
      <c r="BZ689" s="2"/>
      <c r="CA689" s="2"/>
      <c r="CB689" s="2"/>
      <c r="CC689" s="2"/>
      <c r="CD689" s="2"/>
      <c r="CE689" s="2"/>
      <c r="CF689" s="2"/>
    </row>
    <row r="690" spans="1:84" ht="12.65" customHeight="1" x14ac:dyDescent="0.35">
      <c r="A690" s="449">
        <v>7130</v>
      </c>
      <c r="B690" s="438" t="s">
        <v>698</v>
      </c>
      <c r="C690" s="2">
        <f>X71</f>
        <v>1672554.2099999997</v>
      </c>
      <c r="D690" s="2">
        <f>(D616/D613)*X76</f>
        <v>-24792.532290176638</v>
      </c>
      <c r="E690" s="2">
        <f>(E624/E613)*SUM(C690:D690)</f>
        <v>872496.51869007421</v>
      </c>
      <c r="F690" s="2">
        <f>(F625/F613)*X64</f>
        <v>901.51532115378257</v>
      </c>
      <c r="G690" s="2">
        <f>(G626/G613)*X77</f>
        <v>0</v>
      </c>
      <c r="H690" s="2">
        <f>(H629/H613)*X60</f>
        <v>51311.932644665074</v>
      </c>
      <c r="I690" s="2">
        <f>(I630/I613)*X78</f>
        <v>24220.090692370126</v>
      </c>
      <c r="J690" s="2">
        <f>(J631/J613)*X79</f>
        <v>0</v>
      </c>
      <c r="K690" s="2">
        <f>(K645/K613)*X75</f>
        <v>333618.50063569634</v>
      </c>
      <c r="L690" s="2">
        <f>(L648/L613)*X80</f>
        <v>0</v>
      </c>
      <c r="M690" s="2">
        <f t="shared" si="20"/>
        <v>1257756</v>
      </c>
      <c r="N690" s="438" t="s">
        <v>699</v>
      </c>
      <c r="O690" s="2"/>
      <c r="P690" s="2"/>
      <c r="Q690" s="2"/>
      <c r="R690" s="2"/>
      <c r="S690" s="2"/>
      <c r="T690" s="2"/>
      <c r="U690" s="2"/>
      <c r="V690" s="2"/>
      <c r="W690" s="2"/>
      <c r="X690" s="2"/>
      <c r="Y690" s="2"/>
      <c r="Z690" s="2"/>
      <c r="AA690" s="2"/>
      <c r="AB690" s="2"/>
      <c r="AC690" s="2"/>
      <c r="AD690" s="2"/>
      <c r="AE690" s="2"/>
      <c r="AF690" s="2"/>
      <c r="AG690" s="2"/>
      <c r="AH690" s="2"/>
      <c r="AI690" s="2"/>
      <c r="AJ690" s="2"/>
      <c r="AK690" s="2"/>
      <c r="AL690" s="2"/>
      <c r="AM690" s="2"/>
      <c r="AN690" s="2"/>
      <c r="AO690" s="2"/>
      <c r="AP690" s="2"/>
      <c r="AQ690" s="2"/>
      <c r="AR690" s="2"/>
      <c r="AS690" s="2"/>
      <c r="AT690" s="2"/>
      <c r="AU690" s="2"/>
      <c r="AV690" s="2"/>
      <c r="AW690" s="2"/>
      <c r="AX690" s="2"/>
      <c r="AY690" s="2"/>
      <c r="AZ690" s="2"/>
      <c r="BA690" s="2"/>
      <c r="BB690" s="2"/>
      <c r="BC690" s="2"/>
      <c r="BD690" s="2"/>
      <c r="BE690" s="2"/>
      <c r="BF690" s="2"/>
      <c r="BG690" s="2"/>
      <c r="BH690" s="2"/>
      <c r="BI690" s="2"/>
      <c r="BJ690" s="2"/>
      <c r="BK690" s="2"/>
      <c r="BL690" s="2"/>
      <c r="BM690" s="2"/>
      <c r="BN690" s="2"/>
      <c r="BO690" s="2"/>
      <c r="BP690" s="2"/>
      <c r="BQ690" s="2"/>
      <c r="BR690" s="2"/>
      <c r="BS690" s="2"/>
      <c r="BT690" s="2"/>
      <c r="BU690" s="2"/>
      <c r="BV690" s="2"/>
      <c r="BW690" s="2"/>
      <c r="BX690" s="2"/>
      <c r="BY690" s="2"/>
      <c r="BZ690" s="2"/>
      <c r="CA690" s="2"/>
      <c r="CB690" s="2"/>
      <c r="CC690" s="2"/>
      <c r="CD690" s="2"/>
      <c r="CE690" s="2"/>
      <c r="CF690" s="2"/>
    </row>
    <row r="691" spans="1:84" ht="12.65" customHeight="1" x14ac:dyDescent="0.35">
      <c r="A691" s="449">
        <v>7140</v>
      </c>
      <c r="B691" s="438" t="s">
        <v>1250</v>
      </c>
      <c r="C691" s="2">
        <f>Y71</f>
        <v>10992712.380000001</v>
      </c>
      <c r="D691" s="2">
        <f>(D616/D613)*Y76</f>
        <v>-293664.24559071584</v>
      </c>
      <c r="E691" s="2">
        <f>(E624/E613)*SUM(C691:D691)</f>
        <v>5665189.557960785</v>
      </c>
      <c r="F691" s="2">
        <f>(F625/F613)*Y64</f>
        <v>4418.2779185332929</v>
      </c>
      <c r="G691" s="2">
        <f>(G626/G613)*Y77</f>
        <v>0</v>
      </c>
      <c r="H691" s="2">
        <f>(H629/H613)*Y60</f>
        <v>350358.26190177799</v>
      </c>
      <c r="I691" s="2">
        <f>(I630/I613)*Y78</f>
        <v>286883.75104513846</v>
      </c>
      <c r="J691" s="2">
        <f>(J631/J613)*Y79</f>
        <v>54816.602093350913</v>
      </c>
      <c r="K691" s="2">
        <f>(K645/K613)*Y75</f>
        <v>647864.65535663976</v>
      </c>
      <c r="L691" s="2">
        <f>(L648/L613)*Y80</f>
        <v>326963.98140762257</v>
      </c>
      <c r="M691" s="2">
        <f t="shared" si="20"/>
        <v>7042831</v>
      </c>
      <c r="N691" s="438" t="s">
        <v>700</v>
      </c>
      <c r="O691" s="2"/>
      <c r="P691" s="2"/>
      <c r="Q691" s="2"/>
      <c r="R691" s="2"/>
      <c r="S691" s="2"/>
      <c r="T691" s="2"/>
      <c r="U691" s="2"/>
      <c r="V691" s="2"/>
      <c r="W691" s="2"/>
      <c r="X691" s="2"/>
      <c r="Y691" s="2"/>
      <c r="Z691" s="2"/>
      <c r="AA691" s="2"/>
      <c r="AB691" s="2"/>
      <c r="AC691" s="2"/>
      <c r="AD691" s="2"/>
      <c r="AE691" s="2"/>
      <c r="AF691" s="2"/>
      <c r="AG691" s="2"/>
      <c r="AH691" s="2"/>
      <c r="AI691" s="2"/>
      <c r="AJ691" s="2"/>
      <c r="AK691" s="2"/>
      <c r="AL691" s="2"/>
      <c r="AM691" s="2"/>
      <c r="AN691" s="2"/>
      <c r="AO691" s="2"/>
      <c r="AP691" s="2"/>
      <c r="AQ691" s="2"/>
      <c r="AR691" s="2"/>
      <c r="AS691" s="2"/>
      <c r="AT691" s="2"/>
      <c r="AU691" s="2"/>
      <c r="AV691" s="2"/>
      <c r="AW691" s="2"/>
      <c r="AX691" s="2"/>
      <c r="AY691" s="2"/>
      <c r="AZ691" s="2"/>
      <c r="BA691" s="2"/>
      <c r="BB691" s="2"/>
      <c r="BC691" s="2"/>
      <c r="BD691" s="2"/>
      <c r="BE691" s="2"/>
      <c r="BF691" s="2"/>
      <c r="BG691" s="2"/>
      <c r="BH691" s="2"/>
      <c r="BI691" s="2"/>
      <c r="BJ691" s="2"/>
      <c r="BK691" s="2"/>
      <c r="BL691" s="2"/>
      <c r="BM691" s="2"/>
      <c r="BN691" s="2"/>
      <c r="BO691" s="2"/>
      <c r="BP691" s="2"/>
      <c r="BQ691" s="2"/>
      <c r="BR691" s="2"/>
      <c r="BS691" s="2"/>
      <c r="BT691" s="2"/>
      <c r="BU691" s="2"/>
      <c r="BV691" s="2"/>
      <c r="BW691" s="2"/>
      <c r="BX691" s="2"/>
      <c r="BY691" s="2"/>
      <c r="BZ691" s="2"/>
      <c r="CA691" s="2"/>
      <c r="CB691" s="2"/>
      <c r="CC691" s="2"/>
      <c r="CD691" s="2"/>
      <c r="CE691" s="2"/>
      <c r="CF691" s="2"/>
    </row>
    <row r="692" spans="1:84" ht="12.65" customHeight="1" x14ac:dyDescent="0.35">
      <c r="A692" s="449">
        <v>7150</v>
      </c>
      <c r="B692" s="438" t="s">
        <v>701</v>
      </c>
      <c r="C692" s="2">
        <f>Z71</f>
        <v>0</v>
      </c>
      <c r="D692" s="2">
        <f>(D616/D613)*Z76</f>
        <v>0</v>
      </c>
      <c r="E692" s="2">
        <f>(E624/E613)*SUM(C692:D692)</f>
        <v>0</v>
      </c>
      <c r="F692" s="2">
        <f>(F625/F613)*Z64</f>
        <v>0</v>
      </c>
      <c r="G692" s="2">
        <f>(G626/G613)*Z77</f>
        <v>0</v>
      </c>
      <c r="H692" s="2">
        <f>(H629/H613)*Z60</f>
        <v>0</v>
      </c>
      <c r="I692" s="2">
        <f>(I630/I613)*Z78</f>
        <v>0</v>
      </c>
      <c r="J692" s="2">
        <f>(J631/J613)*Z79</f>
        <v>0</v>
      </c>
      <c r="K692" s="2">
        <f>(K645/K613)*Z75</f>
        <v>0</v>
      </c>
      <c r="L692" s="2">
        <f>(L648/L613)*Z80</f>
        <v>0</v>
      </c>
      <c r="M692" s="2">
        <f t="shared" si="20"/>
        <v>0</v>
      </c>
      <c r="N692" s="438" t="s">
        <v>702</v>
      </c>
      <c r="O692" s="2"/>
      <c r="P692" s="2"/>
      <c r="Q692" s="2"/>
      <c r="R692" s="2"/>
      <c r="S692" s="2"/>
      <c r="T692" s="2"/>
      <c r="U692" s="2"/>
      <c r="V692" s="2"/>
      <c r="W692" s="2"/>
      <c r="X692" s="2"/>
      <c r="Y692" s="2"/>
      <c r="Z692" s="2"/>
      <c r="AA692" s="2"/>
      <c r="AB692" s="2"/>
      <c r="AC692" s="2"/>
      <c r="AD692" s="2"/>
      <c r="AE692" s="2"/>
      <c r="AF692" s="2"/>
      <c r="AG692" s="2"/>
      <c r="AH692" s="2"/>
      <c r="AI692" s="2"/>
      <c r="AJ692" s="2"/>
      <c r="AK692" s="2"/>
      <c r="AL692" s="2"/>
      <c r="AM692" s="2"/>
      <c r="AN692" s="2"/>
      <c r="AO692" s="2"/>
      <c r="AP692" s="2"/>
      <c r="AQ692" s="2"/>
      <c r="AR692" s="2"/>
      <c r="AS692" s="2"/>
      <c r="AT692" s="2"/>
      <c r="AU692" s="2"/>
      <c r="AV692" s="2"/>
      <c r="AW692" s="2"/>
      <c r="AX692" s="2"/>
      <c r="AY692" s="2"/>
      <c r="AZ692" s="2"/>
      <c r="BA692" s="2"/>
      <c r="BB692" s="2"/>
      <c r="BC692" s="2"/>
      <c r="BD692" s="2"/>
      <c r="BE692" s="2"/>
      <c r="BF692" s="2"/>
      <c r="BG692" s="2"/>
      <c r="BH692" s="2"/>
      <c r="BI692" s="2"/>
      <c r="BJ692" s="2"/>
      <c r="BK692" s="2"/>
      <c r="BL692" s="2"/>
      <c r="BM692" s="2"/>
      <c r="BN692" s="2"/>
      <c r="BO692" s="2"/>
      <c r="BP692" s="2"/>
      <c r="BQ692" s="2"/>
      <c r="BR692" s="2"/>
      <c r="BS692" s="2"/>
      <c r="BT692" s="2"/>
      <c r="BU692" s="2"/>
      <c r="BV692" s="2"/>
      <c r="BW692" s="2"/>
      <c r="BX692" s="2"/>
      <c r="BY692" s="2"/>
      <c r="BZ692" s="2"/>
      <c r="CA692" s="2"/>
      <c r="CB692" s="2"/>
      <c r="CC692" s="2"/>
      <c r="CD692" s="2"/>
      <c r="CE692" s="2"/>
      <c r="CF692" s="2"/>
    </row>
    <row r="693" spans="1:84" ht="12.65" customHeight="1" x14ac:dyDescent="0.35">
      <c r="A693" s="449">
        <v>7160</v>
      </c>
      <c r="B693" s="438" t="s">
        <v>703</v>
      </c>
      <c r="C693" s="2">
        <f>AA71</f>
        <v>0</v>
      </c>
      <c r="D693" s="2">
        <f>(D616/D613)*AA76</f>
        <v>0</v>
      </c>
      <c r="E693" s="2">
        <f>(E624/E613)*SUM(C693:D693)</f>
        <v>0</v>
      </c>
      <c r="F693" s="2">
        <f>(F625/F613)*AA64</f>
        <v>0</v>
      </c>
      <c r="G693" s="2">
        <f>(G626/G613)*AA77</f>
        <v>0</v>
      </c>
      <c r="H693" s="2">
        <f>(H629/H613)*AA60</f>
        <v>0</v>
      </c>
      <c r="I693" s="2">
        <f>(I630/I613)*AA78</f>
        <v>0</v>
      </c>
      <c r="J693" s="2">
        <f>(J631/J613)*AA79</f>
        <v>0</v>
      </c>
      <c r="K693" s="2">
        <f>(K645/K613)*AA75</f>
        <v>0</v>
      </c>
      <c r="L693" s="2">
        <f>(L648/L613)*AA80</f>
        <v>0</v>
      </c>
      <c r="M693" s="2">
        <f t="shared" si="20"/>
        <v>0</v>
      </c>
      <c r="N693" s="438" t="s">
        <v>704</v>
      </c>
      <c r="O693" s="2"/>
      <c r="P693" s="2"/>
      <c r="Q693" s="2"/>
      <c r="R693" s="2"/>
      <c r="S693" s="2"/>
      <c r="T693" s="2"/>
      <c r="U693" s="2"/>
      <c r="V693" s="2"/>
      <c r="W693" s="2"/>
      <c r="X693" s="2"/>
      <c r="Y693" s="2"/>
      <c r="Z693" s="2"/>
      <c r="AA693" s="2"/>
      <c r="AB693" s="2"/>
      <c r="AC693" s="2"/>
      <c r="AD693" s="2"/>
      <c r="AE693" s="2"/>
      <c r="AF693" s="2"/>
      <c r="AG693" s="2"/>
      <c r="AH693" s="2"/>
      <c r="AI693" s="2"/>
      <c r="AJ693" s="2"/>
      <c r="AK693" s="2"/>
      <c r="AL693" s="2"/>
      <c r="AM693" s="2"/>
      <c r="AN693" s="2"/>
      <c r="AO693" s="2"/>
      <c r="AP693" s="2"/>
      <c r="AQ693" s="2"/>
      <c r="AR693" s="2"/>
      <c r="AS693" s="2"/>
      <c r="AT693" s="2"/>
      <c r="AU693" s="2"/>
      <c r="AV693" s="2"/>
      <c r="AW693" s="2"/>
      <c r="AX693" s="2"/>
      <c r="AY693" s="2"/>
      <c r="AZ693" s="2"/>
      <c r="BA693" s="2"/>
      <c r="BB693" s="2"/>
      <c r="BC693" s="2"/>
      <c r="BD693" s="2"/>
      <c r="BE693" s="2"/>
      <c r="BF693" s="2"/>
      <c r="BG693" s="2"/>
      <c r="BH693" s="2"/>
      <c r="BI693" s="2"/>
      <c r="BJ693" s="2"/>
      <c r="BK693" s="2"/>
      <c r="BL693" s="2"/>
      <c r="BM693" s="2"/>
      <c r="BN693" s="2"/>
      <c r="BO693" s="2"/>
      <c r="BP693" s="2"/>
      <c r="BQ693" s="2"/>
      <c r="BR693" s="2"/>
      <c r="BS693" s="2"/>
      <c r="BT693" s="2"/>
      <c r="BU693" s="2"/>
      <c r="BV693" s="2"/>
      <c r="BW693" s="2"/>
      <c r="BX693" s="2"/>
      <c r="BY693" s="2"/>
      <c r="BZ693" s="2"/>
      <c r="CA693" s="2"/>
      <c r="CB693" s="2"/>
      <c r="CC693" s="2"/>
      <c r="CD693" s="2"/>
      <c r="CE693" s="2"/>
      <c r="CF693" s="2"/>
    </row>
    <row r="694" spans="1:84" ht="12.65" customHeight="1" x14ac:dyDescent="0.35">
      <c r="A694" s="449">
        <v>7170</v>
      </c>
      <c r="B694" s="438" t="s">
        <v>115</v>
      </c>
      <c r="C694" s="2">
        <f>AB71</f>
        <v>18393603.350000001</v>
      </c>
      <c r="D694" s="2">
        <f>(D616/D613)*AB76</f>
        <v>-166213.66134615761</v>
      </c>
      <c r="E694" s="2">
        <f>(E624/E613)*SUM(C694:D694)</f>
        <v>9651477.0693425927</v>
      </c>
      <c r="F694" s="2">
        <f>(F625/F613)*AB64</f>
        <v>29045.871760645336</v>
      </c>
      <c r="G694" s="2">
        <f>(G626/G613)*AB77</f>
        <v>0</v>
      </c>
      <c r="H694" s="2">
        <f>(H629/H613)*AB60</f>
        <v>459106.76576805592</v>
      </c>
      <c r="I694" s="2">
        <f>(I630/I613)*AB78</f>
        <v>162375.90839842966</v>
      </c>
      <c r="J694" s="2">
        <f>(J631/J613)*AB79</f>
        <v>0</v>
      </c>
      <c r="K694" s="2">
        <f>(K645/K613)*AB75</f>
        <v>333970.0353883474</v>
      </c>
      <c r="L694" s="2">
        <f>(L648/L613)*AB80</f>
        <v>0</v>
      </c>
      <c r="M694" s="2">
        <f t="shared" si="20"/>
        <v>10469762</v>
      </c>
      <c r="N694" s="438" t="s">
        <v>705</v>
      </c>
      <c r="O694" s="2"/>
      <c r="P694" s="2"/>
      <c r="Q694" s="2"/>
      <c r="R694" s="2"/>
      <c r="S694" s="2"/>
      <c r="T694" s="2"/>
      <c r="U694" s="2"/>
      <c r="V694" s="2"/>
      <c r="W694" s="2"/>
      <c r="X694" s="2"/>
      <c r="Y694" s="2"/>
      <c r="Z694" s="2"/>
      <c r="AA694" s="2"/>
      <c r="AB694" s="2"/>
      <c r="AC694" s="2"/>
      <c r="AD694" s="2"/>
      <c r="AE694" s="2"/>
      <c r="AF694" s="2"/>
      <c r="AG694" s="2"/>
      <c r="AH694" s="2"/>
      <c r="AI694" s="2"/>
      <c r="AJ694" s="2"/>
      <c r="AK694" s="2"/>
      <c r="AL694" s="2"/>
      <c r="AM694" s="2"/>
      <c r="AN694" s="2"/>
      <c r="AO694" s="2"/>
      <c r="AP694" s="2"/>
      <c r="AQ694" s="2"/>
      <c r="AR694" s="2"/>
      <c r="AS694" s="2"/>
      <c r="AT694" s="2"/>
      <c r="AU694" s="2"/>
      <c r="AV694" s="2"/>
      <c r="AW694" s="2"/>
      <c r="AX694" s="2"/>
      <c r="AY694" s="2"/>
      <c r="AZ694" s="2"/>
      <c r="BA694" s="2"/>
      <c r="BB694" s="2"/>
      <c r="BC694" s="2"/>
      <c r="BD694" s="2"/>
      <c r="BE694" s="2"/>
      <c r="BF694" s="2"/>
      <c r="BG694" s="2"/>
      <c r="BH694" s="2"/>
      <c r="BI694" s="2"/>
      <c r="BJ694" s="2"/>
      <c r="BK694" s="2"/>
      <c r="BL694" s="2"/>
      <c r="BM694" s="2"/>
      <c r="BN694" s="2"/>
      <c r="BO694" s="2"/>
      <c r="BP694" s="2"/>
      <c r="BQ694" s="2"/>
      <c r="BR694" s="2"/>
      <c r="BS694" s="2"/>
      <c r="BT694" s="2"/>
      <c r="BU694" s="2"/>
      <c r="BV694" s="2"/>
      <c r="BW694" s="2"/>
      <c r="BX694" s="2"/>
      <c r="BY694" s="2"/>
      <c r="BZ694" s="2"/>
      <c r="CA694" s="2"/>
      <c r="CB694" s="2"/>
      <c r="CC694" s="2"/>
      <c r="CD694" s="2"/>
      <c r="CE694" s="2"/>
      <c r="CF694" s="2"/>
    </row>
    <row r="695" spans="1:84" ht="12.65" customHeight="1" x14ac:dyDescent="0.35">
      <c r="A695" s="449">
        <v>7180</v>
      </c>
      <c r="B695" s="438" t="s">
        <v>706</v>
      </c>
      <c r="C695" s="2">
        <f>AC71</f>
        <v>3062428.09</v>
      </c>
      <c r="D695" s="2">
        <f>(D616/D613)*AC76</f>
        <v>-41760.805340487641</v>
      </c>
      <c r="E695" s="2">
        <f>(E624/E613)*SUM(C695:D695)</f>
        <v>1599455.6285891177</v>
      </c>
      <c r="F695" s="2">
        <f>(F625/F613)*AC64</f>
        <v>861.97626634671963</v>
      </c>
      <c r="G695" s="2">
        <f>(G626/G613)*AC77</f>
        <v>0</v>
      </c>
      <c r="H695" s="2">
        <f>(H629/H613)*AC60</f>
        <v>107446.41534991897</v>
      </c>
      <c r="I695" s="2">
        <f>(I630/I613)*AC78</f>
        <v>40796.578618707092</v>
      </c>
      <c r="J695" s="2">
        <f>(J631/J613)*AC79</f>
        <v>0</v>
      </c>
      <c r="K695" s="2">
        <f>(K645/K613)*AC75</f>
        <v>115959.44408147741</v>
      </c>
      <c r="L695" s="2">
        <f>(L648/L613)*AC80</f>
        <v>307.87568870774254</v>
      </c>
      <c r="M695" s="2">
        <f t="shared" si="20"/>
        <v>1823067</v>
      </c>
      <c r="N695" s="438" t="s">
        <v>707</v>
      </c>
      <c r="O695" s="2"/>
      <c r="P695" s="2"/>
      <c r="Q695" s="2"/>
      <c r="R695" s="2"/>
      <c r="S695" s="2"/>
      <c r="T695" s="2"/>
      <c r="U695" s="2"/>
      <c r="V695" s="2"/>
      <c r="W695" s="2"/>
      <c r="X695" s="2"/>
      <c r="Y695" s="2"/>
      <c r="Z695" s="2"/>
      <c r="AA695" s="2"/>
      <c r="AB695" s="2"/>
      <c r="AC695" s="2"/>
      <c r="AD695" s="2"/>
      <c r="AE695" s="2"/>
      <c r="AF695" s="2"/>
      <c r="AG695" s="2"/>
      <c r="AH695" s="2"/>
      <c r="AI695" s="2"/>
      <c r="AJ695" s="2"/>
      <c r="AK695" s="2"/>
      <c r="AL695" s="2"/>
      <c r="AM695" s="2"/>
      <c r="AN695" s="2"/>
      <c r="AO695" s="2"/>
      <c r="AP695" s="2"/>
      <c r="AQ695" s="2"/>
      <c r="AR695" s="2"/>
      <c r="AS695" s="2"/>
      <c r="AT695" s="2"/>
      <c r="AU695" s="2"/>
      <c r="AV695" s="2"/>
      <c r="AW695" s="2"/>
      <c r="AX695" s="2"/>
      <c r="AY695" s="2"/>
      <c r="AZ695" s="2"/>
      <c r="BA695" s="2"/>
      <c r="BB695" s="2"/>
      <c r="BC695" s="2"/>
      <c r="BD695" s="2"/>
      <c r="BE695" s="2"/>
      <c r="BF695" s="2"/>
      <c r="BG695" s="2"/>
      <c r="BH695" s="2"/>
      <c r="BI695" s="2"/>
      <c r="BJ695" s="2"/>
      <c r="BK695" s="2"/>
      <c r="BL695" s="2"/>
      <c r="BM695" s="2"/>
      <c r="BN695" s="2"/>
      <c r="BO695" s="2"/>
      <c r="BP695" s="2"/>
      <c r="BQ695" s="2"/>
      <c r="BR695" s="2"/>
      <c r="BS695" s="2"/>
      <c r="BT695" s="2"/>
      <c r="BU695" s="2"/>
      <c r="BV695" s="2"/>
      <c r="BW695" s="2"/>
      <c r="BX695" s="2"/>
      <c r="BY695" s="2"/>
      <c r="BZ695" s="2"/>
      <c r="CA695" s="2"/>
      <c r="CB695" s="2"/>
      <c r="CC695" s="2"/>
      <c r="CD695" s="2"/>
      <c r="CE695" s="2"/>
      <c r="CF695" s="2"/>
    </row>
    <row r="696" spans="1:84" ht="12.65" customHeight="1" x14ac:dyDescent="0.35">
      <c r="A696" s="449">
        <v>7190</v>
      </c>
      <c r="B696" s="438" t="s">
        <v>117</v>
      </c>
      <c r="C696" s="2">
        <f>AD71</f>
        <v>723844.94000000006</v>
      </c>
      <c r="D696" s="2">
        <f>(D616/D613)*AD76</f>
        <v>-57710.982007779989</v>
      </c>
      <c r="E696" s="2">
        <f>(E624/E613)*SUM(C696:D696)</f>
        <v>352720.64352002949</v>
      </c>
      <c r="F696" s="2">
        <f>(F625/F613)*AD64</f>
        <v>53.320632303039076</v>
      </c>
      <c r="G696" s="2">
        <f>(G626/G613)*AD77</f>
        <v>0</v>
      </c>
      <c r="H696" s="2">
        <f>(H629/H613)*AD60</f>
        <v>0</v>
      </c>
      <c r="I696" s="2">
        <f>(I630/I613)*AD78</f>
        <v>56378.477269463838</v>
      </c>
      <c r="J696" s="2">
        <f>(J631/J613)*AD79</f>
        <v>0</v>
      </c>
      <c r="K696" s="2">
        <f>(K645/K613)*AD75</f>
        <v>17188.653129052851</v>
      </c>
      <c r="L696" s="2">
        <f>(L648/L613)*AD80</f>
        <v>0</v>
      </c>
      <c r="M696" s="2">
        <f t="shared" si="20"/>
        <v>368630</v>
      </c>
      <c r="N696" s="438" t="s">
        <v>708</v>
      </c>
      <c r="O696" s="2"/>
      <c r="P696" s="2"/>
      <c r="Q696" s="2"/>
      <c r="R696" s="2"/>
      <c r="S696" s="2"/>
      <c r="T696" s="2"/>
      <c r="U696" s="2"/>
      <c r="V696" s="2"/>
      <c r="W696" s="2"/>
      <c r="X696" s="2"/>
      <c r="Y696" s="2"/>
      <c r="Z696" s="2"/>
      <c r="AA696" s="2"/>
      <c r="AB696" s="2"/>
      <c r="AC696" s="2"/>
      <c r="AD696" s="2"/>
      <c r="AE696" s="2"/>
      <c r="AF696" s="2"/>
      <c r="AG696" s="2"/>
      <c r="AH696" s="2"/>
      <c r="AI696" s="2"/>
      <c r="AJ696" s="2"/>
      <c r="AK696" s="2"/>
      <c r="AL696" s="2"/>
      <c r="AM696" s="2"/>
      <c r="AN696" s="2"/>
      <c r="AO696" s="2"/>
      <c r="AP696" s="2"/>
      <c r="AQ696" s="2"/>
      <c r="AR696" s="2"/>
      <c r="AS696" s="2"/>
      <c r="AT696" s="2"/>
      <c r="AU696" s="2"/>
      <c r="AV696" s="2"/>
      <c r="AW696" s="2"/>
      <c r="AX696" s="2"/>
      <c r="AY696" s="2"/>
      <c r="AZ696" s="2"/>
      <c r="BA696" s="2"/>
      <c r="BB696" s="2"/>
      <c r="BC696" s="2"/>
      <c r="BD696" s="2"/>
      <c r="BE696" s="2"/>
      <c r="BF696" s="2"/>
      <c r="BG696" s="2"/>
      <c r="BH696" s="2"/>
      <c r="BI696" s="2"/>
      <c r="BJ696" s="2"/>
      <c r="BK696" s="2"/>
      <c r="BL696" s="2"/>
      <c r="BM696" s="2"/>
      <c r="BN696" s="2"/>
      <c r="BO696" s="2"/>
      <c r="BP696" s="2"/>
      <c r="BQ696" s="2"/>
      <c r="BR696" s="2"/>
      <c r="BS696" s="2"/>
      <c r="BT696" s="2"/>
      <c r="BU696" s="2"/>
      <c r="BV696" s="2"/>
      <c r="BW696" s="2"/>
      <c r="BX696" s="2"/>
      <c r="BY696" s="2"/>
      <c r="BZ696" s="2"/>
      <c r="CA696" s="2"/>
      <c r="CB696" s="2"/>
      <c r="CC696" s="2"/>
      <c r="CD696" s="2"/>
      <c r="CE696" s="2"/>
      <c r="CF696" s="2"/>
    </row>
    <row r="697" spans="1:84" ht="12.65" customHeight="1" x14ac:dyDescent="0.35">
      <c r="A697" s="449">
        <v>7200</v>
      </c>
      <c r="B697" s="438" t="s">
        <v>709</v>
      </c>
      <c r="C697" s="2">
        <f>AE71</f>
        <v>3491482.4900000007</v>
      </c>
      <c r="D697" s="2">
        <f>(D616/D613)*AE76</f>
        <v>-176960.23427802123</v>
      </c>
      <c r="E697" s="2">
        <f>(E624/E613)*SUM(C697:D697)</f>
        <v>1755053.0324613333</v>
      </c>
      <c r="F697" s="2">
        <f>(F625/F613)*AE64</f>
        <v>1563.5711173953134</v>
      </c>
      <c r="G697" s="2">
        <f>(G626/G613)*AE77</f>
        <v>0</v>
      </c>
      <c r="H697" s="2">
        <f>(H629/H613)*AE60</f>
        <v>152730.16041884801</v>
      </c>
      <c r="I697" s="2">
        <f>(I630/I613)*AE78</f>
        <v>172874.35075177642</v>
      </c>
      <c r="J697" s="2">
        <f>(J631/J613)*AE79</f>
        <v>0</v>
      </c>
      <c r="K697" s="2">
        <f>(K645/K613)*AE75</f>
        <v>81226.282698970943</v>
      </c>
      <c r="L697" s="2">
        <f>(L648/L613)*AE80</f>
        <v>307.87568870774254</v>
      </c>
      <c r="M697" s="2">
        <f t="shared" si="20"/>
        <v>1986795</v>
      </c>
      <c r="N697" s="438" t="s">
        <v>710</v>
      </c>
      <c r="O697" s="2"/>
      <c r="P697" s="2"/>
      <c r="Q697" s="2"/>
      <c r="R697" s="2"/>
      <c r="S697" s="2"/>
      <c r="T697" s="2"/>
      <c r="U697" s="2"/>
      <c r="V697" s="2"/>
      <c r="W697" s="2"/>
      <c r="X697" s="2"/>
      <c r="Y697" s="2"/>
      <c r="Z697" s="2"/>
      <c r="AA697" s="2"/>
      <c r="AB697" s="2"/>
      <c r="AC697" s="2"/>
      <c r="AD697" s="2"/>
      <c r="AE697" s="2"/>
      <c r="AF697" s="2"/>
      <c r="AG697" s="2"/>
      <c r="AH697" s="2"/>
      <c r="AI697" s="2"/>
      <c r="AJ697" s="2"/>
      <c r="AK697" s="2"/>
      <c r="AL697" s="2"/>
      <c r="AM697" s="2"/>
      <c r="AN697" s="2"/>
      <c r="AO697" s="2"/>
      <c r="AP697" s="2"/>
      <c r="AQ697" s="2"/>
      <c r="AR697" s="2"/>
      <c r="AS697" s="2"/>
      <c r="AT697" s="2"/>
      <c r="AU697" s="2"/>
      <c r="AV697" s="2"/>
      <c r="AW697" s="2"/>
      <c r="AX697" s="2"/>
      <c r="AY697" s="2"/>
      <c r="AZ697" s="2"/>
      <c r="BA697" s="2"/>
      <c r="BB697" s="2"/>
      <c r="BC697" s="2"/>
      <c r="BD697" s="2"/>
      <c r="BE697" s="2"/>
      <c r="BF697" s="2"/>
      <c r="BG697" s="2"/>
      <c r="BH697" s="2"/>
      <c r="BI697" s="2"/>
      <c r="BJ697" s="2"/>
      <c r="BK697" s="2"/>
      <c r="BL697" s="2"/>
      <c r="BM697" s="2"/>
      <c r="BN697" s="2"/>
      <c r="BO697" s="2"/>
      <c r="BP697" s="2"/>
      <c r="BQ697" s="2"/>
      <c r="BR697" s="2"/>
      <c r="BS697" s="2"/>
      <c r="BT697" s="2"/>
      <c r="BU697" s="2"/>
      <c r="BV697" s="2"/>
      <c r="BW697" s="2"/>
      <c r="BX697" s="2"/>
      <c r="BY697" s="2"/>
      <c r="BZ697" s="2"/>
      <c r="CA697" s="2"/>
      <c r="CB697" s="2"/>
      <c r="CC697" s="2"/>
      <c r="CD697" s="2"/>
      <c r="CE697" s="2"/>
      <c r="CF697" s="2"/>
    </row>
    <row r="698" spans="1:84" ht="12.65" customHeight="1" x14ac:dyDescent="0.35">
      <c r="A698" s="449">
        <v>7220</v>
      </c>
      <c r="B698" s="438" t="s">
        <v>711</v>
      </c>
      <c r="C698" s="2">
        <f>AF71</f>
        <v>0</v>
      </c>
      <c r="D698" s="2">
        <f>(D616/D613)*AF76</f>
        <v>0</v>
      </c>
      <c r="E698" s="2">
        <f>(E624/E613)*SUM(C698:D698)</f>
        <v>0</v>
      </c>
      <c r="F698" s="2">
        <f>(F625/F613)*AF64</f>
        <v>0</v>
      </c>
      <c r="G698" s="2">
        <f>(G626/G613)*AF77</f>
        <v>0</v>
      </c>
      <c r="H698" s="2">
        <f>(H629/H613)*AF60</f>
        <v>0</v>
      </c>
      <c r="I698" s="2">
        <f>(I630/I613)*AF78</f>
        <v>0</v>
      </c>
      <c r="J698" s="2">
        <f>(J631/J613)*AF79</f>
        <v>0</v>
      </c>
      <c r="K698" s="2">
        <f>(K645/K613)*AF75</f>
        <v>0</v>
      </c>
      <c r="L698" s="2">
        <f>(L648/L613)*AF80</f>
        <v>0</v>
      </c>
      <c r="M698" s="2">
        <f t="shared" si="20"/>
        <v>0</v>
      </c>
      <c r="N698" s="438" t="s">
        <v>712</v>
      </c>
      <c r="O698" s="2"/>
      <c r="P698" s="2"/>
      <c r="Q698" s="2"/>
      <c r="R698" s="2"/>
      <c r="S698" s="2"/>
      <c r="T698" s="2"/>
      <c r="U698" s="2"/>
      <c r="V698" s="2"/>
      <c r="W698" s="2"/>
      <c r="X698" s="2"/>
      <c r="Y698" s="2"/>
      <c r="Z698" s="2"/>
      <c r="AA698" s="2"/>
      <c r="AB698" s="2"/>
      <c r="AC698" s="2"/>
      <c r="AD698" s="2"/>
      <c r="AE698" s="2"/>
      <c r="AF698" s="2"/>
      <c r="AG698" s="2"/>
      <c r="AH698" s="2"/>
      <c r="AI698" s="2"/>
      <c r="AJ698" s="2"/>
      <c r="AK698" s="2"/>
      <c r="AL698" s="2"/>
      <c r="AM698" s="2"/>
      <c r="AN698" s="2"/>
      <c r="AO698" s="2"/>
      <c r="AP698" s="2"/>
      <c r="AQ698" s="2"/>
      <c r="AR698" s="2"/>
      <c r="AS698" s="2"/>
      <c r="AT698" s="2"/>
      <c r="AU698" s="2"/>
      <c r="AV698" s="2"/>
      <c r="AW698" s="2"/>
      <c r="AX698" s="2"/>
      <c r="AY698" s="2"/>
      <c r="AZ698" s="2"/>
      <c r="BA698" s="2"/>
      <c r="BB698" s="2"/>
      <c r="BC698" s="2"/>
      <c r="BD698" s="2"/>
      <c r="BE698" s="2"/>
      <c r="BF698" s="2"/>
      <c r="BG698" s="2"/>
      <c r="BH698" s="2"/>
      <c r="BI698" s="2"/>
      <c r="BJ698" s="2"/>
      <c r="BK698" s="2"/>
      <c r="BL698" s="2"/>
      <c r="BM698" s="2"/>
      <c r="BN698" s="2"/>
      <c r="BO698" s="2"/>
      <c r="BP698" s="2"/>
      <c r="BQ698" s="2"/>
      <c r="BR698" s="2"/>
      <c r="BS698" s="2"/>
      <c r="BT698" s="2"/>
      <c r="BU698" s="2"/>
      <c r="BV698" s="2"/>
      <c r="BW698" s="2"/>
      <c r="BX698" s="2"/>
      <c r="BY698" s="2"/>
      <c r="BZ698" s="2"/>
      <c r="CA698" s="2"/>
      <c r="CB698" s="2"/>
      <c r="CC698" s="2"/>
      <c r="CD698" s="2"/>
      <c r="CE698" s="2"/>
      <c r="CF698" s="2"/>
    </row>
    <row r="699" spans="1:84" ht="12.65" customHeight="1" x14ac:dyDescent="0.35">
      <c r="A699" s="449">
        <v>7230</v>
      </c>
      <c r="B699" s="438" t="s">
        <v>713</v>
      </c>
      <c r="C699" s="2">
        <f>AG71</f>
        <v>13922886.120000001</v>
      </c>
      <c r="D699" s="2">
        <f>(D616/D613)*AG76</f>
        <v>-192457.92366397195</v>
      </c>
      <c r="E699" s="2">
        <f>(E624/E613)*SUM(C699:D699)</f>
        <v>7270317.6457396038</v>
      </c>
      <c r="F699" s="2">
        <f>(F625/F613)*AG64</f>
        <v>2430.1547079277584</v>
      </c>
      <c r="G699" s="2">
        <f>(G626/G613)*AG77</f>
        <v>39637.629751337205</v>
      </c>
      <c r="H699" s="2">
        <f>(H629/H613)*AG60</f>
        <v>288243.81712139398</v>
      </c>
      <c r="I699" s="2">
        <f>(I630/I613)*AG78</f>
        <v>188014.20972449752</v>
      </c>
      <c r="J699" s="2">
        <f>(J631/J613)*AG79</f>
        <v>240733.25129461684</v>
      </c>
      <c r="K699" s="2">
        <f>(K645/K613)*AG75</f>
        <v>738260.73114848218</v>
      </c>
      <c r="L699" s="2">
        <f>(L648/L613)*AG80</f>
        <v>1104350.0953946724</v>
      </c>
      <c r="M699" s="2">
        <f t="shared" si="20"/>
        <v>9679530</v>
      </c>
      <c r="N699" s="438" t="s">
        <v>714</v>
      </c>
      <c r="O699" s="2"/>
      <c r="P699" s="2"/>
      <c r="Q699" s="2"/>
      <c r="R699" s="2"/>
      <c r="S699" s="2"/>
      <c r="T699" s="2"/>
      <c r="U699" s="2"/>
      <c r="V699" s="2"/>
      <c r="W699" s="2"/>
      <c r="X699" s="2"/>
      <c r="Y699" s="2"/>
      <c r="Z699" s="2"/>
      <c r="AA699" s="2"/>
      <c r="AB699" s="2"/>
      <c r="AC699" s="2"/>
      <c r="AD699" s="2"/>
      <c r="AE699" s="2"/>
      <c r="AF699" s="2"/>
      <c r="AG699" s="2"/>
      <c r="AH699" s="2"/>
      <c r="AI699" s="2"/>
      <c r="AJ699" s="2"/>
      <c r="AK699" s="2"/>
      <c r="AL699" s="2"/>
      <c r="AM699" s="2"/>
      <c r="AN699" s="2"/>
      <c r="AO699" s="2"/>
      <c r="AP699" s="2"/>
      <c r="AQ699" s="2"/>
      <c r="AR699" s="2"/>
      <c r="AS699" s="2"/>
      <c r="AT699" s="2"/>
      <c r="AU699" s="2"/>
      <c r="AV699" s="2"/>
      <c r="AW699" s="2"/>
      <c r="AX699" s="2"/>
      <c r="AY699" s="2"/>
      <c r="AZ699" s="2"/>
      <c r="BA699" s="2"/>
      <c r="BB699" s="2"/>
      <c r="BC699" s="2"/>
      <c r="BD699" s="2"/>
      <c r="BE699" s="2"/>
      <c r="BF699" s="2"/>
      <c r="BG699" s="2"/>
      <c r="BH699" s="2"/>
      <c r="BI699" s="2"/>
      <c r="BJ699" s="2"/>
      <c r="BK699" s="2"/>
      <c r="BL699" s="2"/>
      <c r="BM699" s="2"/>
      <c r="BN699" s="2"/>
      <c r="BO699" s="2"/>
      <c r="BP699" s="2"/>
      <c r="BQ699" s="2"/>
      <c r="BR699" s="2"/>
      <c r="BS699" s="2"/>
      <c r="BT699" s="2"/>
      <c r="BU699" s="2"/>
      <c r="BV699" s="2"/>
      <c r="BW699" s="2"/>
      <c r="BX699" s="2"/>
      <c r="BY699" s="2"/>
      <c r="BZ699" s="2"/>
      <c r="CA699" s="2"/>
      <c r="CB699" s="2"/>
      <c r="CC699" s="2"/>
      <c r="CD699" s="2"/>
      <c r="CE699" s="2"/>
      <c r="CF699" s="2"/>
    </row>
    <row r="700" spans="1:84" ht="12.65" customHeight="1" x14ac:dyDescent="0.35">
      <c r="A700" s="449">
        <v>7240</v>
      </c>
      <c r="B700" s="438" t="s">
        <v>119</v>
      </c>
      <c r="C700" s="2">
        <f>AH71</f>
        <v>0</v>
      </c>
      <c r="D700" s="2">
        <f>(D616/D613)*AH76</f>
        <v>0</v>
      </c>
      <c r="E700" s="2">
        <f>(E624/E613)*SUM(C700:D700)</f>
        <v>0</v>
      </c>
      <c r="F700" s="2">
        <f>(F625/F613)*AH64</f>
        <v>0</v>
      </c>
      <c r="G700" s="2">
        <f>(G626/G613)*AH77</f>
        <v>0</v>
      </c>
      <c r="H700" s="2">
        <f>(H629/H613)*AH60</f>
        <v>0</v>
      </c>
      <c r="I700" s="2">
        <f>(I630/I613)*AH78</f>
        <v>0</v>
      </c>
      <c r="J700" s="2">
        <f>(J631/J613)*AH79</f>
        <v>0</v>
      </c>
      <c r="K700" s="2">
        <f>(K645/K613)*AH75</f>
        <v>0</v>
      </c>
      <c r="L700" s="2">
        <f>(L648/L613)*AH80</f>
        <v>0</v>
      </c>
      <c r="M700" s="2">
        <f t="shared" si="20"/>
        <v>0</v>
      </c>
      <c r="N700" s="438" t="s">
        <v>715</v>
      </c>
      <c r="O700" s="2"/>
      <c r="P700" s="2"/>
      <c r="Q700" s="2"/>
      <c r="R700" s="2"/>
      <c r="S700" s="2"/>
      <c r="T700" s="2"/>
      <c r="U700" s="2"/>
      <c r="V700" s="2"/>
      <c r="W700" s="2"/>
      <c r="X700" s="2"/>
      <c r="Y700" s="2"/>
      <c r="Z700" s="2"/>
      <c r="AA700" s="2"/>
      <c r="AB700" s="2"/>
      <c r="AC700" s="2"/>
      <c r="AD700" s="2"/>
      <c r="AE700" s="2"/>
      <c r="AF700" s="2"/>
      <c r="AG700" s="2"/>
      <c r="AH700" s="2"/>
      <c r="AI700" s="2"/>
      <c r="AJ700" s="2"/>
      <c r="AK700" s="2"/>
      <c r="AL700" s="2"/>
      <c r="AM700" s="2"/>
      <c r="AN700" s="2"/>
      <c r="AO700" s="2"/>
      <c r="AP700" s="2"/>
      <c r="AQ700" s="2"/>
      <c r="AR700" s="2"/>
      <c r="AS700" s="2"/>
      <c r="AT700" s="2"/>
      <c r="AU700" s="2"/>
      <c r="AV700" s="2"/>
      <c r="AW700" s="2"/>
      <c r="AX700" s="2"/>
      <c r="AY700" s="2"/>
      <c r="AZ700" s="2"/>
      <c r="BA700" s="2"/>
      <c r="BB700" s="2"/>
      <c r="BC700" s="2"/>
      <c r="BD700" s="2"/>
      <c r="BE700" s="2"/>
      <c r="BF700" s="2"/>
      <c r="BG700" s="2"/>
      <c r="BH700" s="2"/>
      <c r="BI700" s="2"/>
      <c r="BJ700" s="2"/>
      <c r="BK700" s="2"/>
      <c r="BL700" s="2"/>
      <c r="BM700" s="2"/>
      <c r="BN700" s="2"/>
      <c r="BO700" s="2"/>
      <c r="BP700" s="2"/>
      <c r="BQ700" s="2"/>
      <c r="BR700" s="2"/>
      <c r="BS700" s="2"/>
      <c r="BT700" s="2"/>
      <c r="BU700" s="2"/>
      <c r="BV700" s="2"/>
      <c r="BW700" s="2"/>
      <c r="BX700" s="2"/>
      <c r="BY700" s="2"/>
      <c r="BZ700" s="2"/>
      <c r="CA700" s="2"/>
      <c r="CB700" s="2"/>
      <c r="CC700" s="2"/>
      <c r="CD700" s="2"/>
      <c r="CE700" s="2"/>
      <c r="CF700" s="2"/>
    </row>
    <row r="701" spans="1:84" ht="12.65" customHeight="1" x14ac:dyDescent="0.35">
      <c r="A701" s="449">
        <v>7250</v>
      </c>
      <c r="B701" s="438" t="s">
        <v>716</v>
      </c>
      <c r="C701" s="2">
        <f>AI71</f>
        <v>3148777.6200000006</v>
      </c>
      <c r="D701" s="2">
        <f>(D616/D613)*AI76</f>
        <v>-177243.03882885975</v>
      </c>
      <c r="E701" s="2">
        <f>(E624/E613)*SUM(C701:D701)</f>
        <v>1573439.662004061</v>
      </c>
      <c r="F701" s="2">
        <f>(F625/F613)*AI64</f>
        <v>805.95676437946292</v>
      </c>
      <c r="G701" s="2">
        <f>(G626/G613)*AI77</f>
        <v>0</v>
      </c>
      <c r="H701" s="2">
        <f>(H629/H613)*AI60</f>
        <v>123698.40905410329</v>
      </c>
      <c r="I701" s="2">
        <f>(I630/I613)*AI78</f>
        <v>173150.62555054869</v>
      </c>
      <c r="J701" s="2">
        <f>(J631/J613)*AI79</f>
        <v>121994.98422684276</v>
      </c>
      <c r="K701" s="2">
        <f>(K645/K613)*AI75</f>
        <v>43629.823821862272</v>
      </c>
      <c r="L701" s="2">
        <f>(L648/L613)*AI80</f>
        <v>533856.44421922555</v>
      </c>
      <c r="M701" s="2">
        <f t="shared" si="20"/>
        <v>2393333</v>
      </c>
      <c r="N701" s="438" t="s">
        <v>717</v>
      </c>
      <c r="O701" s="2"/>
      <c r="P701" s="2"/>
      <c r="Q701" s="2"/>
      <c r="R701" s="2"/>
      <c r="S701" s="2"/>
      <c r="T701" s="2"/>
      <c r="U701" s="2"/>
      <c r="V701" s="2"/>
      <c r="W701" s="2"/>
      <c r="X701" s="2"/>
      <c r="Y701" s="2"/>
      <c r="Z701" s="2"/>
      <c r="AA701" s="2"/>
      <c r="AB701" s="2"/>
      <c r="AC701" s="2"/>
      <c r="AD701" s="2"/>
      <c r="AE701" s="2"/>
      <c r="AF701" s="2"/>
      <c r="AG701" s="2"/>
      <c r="AH701" s="2"/>
      <c r="AI701" s="2"/>
      <c r="AJ701" s="2"/>
      <c r="AK701" s="2"/>
      <c r="AL701" s="2"/>
      <c r="AM701" s="2"/>
      <c r="AN701" s="2"/>
      <c r="AO701" s="2"/>
      <c r="AP701" s="2"/>
      <c r="AQ701" s="2"/>
      <c r="AR701" s="2"/>
      <c r="AS701" s="2"/>
      <c r="AT701" s="2"/>
      <c r="AU701" s="2"/>
      <c r="AV701" s="2"/>
      <c r="AW701" s="2"/>
      <c r="AX701" s="2"/>
      <c r="AY701" s="2"/>
      <c r="AZ701" s="2"/>
      <c r="BA701" s="2"/>
      <c r="BB701" s="2"/>
      <c r="BC701" s="2"/>
      <c r="BD701" s="2"/>
      <c r="BE701" s="2"/>
      <c r="BF701" s="2"/>
      <c r="BG701" s="2"/>
      <c r="BH701" s="2"/>
      <c r="BI701" s="2"/>
      <c r="BJ701" s="2"/>
      <c r="BK701" s="2"/>
      <c r="BL701" s="2"/>
      <c r="BM701" s="2"/>
      <c r="BN701" s="2"/>
      <c r="BO701" s="2"/>
      <c r="BP701" s="2"/>
      <c r="BQ701" s="2"/>
      <c r="BR701" s="2"/>
      <c r="BS701" s="2"/>
      <c r="BT701" s="2"/>
      <c r="BU701" s="2"/>
      <c r="BV701" s="2"/>
      <c r="BW701" s="2"/>
      <c r="BX701" s="2"/>
      <c r="BY701" s="2"/>
      <c r="BZ701" s="2"/>
      <c r="CA701" s="2"/>
      <c r="CB701" s="2"/>
      <c r="CC701" s="2"/>
      <c r="CD701" s="2"/>
      <c r="CE701" s="2"/>
      <c r="CF701" s="2"/>
    </row>
    <row r="702" spans="1:84" ht="12.65" customHeight="1" x14ac:dyDescent="0.35">
      <c r="A702" s="449">
        <v>7260</v>
      </c>
      <c r="B702" s="438" t="s">
        <v>121</v>
      </c>
      <c r="C702" s="2">
        <f>AJ71</f>
        <v>29390191.420000002</v>
      </c>
      <c r="D702" s="2">
        <f>(D616/D613)*AJ76</f>
        <v>-834763.61952841131</v>
      </c>
      <c r="E702" s="2">
        <f>(E624/E613)*SUM(C702:D702)</f>
        <v>15120215.309440376</v>
      </c>
      <c r="F702" s="2">
        <f>(F625/F613)*AJ64</f>
        <v>24560.011318434652</v>
      </c>
      <c r="G702" s="2">
        <f>(G626/G613)*AJ77</f>
        <v>0</v>
      </c>
      <c r="H702" s="2">
        <f>(H629/H613)*AJ60</f>
        <v>817181.107766776</v>
      </c>
      <c r="I702" s="2">
        <f>(I630/I613)*AJ78</f>
        <v>815489.53269610612</v>
      </c>
      <c r="J702" s="2">
        <f>(J631/J613)*AJ79</f>
        <v>13571.132804110961</v>
      </c>
      <c r="K702" s="2">
        <f>(K645/K613)*AJ75</f>
        <v>1050241.0933861504</v>
      </c>
      <c r="L702" s="2">
        <f>(L648/L613)*AJ80</f>
        <v>622832.51825576322</v>
      </c>
      <c r="M702" s="2">
        <f t="shared" si="20"/>
        <v>17629327</v>
      </c>
      <c r="N702" s="438" t="s">
        <v>718</v>
      </c>
      <c r="O702" s="2"/>
      <c r="P702" s="2"/>
      <c r="Q702" s="2"/>
      <c r="R702" s="2"/>
      <c r="S702" s="2"/>
      <c r="T702" s="2"/>
      <c r="U702" s="2"/>
      <c r="V702" s="2"/>
      <c r="W702" s="2"/>
      <c r="X702" s="2"/>
      <c r="Y702" s="2"/>
      <c r="Z702" s="2"/>
      <c r="AA702" s="2"/>
      <c r="AB702" s="2"/>
      <c r="AC702" s="2"/>
      <c r="AD702" s="2"/>
      <c r="AE702" s="2"/>
      <c r="AF702" s="2"/>
      <c r="AG702" s="2"/>
      <c r="AH702" s="2"/>
      <c r="AI702" s="2"/>
      <c r="AJ702" s="2"/>
      <c r="AK702" s="2"/>
      <c r="AL702" s="2"/>
      <c r="AM702" s="2"/>
      <c r="AN702" s="2"/>
      <c r="AO702" s="2"/>
      <c r="AP702" s="2"/>
      <c r="AQ702" s="2"/>
      <c r="AR702" s="2"/>
      <c r="AS702" s="2"/>
      <c r="AT702" s="2"/>
      <c r="AU702" s="2"/>
      <c r="AV702" s="2"/>
      <c r="AW702" s="2"/>
      <c r="AX702" s="2"/>
      <c r="AY702" s="2"/>
      <c r="AZ702" s="2"/>
      <c r="BA702" s="2"/>
      <c r="BB702" s="2"/>
      <c r="BC702" s="2"/>
      <c r="BD702" s="2"/>
      <c r="BE702" s="2"/>
      <c r="BF702" s="2"/>
      <c r="BG702" s="2"/>
      <c r="BH702" s="2"/>
      <c r="BI702" s="2"/>
      <c r="BJ702" s="2"/>
      <c r="BK702" s="2"/>
      <c r="BL702" s="2"/>
      <c r="BM702" s="2"/>
      <c r="BN702" s="2"/>
      <c r="BO702" s="2"/>
      <c r="BP702" s="2"/>
      <c r="BQ702" s="2"/>
      <c r="BR702" s="2"/>
      <c r="BS702" s="2"/>
      <c r="BT702" s="2"/>
      <c r="BU702" s="2"/>
      <c r="BV702" s="2"/>
      <c r="BW702" s="2"/>
      <c r="BX702" s="2"/>
      <c r="BY702" s="2"/>
      <c r="BZ702" s="2"/>
      <c r="CA702" s="2"/>
      <c r="CB702" s="2"/>
      <c r="CC702" s="2"/>
      <c r="CD702" s="2"/>
      <c r="CE702" s="2"/>
      <c r="CF702" s="2"/>
    </row>
    <row r="703" spans="1:84" ht="12.65" customHeight="1" x14ac:dyDescent="0.35">
      <c r="A703" s="449">
        <v>7310</v>
      </c>
      <c r="B703" s="438" t="s">
        <v>719</v>
      </c>
      <c r="C703" s="2">
        <f>AK71</f>
        <v>1108210.96</v>
      </c>
      <c r="D703" s="2">
        <f>(D616/D613)*AK76</f>
        <v>0</v>
      </c>
      <c r="E703" s="2">
        <f>(E624/E613)*SUM(C703:D703)</f>
        <v>586802.21639701317</v>
      </c>
      <c r="F703" s="2">
        <f>(F625/F613)*AK64</f>
        <v>29.172612279647641</v>
      </c>
      <c r="G703" s="2">
        <f>(G626/G613)*AK77</f>
        <v>0</v>
      </c>
      <c r="H703" s="2">
        <f>(H629/H613)*AK60</f>
        <v>42679.56803621108</v>
      </c>
      <c r="I703" s="2">
        <f>(I630/I613)*AK78</f>
        <v>0</v>
      </c>
      <c r="J703" s="2">
        <f>(J631/J613)*AK79</f>
        <v>0</v>
      </c>
      <c r="K703" s="2">
        <f>(K645/K613)*AK75</f>
        <v>37446.05890207761</v>
      </c>
      <c r="L703" s="2">
        <f>(L648/L613)*AK80</f>
        <v>0</v>
      </c>
      <c r="M703" s="2">
        <f t="shared" si="20"/>
        <v>666957</v>
      </c>
      <c r="N703" s="438" t="s">
        <v>720</v>
      </c>
      <c r="O703" s="2"/>
      <c r="P703" s="2"/>
      <c r="Q703" s="2"/>
      <c r="R703" s="2"/>
      <c r="S703" s="2"/>
      <c r="T703" s="2"/>
      <c r="U703" s="2"/>
      <c r="V703" s="2"/>
      <c r="W703" s="2"/>
      <c r="X703" s="2"/>
      <c r="Y703" s="2"/>
      <c r="Z703" s="2"/>
      <c r="AA703" s="2"/>
      <c r="AB703" s="2"/>
      <c r="AC703" s="2"/>
      <c r="AD703" s="2"/>
      <c r="AE703" s="2"/>
      <c r="AF703" s="2"/>
      <c r="AG703" s="2"/>
      <c r="AH703" s="2"/>
      <c r="AI703" s="2"/>
      <c r="AJ703" s="2"/>
      <c r="AK703" s="2"/>
      <c r="AL703" s="2"/>
      <c r="AM703" s="2"/>
      <c r="AN703" s="2"/>
      <c r="AO703" s="2"/>
      <c r="AP703" s="2"/>
      <c r="AQ703" s="2"/>
      <c r="AR703" s="2"/>
      <c r="AS703" s="2"/>
      <c r="AT703" s="2"/>
      <c r="AU703" s="2"/>
      <c r="AV703" s="2"/>
      <c r="AW703" s="2"/>
      <c r="AX703" s="2"/>
      <c r="AY703" s="2"/>
      <c r="AZ703" s="2"/>
      <c r="BA703" s="2"/>
      <c r="BB703" s="2"/>
      <c r="BC703" s="2"/>
      <c r="BD703" s="2"/>
      <c r="BE703" s="2"/>
      <c r="BF703" s="2"/>
      <c r="BG703" s="2"/>
      <c r="BH703" s="2"/>
      <c r="BI703" s="2"/>
      <c r="BJ703" s="2"/>
      <c r="BK703" s="2"/>
      <c r="BL703" s="2"/>
      <c r="BM703" s="2"/>
      <c r="BN703" s="2"/>
      <c r="BO703" s="2"/>
      <c r="BP703" s="2"/>
      <c r="BQ703" s="2"/>
      <c r="BR703" s="2"/>
      <c r="BS703" s="2"/>
      <c r="BT703" s="2"/>
      <c r="BU703" s="2"/>
      <c r="BV703" s="2"/>
      <c r="BW703" s="2"/>
      <c r="BX703" s="2"/>
      <c r="BY703" s="2"/>
      <c r="BZ703" s="2"/>
      <c r="CA703" s="2"/>
      <c r="CB703" s="2"/>
      <c r="CC703" s="2"/>
      <c r="CD703" s="2"/>
      <c r="CE703" s="2"/>
      <c r="CF703" s="2"/>
    </row>
    <row r="704" spans="1:84" ht="12.65" customHeight="1" x14ac:dyDescent="0.35">
      <c r="A704" s="449">
        <v>7320</v>
      </c>
      <c r="B704" s="438" t="s">
        <v>721</v>
      </c>
      <c r="C704" s="2">
        <f>AL71</f>
        <v>856697.80999999994</v>
      </c>
      <c r="D704" s="2">
        <f>(D616/D613)*AL76</f>
        <v>0</v>
      </c>
      <c r="E704" s="2">
        <f>(E624/E613)*SUM(C704:D704)</f>
        <v>453624.97921015625</v>
      </c>
      <c r="F704" s="2">
        <f>(F625/F613)*AL64</f>
        <v>36.846493412676317</v>
      </c>
      <c r="G704" s="2">
        <f>(G626/G613)*AL77</f>
        <v>0</v>
      </c>
      <c r="H704" s="2">
        <f>(H629/H613)*AL60</f>
        <v>27633.211847173956</v>
      </c>
      <c r="I704" s="2">
        <f>(I630/I613)*AL78</f>
        <v>0</v>
      </c>
      <c r="J704" s="2">
        <f>(J631/J613)*AL79</f>
        <v>0</v>
      </c>
      <c r="K704" s="2">
        <f>(K645/K613)*AL75</f>
        <v>24230.290080976843</v>
      </c>
      <c r="L704" s="2">
        <f>(L648/L613)*AL80</f>
        <v>0</v>
      </c>
      <c r="M704" s="2">
        <f t="shared" si="20"/>
        <v>505525</v>
      </c>
      <c r="N704" s="438" t="s">
        <v>722</v>
      </c>
      <c r="O704" s="2"/>
      <c r="P704" s="2"/>
      <c r="Q704" s="2"/>
      <c r="R704" s="2"/>
      <c r="S704" s="2"/>
      <c r="T704" s="2"/>
      <c r="U704" s="2"/>
      <c r="V704" s="2"/>
      <c r="W704" s="2"/>
      <c r="X704" s="2"/>
      <c r="Y704" s="2"/>
      <c r="Z704" s="2"/>
      <c r="AA704" s="2"/>
      <c r="AB704" s="2"/>
      <c r="AC704" s="2"/>
      <c r="AD704" s="2"/>
      <c r="AE704" s="2"/>
      <c r="AF704" s="2"/>
      <c r="AG704" s="2"/>
      <c r="AH704" s="2"/>
      <c r="AI704" s="2"/>
      <c r="AJ704" s="2"/>
      <c r="AK704" s="2"/>
      <c r="AL704" s="2"/>
      <c r="AM704" s="2"/>
      <c r="AN704" s="2"/>
      <c r="AO704" s="2"/>
      <c r="AP704" s="2"/>
      <c r="AQ704" s="2"/>
      <c r="AR704" s="2"/>
      <c r="AS704" s="2"/>
      <c r="AT704" s="2"/>
      <c r="AU704" s="2"/>
      <c r="AV704" s="2"/>
      <c r="AW704" s="2"/>
      <c r="AX704" s="2"/>
      <c r="AY704" s="2"/>
      <c r="AZ704" s="2"/>
      <c r="BA704" s="2"/>
      <c r="BB704" s="2"/>
      <c r="BC704" s="2"/>
      <c r="BD704" s="2"/>
      <c r="BE704" s="2"/>
      <c r="BF704" s="2"/>
      <c r="BG704" s="2"/>
      <c r="BH704" s="2"/>
      <c r="BI704" s="2"/>
      <c r="BJ704" s="2"/>
      <c r="BK704" s="2"/>
      <c r="BL704" s="2"/>
      <c r="BM704" s="2"/>
      <c r="BN704" s="2"/>
      <c r="BO704" s="2"/>
      <c r="BP704" s="2"/>
      <c r="BQ704" s="2"/>
      <c r="BR704" s="2"/>
      <c r="BS704" s="2"/>
      <c r="BT704" s="2"/>
      <c r="BU704" s="2"/>
      <c r="BV704" s="2"/>
      <c r="BW704" s="2"/>
      <c r="BX704" s="2"/>
      <c r="BY704" s="2"/>
      <c r="BZ704" s="2"/>
      <c r="CA704" s="2"/>
      <c r="CB704" s="2"/>
      <c r="CC704" s="2"/>
      <c r="CD704" s="2"/>
      <c r="CE704" s="2"/>
      <c r="CF704" s="2"/>
    </row>
    <row r="705" spans="1:84" ht="12.65" customHeight="1" x14ac:dyDescent="0.35">
      <c r="A705" s="449">
        <v>7330</v>
      </c>
      <c r="B705" s="438" t="s">
        <v>723</v>
      </c>
      <c r="C705" s="2">
        <f>AM71</f>
        <v>0</v>
      </c>
      <c r="D705" s="2">
        <f>(D616/D613)*AM76</f>
        <v>0</v>
      </c>
      <c r="E705" s="2">
        <f>(E624/E613)*SUM(C705:D705)</f>
        <v>0</v>
      </c>
      <c r="F705" s="2">
        <f>(F625/F613)*AM64</f>
        <v>0</v>
      </c>
      <c r="G705" s="2">
        <f>(G626/G613)*AM77</f>
        <v>0</v>
      </c>
      <c r="H705" s="2">
        <f>(H629/H613)*AM60</f>
        <v>0</v>
      </c>
      <c r="I705" s="2">
        <f>(I630/I613)*AM78</f>
        <v>0</v>
      </c>
      <c r="J705" s="2">
        <f>(J631/J613)*AM79</f>
        <v>0</v>
      </c>
      <c r="K705" s="2">
        <f>(K645/K613)*AM75</f>
        <v>0</v>
      </c>
      <c r="L705" s="2">
        <f>(L648/L613)*AM80</f>
        <v>0</v>
      </c>
      <c r="M705" s="2">
        <f t="shared" si="20"/>
        <v>0</v>
      </c>
      <c r="N705" s="438" t="s">
        <v>724</v>
      </c>
      <c r="O705" s="2"/>
      <c r="P705" s="2"/>
      <c r="Q705" s="2"/>
      <c r="R705" s="2"/>
      <c r="S705" s="2"/>
      <c r="T705" s="2"/>
      <c r="U705" s="2"/>
      <c r="V705" s="2"/>
      <c r="W705" s="2"/>
      <c r="X705" s="2"/>
      <c r="Y705" s="2"/>
      <c r="Z705" s="2"/>
      <c r="AA705" s="2"/>
      <c r="AB705" s="2"/>
      <c r="AC705" s="2"/>
      <c r="AD705" s="2"/>
      <c r="AE705" s="2"/>
      <c r="AF705" s="2"/>
      <c r="AG705" s="2"/>
      <c r="AH705" s="2"/>
      <c r="AI705" s="2"/>
      <c r="AJ705" s="2"/>
      <c r="AK705" s="2"/>
      <c r="AL705" s="2"/>
      <c r="AM705" s="2"/>
      <c r="AN705" s="2"/>
      <c r="AO705" s="2"/>
      <c r="AP705" s="2"/>
      <c r="AQ705" s="2"/>
      <c r="AR705" s="2"/>
      <c r="AS705" s="2"/>
      <c r="AT705" s="2"/>
      <c r="AU705" s="2"/>
      <c r="AV705" s="2"/>
      <c r="AW705" s="2"/>
      <c r="AX705" s="2"/>
      <c r="AY705" s="2"/>
      <c r="AZ705" s="2"/>
      <c r="BA705" s="2"/>
      <c r="BB705" s="2"/>
      <c r="BC705" s="2"/>
      <c r="BD705" s="2"/>
      <c r="BE705" s="2"/>
      <c r="BF705" s="2"/>
      <c r="BG705" s="2"/>
      <c r="BH705" s="2"/>
      <c r="BI705" s="2"/>
      <c r="BJ705" s="2"/>
      <c r="BK705" s="2"/>
      <c r="BL705" s="2"/>
      <c r="BM705" s="2"/>
      <c r="BN705" s="2"/>
      <c r="BO705" s="2"/>
      <c r="BP705" s="2"/>
      <c r="BQ705" s="2"/>
      <c r="BR705" s="2"/>
      <c r="BS705" s="2"/>
      <c r="BT705" s="2"/>
      <c r="BU705" s="2"/>
      <c r="BV705" s="2"/>
      <c r="BW705" s="2"/>
      <c r="BX705" s="2"/>
      <c r="BY705" s="2"/>
      <c r="BZ705" s="2"/>
      <c r="CA705" s="2"/>
      <c r="CB705" s="2"/>
      <c r="CC705" s="2"/>
      <c r="CD705" s="2"/>
      <c r="CE705" s="2"/>
      <c r="CF705" s="2"/>
    </row>
    <row r="706" spans="1:84" ht="12.65" customHeight="1" x14ac:dyDescent="0.35">
      <c r="A706" s="449">
        <v>7340</v>
      </c>
      <c r="B706" s="438" t="s">
        <v>725</v>
      </c>
      <c r="C706" s="2">
        <f>AN71</f>
        <v>0</v>
      </c>
      <c r="D706" s="2">
        <f>(D616/D613)*AN76</f>
        <v>0</v>
      </c>
      <c r="E706" s="2">
        <f>(E624/E613)*SUM(C706:D706)</f>
        <v>0</v>
      </c>
      <c r="F706" s="2">
        <f>(F625/F613)*AN64</f>
        <v>0</v>
      </c>
      <c r="G706" s="2">
        <f>(G626/G613)*AN77</f>
        <v>0</v>
      </c>
      <c r="H706" s="2">
        <f>(H629/H613)*AN60</f>
        <v>0</v>
      </c>
      <c r="I706" s="2">
        <f>(I630/I613)*AN78</f>
        <v>0</v>
      </c>
      <c r="J706" s="2">
        <f>(J631/J613)*AN79</f>
        <v>0</v>
      </c>
      <c r="K706" s="2">
        <f>(K645/K613)*AN75</f>
        <v>0</v>
      </c>
      <c r="L706" s="2">
        <f>(L648/L613)*AN80</f>
        <v>0</v>
      </c>
      <c r="M706" s="2">
        <f t="shared" si="20"/>
        <v>0</v>
      </c>
      <c r="N706" s="438" t="s">
        <v>726</v>
      </c>
      <c r="O706" s="2"/>
      <c r="P706" s="2"/>
      <c r="Q706" s="2"/>
      <c r="R706" s="2"/>
      <c r="S706" s="2"/>
      <c r="T706" s="2"/>
      <c r="U706" s="2"/>
      <c r="V706" s="2"/>
      <c r="W706" s="2"/>
      <c r="X706" s="2"/>
      <c r="Y706" s="2"/>
      <c r="Z706" s="2"/>
      <c r="AA706" s="2"/>
      <c r="AB706" s="2"/>
      <c r="AC706" s="2"/>
      <c r="AD706" s="2"/>
      <c r="AE706" s="2"/>
      <c r="AF706" s="2"/>
      <c r="AG706" s="2"/>
      <c r="AH706" s="2"/>
      <c r="AI706" s="2"/>
      <c r="AJ706" s="2"/>
      <c r="AK706" s="2"/>
      <c r="AL706" s="2"/>
      <c r="AM706" s="2"/>
      <c r="AN706" s="2"/>
      <c r="AO706" s="2"/>
      <c r="AP706" s="2"/>
      <c r="AQ706" s="2"/>
      <c r="AR706" s="2"/>
      <c r="AS706" s="2"/>
      <c r="AT706" s="2"/>
      <c r="AU706" s="2"/>
      <c r="AV706" s="2"/>
      <c r="AW706" s="2"/>
      <c r="AX706" s="2"/>
      <c r="AY706" s="2"/>
      <c r="AZ706" s="2"/>
      <c r="BA706" s="2"/>
      <c r="BB706" s="2"/>
      <c r="BC706" s="2"/>
      <c r="BD706" s="2"/>
      <c r="BE706" s="2"/>
      <c r="BF706" s="2"/>
      <c r="BG706" s="2"/>
      <c r="BH706" s="2"/>
      <c r="BI706" s="2"/>
      <c r="BJ706" s="2"/>
      <c r="BK706" s="2"/>
      <c r="BL706" s="2"/>
      <c r="BM706" s="2"/>
      <c r="BN706" s="2"/>
      <c r="BO706" s="2"/>
      <c r="BP706" s="2"/>
      <c r="BQ706" s="2"/>
      <c r="BR706" s="2"/>
      <c r="BS706" s="2"/>
      <c r="BT706" s="2"/>
      <c r="BU706" s="2"/>
      <c r="BV706" s="2"/>
      <c r="BW706" s="2"/>
      <c r="BX706" s="2"/>
      <c r="BY706" s="2"/>
      <c r="BZ706" s="2"/>
      <c r="CA706" s="2"/>
      <c r="CB706" s="2"/>
      <c r="CC706" s="2"/>
      <c r="CD706" s="2"/>
      <c r="CE706" s="2"/>
      <c r="CF706" s="2"/>
    </row>
    <row r="707" spans="1:84" ht="12.65" customHeight="1" x14ac:dyDescent="0.35">
      <c r="A707" s="449">
        <v>7350</v>
      </c>
      <c r="B707" s="438" t="s">
        <v>727</v>
      </c>
      <c r="C707" s="2">
        <f>AO71</f>
        <v>0</v>
      </c>
      <c r="D707" s="2">
        <f>(D616/D613)*AO76</f>
        <v>0</v>
      </c>
      <c r="E707" s="2">
        <f>(E624/E613)*SUM(C707:D707)</f>
        <v>0</v>
      </c>
      <c r="F707" s="2">
        <f>(F625/F613)*AO64</f>
        <v>0</v>
      </c>
      <c r="G707" s="2">
        <f>(G626/G613)*AO77</f>
        <v>0</v>
      </c>
      <c r="H707" s="2">
        <f>(H629/H613)*AO60</f>
        <v>0</v>
      </c>
      <c r="I707" s="2">
        <f>(I630/I613)*AO78</f>
        <v>0</v>
      </c>
      <c r="J707" s="2">
        <f>(J631/J613)*AO79</f>
        <v>0</v>
      </c>
      <c r="K707" s="2">
        <f>(K645/K613)*AO75</f>
        <v>0</v>
      </c>
      <c r="L707" s="2">
        <f>(L648/L613)*AO80</f>
        <v>0</v>
      </c>
      <c r="M707" s="2">
        <f t="shared" si="20"/>
        <v>0</v>
      </c>
      <c r="N707" s="438" t="s">
        <v>728</v>
      </c>
      <c r="O707" s="2"/>
      <c r="P707" s="2"/>
      <c r="Q707" s="2"/>
      <c r="R707" s="2"/>
      <c r="S707" s="2"/>
      <c r="T707" s="2"/>
      <c r="U707" s="2"/>
      <c r="V707" s="2"/>
      <c r="W707" s="2"/>
      <c r="X707" s="2"/>
      <c r="Y707" s="2"/>
      <c r="Z707" s="2"/>
      <c r="AA707" s="2"/>
      <c r="AB707" s="2"/>
      <c r="AC707" s="2"/>
      <c r="AD707" s="2"/>
      <c r="AE707" s="2"/>
      <c r="AF707" s="2"/>
      <c r="AG707" s="2"/>
      <c r="AH707" s="2"/>
      <c r="AI707" s="2"/>
      <c r="AJ707" s="2"/>
      <c r="AK707" s="2"/>
      <c r="AL707" s="2"/>
      <c r="AM707" s="2"/>
      <c r="AN707" s="2"/>
      <c r="AO707" s="2"/>
      <c r="AP707" s="2"/>
      <c r="AQ707" s="2"/>
      <c r="AR707" s="2"/>
      <c r="AS707" s="2"/>
      <c r="AT707" s="2"/>
      <c r="AU707" s="2"/>
      <c r="AV707" s="2"/>
      <c r="AW707" s="2"/>
      <c r="AX707" s="2"/>
      <c r="AY707" s="2"/>
      <c r="AZ707" s="2"/>
      <c r="BA707" s="2"/>
      <c r="BB707" s="2"/>
      <c r="BC707" s="2"/>
      <c r="BD707" s="2"/>
      <c r="BE707" s="2"/>
      <c r="BF707" s="2"/>
      <c r="BG707" s="2"/>
      <c r="BH707" s="2"/>
      <c r="BI707" s="2"/>
      <c r="BJ707" s="2"/>
      <c r="BK707" s="2"/>
      <c r="BL707" s="2"/>
      <c r="BM707" s="2"/>
      <c r="BN707" s="2"/>
      <c r="BO707" s="2"/>
      <c r="BP707" s="2"/>
      <c r="BQ707" s="2"/>
      <c r="BR707" s="2"/>
      <c r="BS707" s="2"/>
      <c r="BT707" s="2"/>
      <c r="BU707" s="2"/>
      <c r="BV707" s="2"/>
      <c r="BW707" s="2"/>
      <c r="BX707" s="2"/>
      <c r="BY707" s="2"/>
      <c r="BZ707" s="2"/>
      <c r="CA707" s="2"/>
      <c r="CB707" s="2"/>
      <c r="CC707" s="2"/>
      <c r="CD707" s="2"/>
      <c r="CE707" s="2"/>
      <c r="CF707" s="2"/>
    </row>
    <row r="708" spans="1:84" ht="12.65" customHeight="1" x14ac:dyDescent="0.35">
      <c r="A708" s="449">
        <v>7380</v>
      </c>
      <c r="B708" s="438" t="s">
        <v>729</v>
      </c>
      <c r="C708" s="2">
        <f>AP71</f>
        <v>37661339.769999996</v>
      </c>
      <c r="D708" s="2">
        <f>(D616/D613)*AP76</f>
        <v>-216006.11593045911</v>
      </c>
      <c r="E708" s="2">
        <f>(E624/E613)*SUM(C708:D708)</f>
        <v>19827456.662162658</v>
      </c>
      <c r="F708" s="2">
        <f>(F625/F613)*AP64</f>
        <v>108848.84444509912</v>
      </c>
      <c r="G708" s="2">
        <f>(G626/G613)*AP77</f>
        <v>0</v>
      </c>
      <c r="H708" s="2">
        <f>(H629/H613)*AP60</f>
        <v>428821.15138755814</v>
      </c>
      <c r="I708" s="2">
        <f>(I630/I613)*AP78</f>
        <v>211018.69130226958</v>
      </c>
      <c r="J708" s="2">
        <f>(J631/J613)*AP79</f>
        <v>0</v>
      </c>
      <c r="K708" s="2">
        <f>(K645/K613)*AP75</f>
        <v>2094706.8372694585</v>
      </c>
      <c r="L708" s="2">
        <f>(L648/L613)*AP80</f>
        <v>471357.67941155389</v>
      </c>
      <c r="M708" s="2">
        <f t="shared" si="20"/>
        <v>22926204</v>
      </c>
      <c r="N708" s="438" t="s">
        <v>730</v>
      </c>
      <c r="O708" s="2"/>
      <c r="P708" s="2"/>
      <c r="Q708" s="2"/>
      <c r="R708" s="2"/>
      <c r="S708" s="2"/>
      <c r="T708" s="2"/>
      <c r="U708" s="2"/>
      <c r="V708" s="2"/>
      <c r="W708" s="2"/>
      <c r="X708" s="2"/>
      <c r="Y708" s="2"/>
      <c r="Z708" s="2"/>
      <c r="AA708" s="2"/>
      <c r="AB708" s="2"/>
      <c r="AC708" s="2"/>
      <c r="AD708" s="2"/>
      <c r="AE708" s="2"/>
      <c r="AF708" s="2"/>
      <c r="AG708" s="2"/>
      <c r="AH708" s="2"/>
      <c r="AI708" s="2"/>
      <c r="AJ708" s="2"/>
      <c r="AK708" s="2"/>
      <c r="AL708" s="2"/>
      <c r="AM708" s="2"/>
      <c r="AN708" s="2"/>
      <c r="AO708" s="2"/>
      <c r="AP708" s="2"/>
      <c r="AQ708" s="2"/>
      <c r="AR708" s="2"/>
      <c r="AS708" s="2"/>
      <c r="AT708" s="2"/>
      <c r="AU708" s="2"/>
      <c r="AV708" s="2"/>
      <c r="AW708" s="2"/>
      <c r="AX708" s="2"/>
      <c r="AY708" s="2"/>
      <c r="AZ708" s="2"/>
      <c r="BA708" s="2"/>
      <c r="BB708" s="2"/>
      <c r="BC708" s="2"/>
      <c r="BD708" s="2"/>
      <c r="BE708" s="2"/>
      <c r="BF708" s="2"/>
      <c r="BG708" s="2"/>
      <c r="BH708" s="2"/>
      <c r="BI708" s="2"/>
      <c r="BJ708" s="2"/>
      <c r="BK708" s="2"/>
      <c r="BL708" s="2"/>
      <c r="BM708" s="2"/>
      <c r="BN708" s="2"/>
      <c r="BO708" s="2"/>
      <c r="BP708" s="2"/>
      <c r="BQ708" s="2"/>
      <c r="BR708" s="2"/>
      <c r="BS708" s="2"/>
      <c r="BT708" s="2"/>
      <c r="BU708" s="2"/>
      <c r="BV708" s="2"/>
      <c r="BW708" s="2"/>
      <c r="BX708" s="2"/>
      <c r="BY708" s="2"/>
      <c r="BZ708" s="2"/>
      <c r="CA708" s="2"/>
      <c r="CB708" s="2"/>
      <c r="CC708" s="2"/>
      <c r="CD708" s="2"/>
      <c r="CE708" s="2"/>
      <c r="CF708" s="2"/>
    </row>
    <row r="709" spans="1:84" ht="12.65" customHeight="1" x14ac:dyDescent="0.35">
      <c r="A709" s="449">
        <v>7390</v>
      </c>
      <c r="B709" s="438" t="s">
        <v>731</v>
      </c>
      <c r="C709" s="2">
        <f>AQ71</f>
        <v>0</v>
      </c>
      <c r="D709" s="2">
        <f>(D616/D613)*AQ76</f>
        <v>0</v>
      </c>
      <c r="E709" s="2">
        <f>(E624/E613)*SUM(C709:D709)</f>
        <v>0</v>
      </c>
      <c r="F709" s="2">
        <f>(F625/F613)*AQ64</f>
        <v>0</v>
      </c>
      <c r="G709" s="2">
        <f>(G626/G613)*AQ77</f>
        <v>0</v>
      </c>
      <c r="H709" s="2">
        <f>(H629/H613)*AQ60</f>
        <v>0</v>
      </c>
      <c r="I709" s="2">
        <f>(I630/I613)*AQ78</f>
        <v>0</v>
      </c>
      <c r="J709" s="2">
        <f>(J631/J613)*AQ79</f>
        <v>0</v>
      </c>
      <c r="K709" s="2">
        <f>(K645/K613)*AQ75</f>
        <v>0</v>
      </c>
      <c r="L709" s="2">
        <f>(L648/L613)*AQ80</f>
        <v>0</v>
      </c>
      <c r="M709" s="2">
        <f t="shared" si="20"/>
        <v>0</v>
      </c>
      <c r="N709" s="438" t="s">
        <v>732</v>
      </c>
      <c r="O709" s="2"/>
      <c r="P709" s="2"/>
      <c r="Q709" s="2"/>
      <c r="R709" s="2"/>
      <c r="S709" s="2"/>
      <c r="T709" s="2"/>
      <c r="U709" s="2"/>
      <c r="V709" s="2"/>
      <c r="W709" s="2"/>
      <c r="X709" s="2"/>
      <c r="Y709" s="2"/>
      <c r="Z709" s="2"/>
      <c r="AA709" s="2"/>
      <c r="AB709" s="2"/>
      <c r="AC709" s="2"/>
      <c r="AD709" s="2"/>
      <c r="AE709" s="2"/>
      <c r="AF709" s="2"/>
      <c r="AG709" s="2"/>
      <c r="AH709" s="2"/>
      <c r="AI709" s="2"/>
      <c r="AJ709" s="2"/>
      <c r="AK709" s="2"/>
      <c r="AL709" s="2"/>
      <c r="AM709" s="2"/>
      <c r="AN709" s="2"/>
      <c r="AO709" s="2"/>
      <c r="AP709" s="2"/>
      <c r="AQ709" s="2"/>
      <c r="AR709" s="2"/>
      <c r="AS709" s="2"/>
      <c r="AT709" s="2"/>
      <c r="AU709" s="2"/>
      <c r="AV709" s="2"/>
      <c r="AW709" s="2"/>
      <c r="AX709" s="2"/>
      <c r="AY709" s="2"/>
      <c r="AZ709" s="2"/>
      <c r="BA709" s="2"/>
      <c r="BB709" s="2"/>
      <c r="BC709" s="2"/>
      <c r="BD709" s="2"/>
      <c r="BE709" s="2"/>
      <c r="BF709" s="2"/>
      <c r="BG709" s="2"/>
      <c r="BH709" s="2"/>
      <c r="BI709" s="2"/>
      <c r="BJ709" s="2"/>
      <c r="BK709" s="2"/>
      <c r="BL709" s="2"/>
      <c r="BM709" s="2"/>
      <c r="BN709" s="2"/>
      <c r="BO709" s="2"/>
      <c r="BP709" s="2"/>
      <c r="BQ709" s="2"/>
      <c r="BR709" s="2"/>
      <c r="BS709" s="2"/>
      <c r="BT709" s="2"/>
      <c r="BU709" s="2"/>
      <c r="BV709" s="2"/>
      <c r="BW709" s="2"/>
      <c r="BX709" s="2"/>
      <c r="BY709" s="2"/>
      <c r="BZ709" s="2"/>
      <c r="CA709" s="2"/>
      <c r="CB709" s="2"/>
      <c r="CC709" s="2"/>
      <c r="CD709" s="2"/>
      <c r="CE709" s="2"/>
      <c r="CF709" s="2"/>
    </row>
    <row r="710" spans="1:84" ht="12.65" customHeight="1" x14ac:dyDescent="0.35">
      <c r="A710" s="449">
        <v>7400</v>
      </c>
      <c r="B710" s="438" t="s">
        <v>733</v>
      </c>
      <c r="C710" s="2">
        <f>AR71</f>
        <v>10354651</v>
      </c>
      <c r="D710" s="2">
        <f>(D616/D613)*AR76</f>
        <v>-18005.223070052234</v>
      </c>
      <c r="E710" s="2">
        <f>(E624/E613)*SUM(C710:D710)</f>
        <v>5473296.0338285416</v>
      </c>
      <c r="F710" s="2">
        <f>(F625/F613)*AR64</f>
        <v>1676.0308202137751</v>
      </c>
      <c r="G710" s="2">
        <f>(G626/G613)*AR77</f>
        <v>0</v>
      </c>
      <c r="H710" s="2">
        <f>(H629/H613)*AR60</f>
        <v>359135.30301204964</v>
      </c>
      <c r="I710" s="2">
        <f>(I630/I613)*AR78</f>
        <v>17589.495521835339</v>
      </c>
      <c r="J710" s="2">
        <f>(J631/J613)*AR79</f>
        <v>32719.033486804154</v>
      </c>
      <c r="K710" s="2">
        <f>(K645/K613)*AR75</f>
        <v>129569.47365846479</v>
      </c>
      <c r="L710" s="2">
        <f>(L648/L613)*AR80</f>
        <v>923319.1904345199</v>
      </c>
      <c r="M710" s="2">
        <f t="shared" si="20"/>
        <v>6919299</v>
      </c>
      <c r="N710" s="438" t="s">
        <v>734</v>
      </c>
      <c r="O710" s="2"/>
      <c r="P710" s="2"/>
      <c r="Q710" s="2"/>
      <c r="R710" s="2"/>
      <c r="S710" s="2"/>
      <c r="T710" s="2"/>
      <c r="U710" s="2"/>
      <c r="V710" s="2"/>
      <c r="W710" s="2"/>
      <c r="X710" s="2"/>
      <c r="Y710" s="2"/>
      <c r="Z710" s="2"/>
      <c r="AA710" s="2"/>
      <c r="AB710" s="2"/>
      <c r="AC710" s="2"/>
      <c r="AD710" s="2"/>
      <c r="AE710" s="2"/>
      <c r="AF710" s="2"/>
      <c r="AG710" s="2"/>
      <c r="AH710" s="2"/>
      <c r="AI710" s="2"/>
      <c r="AJ710" s="2"/>
      <c r="AK710" s="2"/>
      <c r="AL710" s="2"/>
      <c r="AM710" s="2"/>
      <c r="AN710" s="2"/>
      <c r="AO710" s="2"/>
      <c r="AP710" s="2"/>
      <c r="AQ710" s="2"/>
      <c r="AR710" s="2"/>
      <c r="AS710" s="2"/>
      <c r="AT710" s="2"/>
      <c r="AU710" s="2"/>
      <c r="AV710" s="2"/>
      <c r="AW710" s="2"/>
      <c r="AX710" s="2"/>
      <c r="AY710" s="2"/>
      <c r="AZ710" s="2"/>
      <c r="BA710" s="2"/>
      <c r="BB710" s="2"/>
      <c r="BC710" s="2"/>
      <c r="BD710" s="2"/>
      <c r="BE710" s="2"/>
      <c r="BF710" s="2"/>
      <c r="BG710" s="2"/>
      <c r="BH710" s="2"/>
      <c r="BI710" s="2"/>
      <c r="BJ710" s="2"/>
      <c r="BK710" s="2"/>
      <c r="BL710" s="2"/>
      <c r="BM710" s="2"/>
      <c r="BN710" s="2"/>
      <c r="BO710" s="2"/>
      <c r="BP710" s="2"/>
      <c r="BQ710" s="2"/>
      <c r="BR710" s="2"/>
      <c r="BS710" s="2"/>
      <c r="BT710" s="2"/>
      <c r="BU710" s="2"/>
      <c r="BV710" s="2"/>
      <c r="BW710" s="2"/>
      <c r="BX710" s="2"/>
      <c r="BY710" s="2"/>
      <c r="BZ710" s="2"/>
      <c r="CA710" s="2"/>
      <c r="CB710" s="2"/>
      <c r="CC710" s="2"/>
      <c r="CD710" s="2"/>
      <c r="CE710" s="2"/>
      <c r="CF710" s="2"/>
    </row>
    <row r="711" spans="1:84" ht="12.65" customHeight="1" x14ac:dyDescent="0.35">
      <c r="A711" s="449">
        <v>7410</v>
      </c>
      <c r="B711" s="438" t="s">
        <v>129</v>
      </c>
      <c r="C711" s="2">
        <f>AS71</f>
        <v>0</v>
      </c>
      <c r="D711" s="2">
        <f>(D616/D613)*AS76</f>
        <v>0</v>
      </c>
      <c r="E711" s="2">
        <f>(E624/E613)*SUM(C711:D711)</f>
        <v>0</v>
      </c>
      <c r="F711" s="2">
        <f>(F625/F613)*AS64</f>
        <v>0</v>
      </c>
      <c r="G711" s="2">
        <f>(G626/G613)*AS77</f>
        <v>0</v>
      </c>
      <c r="H711" s="2">
        <f>(H629/H613)*AS60</f>
        <v>0</v>
      </c>
      <c r="I711" s="2">
        <f>(I630/I613)*AS78</f>
        <v>0</v>
      </c>
      <c r="J711" s="2">
        <f>(J631/J613)*AS79</f>
        <v>0</v>
      </c>
      <c r="K711" s="2">
        <f>(K645/K613)*AS75</f>
        <v>0</v>
      </c>
      <c r="L711" s="2">
        <f>(L648/L613)*AS80</f>
        <v>0</v>
      </c>
      <c r="M711" s="2">
        <f t="shared" si="20"/>
        <v>0</v>
      </c>
      <c r="N711" s="438" t="s">
        <v>735</v>
      </c>
      <c r="O711" s="2"/>
      <c r="P711" s="2"/>
      <c r="Q711" s="2"/>
      <c r="R711" s="2"/>
      <c r="S711" s="2"/>
      <c r="T711" s="2"/>
      <c r="U711" s="2"/>
      <c r="V711" s="2"/>
      <c r="W711" s="2"/>
      <c r="X711" s="2"/>
      <c r="Y711" s="2"/>
      <c r="Z711" s="2"/>
      <c r="AA711" s="2"/>
      <c r="AB711" s="2"/>
      <c r="AC711" s="2"/>
      <c r="AD711" s="2"/>
      <c r="AE711" s="2"/>
      <c r="AF711" s="2"/>
      <c r="AG711" s="2"/>
      <c r="AH711" s="2"/>
      <c r="AI711" s="2"/>
      <c r="AJ711" s="2"/>
      <c r="AK711" s="2"/>
      <c r="AL711" s="2"/>
      <c r="AM711" s="2"/>
      <c r="AN711" s="2"/>
      <c r="AO711" s="2"/>
      <c r="AP711" s="2"/>
      <c r="AQ711" s="2"/>
      <c r="AR711" s="2"/>
      <c r="AS711" s="2"/>
      <c r="AT711" s="2"/>
      <c r="AU711" s="2"/>
      <c r="AV711" s="2"/>
      <c r="AW711" s="2"/>
      <c r="AX711" s="2"/>
      <c r="AY711" s="2"/>
      <c r="AZ711" s="2"/>
      <c r="BA711" s="2"/>
      <c r="BB711" s="2"/>
      <c r="BC711" s="2"/>
      <c r="BD711" s="2"/>
      <c r="BE711" s="2"/>
      <c r="BF711" s="2"/>
      <c r="BG711" s="2"/>
      <c r="BH711" s="2"/>
      <c r="BI711" s="2"/>
      <c r="BJ711" s="2"/>
      <c r="BK711" s="2"/>
      <c r="BL711" s="2"/>
      <c r="BM711" s="2"/>
      <c r="BN711" s="2"/>
      <c r="BO711" s="2"/>
      <c r="BP711" s="2"/>
      <c r="BQ711" s="2"/>
      <c r="BR711" s="2"/>
      <c r="BS711" s="2"/>
      <c r="BT711" s="2"/>
      <c r="BU711" s="2"/>
      <c r="BV711" s="2"/>
      <c r="BW711" s="2"/>
      <c r="BX711" s="2"/>
      <c r="BY711" s="2"/>
      <c r="BZ711" s="2"/>
      <c r="CA711" s="2"/>
      <c r="CB711" s="2"/>
      <c r="CC711" s="2"/>
      <c r="CD711" s="2"/>
      <c r="CE711" s="2"/>
      <c r="CF711" s="2"/>
    </row>
    <row r="712" spans="1:84" ht="12.65" customHeight="1" x14ac:dyDescent="0.35">
      <c r="A712" s="449">
        <v>7420</v>
      </c>
      <c r="B712" s="438" t="s">
        <v>736</v>
      </c>
      <c r="C712" s="2">
        <f>AT71</f>
        <v>0</v>
      </c>
      <c r="D712" s="2">
        <f>(D616/D613)*AT76</f>
        <v>0</v>
      </c>
      <c r="E712" s="2">
        <f>(E624/E613)*SUM(C712:D712)</f>
        <v>0</v>
      </c>
      <c r="F712" s="2">
        <f>(F625/F613)*AT64</f>
        <v>0</v>
      </c>
      <c r="G712" s="2">
        <f>(G626/G613)*AT77</f>
        <v>0</v>
      </c>
      <c r="H712" s="2">
        <f>(H629/H613)*AT60</f>
        <v>0</v>
      </c>
      <c r="I712" s="2">
        <f>(I630/I613)*AT78</f>
        <v>0</v>
      </c>
      <c r="J712" s="2">
        <f>(J631/J613)*AT79</f>
        <v>0</v>
      </c>
      <c r="K712" s="2">
        <f>(K645/K613)*AT75</f>
        <v>0</v>
      </c>
      <c r="L712" s="2">
        <f>(L648/L613)*AT80</f>
        <v>0</v>
      </c>
      <c r="M712" s="2">
        <f t="shared" si="20"/>
        <v>0</v>
      </c>
      <c r="N712" s="438" t="s">
        <v>737</v>
      </c>
      <c r="O712" s="2"/>
      <c r="P712" s="2"/>
      <c r="Q712" s="2"/>
      <c r="R712" s="2"/>
      <c r="S712" s="2"/>
      <c r="T712" s="2"/>
      <c r="U712" s="2"/>
      <c r="V712" s="2"/>
      <c r="W712" s="2"/>
      <c r="X712" s="2"/>
      <c r="Y712" s="2"/>
      <c r="Z712" s="2"/>
      <c r="AA712" s="2"/>
      <c r="AB712" s="2"/>
      <c r="AC712" s="2"/>
      <c r="AD712" s="2"/>
      <c r="AE712" s="2"/>
      <c r="AF712" s="2"/>
      <c r="AG712" s="2"/>
      <c r="AH712" s="2"/>
      <c r="AI712" s="2"/>
      <c r="AJ712" s="2"/>
      <c r="AK712" s="2"/>
      <c r="AL712" s="2"/>
      <c r="AM712" s="2"/>
      <c r="AN712" s="2"/>
      <c r="AO712" s="2"/>
      <c r="AP712" s="2"/>
      <c r="AQ712" s="2"/>
      <c r="AR712" s="2"/>
      <c r="AS712" s="2"/>
      <c r="AT712" s="2"/>
      <c r="AU712" s="2"/>
      <c r="AV712" s="2"/>
      <c r="AW712" s="2"/>
      <c r="AX712" s="2"/>
      <c r="AY712" s="2"/>
      <c r="AZ712" s="2"/>
      <c r="BA712" s="2"/>
      <c r="BB712" s="2"/>
      <c r="BC712" s="2"/>
      <c r="BD712" s="2"/>
      <c r="BE712" s="2"/>
      <c r="BF712" s="2"/>
      <c r="BG712" s="2"/>
      <c r="BH712" s="2"/>
      <c r="BI712" s="2"/>
      <c r="BJ712" s="2"/>
      <c r="BK712" s="2"/>
      <c r="BL712" s="2"/>
      <c r="BM712" s="2"/>
      <c r="BN712" s="2"/>
      <c r="BO712" s="2"/>
      <c r="BP712" s="2"/>
      <c r="BQ712" s="2"/>
      <c r="BR712" s="2"/>
      <c r="BS712" s="2"/>
      <c r="BT712" s="2"/>
      <c r="BU712" s="2"/>
      <c r="BV712" s="2"/>
      <c r="BW712" s="2"/>
      <c r="BX712" s="2"/>
      <c r="BY712" s="2"/>
      <c r="BZ712" s="2"/>
      <c r="CA712" s="2"/>
      <c r="CB712" s="2"/>
      <c r="CC712" s="2"/>
      <c r="CD712" s="2"/>
      <c r="CE712" s="2"/>
      <c r="CF712" s="2"/>
    </row>
    <row r="713" spans="1:84" ht="12.65" customHeight="1" x14ac:dyDescent="0.35">
      <c r="A713" s="449">
        <v>7430</v>
      </c>
      <c r="B713" s="438" t="s">
        <v>738</v>
      </c>
      <c r="C713" s="2">
        <f>AU71</f>
        <v>0</v>
      </c>
      <c r="D713" s="2">
        <f>(D616/D613)*AU76</f>
        <v>0</v>
      </c>
      <c r="E713" s="2">
        <f>(E624/E613)*SUM(C713:D713)</f>
        <v>0</v>
      </c>
      <c r="F713" s="2">
        <f>(F625/F613)*AU64</f>
        <v>0</v>
      </c>
      <c r="G713" s="2">
        <f>(G626/G613)*AU77</f>
        <v>0</v>
      </c>
      <c r="H713" s="2">
        <f>(H629/H613)*AU60</f>
        <v>0</v>
      </c>
      <c r="I713" s="2">
        <f>(I630/I613)*AU78</f>
        <v>0</v>
      </c>
      <c r="J713" s="2">
        <f>(J631/J613)*AU79</f>
        <v>0</v>
      </c>
      <c r="K713" s="2">
        <f>(K645/K613)*AU75</f>
        <v>0</v>
      </c>
      <c r="L713" s="2">
        <f>(L648/L613)*AU80</f>
        <v>0</v>
      </c>
      <c r="M713" s="2">
        <f t="shared" si="20"/>
        <v>0</v>
      </c>
      <c r="N713" s="438" t="s">
        <v>739</v>
      </c>
      <c r="O713" s="2"/>
      <c r="P713" s="2"/>
      <c r="Q713" s="2"/>
      <c r="R713" s="2"/>
      <c r="S713" s="2"/>
      <c r="T713" s="2"/>
      <c r="U713" s="2"/>
      <c r="V713" s="2"/>
      <c r="W713" s="2"/>
      <c r="X713" s="2"/>
      <c r="Y713" s="2"/>
      <c r="Z713" s="2"/>
      <c r="AA713" s="2"/>
      <c r="AB713" s="2"/>
      <c r="AC713" s="2"/>
      <c r="AD713" s="2"/>
      <c r="AE713" s="2"/>
      <c r="AF713" s="2"/>
      <c r="AG713" s="2"/>
      <c r="AH713" s="2"/>
      <c r="AI713" s="2"/>
      <c r="AJ713" s="2"/>
      <c r="AK713" s="2"/>
      <c r="AL713" s="2"/>
      <c r="AM713" s="2"/>
      <c r="AN713" s="2"/>
      <c r="AO713" s="2"/>
      <c r="AP713" s="2"/>
      <c r="AQ713" s="2"/>
      <c r="AR713" s="2"/>
      <c r="AS713" s="2"/>
      <c r="AT713" s="2"/>
      <c r="AU713" s="2"/>
      <c r="AV713" s="2"/>
      <c r="AW713" s="2"/>
      <c r="AX713" s="2"/>
      <c r="AY713" s="2"/>
      <c r="AZ713" s="2"/>
      <c r="BA713" s="2"/>
      <c r="BB713" s="2"/>
      <c r="BC713" s="2"/>
      <c r="BD713" s="2"/>
      <c r="BE713" s="2"/>
      <c r="BF713" s="2"/>
      <c r="BG713" s="2"/>
      <c r="BH713" s="2"/>
      <c r="BI713" s="2"/>
      <c r="BJ713" s="2"/>
      <c r="BK713" s="2"/>
      <c r="BL713" s="2"/>
      <c r="BM713" s="2"/>
      <c r="BN713" s="2"/>
      <c r="BO713" s="2"/>
      <c r="BP713" s="2"/>
      <c r="BQ713" s="2"/>
      <c r="BR713" s="2"/>
      <c r="BS713" s="2"/>
      <c r="BT713" s="2"/>
      <c r="BU713" s="2"/>
      <c r="BV713" s="2"/>
      <c r="BW713" s="2"/>
      <c r="BX713" s="2"/>
      <c r="BY713" s="2"/>
      <c r="BZ713" s="2"/>
      <c r="CA713" s="2"/>
      <c r="CB713" s="2"/>
      <c r="CC713" s="2"/>
      <c r="CD713" s="2"/>
      <c r="CE713" s="2"/>
      <c r="CF713" s="2"/>
    </row>
    <row r="714" spans="1:84" ht="12.65" customHeight="1" x14ac:dyDescent="0.35">
      <c r="A714" s="449">
        <v>7490</v>
      </c>
      <c r="B714" s="438" t="s">
        <v>740</v>
      </c>
      <c r="C714" s="2">
        <f>AV71</f>
        <v>0</v>
      </c>
      <c r="D714" s="2">
        <f>(D616/D613)*AV76</f>
        <v>0</v>
      </c>
      <c r="E714" s="2">
        <f>(E624/E613)*SUM(C714:D714)</f>
        <v>0</v>
      </c>
      <c r="F714" s="2">
        <f>(F625/F613)*AV64</f>
        <v>0</v>
      </c>
      <c r="G714" s="2">
        <f>(G626/G613)*AV77</f>
        <v>0</v>
      </c>
      <c r="H714" s="2">
        <f>(H629/H613)*AV60</f>
        <v>0</v>
      </c>
      <c r="I714" s="2">
        <f>(I630/I613)*AV78</f>
        <v>0</v>
      </c>
      <c r="J714" s="2">
        <f>(J631/J613)*AV79</f>
        <v>0</v>
      </c>
      <c r="K714" s="2">
        <f>(K645/K613)*AV75</f>
        <v>0</v>
      </c>
      <c r="L714" s="2">
        <f>(L648/L613)*AV80</f>
        <v>0</v>
      </c>
      <c r="M714" s="2">
        <f t="shared" si="20"/>
        <v>0</v>
      </c>
      <c r="N714" s="401" t="s">
        <v>741</v>
      </c>
      <c r="O714" s="2"/>
      <c r="P714" s="2"/>
      <c r="Q714" s="2"/>
      <c r="R714" s="2"/>
      <c r="S714" s="2"/>
      <c r="T714" s="2"/>
      <c r="U714" s="2"/>
      <c r="V714" s="2"/>
      <c r="W714" s="2"/>
      <c r="X714" s="2"/>
      <c r="Y714" s="2"/>
      <c r="Z714" s="2"/>
      <c r="AA714" s="2"/>
      <c r="AB714" s="2"/>
      <c r="AC714" s="2"/>
      <c r="AD714" s="2"/>
      <c r="AE714" s="2"/>
      <c r="AF714" s="2"/>
      <c r="AG714" s="2"/>
      <c r="AH714" s="2"/>
      <c r="AI714" s="2"/>
      <c r="AJ714" s="2"/>
      <c r="AK714" s="2"/>
      <c r="AL714" s="2"/>
      <c r="AM714" s="2"/>
      <c r="AN714" s="2"/>
      <c r="AO714" s="2"/>
      <c r="AP714" s="2"/>
      <c r="AQ714" s="2"/>
      <c r="AR714" s="2"/>
      <c r="AS714" s="2"/>
      <c r="AT714" s="2"/>
      <c r="AU714" s="2"/>
      <c r="AV714" s="2"/>
      <c r="AW714" s="2"/>
      <c r="AX714" s="2"/>
      <c r="AY714" s="2"/>
      <c r="AZ714" s="2"/>
      <c r="BA714" s="2"/>
      <c r="BB714" s="2"/>
      <c r="BC714" s="2"/>
      <c r="BD714" s="2"/>
      <c r="BE714" s="2"/>
      <c r="BF714" s="2"/>
      <c r="BG714" s="2"/>
      <c r="BH714" s="2"/>
      <c r="BI714" s="2"/>
      <c r="BJ714" s="2"/>
      <c r="BK714" s="2"/>
      <c r="BL714" s="2"/>
      <c r="BM714" s="2"/>
      <c r="BN714" s="2"/>
      <c r="BO714" s="2"/>
      <c r="BP714" s="2"/>
      <c r="BQ714" s="2"/>
      <c r="BR714" s="2"/>
      <c r="BS714" s="2"/>
      <c r="BT714" s="2"/>
      <c r="BU714" s="2"/>
      <c r="BV714" s="2"/>
      <c r="BW714" s="2"/>
      <c r="BX714" s="2"/>
      <c r="BY714" s="2"/>
      <c r="BZ714" s="2"/>
      <c r="CA714" s="2"/>
      <c r="CB714" s="2"/>
      <c r="CC714" s="2"/>
      <c r="CD714" s="2"/>
      <c r="CE714" s="2"/>
      <c r="CF714" s="2"/>
    </row>
    <row r="715" spans="1:84" ht="12.65" customHeight="1" x14ac:dyDescent="0.3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c r="AF715" s="2"/>
      <c r="AG715" s="2"/>
      <c r="AH715" s="2"/>
      <c r="AI715" s="2"/>
      <c r="AJ715" s="2"/>
      <c r="AK715" s="2"/>
      <c r="AL715" s="2"/>
      <c r="AM715" s="2"/>
      <c r="AN715" s="2"/>
      <c r="AO715" s="2"/>
      <c r="AP715" s="2"/>
      <c r="AQ715" s="2"/>
      <c r="AR715" s="2"/>
      <c r="AS715" s="2"/>
      <c r="AT715" s="2"/>
      <c r="AU715" s="2"/>
      <c r="AV715" s="2"/>
      <c r="AW715" s="2"/>
      <c r="AX715" s="2"/>
      <c r="AY715" s="2"/>
      <c r="AZ715" s="2"/>
      <c r="BA715" s="2"/>
      <c r="BB715" s="2"/>
      <c r="BC715" s="2"/>
      <c r="BD715" s="2"/>
      <c r="BE715" s="2"/>
      <c r="BF715" s="2"/>
      <c r="BG715" s="2"/>
      <c r="BH715" s="2"/>
      <c r="BI715" s="2"/>
      <c r="BJ715" s="2"/>
      <c r="BK715" s="2"/>
      <c r="BL715" s="2"/>
      <c r="BM715" s="2"/>
      <c r="BN715" s="2"/>
      <c r="BO715" s="2"/>
      <c r="BP715" s="2"/>
      <c r="BQ715" s="2"/>
      <c r="BR715" s="2"/>
      <c r="BS715" s="2"/>
      <c r="BT715" s="2"/>
      <c r="BU715" s="2"/>
      <c r="BV715" s="2"/>
      <c r="BW715" s="2"/>
      <c r="BX715" s="2"/>
      <c r="BY715" s="2"/>
      <c r="BZ715" s="2"/>
      <c r="CA715" s="2"/>
      <c r="CB715" s="2"/>
      <c r="CC715" s="2"/>
      <c r="CD715" s="2"/>
      <c r="CE715" s="2"/>
      <c r="CF715" s="2"/>
    </row>
    <row r="716" spans="1:84" ht="12.65" customHeight="1" x14ac:dyDescent="0.35">
      <c r="A716" s="2"/>
      <c r="B716" s="2"/>
      <c r="C716" s="2">
        <f>SUM(C615:C648)+SUM(C669:C714)</f>
        <v>418307467.13999999</v>
      </c>
      <c r="D716" s="2">
        <f>SUM(D617:D648)+SUM(D669:D714)</f>
        <v>-5825736.040000001</v>
      </c>
      <c r="E716" s="2">
        <f>SUM(E625:E648)+SUM(E669:E714)</f>
        <v>144815245.25664172</v>
      </c>
      <c r="F716" s="2">
        <f>SUM(F626:F649)+SUM(F669:F714)</f>
        <v>340523.12723027775</v>
      </c>
      <c r="G716" s="2">
        <f>SUM(G627:G648)+SUM(G669:G714)</f>
        <v>8199916.9515983313</v>
      </c>
      <c r="H716" s="2">
        <f>SUM(H630:H648)+SUM(H669:H714)</f>
        <v>7204262.8590118252</v>
      </c>
      <c r="I716" s="2">
        <f>SUM(I631:I648)+SUM(I669:I714)</f>
        <v>5317811.0000485722</v>
      </c>
      <c r="J716" s="2">
        <f>SUM(J632:J648)+SUM(J669:J714)</f>
        <v>1799886.0369582563</v>
      </c>
      <c r="K716" s="2">
        <f>SUM(K669:K714)</f>
        <v>11776606.200649368</v>
      </c>
      <c r="L716" s="2">
        <f>SUM(L669:L714)</f>
        <v>13928911.908515688</v>
      </c>
      <c r="M716" s="2">
        <f>SUM(M669:M714)</f>
        <v>166064655</v>
      </c>
      <c r="N716" s="438" t="s">
        <v>742</v>
      </c>
      <c r="O716" s="2"/>
      <c r="P716" s="2"/>
      <c r="Q716" s="2"/>
      <c r="R716" s="2"/>
      <c r="S716" s="2"/>
      <c r="T716" s="2"/>
      <c r="U716" s="2"/>
      <c r="V716" s="2"/>
      <c r="W716" s="2"/>
      <c r="X716" s="2"/>
      <c r="Y716" s="2"/>
      <c r="Z716" s="2"/>
      <c r="AA716" s="2"/>
      <c r="AB716" s="2"/>
      <c r="AC716" s="2"/>
      <c r="AD716" s="2"/>
      <c r="AE716" s="2"/>
      <c r="AF716" s="2"/>
      <c r="AG716" s="2"/>
      <c r="AH716" s="2"/>
      <c r="AI716" s="2"/>
      <c r="AJ716" s="2"/>
      <c r="AK716" s="2"/>
      <c r="AL716" s="2"/>
      <c r="AM716" s="2"/>
      <c r="AN716" s="2"/>
      <c r="AO716" s="2"/>
      <c r="AP716" s="2"/>
      <c r="AQ716" s="2"/>
      <c r="AR716" s="2"/>
      <c r="AS716" s="2"/>
      <c r="AT716" s="2"/>
      <c r="AU716" s="2"/>
      <c r="AV716" s="2"/>
      <c r="AW716" s="2"/>
      <c r="AX716" s="2"/>
      <c r="AY716" s="2"/>
      <c r="AZ716" s="2"/>
      <c r="BA716" s="2"/>
      <c r="BB716" s="2"/>
      <c r="BC716" s="2"/>
      <c r="BD716" s="2"/>
      <c r="BE716" s="2"/>
      <c r="BF716" s="2"/>
      <c r="BG716" s="2"/>
      <c r="BH716" s="2"/>
      <c r="BI716" s="2"/>
      <c r="BJ716" s="2"/>
      <c r="BK716" s="2"/>
      <c r="BL716" s="2"/>
      <c r="BM716" s="2"/>
      <c r="BN716" s="2"/>
      <c r="BO716" s="2"/>
      <c r="BP716" s="2"/>
      <c r="BQ716" s="2"/>
      <c r="BR716" s="2"/>
      <c r="BS716" s="2"/>
      <c r="BT716" s="2"/>
      <c r="BU716" s="2"/>
      <c r="BV716" s="2"/>
      <c r="BW716" s="2"/>
      <c r="BX716" s="2"/>
      <c r="BY716" s="2"/>
      <c r="BZ716" s="2"/>
      <c r="CA716" s="2"/>
      <c r="CB716" s="2"/>
      <c r="CC716" s="2"/>
      <c r="CD716" s="2"/>
      <c r="CE716" s="2"/>
      <c r="CF716" s="2"/>
    </row>
    <row r="717" spans="1:84" ht="12.65" customHeight="1" x14ac:dyDescent="0.35">
      <c r="A717" s="2"/>
      <c r="B717" s="2"/>
      <c r="C717" s="2">
        <f>CE71</f>
        <v>418307467.14000005</v>
      </c>
      <c r="D717" s="2">
        <f>D616</f>
        <v>-5825736.040000001</v>
      </c>
      <c r="E717" s="2">
        <f>E624</f>
        <v>144815245.25664172</v>
      </c>
      <c r="F717" s="2">
        <f>F625</f>
        <v>340523.12723027763</v>
      </c>
      <c r="G717" s="2">
        <f>G626</f>
        <v>8199916.9515983304</v>
      </c>
      <c r="H717" s="2">
        <f>H629</f>
        <v>7204262.8590118214</v>
      </c>
      <c r="I717" s="2">
        <f>I630</f>
        <v>5317811.0000485713</v>
      </c>
      <c r="J717" s="2">
        <f>J631</f>
        <v>1799886.0369582565</v>
      </c>
      <c r="K717" s="2">
        <f>K645</f>
        <v>11776606.20064936</v>
      </c>
      <c r="L717" s="2">
        <f>L648</f>
        <v>13928911.908515692</v>
      </c>
      <c r="M717" s="2">
        <f>C649</f>
        <v>166064653.80999994</v>
      </c>
      <c r="N717" s="438" t="s">
        <v>743</v>
      </c>
      <c r="O717" s="2"/>
      <c r="P717" s="2"/>
      <c r="Q717" s="2"/>
      <c r="R717" s="2"/>
      <c r="S717" s="2"/>
      <c r="T717" s="2"/>
      <c r="U717" s="2"/>
      <c r="V717" s="2"/>
      <c r="W717" s="2"/>
      <c r="X717" s="2"/>
      <c r="Y717" s="2"/>
      <c r="Z717" s="2"/>
      <c r="AA717" s="2"/>
      <c r="AB717" s="2"/>
      <c r="AC717" s="2"/>
      <c r="AD717" s="2"/>
      <c r="AE717" s="2"/>
      <c r="AF717" s="2"/>
      <c r="AG717" s="2"/>
      <c r="AH717" s="2"/>
      <c r="AI717" s="2"/>
      <c r="AJ717" s="2"/>
      <c r="AK717" s="2"/>
      <c r="AL717" s="2"/>
      <c r="AM717" s="2"/>
      <c r="AN717" s="2"/>
      <c r="AO717" s="2"/>
      <c r="AP717" s="2"/>
      <c r="AQ717" s="2"/>
      <c r="AR717" s="2"/>
      <c r="AS717" s="2"/>
      <c r="AT717" s="2"/>
      <c r="AU717" s="2"/>
      <c r="AV717" s="2"/>
      <c r="AW717" s="2"/>
      <c r="AX717" s="2"/>
      <c r="AY717" s="2"/>
      <c r="AZ717" s="2"/>
      <c r="BA717" s="2"/>
      <c r="BB717" s="2"/>
      <c r="BC717" s="2"/>
      <c r="BD717" s="2"/>
      <c r="BE717" s="2"/>
      <c r="BF717" s="2"/>
      <c r="BG717" s="2"/>
      <c r="BH717" s="2"/>
      <c r="BI717" s="2"/>
      <c r="BJ717" s="2"/>
      <c r="BK717" s="2"/>
      <c r="BL717" s="2"/>
      <c r="BM717" s="2"/>
      <c r="BN717" s="2"/>
      <c r="BO717" s="2"/>
      <c r="BP717" s="2"/>
      <c r="BQ717" s="2"/>
      <c r="BR717" s="2"/>
      <c r="BS717" s="2"/>
      <c r="BT717" s="2"/>
      <c r="BU717" s="2"/>
      <c r="BV717" s="2"/>
      <c r="BW717" s="2"/>
      <c r="BX717" s="2"/>
      <c r="BY717" s="2"/>
      <c r="BZ717" s="2"/>
      <c r="CA717" s="2"/>
      <c r="CB717" s="2"/>
      <c r="CC717" s="2"/>
      <c r="CD717" s="2"/>
      <c r="CE717" s="2"/>
      <c r="CF717" s="2"/>
    </row>
    <row r="718" spans="1:84" ht="12.65" customHeight="1" x14ac:dyDescent="0.35">
      <c r="O718" s="198"/>
    </row>
    <row r="719" spans="1:84" ht="12.65" customHeight="1" x14ac:dyDescent="0.2">
      <c r="A719" s="201" t="s">
        <v>744</v>
      </c>
      <c r="B719" s="201"/>
      <c r="C719" s="201"/>
      <c r="D719" s="201"/>
      <c r="E719" s="201"/>
      <c r="F719" s="201"/>
      <c r="G719" s="201"/>
      <c r="H719" s="201"/>
      <c r="I719" s="285"/>
      <c r="J719" s="285"/>
      <c r="K719" s="285"/>
      <c r="L719" s="285"/>
      <c r="M719" s="285"/>
      <c r="N719" s="285"/>
      <c r="O719" s="202"/>
      <c r="P719" s="285"/>
      <c r="Q719" s="285"/>
      <c r="R719" s="285"/>
      <c r="S719" s="285"/>
      <c r="T719" s="285"/>
      <c r="U719" s="285"/>
      <c r="V719" s="285"/>
      <c r="W719" s="285"/>
      <c r="X719" s="285"/>
      <c r="Y719" s="285"/>
      <c r="Z719" s="285"/>
      <c r="AA719" s="285"/>
      <c r="AB719" s="285"/>
      <c r="AC719" s="285"/>
      <c r="AD719" s="285"/>
      <c r="AE719" s="285"/>
      <c r="AF719" s="285"/>
      <c r="AG719" s="285"/>
      <c r="AH719" s="285"/>
      <c r="AI719" s="285"/>
      <c r="AJ719" s="285"/>
      <c r="AK719" s="285"/>
      <c r="AL719" s="285"/>
      <c r="AM719" s="285"/>
      <c r="AN719" s="285"/>
      <c r="AO719" s="285"/>
      <c r="AP719" s="285"/>
      <c r="AQ719" s="285"/>
      <c r="AR719" s="285"/>
      <c r="AS719" s="285"/>
      <c r="AT719" s="285"/>
      <c r="AU719" s="285"/>
      <c r="AV719" s="285"/>
      <c r="AW719" s="285"/>
      <c r="AX719" s="285"/>
      <c r="AY719" s="285"/>
      <c r="AZ719" s="285"/>
      <c r="BA719" s="285"/>
      <c r="BB719" s="285"/>
      <c r="BC719" s="285"/>
      <c r="BD719" s="285"/>
      <c r="BE719" s="285"/>
      <c r="BF719" s="285"/>
      <c r="BG719" s="285"/>
      <c r="BH719" s="285"/>
      <c r="BI719" s="285"/>
      <c r="BJ719" s="285"/>
      <c r="BK719" s="285"/>
      <c r="BL719" s="285"/>
      <c r="BM719" s="285"/>
      <c r="BN719" s="285"/>
      <c r="BO719" s="285"/>
      <c r="BP719" s="285"/>
      <c r="BQ719" s="285"/>
      <c r="BR719" s="285"/>
      <c r="BS719" s="285"/>
      <c r="BT719" s="285"/>
      <c r="BU719" s="285"/>
      <c r="BV719" s="285"/>
      <c r="BW719" s="285"/>
      <c r="BX719" s="285"/>
      <c r="BY719" s="285"/>
      <c r="BZ719" s="285"/>
      <c r="CA719" s="285"/>
      <c r="CB719" s="285"/>
      <c r="CC719" s="285"/>
      <c r="CD719" s="285"/>
    </row>
    <row r="720" spans="1:84" ht="12.65" customHeight="1" x14ac:dyDescent="0.2">
      <c r="A720" s="203" t="s">
        <v>745</v>
      </c>
      <c r="B720" s="203" t="s">
        <v>746</v>
      </c>
      <c r="C720" s="203" t="s">
        <v>747</v>
      </c>
      <c r="D720" s="203" t="s">
        <v>748</v>
      </c>
      <c r="E720" s="203" t="s">
        <v>749</v>
      </c>
      <c r="F720" s="203" t="s">
        <v>750</v>
      </c>
      <c r="G720" s="203" t="s">
        <v>751</v>
      </c>
      <c r="H720" s="203" t="s">
        <v>752</v>
      </c>
      <c r="I720" s="203" t="s">
        <v>753</v>
      </c>
      <c r="J720" s="203" t="s">
        <v>754</v>
      </c>
      <c r="K720" s="203" t="s">
        <v>755</v>
      </c>
      <c r="L720" s="203" t="s">
        <v>756</v>
      </c>
      <c r="M720" s="203" t="s">
        <v>757</v>
      </c>
      <c r="N720" s="203" t="s">
        <v>758</v>
      </c>
      <c r="O720" s="203" t="s">
        <v>759</v>
      </c>
      <c r="P720" s="203" t="s">
        <v>760</v>
      </c>
      <c r="Q720" s="203" t="s">
        <v>761</v>
      </c>
      <c r="R720" s="203" t="s">
        <v>762</v>
      </c>
      <c r="S720" s="203" t="s">
        <v>763</v>
      </c>
      <c r="T720" s="203" t="s">
        <v>764</v>
      </c>
      <c r="U720" s="203" t="s">
        <v>765</v>
      </c>
      <c r="V720" s="203" t="s">
        <v>766</v>
      </c>
      <c r="W720" s="203" t="s">
        <v>767</v>
      </c>
      <c r="X720" s="203" t="s">
        <v>768</v>
      </c>
      <c r="Y720" s="203" t="s">
        <v>769</v>
      </c>
      <c r="Z720" s="203" t="s">
        <v>770</v>
      </c>
      <c r="AA720" s="203" t="s">
        <v>771</v>
      </c>
      <c r="AB720" s="203" t="s">
        <v>772</v>
      </c>
      <c r="AC720" s="203" t="s">
        <v>773</v>
      </c>
      <c r="AD720" s="203" t="s">
        <v>774</v>
      </c>
      <c r="AE720" s="203" t="s">
        <v>775</v>
      </c>
      <c r="AF720" s="203" t="s">
        <v>776</v>
      </c>
      <c r="AG720" s="203" t="s">
        <v>777</v>
      </c>
      <c r="AH720" s="203" t="s">
        <v>778</v>
      </c>
      <c r="AI720" s="203" t="s">
        <v>779</v>
      </c>
      <c r="AJ720" s="203" t="s">
        <v>780</v>
      </c>
      <c r="AK720" s="203" t="s">
        <v>781</v>
      </c>
      <c r="AL720" s="203" t="s">
        <v>782</v>
      </c>
      <c r="AM720" s="203" t="s">
        <v>783</v>
      </c>
      <c r="AN720" s="203" t="s">
        <v>784</v>
      </c>
      <c r="AO720" s="203" t="s">
        <v>785</v>
      </c>
      <c r="AP720" s="203" t="s">
        <v>786</v>
      </c>
      <c r="AQ720" s="203" t="s">
        <v>787</v>
      </c>
      <c r="AR720" s="203" t="s">
        <v>788</v>
      </c>
      <c r="AS720" s="203" t="s">
        <v>789</v>
      </c>
      <c r="AT720" s="203" t="s">
        <v>790</v>
      </c>
      <c r="AU720" s="203" t="s">
        <v>791</v>
      </c>
      <c r="AV720" s="203" t="s">
        <v>792</v>
      </c>
      <c r="AW720" s="203" t="s">
        <v>793</v>
      </c>
      <c r="AX720" s="203" t="s">
        <v>794</v>
      </c>
      <c r="AY720" s="203" t="s">
        <v>795</v>
      </c>
      <c r="AZ720" s="203" t="s">
        <v>796</v>
      </c>
      <c r="BA720" s="203" t="s">
        <v>797</v>
      </c>
      <c r="BB720" s="203" t="s">
        <v>798</v>
      </c>
      <c r="BC720" s="203" t="s">
        <v>799</v>
      </c>
      <c r="BD720" s="203" t="s">
        <v>800</v>
      </c>
      <c r="BE720" s="203" t="s">
        <v>801</v>
      </c>
      <c r="BF720" s="203" t="s">
        <v>802</v>
      </c>
      <c r="BG720" s="203" t="s">
        <v>803</v>
      </c>
      <c r="BH720" s="203" t="s">
        <v>804</v>
      </c>
      <c r="BI720" s="203" t="s">
        <v>805</v>
      </c>
      <c r="BJ720" s="203" t="s">
        <v>806</v>
      </c>
      <c r="BK720" s="203" t="s">
        <v>807</v>
      </c>
      <c r="BL720" s="203" t="s">
        <v>808</v>
      </c>
      <c r="BM720" s="203" t="s">
        <v>809</v>
      </c>
      <c r="BN720" s="203" t="s">
        <v>810</v>
      </c>
      <c r="BO720" s="203" t="s">
        <v>811</v>
      </c>
      <c r="BP720" s="203" t="s">
        <v>812</v>
      </c>
      <c r="BQ720" s="203" t="s">
        <v>813</v>
      </c>
      <c r="BR720" s="203" t="s">
        <v>814</v>
      </c>
      <c r="BS720" s="203" t="s">
        <v>815</v>
      </c>
      <c r="BT720" s="203" t="s">
        <v>816</v>
      </c>
      <c r="BU720" s="203" t="s">
        <v>817</v>
      </c>
      <c r="BV720" s="203" t="s">
        <v>818</v>
      </c>
      <c r="BW720" s="203" t="s">
        <v>819</v>
      </c>
      <c r="BX720" s="203" t="s">
        <v>820</v>
      </c>
      <c r="BY720" s="203" t="s">
        <v>821</v>
      </c>
      <c r="BZ720" s="286" t="s">
        <v>822</v>
      </c>
      <c r="CA720" s="203" t="s">
        <v>823</v>
      </c>
      <c r="CB720" s="203" t="s">
        <v>824</v>
      </c>
      <c r="CC720" s="203" t="s">
        <v>825</v>
      </c>
    </row>
    <row r="721" spans="1:84" ht="12.65" customHeight="1" x14ac:dyDescent="0.2">
      <c r="A721" s="287" t="str">
        <f>RIGHT(C84,3)&amp;"*"&amp;RIGHT(C83,4)&amp;"*"&amp;"A"</f>
        <v>tal*168*A</v>
      </c>
      <c r="B721" s="285">
        <f>ROUND(C166,0)</f>
        <v>115425</v>
      </c>
      <c r="C721" s="285">
        <f>ROUND(C167,0)</f>
        <v>864723</v>
      </c>
      <c r="D721" s="285">
        <f>ROUND(C168,0)</f>
        <v>18858487</v>
      </c>
      <c r="E721" s="285">
        <f>ROUND(C169,0)</f>
        <v>77207</v>
      </c>
      <c r="F721" s="285">
        <f>ROUND(C170,0)</f>
        <v>5367895</v>
      </c>
      <c r="G721" s="285">
        <f>ROUND(C171,0)</f>
        <v>501846</v>
      </c>
      <c r="H721" s="285">
        <f>ROUND(C172+C173,0)</f>
        <v>0</v>
      </c>
      <c r="I721" s="285">
        <f>ROUND(C176,0)</f>
        <v>0</v>
      </c>
      <c r="J721" s="285">
        <f>ROUND(C177,0)</f>
        <v>0</v>
      </c>
      <c r="K721" s="285">
        <f>ROUND(C180,0)</f>
        <v>426021</v>
      </c>
      <c r="L721" s="285">
        <f>ROUND(C181,0)</f>
        <v>0</v>
      </c>
      <c r="M721" s="285">
        <f>ROUND(C184,0)</f>
        <v>2799693</v>
      </c>
      <c r="N721" s="285">
        <f>ROUND(C185,0)</f>
        <v>6768768</v>
      </c>
      <c r="O721" s="285">
        <f>ROUND(C186,0)</f>
        <v>0</v>
      </c>
      <c r="P721" s="285">
        <f>ROUND(C189,0)</f>
        <v>11306</v>
      </c>
      <c r="Q721" s="285">
        <f>ROUND(C190,0)</f>
        <v>0</v>
      </c>
      <c r="R721" s="285">
        <f>ROUND(B196,0)</f>
        <v>5129907</v>
      </c>
      <c r="S721" s="285">
        <f>ROUND(C196,0)</f>
        <v>239322</v>
      </c>
      <c r="T721" s="285">
        <f>ROUND(D196,0)</f>
        <v>0</v>
      </c>
      <c r="U721" s="285">
        <f>ROUND(B197,0)</f>
        <v>123578106</v>
      </c>
      <c r="V721" s="285">
        <f>ROUND(C197,0)</f>
        <v>12780159</v>
      </c>
      <c r="W721" s="285">
        <f>ROUND(D197,0)</f>
        <v>0</v>
      </c>
      <c r="X721" s="285">
        <f>ROUND(B198,0)</f>
        <v>78070125</v>
      </c>
      <c r="Y721" s="285">
        <f>ROUND(C198,0)</f>
        <v>476905</v>
      </c>
      <c r="Z721" s="285">
        <f>ROUND(D198,0)</f>
        <v>0</v>
      </c>
      <c r="AA721" s="285">
        <f>ROUND(B199,0)</f>
        <v>0</v>
      </c>
      <c r="AB721" s="285">
        <f>ROUND(C199,0)</f>
        <v>0</v>
      </c>
      <c r="AC721" s="285">
        <f>ROUND(D199,0)</f>
        <v>0</v>
      </c>
      <c r="AD721" s="285">
        <f>ROUND(B200,0)</f>
        <v>109541795</v>
      </c>
      <c r="AE721" s="285">
        <f>ROUND(C200,0)</f>
        <v>5926217</v>
      </c>
      <c r="AF721" s="285">
        <f>ROUND(D200,0)</f>
        <v>32301</v>
      </c>
      <c r="AG721" s="285">
        <f>ROUND(B201,0)</f>
        <v>0</v>
      </c>
      <c r="AH721" s="285">
        <f>ROUND(C201,0)</f>
        <v>0</v>
      </c>
      <c r="AI721" s="285">
        <f>ROUND(D201,0)</f>
        <v>0</v>
      </c>
      <c r="AJ721" s="285">
        <f>ROUND(B202,0)</f>
        <v>0</v>
      </c>
      <c r="AK721" s="285">
        <f>ROUND(C202,0)</f>
        <v>0</v>
      </c>
      <c r="AL721" s="285">
        <f>ROUND(D202,0)</f>
        <v>0</v>
      </c>
      <c r="AM721" s="285">
        <f>ROUND(B203,0)</f>
        <v>3438849</v>
      </c>
      <c r="AN721" s="285">
        <f>ROUND(C203,0)</f>
        <v>2793489</v>
      </c>
      <c r="AO721" s="285">
        <f>ROUND(D203,0)</f>
        <v>0</v>
      </c>
      <c r="AP721" s="285">
        <f>ROUND(B204,0)</f>
        <v>328034786</v>
      </c>
      <c r="AQ721" s="285">
        <f>ROUND(C204,0)</f>
        <v>22216092</v>
      </c>
      <c r="AR721" s="285">
        <f>ROUND(D204,0)</f>
        <v>32301</v>
      </c>
      <c r="AS721" s="285"/>
      <c r="AT721" s="285"/>
      <c r="AU721" s="285"/>
      <c r="AV721" s="285">
        <f>ROUND(B210,0)</f>
        <v>51331185</v>
      </c>
      <c r="AW721" s="285">
        <f>ROUND(C210,0)</f>
        <v>3625797</v>
      </c>
      <c r="AX721" s="285">
        <f>ROUND(D210,0)</f>
        <v>0</v>
      </c>
      <c r="AY721" s="285">
        <f>ROUND(B211,0)</f>
        <v>45186098</v>
      </c>
      <c r="AZ721" s="285">
        <f>ROUND(C211,0)</f>
        <v>3255868</v>
      </c>
      <c r="BA721" s="285">
        <f>ROUND(D211,0)</f>
        <v>0</v>
      </c>
      <c r="BB721" s="285">
        <f>ROUND(B212,0)</f>
        <v>0</v>
      </c>
      <c r="BC721" s="285">
        <f>ROUND(C212,0)</f>
        <v>0</v>
      </c>
      <c r="BD721" s="285">
        <f>ROUND(D212,0)</f>
        <v>0</v>
      </c>
      <c r="BE721" s="285">
        <f>ROUND(B213,0)</f>
        <v>89324563</v>
      </c>
      <c r="BF721" s="285">
        <f>ROUND(C213,0)</f>
        <v>6100252</v>
      </c>
      <c r="BG721" s="285">
        <f>ROUND(D213,0)</f>
        <v>28292</v>
      </c>
      <c r="BH721" s="285">
        <f>ROUND(B214,0)</f>
        <v>0</v>
      </c>
      <c r="BI721" s="285">
        <f>ROUND(C214,0)</f>
        <v>0</v>
      </c>
      <c r="BJ721" s="285">
        <f>ROUND(D214,0)</f>
        <v>0</v>
      </c>
      <c r="BK721" s="285">
        <f>ROUND(B215,0)</f>
        <v>0</v>
      </c>
      <c r="BL721" s="285">
        <f>ROUND(C215,0)</f>
        <v>0</v>
      </c>
      <c r="BM721" s="285">
        <f>ROUND(D215,0)</f>
        <v>0</v>
      </c>
      <c r="BN721" s="285">
        <f>ROUND(B216,0)</f>
        <v>0</v>
      </c>
      <c r="BO721" s="285">
        <f>ROUND(C216,0)</f>
        <v>0</v>
      </c>
      <c r="BP721" s="285">
        <f>ROUND(D216,0)</f>
        <v>0</v>
      </c>
      <c r="BQ721" s="285">
        <f>ROUND(B217,0)</f>
        <v>189276583</v>
      </c>
      <c r="BR721" s="285">
        <f>ROUND(C217,0)</f>
        <v>13339877</v>
      </c>
      <c r="BS721" s="285">
        <f>ROUND(D217,0)</f>
        <v>28292</v>
      </c>
      <c r="BT721" s="285">
        <f>ROUND(C222,0)</f>
        <v>0</v>
      </c>
      <c r="BU721" s="285">
        <f>ROUND(C223,0)</f>
        <v>368953823</v>
      </c>
      <c r="BV721" s="285">
        <f>ROUND(C224,0)</f>
        <v>135743626</v>
      </c>
      <c r="BW721" s="285">
        <f>ROUND(C225,0)</f>
        <v>4778721</v>
      </c>
      <c r="BX721" s="285">
        <f>ROUND(C226,0)</f>
        <v>0</v>
      </c>
      <c r="BY721" s="285">
        <f>ROUND(C227,0)</f>
        <v>0</v>
      </c>
      <c r="BZ721" s="285">
        <f>ROUND(C230,0)</f>
        <v>0</v>
      </c>
      <c r="CA721" s="285">
        <f>ROUND(C232,0)</f>
        <v>0</v>
      </c>
      <c r="CB721" s="285">
        <f>ROUND(C233,0)</f>
        <v>0</v>
      </c>
      <c r="CC721" s="285">
        <f>ROUND(C237+C238,0)</f>
        <v>0</v>
      </c>
    </row>
    <row r="723" spans="1:84" ht="12.65" customHeight="1" x14ac:dyDescent="0.2">
      <c r="A723" s="201" t="s">
        <v>148</v>
      </c>
      <c r="B723" s="201"/>
      <c r="C723" s="201"/>
      <c r="D723" s="201"/>
      <c r="E723" s="201"/>
      <c r="F723" s="201"/>
      <c r="G723" s="201"/>
      <c r="H723" s="285"/>
      <c r="I723" s="285"/>
      <c r="J723" s="285"/>
      <c r="K723" s="285"/>
      <c r="L723" s="285"/>
      <c r="M723" s="285"/>
      <c r="N723" s="285"/>
      <c r="O723" s="285"/>
      <c r="P723" s="285"/>
      <c r="Q723" s="285"/>
      <c r="R723" s="285"/>
      <c r="S723" s="285"/>
      <c r="T723" s="285"/>
      <c r="U723" s="285"/>
      <c r="V723" s="285"/>
      <c r="W723" s="285"/>
      <c r="X723" s="285"/>
      <c r="Y723" s="285"/>
      <c r="Z723" s="285"/>
      <c r="AA723" s="285"/>
      <c r="AB723" s="285"/>
      <c r="AC723" s="285"/>
      <c r="AD723" s="285"/>
      <c r="AE723" s="285"/>
      <c r="AF723" s="285"/>
      <c r="AG723" s="285"/>
      <c r="AH723" s="285"/>
      <c r="AI723" s="285"/>
      <c r="AJ723" s="285"/>
      <c r="AK723" s="285"/>
      <c r="AL723" s="285"/>
      <c r="AM723" s="285"/>
      <c r="AN723" s="285"/>
      <c r="AO723" s="285"/>
      <c r="AP723" s="285"/>
      <c r="AQ723" s="285"/>
      <c r="AR723" s="285"/>
      <c r="AS723" s="285"/>
      <c r="AT723" s="285"/>
      <c r="AU723" s="285"/>
      <c r="AV723" s="285"/>
      <c r="AW723" s="285"/>
      <c r="AX723" s="285"/>
      <c r="AY723" s="285"/>
      <c r="AZ723" s="285"/>
      <c r="BA723" s="285"/>
      <c r="BB723" s="285"/>
      <c r="BC723" s="285"/>
      <c r="BD723" s="285"/>
      <c r="BE723" s="285"/>
      <c r="BF723" s="285"/>
      <c r="BG723" s="285"/>
      <c r="BH723" s="285"/>
      <c r="BI723" s="285"/>
      <c r="BJ723" s="285"/>
      <c r="BK723" s="285"/>
      <c r="BL723" s="285"/>
      <c r="BM723" s="285"/>
      <c r="BN723" s="285"/>
      <c r="BO723" s="285"/>
      <c r="BP723" s="285"/>
      <c r="BQ723" s="285"/>
      <c r="BR723" s="285"/>
    </row>
    <row r="724" spans="1:84" ht="12.65" customHeight="1" x14ac:dyDescent="0.2">
      <c r="A724" s="203" t="s">
        <v>745</v>
      </c>
      <c r="B724" s="203" t="s">
        <v>826</v>
      </c>
      <c r="C724" s="203" t="s">
        <v>827</v>
      </c>
      <c r="D724" s="203" t="s">
        <v>828</v>
      </c>
      <c r="E724" s="203" t="s">
        <v>829</v>
      </c>
      <c r="F724" s="203" t="s">
        <v>830</v>
      </c>
      <c r="G724" s="203" t="s">
        <v>831</v>
      </c>
      <c r="H724" s="203" t="s">
        <v>832</v>
      </c>
      <c r="I724" s="203" t="s">
        <v>833</v>
      </c>
      <c r="J724" s="203" t="s">
        <v>834</v>
      </c>
      <c r="K724" s="203" t="s">
        <v>835</v>
      </c>
      <c r="L724" s="203" t="s">
        <v>836</v>
      </c>
      <c r="M724" s="203" t="s">
        <v>837</v>
      </c>
      <c r="N724" s="203" t="s">
        <v>838</v>
      </c>
      <c r="O724" s="203" t="s">
        <v>839</v>
      </c>
      <c r="P724" s="203" t="s">
        <v>840</v>
      </c>
      <c r="Q724" s="203" t="s">
        <v>841</v>
      </c>
      <c r="R724" s="203" t="s">
        <v>842</v>
      </c>
      <c r="S724" s="203" t="s">
        <v>843</v>
      </c>
      <c r="T724" s="203" t="s">
        <v>844</v>
      </c>
      <c r="U724" s="203" t="s">
        <v>845</v>
      </c>
      <c r="V724" s="203" t="s">
        <v>846</v>
      </c>
      <c r="W724" s="203" t="s">
        <v>847</v>
      </c>
      <c r="X724" s="203" t="s">
        <v>848</v>
      </c>
      <c r="Y724" s="203" t="s">
        <v>849</v>
      </c>
      <c r="Z724" s="203" t="s">
        <v>850</v>
      </c>
      <c r="AA724" s="203" t="s">
        <v>851</v>
      </c>
      <c r="AB724" s="203" t="s">
        <v>852</v>
      </c>
      <c r="AC724" s="203" t="s">
        <v>853</v>
      </c>
      <c r="AD724" s="203" t="s">
        <v>854</v>
      </c>
      <c r="AE724" s="203" t="s">
        <v>855</v>
      </c>
      <c r="AF724" s="203" t="s">
        <v>856</v>
      </c>
      <c r="AG724" s="203" t="s">
        <v>857</v>
      </c>
      <c r="AH724" s="203" t="s">
        <v>858</v>
      </c>
      <c r="AI724" s="203" t="s">
        <v>859</v>
      </c>
      <c r="AJ724" s="203" t="s">
        <v>860</v>
      </c>
      <c r="AK724" s="203" t="s">
        <v>861</v>
      </c>
      <c r="AL724" s="203" t="s">
        <v>862</v>
      </c>
      <c r="AM724" s="203" t="s">
        <v>863</v>
      </c>
      <c r="AN724" s="203" t="s">
        <v>864</v>
      </c>
      <c r="AO724" s="203" t="s">
        <v>865</v>
      </c>
      <c r="AP724" s="203" t="s">
        <v>866</v>
      </c>
      <c r="AQ724" s="203" t="s">
        <v>867</v>
      </c>
      <c r="AR724" s="203" t="s">
        <v>868</v>
      </c>
      <c r="AS724" s="203" t="s">
        <v>869</v>
      </c>
      <c r="AT724" s="203" t="s">
        <v>870</v>
      </c>
      <c r="AU724" s="203" t="s">
        <v>871</v>
      </c>
      <c r="AV724" s="203" t="s">
        <v>872</v>
      </c>
      <c r="AW724" s="203" t="s">
        <v>873</v>
      </c>
      <c r="AX724" s="203" t="s">
        <v>874</v>
      </c>
      <c r="AY724" s="203" t="s">
        <v>875</v>
      </c>
      <c r="AZ724" s="203" t="s">
        <v>876</v>
      </c>
      <c r="BA724" s="203" t="s">
        <v>877</v>
      </c>
      <c r="BB724" s="203" t="s">
        <v>878</v>
      </c>
      <c r="BC724" s="203" t="s">
        <v>879</v>
      </c>
      <c r="BD724" s="203" t="s">
        <v>880</v>
      </c>
      <c r="BE724" s="203" t="s">
        <v>881</v>
      </c>
      <c r="BF724" s="203" t="s">
        <v>882</v>
      </c>
      <c r="BG724" s="203" t="s">
        <v>883</v>
      </c>
      <c r="BH724" s="203" t="s">
        <v>884</v>
      </c>
      <c r="BI724" s="203" t="s">
        <v>885</v>
      </c>
      <c r="BJ724" s="203" t="s">
        <v>886</v>
      </c>
      <c r="BK724" s="203" t="s">
        <v>887</v>
      </c>
      <c r="BL724" s="203" t="s">
        <v>888</v>
      </c>
      <c r="BM724" s="203" t="s">
        <v>889</v>
      </c>
      <c r="BN724" s="203" t="s">
        <v>890</v>
      </c>
      <c r="BO724" s="203" t="s">
        <v>891</v>
      </c>
      <c r="BP724" s="203" t="s">
        <v>892</v>
      </c>
      <c r="BQ724" s="203" t="s">
        <v>893</v>
      </c>
      <c r="BR724" s="203" t="s">
        <v>894</v>
      </c>
    </row>
    <row r="725" spans="1:84" ht="12.65" customHeight="1" x14ac:dyDescent="0.2">
      <c r="A725" s="287" t="str">
        <f>RIGHT(C84,3)&amp;"*"&amp;RIGHT(C83,4)&amp;"*"&amp;"A"</f>
        <v>tal*168*A</v>
      </c>
      <c r="B725" s="285">
        <f>ROUND(C112,0)</f>
        <v>0</v>
      </c>
      <c r="C725" s="285">
        <f>ROUND(C113,0)</f>
        <v>0</v>
      </c>
      <c r="D725" s="285">
        <f>ROUND(C114,0)</f>
        <v>0</v>
      </c>
      <c r="E725" s="285">
        <f>ROUND(C115,0)</f>
        <v>0</v>
      </c>
      <c r="F725" s="285">
        <f>ROUND(D112,0)</f>
        <v>0</v>
      </c>
      <c r="G725" s="285">
        <f>ROUND(D113,0)</f>
        <v>0</v>
      </c>
      <c r="H725" s="285">
        <f>ROUND(D114,0)</f>
        <v>0</v>
      </c>
      <c r="I725" s="285">
        <f>ROUND(D115,0)</f>
        <v>0</v>
      </c>
      <c r="J725" s="285">
        <f>ROUND(C117,0)</f>
        <v>22</v>
      </c>
      <c r="K725" s="285">
        <f>ROUND(C118,0)</f>
        <v>108</v>
      </c>
      <c r="L725" s="285">
        <f>ROUND(C119,0)</f>
        <v>0</v>
      </c>
      <c r="M725" s="285">
        <f>ROUND(C120,0)</f>
        <v>20</v>
      </c>
      <c r="N725" s="285">
        <f>ROUND(C121,0)</f>
        <v>0</v>
      </c>
      <c r="O725" s="285">
        <f>ROUND(C122,0)</f>
        <v>0</v>
      </c>
      <c r="P725" s="285">
        <f>ROUND(C123,0)</f>
        <v>0</v>
      </c>
      <c r="Q725" s="285">
        <f>ROUND(C124,0)</f>
        <v>0</v>
      </c>
      <c r="R725" s="285">
        <f>ROUND(C125,0)</f>
        <v>0</v>
      </c>
      <c r="S725" s="285">
        <f>ROUND(C126,0)</f>
        <v>0</v>
      </c>
      <c r="T725" s="285"/>
      <c r="U725" s="285">
        <f>ROUND(C127,0)</f>
        <v>0</v>
      </c>
      <c r="V725" s="285">
        <f>ROUND(C129,0)</f>
        <v>0</v>
      </c>
      <c r="W725" s="285">
        <f>ROUND(C130,0)</f>
        <v>0</v>
      </c>
      <c r="X725" s="285">
        <f>ROUND(B139,0)</f>
        <v>27079</v>
      </c>
      <c r="Y725" s="285">
        <f>ROUND(B140,0)</f>
        <v>0</v>
      </c>
      <c r="Z725" s="285">
        <f>ROUND(B141,0)</f>
        <v>268830751</v>
      </c>
      <c r="AA725" s="285">
        <f>ROUND(B142,0)</f>
        <v>284452506</v>
      </c>
      <c r="AB725" s="285">
        <f>ROUND(B143,0)</f>
        <v>0</v>
      </c>
      <c r="AC725" s="285">
        <f>ROUND(C139,0)</f>
        <v>8826</v>
      </c>
      <c r="AD725" s="285">
        <f>ROUND(C140,0)</f>
        <v>0</v>
      </c>
      <c r="AE725" s="285">
        <f>ROUND(C141,0)</f>
        <v>82764657</v>
      </c>
      <c r="AF725" s="285">
        <f>ROUND(C142,0)</f>
        <v>102099930</v>
      </c>
      <c r="AG725" s="285">
        <f>ROUND(C143,0)</f>
        <v>0</v>
      </c>
      <c r="AH725" s="285">
        <f>ROUND(D139,0)</f>
        <v>9285</v>
      </c>
      <c r="AI725" s="285">
        <f>ROUND(D140,0)</f>
        <v>0</v>
      </c>
      <c r="AJ725" s="285">
        <f>ROUND(D141,0)</f>
        <v>102158381</v>
      </c>
      <c r="AK725" s="285">
        <f>ROUND(D142,0)</f>
        <v>194338972</v>
      </c>
      <c r="AL725" s="285">
        <f>ROUND(D143,0)</f>
        <v>0</v>
      </c>
      <c r="AM725" s="285">
        <f>ROUND(B145,0)</f>
        <v>0</v>
      </c>
      <c r="AN725" s="285">
        <f>ROUND(B146,0)</f>
        <v>0</v>
      </c>
      <c r="AO725" s="285">
        <f>ROUND(B147,0)</f>
        <v>-57669</v>
      </c>
      <c r="AP725" s="285">
        <f>ROUND(B148,0)</f>
        <v>0</v>
      </c>
      <c r="AQ725" s="285">
        <f>ROUND(B149,0)</f>
        <v>0</v>
      </c>
      <c r="AR725" s="285">
        <f>ROUND(C145,0)</f>
        <v>0</v>
      </c>
      <c r="AS725" s="285">
        <f>ROUND(C146,0)</f>
        <v>0</v>
      </c>
      <c r="AT725" s="285">
        <f>ROUND(C147,0)</f>
        <v>-79182</v>
      </c>
      <c r="AU725" s="285">
        <f>ROUND(C148,0)</f>
        <v>0</v>
      </c>
      <c r="AV725" s="285">
        <f>ROUND(C149,0)</f>
        <v>0</v>
      </c>
      <c r="AW725" s="285">
        <f>ROUND(D145,0)</f>
        <v>0</v>
      </c>
      <c r="AX725" s="285">
        <f>ROUND(D146,0)</f>
        <v>0</v>
      </c>
      <c r="AY725" s="285">
        <f>ROUND(D147,0)</f>
        <v>135586</v>
      </c>
      <c r="AZ725" s="285">
        <f>ROUND(D148,0)</f>
        <v>0</v>
      </c>
      <c r="BA725" s="285">
        <f>ROUND(D149,0)</f>
        <v>0</v>
      </c>
      <c r="BB725" s="285">
        <f>ROUND(B151,0)</f>
        <v>0</v>
      </c>
      <c r="BC725" s="285">
        <f>ROUND(B152,0)</f>
        <v>0</v>
      </c>
      <c r="BD725" s="285">
        <f>ROUND(B153,0)</f>
        <v>0</v>
      </c>
      <c r="BE725" s="285">
        <f>ROUND(B154,0)</f>
        <v>0</v>
      </c>
      <c r="BF725" s="285">
        <f>ROUND(B155,0)</f>
        <v>0</v>
      </c>
      <c r="BG725" s="285">
        <f>ROUND(C151,0)</f>
        <v>0</v>
      </c>
      <c r="BH725" s="285">
        <f>ROUND(C152,0)</f>
        <v>0</v>
      </c>
      <c r="BI725" s="285">
        <f>ROUND(C153,0)</f>
        <v>0</v>
      </c>
      <c r="BJ725" s="285">
        <f>ROUND(C154,0)</f>
        <v>0</v>
      </c>
      <c r="BK725" s="285">
        <f>ROUND(C155,0)</f>
        <v>0</v>
      </c>
      <c r="BL725" s="285">
        <f>ROUND(D151,0)</f>
        <v>0</v>
      </c>
      <c r="BM725" s="285">
        <f>ROUND(D152,0)</f>
        <v>0</v>
      </c>
      <c r="BN725" s="285">
        <f>ROUND(D153,0)</f>
        <v>0</v>
      </c>
      <c r="BO725" s="285">
        <f>ROUND(D154,0)</f>
        <v>0</v>
      </c>
      <c r="BP725" s="285">
        <f>ROUND(D155,0)</f>
        <v>0</v>
      </c>
      <c r="BQ725" s="285">
        <f>ROUND(B158,0)</f>
        <v>0</v>
      </c>
      <c r="BR725" s="285">
        <f>ROUND(C158,0)</f>
        <v>0</v>
      </c>
    </row>
    <row r="727" spans="1:84" ht="12.65" customHeight="1" x14ac:dyDescent="0.2">
      <c r="A727" s="201" t="s">
        <v>895</v>
      </c>
      <c r="B727" s="201"/>
      <c r="C727" s="201"/>
      <c r="D727" s="201"/>
      <c r="E727" s="201"/>
      <c r="F727" s="201"/>
      <c r="G727" s="201"/>
      <c r="H727" s="285"/>
      <c r="I727" s="285"/>
      <c r="J727" s="285"/>
      <c r="K727" s="285"/>
      <c r="L727" s="285"/>
      <c r="M727" s="285"/>
      <c r="N727" s="285"/>
      <c r="O727" s="285"/>
      <c r="P727" s="285"/>
      <c r="Q727" s="285"/>
      <c r="R727" s="285"/>
      <c r="S727" s="285"/>
      <c r="T727" s="285"/>
      <c r="U727" s="285"/>
      <c r="V727" s="285"/>
      <c r="W727" s="285"/>
      <c r="X727" s="285"/>
      <c r="Y727" s="285"/>
      <c r="Z727" s="285"/>
      <c r="AA727" s="285"/>
      <c r="AB727" s="285"/>
      <c r="AC727" s="285"/>
      <c r="AD727" s="285"/>
      <c r="AE727" s="285"/>
      <c r="AF727" s="285"/>
      <c r="AG727" s="285"/>
      <c r="AH727" s="285"/>
      <c r="AI727" s="285"/>
      <c r="AJ727" s="285"/>
      <c r="AK727" s="285"/>
      <c r="AL727" s="285"/>
      <c r="AM727" s="285"/>
      <c r="AN727" s="285"/>
      <c r="AO727" s="285"/>
      <c r="AP727" s="285"/>
      <c r="AQ727" s="285"/>
      <c r="AR727" s="285"/>
      <c r="AS727" s="285"/>
      <c r="AT727" s="285"/>
      <c r="AU727" s="285"/>
      <c r="AV727" s="285"/>
      <c r="AW727" s="285"/>
      <c r="AX727" s="285"/>
      <c r="AY727" s="285"/>
      <c r="AZ727" s="285"/>
      <c r="BA727" s="285"/>
      <c r="BB727" s="285"/>
      <c r="BC727" s="285"/>
      <c r="BD727" s="285"/>
      <c r="BE727" s="285"/>
      <c r="BF727" s="285"/>
      <c r="BG727" s="285"/>
      <c r="BH727" s="285"/>
      <c r="BI727" s="285"/>
      <c r="BJ727" s="285"/>
      <c r="BK727" s="285"/>
      <c r="BL727" s="285"/>
      <c r="BM727" s="285"/>
      <c r="BN727" s="285"/>
      <c r="BO727" s="285"/>
      <c r="BP727" s="285"/>
      <c r="BQ727" s="285"/>
      <c r="BR727" s="285"/>
      <c r="BS727" s="285"/>
      <c r="BT727" s="285"/>
      <c r="BU727" s="285"/>
      <c r="BV727" s="285"/>
      <c r="BW727" s="285"/>
      <c r="BX727" s="285"/>
      <c r="BY727" s="285"/>
      <c r="BZ727" s="285"/>
      <c r="CA727" s="285"/>
      <c r="CB727" s="285"/>
      <c r="CC727" s="285"/>
      <c r="CD727" s="285"/>
      <c r="CE727" s="285"/>
      <c r="CF727" s="285"/>
    </row>
    <row r="728" spans="1:84" ht="12.65" customHeight="1" x14ac:dyDescent="0.2">
      <c r="A728" s="203" t="s">
        <v>745</v>
      </c>
      <c r="B728" s="203" t="s">
        <v>896</v>
      </c>
      <c r="C728" s="203" t="s">
        <v>897</v>
      </c>
      <c r="D728" s="203" t="s">
        <v>898</v>
      </c>
      <c r="E728" s="203" t="s">
        <v>899</v>
      </c>
      <c r="F728" s="203" t="s">
        <v>900</v>
      </c>
      <c r="G728" s="203" t="s">
        <v>901</v>
      </c>
      <c r="H728" s="203" t="s">
        <v>902</v>
      </c>
      <c r="I728" s="203" t="s">
        <v>903</v>
      </c>
      <c r="J728" s="203" t="s">
        <v>904</v>
      </c>
      <c r="K728" s="203" t="s">
        <v>905</v>
      </c>
      <c r="L728" s="203" t="s">
        <v>906</v>
      </c>
      <c r="M728" s="203" t="s">
        <v>907</v>
      </c>
      <c r="N728" s="203" t="s">
        <v>908</v>
      </c>
      <c r="O728" s="203" t="s">
        <v>909</v>
      </c>
      <c r="P728" s="203" t="s">
        <v>910</v>
      </c>
      <c r="Q728" s="203" t="s">
        <v>911</v>
      </c>
      <c r="R728" s="203" t="s">
        <v>912</v>
      </c>
      <c r="S728" s="203" t="s">
        <v>913</v>
      </c>
      <c r="T728" s="203" t="s">
        <v>914</v>
      </c>
      <c r="U728" s="203" t="s">
        <v>915</v>
      </c>
      <c r="V728" s="203" t="s">
        <v>916</v>
      </c>
      <c r="W728" s="203" t="s">
        <v>917</v>
      </c>
      <c r="X728" s="203" t="s">
        <v>918</v>
      </c>
      <c r="Y728" s="203" t="s">
        <v>919</v>
      </c>
      <c r="Z728" s="203" t="s">
        <v>920</v>
      </c>
      <c r="AA728" s="203" t="s">
        <v>921</v>
      </c>
      <c r="AB728" s="203" t="s">
        <v>922</v>
      </c>
      <c r="AC728" s="203" t="s">
        <v>923</v>
      </c>
      <c r="AD728" s="203" t="s">
        <v>924</v>
      </c>
      <c r="AE728" s="203" t="s">
        <v>925</v>
      </c>
      <c r="AF728" s="203" t="s">
        <v>926</v>
      </c>
      <c r="AG728" s="203" t="s">
        <v>927</v>
      </c>
      <c r="AH728" s="203" t="s">
        <v>928</v>
      </c>
      <c r="AI728" s="203" t="s">
        <v>929</v>
      </c>
      <c r="AJ728" s="203" t="s">
        <v>930</v>
      </c>
      <c r="AK728" s="203" t="s">
        <v>931</v>
      </c>
      <c r="AL728" s="203" t="s">
        <v>932</v>
      </c>
      <c r="AM728" s="203" t="s">
        <v>933</v>
      </c>
      <c r="AN728" s="203" t="s">
        <v>934</v>
      </c>
      <c r="AO728" s="203" t="s">
        <v>935</v>
      </c>
      <c r="AP728" s="203" t="s">
        <v>936</v>
      </c>
      <c r="AQ728" s="203" t="s">
        <v>937</v>
      </c>
      <c r="AR728" s="203" t="s">
        <v>938</v>
      </c>
      <c r="AS728" s="203" t="s">
        <v>939</v>
      </c>
      <c r="AT728" s="203" t="s">
        <v>940</v>
      </c>
      <c r="AU728" s="203" t="s">
        <v>941</v>
      </c>
      <c r="AV728" s="203" t="s">
        <v>942</v>
      </c>
      <c r="AW728" s="203" t="s">
        <v>943</v>
      </c>
      <c r="AX728" s="203" t="s">
        <v>944</v>
      </c>
      <c r="AY728" s="203" t="s">
        <v>945</v>
      </c>
      <c r="AZ728" s="203" t="s">
        <v>946</v>
      </c>
      <c r="BA728" s="203" t="s">
        <v>947</v>
      </c>
      <c r="BB728" s="203" t="s">
        <v>948</v>
      </c>
      <c r="BC728" s="203" t="s">
        <v>949</v>
      </c>
      <c r="BD728" s="203" t="s">
        <v>950</v>
      </c>
      <c r="BE728" s="203" t="s">
        <v>951</v>
      </c>
      <c r="BF728" s="203" t="s">
        <v>952</v>
      </c>
      <c r="BG728" s="203" t="s">
        <v>953</v>
      </c>
      <c r="BH728" s="203" t="s">
        <v>954</v>
      </c>
      <c r="BI728" s="203" t="s">
        <v>955</v>
      </c>
      <c r="BJ728" s="203" t="s">
        <v>956</v>
      </c>
      <c r="BK728" s="203" t="s">
        <v>957</v>
      </c>
      <c r="BL728" s="203" t="s">
        <v>958</v>
      </c>
      <c r="BM728" s="203" t="s">
        <v>959</v>
      </c>
      <c r="BN728" s="203" t="s">
        <v>960</v>
      </c>
      <c r="BO728" s="203" t="s">
        <v>961</v>
      </c>
      <c r="BP728" s="203" t="s">
        <v>962</v>
      </c>
      <c r="BQ728" s="203" t="s">
        <v>963</v>
      </c>
      <c r="BR728" s="203" t="s">
        <v>964</v>
      </c>
      <c r="BS728" s="203" t="s">
        <v>965</v>
      </c>
      <c r="BT728" s="203" t="s">
        <v>966</v>
      </c>
      <c r="BU728" s="203" t="s">
        <v>967</v>
      </c>
      <c r="BV728" s="203" t="s">
        <v>968</v>
      </c>
      <c r="BW728" s="203" t="s">
        <v>969</v>
      </c>
      <c r="BX728" s="203" t="s">
        <v>970</v>
      </c>
      <c r="BY728" s="203" t="s">
        <v>971</v>
      </c>
      <c r="BZ728" s="203" t="s">
        <v>972</v>
      </c>
      <c r="CA728" s="203" t="s">
        <v>973</v>
      </c>
      <c r="CB728" s="203" t="s">
        <v>974</v>
      </c>
      <c r="CC728" s="203" t="s">
        <v>975</v>
      </c>
      <c r="CD728" s="203" t="s">
        <v>976</v>
      </c>
      <c r="CE728" s="203" t="s">
        <v>977</v>
      </c>
      <c r="CF728" s="203" t="s">
        <v>978</v>
      </c>
    </row>
    <row r="729" spans="1:84" ht="12.65" customHeight="1" x14ac:dyDescent="0.2">
      <c r="A729" s="287" t="str">
        <f>RIGHT(C84,3)&amp;"*"&amp;RIGHT(C83,4)&amp;"*"&amp;"A"</f>
        <v>tal*168*A</v>
      </c>
      <c r="B729" s="285">
        <f>ROUND(C249,0)</f>
        <v>0</v>
      </c>
      <c r="C729" s="285">
        <f>ROUND(C250,0)</f>
        <v>52925240</v>
      </c>
      <c r="D729" s="285">
        <f>ROUND(C251,0)</f>
        <v>0</v>
      </c>
      <c r="E729" s="285">
        <f>ROUND(C252,0)</f>
        <v>163537548</v>
      </c>
      <c r="F729" s="285">
        <f>ROUND(C253,0)</f>
        <v>97512761</v>
      </c>
      <c r="G729" s="285">
        <f>ROUND(C254,0)</f>
        <v>9125242</v>
      </c>
      <c r="H729" s="285">
        <f>ROUND(C255,0)</f>
        <v>0</v>
      </c>
      <c r="I729" s="285">
        <f>ROUND(C256,0)</f>
        <v>3276800</v>
      </c>
      <c r="J729" s="285">
        <f>ROUND(C257,0)</f>
        <v>7702583</v>
      </c>
      <c r="K729" s="285">
        <f>ROUND(C258,0)</f>
        <v>1855826</v>
      </c>
      <c r="L729" s="285">
        <f>ROUND(C261,0)</f>
        <v>0</v>
      </c>
      <c r="M729" s="285">
        <f>ROUND(C262,0)</f>
        <v>0</v>
      </c>
      <c r="N729" s="285">
        <f>ROUND(C263,0)</f>
        <v>143106621</v>
      </c>
      <c r="O729" s="285">
        <f>ROUND(C266,0)</f>
        <v>0</v>
      </c>
      <c r="P729" s="285">
        <f>ROUND(C267,0)</f>
        <v>8276004</v>
      </c>
      <c r="Q729" s="285">
        <f>ROUND(C268,0)</f>
        <v>5369229</v>
      </c>
      <c r="R729" s="285">
        <f>ROUND(C269,0)</f>
        <v>104090457</v>
      </c>
      <c r="S729" s="285">
        <f>ROUND(C270,0)</f>
        <v>32267810</v>
      </c>
      <c r="T729" s="285">
        <f>ROUND(C271,0)</f>
        <v>78547030</v>
      </c>
      <c r="U729" s="285">
        <f>ROUND(C272,0)</f>
        <v>115435711</v>
      </c>
      <c r="V729" s="285">
        <f>ROUND(C273,0)</f>
        <v>0</v>
      </c>
      <c r="W729" s="285">
        <f>ROUND(C274,0)</f>
        <v>6232334</v>
      </c>
      <c r="X729" s="285">
        <f>ROUND(C275,0)</f>
        <v>0</v>
      </c>
      <c r="Y729" s="285">
        <f>ROUND(C278,0)</f>
        <v>0</v>
      </c>
      <c r="Z729" s="285">
        <f>ROUND(C279,0)</f>
        <v>0</v>
      </c>
      <c r="AA729" s="285">
        <f>ROUND(C280,0)</f>
        <v>0</v>
      </c>
      <c r="AB729" s="285">
        <f>ROUND(C281,0)</f>
        <v>1932042</v>
      </c>
      <c r="AC729" s="285">
        <f>ROUND(C285,0)</f>
        <v>0</v>
      </c>
      <c r="AD729" s="285">
        <f>ROUND(C286,0)</f>
        <v>0</v>
      </c>
      <c r="AE729" s="285">
        <f>ROUND(C287,0)</f>
        <v>0</v>
      </c>
      <c r="AF729" s="285">
        <f>ROUND(C288,0)</f>
        <v>0</v>
      </c>
      <c r="AG729" s="285">
        <f>ROUND(C303,0)</f>
        <v>0</v>
      </c>
      <c r="AH729" s="285">
        <f>ROUND(C304,0)</f>
        <v>0</v>
      </c>
      <c r="AI729" s="285">
        <f>ROUND(C305,0)</f>
        <v>5140530</v>
      </c>
      <c r="AJ729" s="285">
        <f>ROUND(C306,0)</f>
        <v>5667304</v>
      </c>
      <c r="AK729" s="285">
        <f>ROUND(C307,0)</f>
        <v>8994364</v>
      </c>
      <c r="AL729" s="285">
        <f>ROUND(C308,0)</f>
        <v>0</v>
      </c>
      <c r="AM729" s="285">
        <f>ROUND(C309,0)</f>
        <v>0</v>
      </c>
      <c r="AN729" s="285">
        <f>ROUND(C310,0)</f>
        <v>0</v>
      </c>
      <c r="AO729" s="285">
        <f>ROUND(C311,0)</f>
        <v>0</v>
      </c>
      <c r="AP729" s="285">
        <f>ROUND(C312,0)</f>
        <v>11567281</v>
      </c>
      <c r="AQ729" s="285">
        <f>ROUND(C315,0)</f>
        <v>0</v>
      </c>
      <c r="AR729" s="285">
        <f>ROUND(C316,0)</f>
        <v>0</v>
      </c>
      <c r="AS729" s="285">
        <f>ROUND(C317,0)</f>
        <v>0</v>
      </c>
      <c r="AT729" s="285">
        <f>ROUND(C320,0)</f>
        <v>0</v>
      </c>
      <c r="AU729" s="285">
        <f>ROUND(C321,0)</f>
        <v>0</v>
      </c>
      <c r="AV729" s="285">
        <f>ROUND(C322,0)</f>
        <v>0</v>
      </c>
      <c r="AW729" s="285">
        <f>ROUND(C323,0)</f>
        <v>0</v>
      </c>
      <c r="AX729" s="285">
        <f>ROUND(C324,0)</f>
        <v>0</v>
      </c>
      <c r="AY729" s="285">
        <f>ROUND(C325,0)</f>
        <v>106271415</v>
      </c>
      <c r="AZ729" s="285">
        <f>ROUND(C326,0)</f>
        <v>0</v>
      </c>
      <c r="BA729" s="285">
        <f>ROUND(C327,0)</f>
        <v>5818810</v>
      </c>
      <c r="BB729" s="285">
        <f>ROUND(C331,0)</f>
        <v>0</v>
      </c>
      <c r="BC729" s="285"/>
      <c r="BD729" s="285"/>
      <c r="BE729" s="285">
        <f>ROUND(C336,0)</f>
        <v>0</v>
      </c>
      <c r="BF729" s="285">
        <f>ROUND(C335,0)</f>
        <v>0</v>
      </c>
      <c r="BG729" s="285"/>
      <c r="BH729" s="285"/>
      <c r="BI729" s="288">
        <f>ROUND(CE60,2)</f>
        <v>1579.83</v>
      </c>
      <c r="BJ729" s="285">
        <f>ROUND(C358,0)</f>
        <v>0</v>
      </c>
      <c r="BK729" s="285">
        <f>ROUND(C359,0)</f>
        <v>453752525</v>
      </c>
      <c r="BL729" s="285">
        <f>ROUND(C362,0)</f>
        <v>0</v>
      </c>
      <c r="BM729" s="285">
        <f>ROUND(C363,0)</f>
        <v>7952260</v>
      </c>
      <c r="BN729" s="285">
        <f>ROUND(C364,0)</f>
        <v>565182404</v>
      </c>
      <c r="BO729" s="285">
        <f>ROUND(C368,0)</f>
        <v>0</v>
      </c>
      <c r="BP729" s="285">
        <f>ROUND(C369,0)</f>
        <v>0</v>
      </c>
      <c r="BQ729" s="285">
        <f>ROUND(C376,0)</f>
        <v>0</v>
      </c>
      <c r="BR729" s="285">
        <f>ROUND(C377,0)</f>
        <v>0</v>
      </c>
      <c r="BS729" s="285">
        <f>ROUND(C378,0)</f>
        <v>115674817</v>
      </c>
      <c r="BT729" s="285">
        <f>ROUND(C379,0)</f>
        <v>34399267</v>
      </c>
      <c r="BU729" s="285">
        <f>ROUND(C380,0)</f>
        <v>137222715</v>
      </c>
      <c r="BV729" s="285">
        <f>ROUND(C381,0)</f>
        <v>92274048</v>
      </c>
      <c r="BW729" s="285">
        <f>ROUND(C382,0)</f>
        <v>1675456</v>
      </c>
      <c r="BX729" s="285">
        <f>ROUND(C383,0)</f>
        <v>11644471</v>
      </c>
      <c r="BY729" s="285">
        <f>ROUND(C384,0)</f>
        <v>12170371</v>
      </c>
      <c r="BZ729" s="285">
        <f>ROUND(C385,0)</f>
        <v>2142692</v>
      </c>
      <c r="CA729" s="285">
        <f>ROUND(C386,0)</f>
        <v>3689251</v>
      </c>
      <c r="CB729" s="285">
        <f>ROUND(C387,0)</f>
        <v>9787384</v>
      </c>
      <c r="CC729" s="285">
        <f>ROUND(C388,0)</f>
        <v>4883587</v>
      </c>
      <c r="CD729" s="285">
        <f>ROUND(C391,0)</f>
        <v>0</v>
      </c>
      <c r="CE729" s="285">
        <f>ROUND(C393,0)</f>
        <v>0</v>
      </c>
      <c r="CF729" s="285">
        <f>ROUND(C394,0)</f>
        <v>0</v>
      </c>
    </row>
    <row r="731" spans="1:84" ht="12.65" customHeight="1" x14ac:dyDescent="0.2">
      <c r="A731" s="201" t="s">
        <v>979</v>
      </c>
      <c r="B731" s="201"/>
      <c r="C731" s="201"/>
      <c r="D731" s="201"/>
      <c r="E731" s="201"/>
      <c r="F731" s="201"/>
      <c r="G731" s="201"/>
      <c r="H731" s="285"/>
      <c r="I731" s="285"/>
      <c r="J731" s="285"/>
      <c r="K731" s="285"/>
      <c r="L731" s="285"/>
      <c r="M731" s="285"/>
      <c r="N731" s="285"/>
      <c r="O731" s="285"/>
      <c r="P731" s="285"/>
      <c r="Q731" s="285"/>
      <c r="R731" s="285"/>
      <c r="S731" s="285"/>
      <c r="T731" s="285"/>
      <c r="U731" s="285"/>
      <c r="V731" s="285"/>
      <c r="W731" s="285"/>
      <c r="X731" s="285"/>
      <c r="BL731" s="197"/>
    </row>
    <row r="732" spans="1:84" ht="12.65" customHeight="1" x14ac:dyDescent="0.2">
      <c r="A732" s="203" t="s">
        <v>745</v>
      </c>
      <c r="B732" s="203" t="s">
        <v>980</v>
      </c>
      <c r="C732" s="203" t="s">
        <v>981</v>
      </c>
      <c r="D732" s="203" t="s">
        <v>982</v>
      </c>
      <c r="E732" s="203" t="s">
        <v>983</v>
      </c>
      <c r="F732" s="203" t="s">
        <v>984</v>
      </c>
      <c r="G732" s="203" t="s">
        <v>985</v>
      </c>
      <c r="H732" s="203" t="s">
        <v>986</v>
      </c>
      <c r="I732" s="203" t="s">
        <v>987</v>
      </c>
      <c r="J732" s="203" t="s">
        <v>988</v>
      </c>
      <c r="K732" s="203" t="s">
        <v>989</v>
      </c>
      <c r="L732" s="203" t="s">
        <v>990</v>
      </c>
      <c r="M732" s="203" t="s">
        <v>991</v>
      </c>
      <c r="N732" s="203" t="s">
        <v>992</v>
      </c>
      <c r="O732" s="203" t="s">
        <v>993</v>
      </c>
      <c r="P732" s="203" t="s">
        <v>994</v>
      </c>
      <c r="Q732" s="203" t="s">
        <v>995</v>
      </c>
      <c r="R732" s="203" t="s">
        <v>996</v>
      </c>
      <c r="S732" s="203" t="s">
        <v>997</v>
      </c>
      <c r="T732" s="203" t="s">
        <v>998</v>
      </c>
      <c r="U732" s="203" t="s">
        <v>999</v>
      </c>
      <c r="V732" s="203" t="s">
        <v>1263</v>
      </c>
      <c r="W732" s="203" t="s">
        <v>1000</v>
      </c>
      <c r="X732" s="203" t="s">
        <v>1001</v>
      </c>
      <c r="Y732" s="203" t="s">
        <v>1002</v>
      </c>
      <c r="Z732" s="203" t="s">
        <v>1003</v>
      </c>
    </row>
    <row r="733" spans="1:84" ht="12.65" customHeight="1" x14ac:dyDescent="0.2">
      <c r="A733" s="209" t="str">
        <f>RIGHT($C$84,3)&amp;"*"&amp;RIGHT($C$83,4)&amp;"*"&amp;C$55&amp;"*"&amp;"A"</f>
        <v>tal*168*6010*A</v>
      </c>
      <c r="B733" s="285">
        <f>ROUND(C59,0)</f>
        <v>4485</v>
      </c>
      <c r="C733" s="288">
        <f>ROUND(C60,2)</f>
        <v>62.21</v>
      </c>
      <c r="D733" s="285">
        <f>ROUND(C61,0)</f>
        <v>5590679</v>
      </c>
      <c r="E733" s="285">
        <f>ROUND(C62,0)</f>
        <v>1516154</v>
      </c>
      <c r="F733" s="285">
        <f>ROUND(C63,0)</f>
        <v>75760</v>
      </c>
      <c r="G733" s="285">
        <f>ROUND(C64,0)</f>
        <v>721323</v>
      </c>
      <c r="H733" s="285">
        <f>ROUND(C65,0)</f>
        <v>8924</v>
      </c>
      <c r="I733" s="285">
        <f>ROUND(C66,0)</f>
        <v>48570</v>
      </c>
      <c r="J733" s="285">
        <f>ROUND(C67,0)</f>
        <v>145555</v>
      </c>
      <c r="K733" s="285">
        <f>ROUND(C68,0)</f>
        <v>0</v>
      </c>
      <c r="L733" s="285">
        <f>ROUND(C70,0)</f>
        <v>0</v>
      </c>
      <c r="M733" s="285">
        <f>ROUND(C71,0)</f>
        <v>8133110</v>
      </c>
      <c r="N733" s="285">
        <f>ROUND(C76,0)</f>
        <v>12817</v>
      </c>
      <c r="O733" s="285">
        <f>ROUND(C74,0)</f>
        <v>209438</v>
      </c>
      <c r="P733" s="285">
        <f>IF(C77&gt;0,ROUND(C77,0),0)</f>
        <v>0</v>
      </c>
      <c r="Q733" s="285">
        <f>IF(C78&gt;0,ROUND(C78,0),0)</f>
        <v>12817</v>
      </c>
      <c r="R733" s="285">
        <f>IF(C79&gt;0,ROUND(C79,0),0)</f>
        <v>150399</v>
      </c>
      <c r="S733" s="285">
        <f>IF(C80&gt;0,ROUND(C80,0),0)</f>
        <v>46</v>
      </c>
      <c r="T733" s="288">
        <f>IF(C81&gt;0,ROUND(C81,2),0)</f>
        <v>0</v>
      </c>
      <c r="U733" s="285"/>
      <c r="X733" s="285"/>
      <c r="Y733" s="285"/>
      <c r="Z733" s="285">
        <f>IF(M667&lt;&gt;0,ROUND(M667,0),0)</f>
        <v>0</v>
      </c>
    </row>
    <row r="734" spans="1:84" ht="12.65" customHeight="1" x14ac:dyDescent="0.2">
      <c r="A734" s="209" t="str">
        <f>RIGHT($C$84,3)&amp;"*"&amp;RIGHT($C$83,4)&amp;"*"&amp;D$55&amp;"*"&amp;"A"</f>
        <v>tal*168*6030*A</v>
      </c>
      <c r="B734" s="285">
        <f>ROUND(D59,0)</f>
        <v>12090</v>
      </c>
      <c r="C734" s="288">
        <f>ROUND(D60,2)</f>
        <v>97.76</v>
      </c>
      <c r="D734" s="285">
        <f>ROUND(D61,0)</f>
        <v>7585988</v>
      </c>
      <c r="E734" s="285">
        <f>ROUND(D62,0)</f>
        <v>2073089</v>
      </c>
      <c r="F734" s="285">
        <f>ROUND(D63,0)</f>
        <v>77837</v>
      </c>
      <c r="G734" s="285">
        <f>ROUND(D64,0)</f>
        <v>1016044</v>
      </c>
      <c r="H734" s="285">
        <f>ROUND(D65,0)</f>
        <v>13954</v>
      </c>
      <c r="I734" s="285">
        <f>ROUND(D66,0)</f>
        <v>8783</v>
      </c>
      <c r="J734" s="285">
        <f>ROUND(D67,0)</f>
        <v>92141</v>
      </c>
      <c r="K734" s="285">
        <f>ROUND(D68,0)</f>
        <v>0</v>
      </c>
      <c r="L734" s="285">
        <f>ROUND(D70,0)</f>
        <v>0</v>
      </c>
      <c r="M734" s="285">
        <f>ROUND(D71,0)</f>
        <v>10880502</v>
      </c>
      <c r="N734" s="285">
        <f>ROUND(D76,0)</f>
        <v>22396</v>
      </c>
      <c r="O734" s="285">
        <f>ROUND(D74,0)</f>
        <v>3141253</v>
      </c>
      <c r="P734" s="285">
        <f>IF(D77&gt;0,ROUND(D77,0),0)</f>
        <v>13545</v>
      </c>
      <c r="Q734" s="285">
        <f>IF(D78&gt;0,ROUND(D78,0),0)</f>
        <v>22396</v>
      </c>
      <c r="R734" s="285">
        <f>IF(D79&gt;0,ROUND(D79,0),0)</f>
        <v>153127</v>
      </c>
      <c r="S734" s="285">
        <f>IF(D80&gt;0,ROUND(D80,0),0)</f>
        <v>62</v>
      </c>
      <c r="T734" s="288">
        <f>IF(D81&gt;0,ROUND(D81,2),0)</f>
        <v>0</v>
      </c>
      <c r="U734" s="285"/>
      <c r="X734" s="285"/>
      <c r="Y734" s="285"/>
      <c r="Z734" s="285">
        <f t="shared" ref="Z734:Z778" si="21">IF(M668&lt;&gt;0,ROUND(M668,0),0)</f>
        <v>0</v>
      </c>
    </row>
    <row r="735" spans="1:84" ht="12.65" customHeight="1" x14ac:dyDescent="0.2">
      <c r="A735" s="209" t="str">
        <f>RIGHT($C$84,3)&amp;"*"&amp;RIGHT($C$83,4)&amp;"*"&amp;E$55&amp;"*"&amp;"A"</f>
        <v>tal*168*6070*A</v>
      </c>
      <c r="B735" s="285">
        <f>ROUND(E59,0)</f>
        <v>28615</v>
      </c>
      <c r="C735" s="288">
        <f>ROUND(E60,2)</f>
        <v>218.54</v>
      </c>
      <c r="D735" s="285">
        <f>ROUND(E61,0)</f>
        <v>17732945</v>
      </c>
      <c r="E735" s="285">
        <f>ROUND(E62,0)</f>
        <v>5200351</v>
      </c>
      <c r="F735" s="285">
        <f>ROUND(E63,0)</f>
        <v>489287</v>
      </c>
      <c r="G735" s="285">
        <f>ROUND(E64,0)</f>
        <v>1327704</v>
      </c>
      <c r="H735" s="285">
        <f>ROUND(E65,0)</f>
        <v>47186</v>
      </c>
      <c r="I735" s="285">
        <f>ROUND(E66,0)</f>
        <v>134603</v>
      </c>
      <c r="J735" s="285">
        <f>ROUND(E67,0)</f>
        <v>153078</v>
      </c>
      <c r="K735" s="285">
        <f>ROUND(E68,0)</f>
        <v>0</v>
      </c>
      <c r="L735" s="285">
        <f>ROUND(E70,0)</f>
        <v>0</v>
      </c>
      <c r="M735" s="285">
        <f>ROUND(E71,0)</f>
        <v>25124241</v>
      </c>
      <c r="N735" s="285">
        <f>ROUND(E76,0)</f>
        <v>82636</v>
      </c>
      <c r="O735" s="285">
        <f>ROUND(E74,0)</f>
        <v>10387743</v>
      </c>
      <c r="P735" s="285">
        <f>IF(E77&gt;0,ROUND(E77,0),0)</f>
        <v>175774</v>
      </c>
      <c r="Q735" s="285">
        <f>IF(E78&gt;0,ROUND(E78,0),0)</f>
        <v>82636</v>
      </c>
      <c r="R735" s="285">
        <f>IF(E79&gt;0,ROUND(E79,0),0)</f>
        <v>673359</v>
      </c>
      <c r="S735" s="285">
        <f>IF(E80&gt;0,ROUND(E80,0),0)</f>
        <v>146</v>
      </c>
      <c r="T735" s="288">
        <f>IF(E81&gt;0,ROUND(E81,2),0)</f>
        <v>0</v>
      </c>
      <c r="U735" s="285"/>
      <c r="X735" s="285"/>
      <c r="Y735" s="285"/>
      <c r="Z735" s="285">
        <f t="shared" si="21"/>
        <v>6464492</v>
      </c>
    </row>
    <row r="736" spans="1:84" ht="12.65" customHeight="1" x14ac:dyDescent="0.2">
      <c r="A736" s="209" t="str">
        <f>RIGHT($C$84,3)&amp;"*"&amp;RIGHT($C$83,4)&amp;"*"&amp;F$55&amp;"*"&amp;"A"</f>
        <v>tal*168*6100*A</v>
      </c>
      <c r="B736" s="285">
        <f>ROUND(F59,0)</f>
        <v>0</v>
      </c>
      <c r="C736" s="288">
        <f>ROUND(F60,2)</f>
        <v>0</v>
      </c>
      <c r="D736" s="285">
        <f>ROUND(F61,0)</f>
        <v>0</v>
      </c>
      <c r="E736" s="285">
        <f>ROUND(F62,0)</f>
        <v>0</v>
      </c>
      <c r="F736" s="285">
        <f>ROUND(F63,0)</f>
        <v>0</v>
      </c>
      <c r="G736" s="285">
        <f>ROUND(F64,0)</f>
        <v>0</v>
      </c>
      <c r="H736" s="285">
        <f>ROUND(F65,0)</f>
        <v>0</v>
      </c>
      <c r="I736" s="285">
        <f>ROUND(F66,0)</f>
        <v>0</v>
      </c>
      <c r="J736" s="285">
        <f>ROUND(F67,0)</f>
        <v>0</v>
      </c>
      <c r="K736" s="285">
        <f>ROUND(F68,0)</f>
        <v>0</v>
      </c>
      <c r="L736" s="285">
        <f>ROUND(F70,0)</f>
        <v>0</v>
      </c>
      <c r="M736" s="285">
        <f>ROUND(F71,0)</f>
        <v>0</v>
      </c>
      <c r="N736" s="285">
        <f>ROUND(F76,0)</f>
        <v>0</v>
      </c>
      <c r="O736" s="285">
        <f>ROUND(F74,0)</f>
        <v>0</v>
      </c>
      <c r="P736" s="285">
        <f>IF(F77&gt;0,ROUND(F77,0),0)</f>
        <v>0</v>
      </c>
      <c r="Q736" s="285">
        <f>IF(F78&gt;0,ROUND(F78,0),0)</f>
        <v>0</v>
      </c>
      <c r="R736" s="285">
        <f>IF(F79&gt;0,ROUND(F79,0),0)</f>
        <v>0</v>
      </c>
      <c r="S736" s="285">
        <f>IF(F80&gt;0,ROUND(F80,0),0)</f>
        <v>0</v>
      </c>
      <c r="T736" s="288">
        <f>IF(F81&gt;0,ROUND(F81,2),0)</f>
        <v>0</v>
      </c>
      <c r="U736" s="285"/>
      <c r="X736" s="285"/>
      <c r="Y736" s="285"/>
      <c r="Z736" s="285">
        <f t="shared" si="21"/>
        <v>8849980</v>
      </c>
    </row>
    <row r="737" spans="1:26" ht="12.65" customHeight="1" x14ac:dyDescent="0.2">
      <c r="A737" s="209" t="str">
        <f>RIGHT($C$84,3)&amp;"*"&amp;RIGHT($C$83,4)&amp;"*"&amp;G$55&amp;"*"&amp;"A"</f>
        <v>tal*168*6120*A</v>
      </c>
      <c r="B737" s="285">
        <f>ROUND(G59,0)</f>
        <v>0</v>
      </c>
      <c r="C737" s="288">
        <f>ROUND(G60,2)</f>
        <v>0</v>
      </c>
      <c r="D737" s="285">
        <f>ROUND(G61,0)</f>
        <v>0</v>
      </c>
      <c r="E737" s="285">
        <f>ROUND(G62,0)</f>
        <v>0</v>
      </c>
      <c r="F737" s="285">
        <f>ROUND(G63,0)</f>
        <v>0</v>
      </c>
      <c r="G737" s="285">
        <f>ROUND(G64,0)</f>
        <v>0</v>
      </c>
      <c r="H737" s="285">
        <f>ROUND(G65,0)</f>
        <v>0</v>
      </c>
      <c r="I737" s="285">
        <f>ROUND(G66,0)</f>
        <v>0</v>
      </c>
      <c r="J737" s="285">
        <f>ROUND(G67,0)</f>
        <v>0</v>
      </c>
      <c r="K737" s="285">
        <f>ROUND(G68,0)</f>
        <v>0</v>
      </c>
      <c r="L737" s="285">
        <f>ROUND(G70,0)</f>
        <v>0</v>
      </c>
      <c r="M737" s="285">
        <f>ROUND(G71,0)</f>
        <v>0</v>
      </c>
      <c r="N737" s="285">
        <f>ROUND(G76,0)</f>
        <v>0</v>
      </c>
      <c r="O737" s="285">
        <f>ROUND(G74,0)</f>
        <v>0</v>
      </c>
      <c r="P737" s="285">
        <f>IF(G77&gt;0,ROUND(G77,0),0)</f>
        <v>0</v>
      </c>
      <c r="Q737" s="285">
        <f>IF(G78&gt;0,ROUND(G78,0),0)</f>
        <v>0</v>
      </c>
      <c r="R737" s="285">
        <f>IF(G79&gt;0,ROUND(G79,0),0)</f>
        <v>0</v>
      </c>
      <c r="S737" s="285">
        <f>IF(G80&gt;0,ROUND(G80,0),0)</f>
        <v>0</v>
      </c>
      <c r="T737" s="288">
        <f>IF(G81&gt;0,ROUND(G81,2),0)</f>
        <v>0</v>
      </c>
      <c r="U737" s="285"/>
      <c r="X737" s="285"/>
      <c r="Y737" s="285"/>
      <c r="Z737" s="285">
        <f t="shared" si="21"/>
        <v>21263406</v>
      </c>
    </row>
    <row r="738" spans="1:26" ht="12.65" customHeight="1" x14ac:dyDescent="0.2">
      <c r="A738" s="209" t="str">
        <f>RIGHT($C$84,3)&amp;"*"&amp;RIGHT($C$83,4)&amp;"*"&amp;H$55&amp;"*"&amp;"A"</f>
        <v>tal*168*6140*A</v>
      </c>
      <c r="B738" s="285">
        <f>ROUND(H59,0)</f>
        <v>0</v>
      </c>
      <c r="C738" s="288">
        <f>ROUND(H60,2)</f>
        <v>0</v>
      </c>
      <c r="D738" s="285">
        <f>ROUND(H61,0)</f>
        <v>0</v>
      </c>
      <c r="E738" s="285">
        <f>ROUND(H62,0)</f>
        <v>0</v>
      </c>
      <c r="F738" s="285">
        <f>ROUND(H63,0)</f>
        <v>0</v>
      </c>
      <c r="G738" s="285">
        <f>ROUND(H64,0)</f>
        <v>0</v>
      </c>
      <c r="H738" s="285">
        <f>ROUND(H65,0)</f>
        <v>0</v>
      </c>
      <c r="I738" s="285">
        <f>ROUND(H66,0)</f>
        <v>0</v>
      </c>
      <c r="J738" s="285">
        <f>ROUND(H67,0)</f>
        <v>0</v>
      </c>
      <c r="K738" s="285">
        <f>ROUND(H68,0)</f>
        <v>0</v>
      </c>
      <c r="L738" s="285">
        <f>ROUND(H70,0)</f>
        <v>0</v>
      </c>
      <c r="M738" s="285">
        <f>ROUND(H71,0)</f>
        <v>0</v>
      </c>
      <c r="N738" s="285">
        <f>ROUND(H76,0)</f>
        <v>0</v>
      </c>
      <c r="O738" s="285">
        <f>ROUND(H74,0)</f>
        <v>0</v>
      </c>
      <c r="P738" s="285">
        <f>IF(H77&gt;0,ROUND(H77,0),0)</f>
        <v>0</v>
      </c>
      <c r="Q738" s="285">
        <f>IF(H78&gt;0,ROUND(H78,0),0)</f>
        <v>0</v>
      </c>
      <c r="R738" s="285">
        <f>IF(H79&gt;0,ROUND(H79,0),0)</f>
        <v>0</v>
      </c>
      <c r="S738" s="285">
        <f>IF(H80&gt;0,ROUND(H80,0),0)</f>
        <v>0</v>
      </c>
      <c r="T738" s="288">
        <f>IF(H81&gt;0,ROUND(H81,2),0)</f>
        <v>0</v>
      </c>
      <c r="U738" s="285"/>
      <c r="X738" s="285"/>
      <c r="Y738" s="285"/>
      <c r="Z738" s="285">
        <f t="shared" si="21"/>
        <v>0</v>
      </c>
    </row>
    <row r="739" spans="1:26" ht="12.65" customHeight="1" x14ac:dyDescent="0.2">
      <c r="A739" s="209" t="str">
        <f>RIGHT($C$84,3)&amp;"*"&amp;RIGHT($C$83,4)&amp;"*"&amp;I$55&amp;"*"&amp;"A"</f>
        <v>tal*168*6150*A</v>
      </c>
      <c r="B739" s="285">
        <f>ROUND(I59,0)</f>
        <v>0</v>
      </c>
      <c r="C739" s="288">
        <f>ROUND(I60,2)</f>
        <v>0</v>
      </c>
      <c r="D739" s="285">
        <f>ROUND(I61,0)</f>
        <v>0</v>
      </c>
      <c r="E739" s="285">
        <f>ROUND(I62,0)</f>
        <v>0</v>
      </c>
      <c r="F739" s="285">
        <f>ROUND(I63,0)</f>
        <v>0</v>
      </c>
      <c r="G739" s="285">
        <f>ROUND(I64,0)</f>
        <v>0</v>
      </c>
      <c r="H739" s="285">
        <f>ROUND(I65,0)</f>
        <v>0</v>
      </c>
      <c r="I739" s="285">
        <f>ROUND(I66,0)</f>
        <v>0</v>
      </c>
      <c r="J739" s="285">
        <f>ROUND(I67,0)</f>
        <v>0</v>
      </c>
      <c r="K739" s="285">
        <f>ROUND(I68,0)</f>
        <v>0</v>
      </c>
      <c r="L739" s="285">
        <f>ROUND(I70,0)</f>
        <v>0</v>
      </c>
      <c r="M739" s="285">
        <f>ROUND(I71,0)</f>
        <v>0</v>
      </c>
      <c r="N739" s="285">
        <f>ROUND(I76,0)</f>
        <v>0</v>
      </c>
      <c r="O739" s="285">
        <f>ROUND(I74,0)</f>
        <v>0</v>
      </c>
      <c r="P739" s="285">
        <f>IF(I77&gt;0,ROUND(I77,0),0)</f>
        <v>0</v>
      </c>
      <c r="Q739" s="285">
        <f>IF(I78&gt;0,ROUND(I78,0),0)</f>
        <v>0</v>
      </c>
      <c r="R739" s="285">
        <f>IF(I79&gt;0,ROUND(I79,0),0)</f>
        <v>0</v>
      </c>
      <c r="S739" s="285">
        <f>IF(I80&gt;0,ROUND(I80,0),0)</f>
        <v>0</v>
      </c>
      <c r="T739" s="288">
        <f>IF(I81&gt;0,ROUND(I81,2),0)</f>
        <v>0</v>
      </c>
      <c r="U739" s="285"/>
      <c r="X739" s="285"/>
      <c r="Y739" s="285"/>
      <c r="Z739" s="285">
        <f t="shared" si="21"/>
        <v>0</v>
      </c>
    </row>
    <row r="740" spans="1:26" ht="12.65" customHeight="1" x14ac:dyDescent="0.2">
      <c r="A740" s="209" t="str">
        <f>RIGHT($C$84,3)&amp;"*"&amp;RIGHT($C$83,4)&amp;"*"&amp;J$55&amp;"*"&amp;"A"</f>
        <v>tal*168*6170*A</v>
      </c>
      <c r="B740" s="285">
        <f>ROUND(J59,0)</f>
        <v>0</v>
      </c>
      <c r="C740" s="288">
        <f>ROUND(J60,2)</f>
        <v>0</v>
      </c>
      <c r="D740" s="285">
        <f>ROUND(J61,0)</f>
        <v>0</v>
      </c>
      <c r="E740" s="285">
        <f>ROUND(J62,0)</f>
        <v>0</v>
      </c>
      <c r="F740" s="285">
        <f>ROUND(J63,0)</f>
        <v>0</v>
      </c>
      <c r="G740" s="285">
        <f>ROUND(J64,0)</f>
        <v>3</v>
      </c>
      <c r="H740" s="285">
        <f>ROUND(J65,0)</f>
        <v>0</v>
      </c>
      <c r="I740" s="285">
        <f>ROUND(J66,0)</f>
        <v>0</v>
      </c>
      <c r="J740" s="285">
        <f>ROUND(J67,0)</f>
        <v>0</v>
      </c>
      <c r="K740" s="285">
        <f>ROUND(J68,0)</f>
        <v>0</v>
      </c>
      <c r="L740" s="285">
        <f>ROUND(J70,0)</f>
        <v>0</v>
      </c>
      <c r="M740" s="285">
        <f>ROUND(J71,0)</f>
        <v>3</v>
      </c>
      <c r="N740" s="285">
        <f>ROUND(J76,0)</f>
        <v>0</v>
      </c>
      <c r="O740" s="285">
        <f>ROUND(J74,0)</f>
        <v>0</v>
      </c>
      <c r="P740" s="285">
        <f>IF(J77&gt;0,ROUND(J77,0),0)</f>
        <v>0</v>
      </c>
      <c r="Q740" s="285">
        <f>IF(J78&gt;0,ROUND(J78,0),0)</f>
        <v>0</v>
      </c>
      <c r="R740" s="285">
        <f>IF(J79&gt;0,ROUND(J79,0),0)</f>
        <v>0</v>
      </c>
      <c r="S740" s="285">
        <f>IF(J80&gt;0,ROUND(J80,0),0)</f>
        <v>0</v>
      </c>
      <c r="T740" s="288">
        <f>IF(J81&gt;0,ROUND(J81,2),0)</f>
        <v>0</v>
      </c>
      <c r="U740" s="285"/>
      <c r="X740" s="285"/>
      <c r="Y740" s="285"/>
      <c r="Z740" s="285">
        <f t="shared" si="21"/>
        <v>0</v>
      </c>
    </row>
    <row r="741" spans="1:26" ht="12.65" customHeight="1" x14ac:dyDescent="0.2">
      <c r="A741" s="209" t="str">
        <f>RIGHT($C$84,3)&amp;"*"&amp;RIGHT($C$83,4)&amp;"*"&amp;K$55&amp;"*"&amp;"A"</f>
        <v>tal*168*6200*A</v>
      </c>
      <c r="B741" s="285">
        <f>ROUND(K59,0)</f>
        <v>0</v>
      </c>
      <c r="C741" s="288">
        <f>ROUND(K60,2)</f>
        <v>0</v>
      </c>
      <c r="D741" s="285">
        <f>ROUND(K61,0)</f>
        <v>309</v>
      </c>
      <c r="E741" s="285">
        <f>ROUND(K62,0)</f>
        <v>39</v>
      </c>
      <c r="F741" s="285">
        <f>ROUND(K63,0)</f>
        <v>0</v>
      </c>
      <c r="G741" s="285">
        <f>ROUND(K64,0)</f>
        <v>26</v>
      </c>
      <c r="H741" s="285">
        <f>ROUND(K65,0)</f>
        <v>6566</v>
      </c>
      <c r="I741" s="285">
        <f>ROUND(K66,0)</f>
        <v>1152</v>
      </c>
      <c r="J741" s="285">
        <f>ROUND(K67,0)</f>
        <v>34102</v>
      </c>
      <c r="K741" s="285">
        <f>ROUND(K68,0)</f>
        <v>0</v>
      </c>
      <c r="L741" s="285">
        <f>ROUND(K70,0)</f>
        <v>0</v>
      </c>
      <c r="M741" s="285">
        <f>ROUND(K71,0)</f>
        <v>42194</v>
      </c>
      <c r="N741" s="285">
        <f>ROUND(K76,0)</f>
        <v>0</v>
      </c>
      <c r="O741" s="285">
        <f>ROUND(K74,0)</f>
        <v>0</v>
      </c>
      <c r="P741" s="285">
        <f>IF(K77&gt;0,ROUND(K77,0),0)</f>
        <v>0</v>
      </c>
      <c r="Q741" s="285">
        <f>IF(K78&gt;0,ROUND(K78,0),0)</f>
        <v>0</v>
      </c>
      <c r="R741" s="285">
        <f>IF(K79&gt;0,ROUND(K79,0),0)</f>
        <v>0</v>
      </c>
      <c r="S741" s="285">
        <f>IF(K80&gt;0,ROUND(K80,0),0)</f>
        <v>0</v>
      </c>
      <c r="T741" s="288">
        <f>IF(K81&gt;0,ROUND(K81,2),0)</f>
        <v>0</v>
      </c>
      <c r="U741" s="285"/>
      <c r="X741" s="285"/>
      <c r="Y741" s="285"/>
      <c r="Z741" s="285">
        <f t="shared" si="21"/>
        <v>0</v>
      </c>
    </row>
    <row r="742" spans="1:26" ht="12.65" customHeight="1" x14ac:dyDescent="0.2">
      <c r="A742" s="209" t="str">
        <f>RIGHT($C$84,3)&amp;"*"&amp;RIGHT($C$83,4)&amp;"*"&amp;L$55&amp;"*"&amp;"A"</f>
        <v>tal*168*6210*A</v>
      </c>
      <c r="B742" s="285">
        <f>ROUND(L59,0)</f>
        <v>0</v>
      </c>
      <c r="C742" s="288">
        <f>ROUND(L60,2)</f>
        <v>0</v>
      </c>
      <c r="D742" s="285">
        <f>ROUND(L61,0)</f>
        <v>0</v>
      </c>
      <c r="E742" s="285">
        <f>ROUND(L62,0)</f>
        <v>0</v>
      </c>
      <c r="F742" s="285">
        <f>ROUND(L63,0)</f>
        <v>0</v>
      </c>
      <c r="G742" s="285">
        <f>ROUND(L64,0)</f>
        <v>0</v>
      </c>
      <c r="H742" s="285">
        <f>ROUND(L65,0)</f>
        <v>0</v>
      </c>
      <c r="I742" s="285">
        <f>ROUND(L66,0)</f>
        <v>0</v>
      </c>
      <c r="J742" s="285">
        <f>ROUND(L67,0)</f>
        <v>0</v>
      </c>
      <c r="K742" s="285">
        <f>ROUND(L68,0)</f>
        <v>0</v>
      </c>
      <c r="L742" s="285">
        <f>ROUND(L70,0)</f>
        <v>0</v>
      </c>
      <c r="M742" s="285">
        <f>ROUND(L71,0)</f>
        <v>0</v>
      </c>
      <c r="N742" s="285">
        <f>ROUND(L76,0)</f>
        <v>0</v>
      </c>
      <c r="O742" s="285">
        <f>ROUND(L74,0)</f>
        <v>0</v>
      </c>
      <c r="P742" s="285">
        <f>IF(L77&gt;0,ROUND(L77,0),0)</f>
        <v>0</v>
      </c>
      <c r="Q742" s="285">
        <f>IF(L78&gt;0,ROUND(L78,0),0)</f>
        <v>0</v>
      </c>
      <c r="R742" s="285">
        <f>IF(L79&gt;0,ROUND(L79,0),0)</f>
        <v>0</v>
      </c>
      <c r="S742" s="285">
        <f>IF(L80&gt;0,ROUND(L80,0),0)</f>
        <v>0</v>
      </c>
      <c r="T742" s="288">
        <f>IF(L81&gt;0,ROUND(L81,2),0)</f>
        <v>0</v>
      </c>
      <c r="U742" s="285"/>
      <c r="X742" s="285"/>
      <c r="Y742" s="285"/>
      <c r="Z742" s="285">
        <f t="shared" si="21"/>
        <v>61425</v>
      </c>
    </row>
    <row r="743" spans="1:26" ht="12.65" customHeight="1" x14ac:dyDescent="0.2">
      <c r="A743" s="209" t="str">
        <f>RIGHT($C$84,3)&amp;"*"&amp;RIGHT($C$83,4)&amp;"*"&amp;M$55&amp;"*"&amp;"A"</f>
        <v>tal*168*6330*A</v>
      </c>
      <c r="B743" s="285">
        <f>ROUND(M59,0)</f>
        <v>0</v>
      </c>
      <c r="C743" s="288">
        <f>ROUND(M60,2)</f>
        <v>0</v>
      </c>
      <c r="D743" s="285">
        <f>ROUND(M61,0)</f>
        <v>0</v>
      </c>
      <c r="E743" s="285">
        <f>ROUND(M62,0)</f>
        <v>0</v>
      </c>
      <c r="F743" s="285">
        <f>ROUND(M63,0)</f>
        <v>0</v>
      </c>
      <c r="G743" s="285">
        <f>ROUND(M64,0)</f>
        <v>0</v>
      </c>
      <c r="H743" s="285">
        <f>ROUND(M65,0)</f>
        <v>0</v>
      </c>
      <c r="I743" s="285">
        <f>ROUND(M66,0)</f>
        <v>0</v>
      </c>
      <c r="J743" s="285">
        <f>ROUND(M67,0)</f>
        <v>0</v>
      </c>
      <c r="K743" s="285">
        <f>ROUND(M68,0)</f>
        <v>0</v>
      </c>
      <c r="L743" s="285">
        <f>ROUND(M70,0)</f>
        <v>0</v>
      </c>
      <c r="M743" s="285">
        <f>ROUND(M71,0)</f>
        <v>0</v>
      </c>
      <c r="N743" s="285">
        <f>ROUND(M76,0)</f>
        <v>0</v>
      </c>
      <c r="O743" s="285">
        <f>ROUND(M74,0)</f>
        <v>0</v>
      </c>
      <c r="P743" s="285">
        <f>IF(M77&gt;0,ROUND(M77,0),0)</f>
        <v>0</v>
      </c>
      <c r="Q743" s="285">
        <f>IF(M78&gt;0,ROUND(M78,0),0)</f>
        <v>0</v>
      </c>
      <c r="R743" s="285">
        <f>IF(M79&gt;0,ROUND(M79,0),0)</f>
        <v>0</v>
      </c>
      <c r="S743" s="285">
        <f>IF(M80&gt;0,ROUND(M80,0),0)</f>
        <v>0</v>
      </c>
      <c r="T743" s="288">
        <f>IF(M81&gt;0,ROUND(M81,2),0)</f>
        <v>0</v>
      </c>
      <c r="U743" s="285"/>
      <c r="X743" s="285"/>
      <c r="Y743" s="285"/>
      <c r="Z743" s="285">
        <f t="shared" si="21"/>
        <v>22337</v>
      </c>
    </row>
    <row r="744" spans="1:26" ht="12.65" customHeight="1" x14ac:dyDescent="0.2">
      <c r="A744" s="209" t="str">
        <f>RIGHT($C$84,3)&amp;"*"&amp;RIGHT($C$83,4)&amp;"*"&amp;N$55&amp;"*"&amp;"A"</f>
        <v>tal*168*6400*A</v>
      </c>
      <c r="B744" s="285">
        <f>ROUND(N59,0)</f>
        <v>0</v>
      </c>
      <c r="C744" s="288">
        <f>ROUND(N60,2)</f>
        <v>0</v>
      </c>
      <c r="D744" s="285">
        <f>ROUND(N61,0)</f>
        <v>0</v>
      </c>
      <c r="E744" s="285">
        <f>ROUND(N62,0)</f>
        <v>0</v>
      </c>
      <c r="F744" s="285">
        <f>ROUND(N63,0)</f>
        <v>0</v>
      </c>
      <c r="G744" s="285">
        <f>ROUND(N64,0)</f>
        <v>0</v>
      </c>
      <c r="H744" s="285">
        <f>ROUND(N65,0)</f>
        <v>0</v>
      </c>
      <c r="I744" s="285">
        <f>ROUND(N66,0)</f>
        <v>0</v>
      </c>
      <c r="J744" s="285">
        <f>ROUND(N67,0)</f>
        <v>0</v>
      </c>
      <c r="K744" s="285">
        <f>ROUND(N68,0)</f>
        <v>0</v>
      </c>
      <c r="L744" s="285">
        <f>ROUND(N70,0)</f>
        <v>0</v>
      </c>
      <c r="M744" s="285">
        <f>ROUND(N71,0)</f>
        <v>0</v>
      </c>
      <c r="N744" s="285">
        <f>ROUND(N76,0)</f>
        <v>0</v>
      </c>
      <c r="O744" s="285">
        <f>ROUND(N74,0)</f>
        <v>0</v>
      </c>
      <c r="P744" s="285">
        <f>IF(N77&gt;0,ROUND(N77,0),0)</f>
        <v>0</v>
      </c>
      <c r="Q744" s="285">
        <f>IF(N78&gt;0,ROUND(N78,0),0)</f>
        <v>0</v>
      </c>
      <c r="R744" s="285">
        <f>IF(N79&gt;0,ROUND(N79,0),0)</f>
        <v>0</v>
      </c>
      <c r="S744" s="285">
        <f>IF(N80&gt;0,ROUND(N80,0),0)</f>
        <v>0</v>
      </c>
      <c r="T744" s="288">
        <f>IF(N81&gt;0,ROUND(N81,2),0)</f>
        <v>0</v>
      </c>
      <c r="U744" s="285"/>
      <c r="X744" s="285"/>
      <c r="Y744" s="285"/>
      <c r="Z744" s="285">
        <f t="shared" si="21"/>
        <v>0</v>
      </c>
    </row>
    <row r="745" spans="1:26" ht="12.65" customHeight="1" x14ac:dyDescent="0.2">
      <c r="A745" s="209" t="str">
        <f>RIGHT($C$84,3)&amp;"*"&amp;RIGHT($C$83,4)&amp;"*"&amp;O$55&amp;"*"&amp;"A"</f>
        <v>tal*168*7010*A</v>
      </c>
      <c r="B745" s="285">
        <f>ROUND(O59,0)</f>
        <v>1349</v>
      </c>
      <c r="C745" s="288">
        <f>ROUND(O60,2)</f>
        <v>27.85</v>
      </c>
      <c r="D745" s="285">
        <f>ROUND(O61,0)</f>
        <v>2745734</v>
      </c>
      <c r="E745" s="285">
        <f>ROUND(O62,0)</f>
        <v>711997</v>
      </c>
      <c r="F745" s="285">
        <f>ROUND(O63,0)</f>
        <v>53571</v>
      </c>
      <c r="G745" s="285">
        <f>ROUND(O64,0)</f>
        <v>320260</v>
      </c>
      <c r="H745" s="285">
        <f>ROUND(O65,0)</f>
        <v>80</v>
      </c>
      <c r="I745" s="285">
        <f>ROUND(O66,0)</f>
        <v>77971</v>
      </c>
      <c r="J745" s="285">
        <f>ROUND(O67,0)</f>
        <v>70735</v>
      </c>
      <c r="K745" s="285">
        <f>ROUND(O68,0)</f>
        <v>0</v>
      </c>
      <c r="L745" s="285">
        <f>ROUND(O70,0)</f>
        <v>0</v>
      </c>
      <c r="M745" s="285">
        <f>ROUND(O71,0)</f>
        <v>4002808</v>
      </c>
      <c r="N745" s="285">
        <f>ROUND(O76,0)</f>
        <v>2763</v>
      </c>
      <c r="O745" s="285">
        <f>ROUND(O74,0)</f>
        <v>1181166</v>
      </c>
      <c r="P745" s="285">
        <f>IF(O77&gt;0,ROUND(O77,0),0)</f>
        <v>0</v>
      </c>
      <c r="Q745" s="285">
        <f>IF(O78&gt;0,ROUND(O78,0),0)</f>
        <v>2763</v>
      </c>
      <c r="R745" s="285">
        <f>IF(O79&gt;0,ROUND(O79,0),0)</f>
        <v>0</v>
      </c>
      <c r="S745" s="285">
        <f>IF(O80&gt;0,ROUND(O80,0),0)</f>
        <v>21</v>
      </c>
      <c r="T745" s="288">
        <f>IF(O81&gt;0,ROUND(O81,2),0)</f>
        <v>0</v>
      </c>
      <c r="U745" s="285"/>
      <c r="X745" s="285"/>
      <c r="Y745" s="285"/>
      <c r="Z745" s="285">
        <f t="shared" si="21"/>
        <v>0</v>
      </c>
    </row>
    <row r="746" spans="1:26" ht="12.65" customHeight="1" x14ac:dyDescent="0.2">
      <c r="A746" s="209" t="str">
        <f>RIGHT($C$84,3)&amp;"*"&amp;RIGHT($C$83,4)&amp;"*"&amp;P$55&amp;"*"&amp;"A"</f>
        <v>tal*168*7020*A</v>
      </c>
      <c r="B746" s="285">
        <f>ROUND(P59,0)</f>
        <v>824986</v>
      </c>
      <c r="C746" s="288">
        <f>ROUND(P60,2)</f>
        <v>73.599999999999994</v>
      </c>
      <c r="D746" s="285">
        <f>ROUND(P61,0)</f>
        <v>5968739</v>
      </c>
      <c r="E746" s="285">
        <f>ROUND(P62,0)</f>
        <v>1678224</v>
      </c>
      <c r="F746" s="285">
        <f>ROUND(P63,0)</f>
        <v>1014286</v>
      </c>
      <c r="G746" s="285">
        <f>ROUND(P64,0)</f>
        <v>4994078</v>
      </c>
      <c r="H746" s="285">
        <f>ROUND(P65,0)</f>
        <v>8207</v>
      </c>
      <c r="I746" s="285">
        <f>ROUND(P66,0)</f>
        <v>759857</v>
      </c>
      <c r="J746" s="285">
        <f>ROUND(P67,0)</f>
        <v>838698</v>
      </c>
      <c r="K746" s="285">
        <f>ROUND(P68,0)</f>
        <v>93294</v>
      </c>
      <c r="L746" s="285">
        <f>ROUND(P70,0)</f>
        <v>0</v>
      </c>
      <c r="M746" s="285">
        <f>ROUND(P71,0)</f>
        <v>15402566</v>
      </c>
      <c r="N746" s="285">
        <f>ROUND(P76,0)</f>
        <v>20538</v>
      </c>
      <c r="O746" s="285">
        <f>ROUND(P74,0)</f>
        <v>69933181</v>
      </c>
      <c r="P746" s="285">
        <f>IF(P77&gt;0,ROUND(P77,0),0)</f>
        <v>0</v>
      </c>
      <c r="Q746" s="285">
        <f>IF(P78&gt;0,ROUND(P78,0),0)</f>
        <v>20538</v>
      </c>
      <c r="R746" s="285">
        <f>IF(P79&gt;0,ROUND(P79,0),0)</f>
        <v>180118</v>
      </c>
      <c r="S746" s="285">
        <f>IF(P80&gt;0,ROUND(P80,0),0)</f>
        <v>33</v>
      </c>
      <c r="T746" s="288">
        <f>IF(P81&gt;0,ROUND(P81,2),0)</f>
        <v>0</v>
      </c>
      <c r="U746" s="285"/>
      <c r="X746" s="285"/>
      <c r="Y746" s="285"/>
      <c r="Z746" s="285">
        <f t="shared" si="21"/>
        <v>0</v>
      </c>
    </row>
    <row r="747" spans="1:26" ht="12.65" customHeight="1" x14ac:dyDescent="0.2">
      <c r="A747" s="209" t="str">
        <f>RIGHT($C$84,3)&amp;"*"&amp;RIGHT($C$83,4)&amp;"*"&amp;Q$55&amp;"*"&amp;"A"</f>
        <v>tal*168*7030*A</v>
      </c>
      <c r="B747" s="285">
        <f>ROUND(Q59,0)</f>
        <v>393888</v>
      </c>
      <c r="C747" s="288">
        <f>ROUND(Q60,2)</f>
        <v>14.34</v>
      </c>
      <c r="D747" s="285">
        <f>ROUND(Q61,0)</f>
        <v>1714334</v>
      </c>
      <c r="E747" s="285">
        <f>ROUND(Q62,0)</f>
        <v>359723</v>
      </c>
      <c r="F747" s="285">
        <f>ROUND(Q63,0)</f>
        <v>0</v>
      </c>
      <c r="G747" s="285">
        <f>ROUND(Q64,0)</f>
        <v>58126</v>
      </c>
      <c r="H747" s="285">
        <f>ROUND(Q65,0)</f>
        <v>2209</v>
      </c>
      <c r="I747" s="285">
        <f>ROUND(Q66,0)</f>
        <v>1322</v>
      </c>
      <c r="J747" s="285">
        <f>ROUND(Q67,0)</f>
        <v>1909</v>
      </c>
      <c r="K747" s="285">
        <f>ROUND(Q68,0)</f>
        <v>0</v>
      </c>
      <c r="L747" s="285">
        <f>ROUND(Q70,0)</f>
        <v>0</v>
      </c>
      <c r="M747" s="285">
        <f>ROUND(Q71,0)</f>
        <v>2138068</v>
      </c>
      <c r="N747" s="285">
        <f>ROUND(Q76,0)</f>
        <v>1737</v>
      </c>
      <c r="O747" s="285">
        <f>ROUND(Q74,0)</f>
        <v>3483154</v>
      </c>
      <c r="P747" s="285">
        <f>IF(Q77&gt;0,ROUND(Q77,0),0)</f>
        <v>7738</v>
      </c>
      <c r="Q747" s="285">
        <f>IF(Q78&gt;0,ROUND(Q78,0),0)</f>
        <v>1737</v>
      </c>
      <c r="R747" s="285">
        <f>IF(Q79&gt;0,ROUND(Q79,0),0)</f>
        <v>21887</v>
      </c>
      <c r="S747" s="285">
        <f>IF(Q80&gt;0,ROUND(Q80,0),0)</f>
        <v>14</v>
      </c>
      <c r="T747" s="288">
        <f>IF(Q81&gt;0,ROUND(Q81,2),0)</f>
        <v>0</v>
      </c>
      <c r="U747" s="285"/>
      <c r="X747" s="285"/>
      <c r="Y747" s="285"/>
      <c r="Z747" s="285">
        <f t="shared" si="21"/>
        <v>3042683</v>
      </c>
    </row>
    <row r="748" spans="1:26" ht="12.65" customHeight="1" x14ac:dyDescent="0.2">
      <c r="A748" s="209" t="str">
        <f>RIGHT($C$84,3)&amp;"*"&amp;RIGHT($C$83,4)&amp;"*"&amp;R$55&amp;"*"&amp;"A"</f>
        <v>tal*168*7040*A</v>
      </c>
      <c r="B748" s="285">
        <f>ROUND(R59,0)</f>
        <v>847527</v>
      </c>
      <c r="C748" s="288">
        <f>ROUND(R60,2)</f>
        <v>6.36</v>
      </c>
      <c r="D748" s="285">
        <f>ROUND(R61,0)</f>
        <v>514192</v>
      </c>
      <c r="E748" s="285">
        <f>ROUND(R62,0)</f>
        <v>145123</v>
      </c>
      <c r="F748" s="285">
        <f>ROUND(R63,0)</f>
        <v>1619511</v>
      </c>
      <c r="G748" s="285">
        <f>ROUND(R64,0)</f>
        <v>447671</v>
      </c>
      <c r="H748" s="285">
        <f>ROUND(R65,0)</f>
        <v>0</v>
      </c>
      <c r="I748" s="285">
        <f>ROUND(R66,0)</f>
        <v>43948</v>
      </c>
      <c r="J748" s="285">
        <f>ROUND(R67,0)</f>
        <v>17876</v>
      </c>
      <c r="K748" s="285">
        <f>ROUND(R68,0)</f>
        <v>1039</v>
      </c>
      <c r="L748" s="285">
        <f>ROUND(R70,0)</f>
        <v>0</v>
      </c>
      <c r="M748" s="285">
        <f>ROUND(R71,0)</f>
        <v>2793994</v>
      </c>
      <c r="N748" s="285">
        <f>ROUND(R76,0)</f>
        <v>0</v>
      </c>
      <c r="O748" s="285">
        <f>ROUND(R74,0)</f>
        <v>3732835</v>
      </c>
      <c r="P748" s="285">
        <f>IF(R77&gt;0,ROUND(R77,0),0)</f>
        <v>0</v>
      </c>
      <c r="Q748" s="285">
        <f>IF(R78&gt;0,ROUND(R78,0),0)</f>
        <v>0</v>
      </c>
      <c r="R748" s="285">
        <f>IF(R79&gt;0,ROUND(R79,0),0)</f>
        <v>0</v>
      </c>
      <c r="S748" s="285">
        <f>IF(R80&gt;0,ROUND(R80,0),0)</f>
        <v>0</v>
      </c>
      <c r="T748" s="288">
        <f>IF(R81&gt;0,ROUND(R81,2),0)</f>
        <v>0</v>
      </c>
      <c r="U748" s="285"/>
      <c r="X748" s="285"/>
      <c r="Y748" s="285"/>
      <c r="Z748" s="285">
        <f t="shared" si="21"/>
        <v>11292357</v>
      </c>
    </row>
    <row r="749" spans="1:26" ht="12.65" customHeight="1" x14ac:dyDescent="0.2">
      <c r="A749" s="209" t="str">
        <f>RIGHT($C$84,3)&amp;"*"&amp;RIGHT($C$83,4)&amp;"*"&amp;S$55&amp;"*"&amp;"A"</f>
        <v>tal*168*7050*A</v>
      </c>
      <c r="B749" s="285"/>
      <c r="C749" s="288">
        <f>ROUND(S60,2)</f>
        <v>18.059999999999999</v>
      </c>
      <c r="D749" s="285">
        <f>ROUND(S61,0)</f>
        <v>818209</v>
      </c>
      <c r="E749" s="285">
        <f>ROUND(S62,0)</f>
        <v>296736</v>
      </c>
      <c r="F749" s="285">
        <f>ROUND(S63,0)</f>
        <v>0</v>
      </c>
      <c r="G749" s="285">
        <f>ROUND(S64,0)</f>
        <v>27316991</v>
      </c>
      <c r="H749" s="285">
        <f>ROUND(S65,0)</f>
        <v>3083</v>
      </c>
      <c r="I749" s="285">
        <f>ROUND(S66,0)</f>
        <v>162551</v>
      </c>
      <c r="J749" s="285">
        <f>ROUND(S67,0)</f>
        <v>150980</v>
      </c>
      <c r="K749" s="285">
        <f>ROUND(S68,0)</f>
        <v>61449</v>
      </c>
      <c r="L749" s="285">
        <f>ROUND(S70,0)</f>
        <v>0</v>
      </c>
      <c r="M749" s="285">
        <f>ROUND(S71,0)</f>
        <v>28817223</v>
      </c>
      <c r="N749" s="285">
        <f>ROUND(S76,0)</f>
        <v>7010</v>
      </c>
      <c r="O749" s="285">
        <f>ROUND(S74,0)</f>
        <v>26194737</v>
      </c>
      <c r="P749" s="285">
        <f>IF(S77&gt;0,ROUND(S77,0),0)</f>
        <v>0</v>
      </c>
      <c r="Q749" s="285">
        <f>IF(S78&gt;0,ROUND(S78,0),0)</f>
        <v>7010</v>
      </c>
      <c r="R749" s="285">
        <f>IF(S79&gt;0,ROUND(S79,0),0)</f>
        <v>26409</v>
      </c>
      <c r="S749" s="285">
        <f>IF(S80&gt;0,ROUND(S80,0),0)</f>
        <v>0</v>
      </c>
      <c r="T749" s="288">
        <f>IF(S81&gt;0,ROUND(S81,2),0)</f>
        <v>0</v>
      </c>
      <c r="U749" s="285"/>
      <c r="X749" s="285"/>
      <c r="Y749" s="285"/>
      <c r="Z749" s="285">
        <f t="shared" si="21"/>
        <v>1774630</v>
      </c>
    </row>
    <row r="750" spans="1:26" ht="12.65" customHeight="1" x14ac:dyDescent="0.2">
      <c r="A750" s="209" t="str">
        <f>RIGHT($C$84,3)&amp;"*"&amp;RIGHT($C$83,4)&amp;"*"&amp;T$55&amp;"*"&amp;"A"</f>
        <v>tal*168*7060*A</v>
      </c>
      <c r="B750" s="285"/>
      <c r="C750" s="288">
        <f>ROUND(T60,2)</f>
        <v>3.76</v>
      </c>
      <c r="D750" s="285">
        <f>ROUND(T61,0)</f>
        <v>366941</v>
      </c>
      <c r="E750" s="285">
        <f>ROUND(T62,0)</f>
        <v>97714</v>
      </c>
      <c r="F750" s="285">
        <f>ROUND(T63,0)</f>
        <v>0</v>
      </c>
      <c r="G750" s="285">
        <f>ROUND(T64,0)</f>
        <v>505863</v>
      </c>
      <c r="H750" s="285">
        <f>ROUND(T65,0)</f>
        <v>480</v>
      </c>
      <c r="I750" s="285">
        <f>ROUND(T66,0)</f>
        <v>70269</v>
      </c>
      <c r="J750" s="285">
        <f>ROUND(T67,0)</f>
        <v>0</v>
      </c>
      <c r="K750" s="285">
        <f>ROUND(T68,0)</f>
        <v>0</v>
      </c>
      <c r="L750" s="285">
        <f>ROUND(T70,0)</f>
        <v>0</v>
      </c>
      <c r="M750" s="285">
        <f>ROUND(T71,0)</f>
        <v>1045110</v>
      </c>
      <c r="N750" s="285">
        <f>ROUND(T76,0)</f>
        <v>0</v>
      </c>
      <c r="O750" s="285">
        <f>ROUND(T74,0)</f>
        <v>1716581</v>
      </c>
      <c r="P750" s="285">
        <f>IF(T77&gt;0,ROUND(T77,0),0)</f>
        <v>0</v>
      </c>
      <c r="Q750" s="285">
        <f>IF(T78&gt;0,ROUND(T78,0),0)</f>
        <v>0</v>
      </c>
      <c r="R750" s="285">
        <f>IF(T79&gt;0,ROUND(T79,0),0)</f>
        <v>0</v>
      </c>
      <c r="S750" s="285">
        <f>IF(T80&gt;0,ROUND(T80,0),0)</f>
        <v>0</v>
      </c>
      <c r="T750" s="288">
        <f>IF(T81&gt;0,ROUND(T81,2),0)</f>
        <v>0</v>
      </c>
      <c r="U750" s="285"/>
      <c r="X750" s="285"/>
      <c r="Y750" s="285"/>
      <c r="Z750" s="285">
        <f t="shared" si="21"/>
        <v>1582557</v>
      </c>
    </row>
    <row r="751" spans="1:26" ht="12.65" customHeight="1" x14ac:dyDescent="0.2">
      <c r="A751" s="209" t="str">
        <f>RIGHT($C$84,3)&amp;"*"&amp;RIGHT($C$83,4)&amp;"*"&amp;U$55&amp;"*"&amp;"A"</f>
        <v>tal*168*7070*A</v>
      </c>
      <c r="B751" s="285">
        <f>ROUND(U59,0)</f>
        <v>930337</v>
      </c>
      <c r="C751" s="288">
        <f>ROUND(U60,2)</f>
        <v>90.7</v>
      </c>
      <c r="D751" s="285">
        <f>ROUND(U61,0)</f>
        <v>5465696</v>
      </c>
      <c r="E751" s="285">
        <f>ROUND(U62,0)</f>
        <v>1581438</v>
      </c>
      <c r="F751" s="285">
        <f>ROUND(U63,0)</f>
        <v>0</v>
      </c>
      <c r="G751" s="285">
        <f>ROUND(U64,0)</f>
        <v>5517960</v>
      </c>
      <c r="H751" s="285">
        <f>ROUND(U65,0)</f>
        <v>4155</v>
      </c>
      <c r="I751" s="285">
        <f>ROUND(U66,0)</f>
        <v>4499263</v>
      </c>
      <c r="J751" s="285">
        <f>ROUND(U67,0)</f>
        <v>547536</v>
      </c>
      <c r="K751" s="285">
        <f>ROUND(U68,0)</f>
        <v>1658</v>
      </c>
      <c r="L751" s="285">
        <f>ROUND(U70,0)</f>
        <v>0</v>
      </c>
      <c r="M751" s="285">
        <f>ROUND(U71,0)</f>
        <v>17736809</v>
      </c>
      <c r="N751" s="285">
        <f>ROUND(U76,0)</f>
        <v>13589</v>
      </c>
      <c r="O751" s="285">
        <f>ROUND(U74,0)</f>
        <v>46499836</v>
      </c>
      <c r="P751" s="285">
        <f>IF(U77&gt;0,ROUND(U77,0),0)</f>
        <v>0</v>
      </c>
      <c r="Q751" s="285">
        <f>IF(U78&gt;0,ROUND(U78,0),0)</f>
        <v>13589</v>
      </c>
      <c r="R751" s="285">
        <f>IF(U79&gt;0,ROUND(U79,0),0)</f>
        <v>0</v>
      </c>
      <c r="S751" s="285">
        <f>IF(U80&gt;0,ROUND(U80,0),0)</f>
        <v>0</v>
      </c>
      <c r="T751" s="288">
        <f>IF(U81&gt;0,ROUND(U81,2),0)</f>
        <v>0</v>
      </c>
      <c r="U751" s="285"/>
      <c r="X751" s="285"/>
      <c r="Y751" s="285"/>
      <c r="Z751" s="285">
        <f t="shared" si="21"/>
        <v>16156625</v>
      </c>
    </row>
    <row r="752" spans="1:26" ht="12.65" customHeight="1" x14ac:dyDescent="0.2">
      <c r="A752" s="209" t="str">
        <f>RIGHT($C$84,3)&amp;"*"&amp;RIGHT($C$83,4)&amp;"*"&amp;V$55&amp;"*"&amp;"A"</f>
        <v>tal*168*7110*A</v>
      </c>
      <c r="B752" s="285">
        <f>ROUND(V59,0)</f>
        <v>10774</v>
      </c>
      <c r="C752" s="288">
        <f>ROUND(V60,2)</f>
        <v>0.31</v>
      </c>
      <c r="D752" s="285">
        <f>ROUND(V61,0)</f>
        <v>20009</v>
      </c>
      <c r="E752" s="285">
        <f>ROUND(V62,0)</f>
        <v>6616</v>
      </c>
      <c r="F752" s="285">
        <f>ROUND(V63,0)</f>
        <v>0</v>
      </c>
      <c r="G752" s="285">
        <f>ROUND(V64,0)</f>
        <v>2410</v>
      </c>
      <c r="H752" s="285">
        <f>ROUND(V65,0)</f>
        <v>0</v>
      </c>
      <c r="I752" s="285">
        <f>ROUND(V66,0)</f>
        <v>0</v>
      </c>
      <c r="J752" s="285">
        <f>ROUND(V67,0)</f>
        <v>3661</v>
      </c>
      <c r="K752" s="285">
        <f>ROUND(V68,0)</f>
        <v>0</v>
      </c>
      <c r="L752" s="285">
        <f>ROUND(V70,0)</f>
        <v>0</v>
      </c>
      <c r="M752" s="285">
        <f>ROUND(V71,0)</f>
        <v>32696</v>
      </c>
      <c r="N752" s="285">
        <f>ROUND(V76,0)</f>
        <v>0</v>
      </c>
      <c r="O752" s="285">
        <f>ROUND(V74,0)</f>
        <v>208679</v>
      </c>
      <c r="P752" s="285">
        <f>IF(V77&gt;0,ROUND(V77,0),0)</f>
        <v>0</v>
      </c>
      <c r="Q752" s="285">
        <f>IF(V78&gt;0,ROUND(V78,0),0)</f>
        <v>0</v>
      </c>
      <c r="R752" s="285">
        <f>IF(V79&gt;0,ROUND(V79,0),0)</f>
        <v>0</v>
      </c>
      <c r="S752" s="285">
        <f>IF(V80&gt;0,ROUND(V80,0),0)</f>
        <v>0</v>
      </c>
      <c r="T752" s="288">
        <f>IF(V81&gt;0,ROUND(V81,2),0)</f>
        <v>0</v>
      </c>
      <c r="U752" s="285"/>
      <c r="X752" s="285"/>
      <c r="Y752" s="285"/>
      <c r="Z752" s="285">
        <f t="shared" si="21"/>
        <v>592928</v>
      </c>
    </row>
    <row r="753" spans="1:26" ht="12.65" customHeight="1" x14ac:dyDescent="0.2">
      <c r="A753" s="209" t="str">
        <f>RIGHT($C$84,3)&amp;"*"&amp;RIGHT($C$83,4)&amp;"*"&amp;W$55&amp;"*"&amp;"A"</f>
        <v>tal*168*7120*A</v>
      </c>
      <c r="B753" s="285">
        <f>ROUND(W59,0)</f>
        <v>4783</v>
      </c>
      <c r="C753" s="288">
        <f>ROUND(W60,2)</f>
        <v>7.16</v>
      </c>
      <c r="D753" s="285">
        <f>ROUND(W61,0)</f>
        <v>746042</v>
      </c>
      <c r="E753" s="285">
        <f>ROUND(W62,0)</f>
        <v>183439</v>
      </c>
      <c r="F753" s="285">
        <f>ROUND(W63,0)</f>
        <v>23760</v>
      </c>
      <c r="G753" s="285">
        <f>ROUND(W64,0)</f>
        <v>96616</v>
      </c>
      <c r="H753" s="285">
        <f>ROUND(W65,0)</f>
        <v>656</v>
      </c>
      <c r="I753" s="285">
        <f>ROUND(W66,0)</f>
        <v>207890</v>
      </c>
      <c r="J753" s="285">
        <f>ROUND(W67,0)</f>
        <v>49689</v>
      </c>
      <c r="K753" s="285">
        <f>ROUND(W68,0)</f>
        <v>0</v>
      </c>
      <c r="L753" s="285">
        <f>ROUND(W70,0)</f>
        <v>0</v>
      </c>
      <c r="M753" s="285">
        <f>ROUND(W71,0)</f>
        <v>1314109</v>
      </c>
      <c r="N753" s="285">
        <f>ROUND(W76,0)</f>
        <v>1199</v>
      </c>
      <c r="O753" s="285">
        <f>ROUND(W74,0)</f>
        <v>5209941</v>
      </c>
      <c r="P753" s="285">
        <f>IF(W77&gt;0,ROUND(W77,0),0)</f>
        <v>0</v>
      </c>
      <c r="Q753" s="285">
        <f>IF(W78&gt;0,ROUND(W78,0),0)</f>
        <v>1199</v>
      </c>
      <c r="R753" s="285">
        <f>IF(W79&gt;0,ROUND(W79,0),0)</f>
        <v>0</v>
      </c>
      <c r="S753" s="285">
        <f>IF(W80&gt;0,ROUND(W80,0),0)</f>
        <v>0</v>
      </c>
      <c r="T753" s="288">
        <f>IF(W81&gt;0,ROUND(W81,2),0)</f>
        <v>0</v>
      </c>
      <c r="U753" s="285"/>
      <c r="X753" s="285"/>
      <c r="Y753" s="285"/>
      <c r="Z753" s="285">
        <f t="shared" si="21"/>
        <v>10447089</v>
      </c>
    </row>
    <row r="754" spans="1:26" ht="12.65" customHeight="1" x14ac:dyDescent="0.2">
      <c r="A754" s="209" t="str">
        <f>RIGHT($C$84,3)&amp;"*"&amp;RIGHT($C$83,4)&amp;"*"&amp;X$55&amp;"*"&amp;"A"</f>
        <v>tal*168*7130*A</v>
      </c>
      <c r="B754" s="285">
        <f>ROUND(X59,0)</f>
        <v>16562</v>
      </c>
      <c r="C754" s="288">
        <f>ROUND(X60,2)</f>
        <v>10.64</v>
      </c>
      <c r="D754" s="285">
        <f>ROUND(X61,0)</f>
        <v>863230</v>
      </c>
      <c r="E754" s="285">
        <f>ROUND(X62,0)</f>
        <v>196343</v>
      </c>
      <c r="F754" s="285">
        <f>ROUND(X63,0)</f>
        <v>26420</v>
      </c>
      <c r="G754" s="285">
        <f>ROUND(X64,0)</f>
        <v>244376</v>
      </c>
      <c r="H754" s="285">
        <f>ROUND(X65,0)</f>
        <v>815</v>
      </c>
      <c r="I754" s="285">
        <f>ROUND(X66,0)</f>
        <v>230972</v>
      </c>
      <c r="J754" s="285">
        <f>ROUND(X67,0)</f>
        <v>108861</v>
      </c>
      <c r="K754" s="285">
        <f>ROUND(X68,0)</f>
        <v>0</v>
      </c>
      <c r="L754" s="285">
        <f>ROUND(X70,0)</f>
        <v>0</v>
      </c>
      <c r="M754" s="285">
        <f>ROUND(X71,0)</f>
        <v>1672554</v>
      </c>
      <c r="N754" s="285">
        <f>ROUND(X76,0)</f>
        <v>1315</v>
      </c>
      <c r="O754" s="285">
        <f>ROUND(X74,0)</f>
        <v>17488859</v>
      </c>
      <c r="P754" s="285">
        <f>IF(X77&gt;0,ROUND(X77,0),0)</f>
        <v>0</v>
      </c>
      <c r="Q754" s="285">
        <f>IF(X78&gt;0,ROUND(X78,0),0)</f>
        <v>1315</v>
      </c>
      <c r="R754" s="285">
        <f>IF(X79&gt;0,ROUND(X79,0),0)</f>
        <v>0</v>
      </c>
      <c r="S754" s="285">
        <f>IF(X80&gt;0,ROUND(X80,0),0)</f>
        <v>0</v>
      </c>
      <c r="T754" s="288">
        <f>IF(X81&gt;0,ROUND(X81,2),0)</f>
        <v>0</v>
      </c>
      <c r="U754" s="285"/>
      <c r="X754" s="285"/>
      <c r="Y754" s="285"/>
      <c r="Z754" s="285">
        <f t="shared" si="21"/>
        <v>32816</v>
      </c>
    </row>
    <row r="755" spans="1:26" ht="12.65" customHeight="1" x14ac:dyDescent="0.2">
      <c r="A755" s="209" t="str">
        <f>RIGHT($C$84,3)&amp;"*"&amp;RIGHT($C$83,4)&amp;"*"&amp;Y$55&amp;"*"&amp;"A"</f>
        <v>tal*168*7140*A</v>
      </c>
      <c r="B755" s="285">
        <f>ROUND(Y59,0)</f>
        <v>147457</v>
      </c>
      <c r="C755" s="288">
        <f>ROUND(Y60,2)</f>
        <v>72.650000000000006</v>
      </c>
      <c r="D755" s="285">
        <f>ROUND(Y61,0)</f>
        <v>5750586</v>
      </c>
      <c r="E755" s="285">
        <f>ROUND(Y62,0)</f>
        <v>1596658</v>
      </c>
      <c r="F755" s="285">
        <f>ROUND(Y63,0)</f>
        <v>548466</v>
      </c>
      <c r="G755" s="285">
        <f>ROUND(Y64,0)</f>
        <v>1197675</v>
      </c>
      <c r="H755" s="285">
        <f>ROUND(Y65,0)</f>
        <v>7394</v>
      </c>
      <c r="I755" s="285">
        <f>ROUND(Y66,0)</f>
        <v>739670</v>
      </c>
      <c r="J755" s="285">
        <f>ROUND(Y67,0)</f>
        <v>1018638</v>
      </c>
      <c r="K755" s="285">
        <f>ROUND(Y68,0)</f>
        <v>3800</v>
      </c>
      <c r="L755" s="285">
        <f>ROUND(Y70,0)</f>
        <v>0</v>
      </c>
      <c r="M755" s="285">
        <f>ROUND(Y71,0)</f>
        <v>10992712</v>
      </c>
      <c r="N755" s="285">
        <f>ROUND(Y76,0)</f>
        <v>15576</v>
      </c>
      <c r="O755" s="285">
        <f>ROUND(Y74,0)</f>
        <v>33945207</v>
      </c>
      <c r="P755" s="285">
        <f>IF(Y77&gt;0,ROUND(Y77,0),0)</f>
        <v>0</v>
      </c>
      <c r="Q755" s="285">
        <f>IF(Y78&gt;0,ROUND(Y78,0),0)</f>
        <v>15576</v>
      </c>
      <c r="R755" s="285">
        <f>IF(Y79&gt;0,ROUND(Y79,0),0)</f>
        <v>49452</v>
      </c>
      <c r="S755" s="285">
        <f>IF(Y80&gt;0,ROUND(Y80,0),0)</f>
        <v>11</v>
      </c>
      <c r="T755" s="288">
        <f>IF(Y81&gt;0,ROUND(Y81,2),0)</f>
        <v>0</v>
      </c>
      <c r="U755" s="285"/>
      <c r="X755" s="285"/>
      <c r="Y755" s="285"/>
      <c r="Z755" s="285">
        <f t="shared" si="21"/>
        <v>812314</v>
      </c>
    </row>
    <row r="756" spans="1:26" ht="12.65" customHeight="1" x14ac:dyDescent="0.2">
      <c r="A756" s="209" t="str">
        <f>RIGHT($C$84,3)&amp;"*"&amp;RIGHT($C$83,4)&amp;"*"&amp;Z$55&amp;"*"&amp;"A"</f>
        <v>tal*168*7150*A</v>
      </c>
      <c r="B756" s="285">
        <f>ROUND(Z59,0)</f>
        <v>0</v>
      </c>
      <c r="C756" s="288">
        <f>ROUND(Z60,2)</f>
        <v>0</v>
      </c>
      <c r="D756" s="285">
        <f>ROUND(Z61,0)</f>
        <v>0</v>
      </c>
      <c r="E756" s="285">
        <f>ROUND(Z62,0)</f>
        <v>0</v>
      </c>
      <c r="F756" s="285">
        <f>ROUND(Z63,0)</f>
        <v>0</v>
      </c>
      <c r="G756" s="285">
        <f>ROUND(Z64,0)</f>
        <v>0</v>
      </c>
      <c r="H756" s="285">
        <f>ROUND(Z65,0)</f>
        <v>0</v>
      </c>
      <c r="I756" s="285">
        <f>ROUND(Z66,0)</f>
        <v>0</v>
      </c>
      <c r="J756" s="285">
        <f>ROUND(Z67,0)</f>
        <v>0</v>
      </c>
      <c r="K756" s="285">
        <f>ROUND(Z68,0)</f>
        <v>0</v>
      </c>
      <c r="L756" s="285">
        <f>ROUND(Z70,0)</f>
        <v>0</v>
      </c>
      <c r="M756" s="285">
        <f>ROUND(Z71,0)</f>
        <v>0</v>
      </c>
      <c r="N756" s="285">
        <f>ROUND(Z76,0)</f>
        <v>0</v>
      </c>
      <c r="O756" s="285">
        <f>ROUND(Z74,0)</f>
        <v>0</v>
      </c>
      <c r="P756" s="285">
        <f>IF(Z77&gt;0,ROUND(Z77,0),0)</f>
        <v>0</v>
      </c>
      <c r="Q756" s="285">
        <f>IF(Z78&gt;0,ROUND(Z78,0),0)</f>
        <v>0</v>
      </c>
      <c r="R756" s="285">
        <f>IF(Z79&gt;0,ROUND(Z79,0),0)</f>
        <v>0</v>
      </c>
      <c r="S756" s="285">
        <f>IF(Z80&gt;0,ROUND(Z80,0),0)</f>
        <v>0</v>
      </c>
      <c r="T756" s="288">
        <f>IF(Z81&gt;0,ROUND(Z81,2),0)</f>
        <v>0</v>
      </c>
      <c r="U756" s="285"/>
      <c r="X756" s="285"/>
      <c r="Y756" s="285"/>
      <c r="Z756" s="285">
        <f t="shared" si="21"/>
        <v>1257756</v>
      </c>
    </row>
    <row r="757" spans="1:26" ht="12.65" customHeight="1" x14ac:dyDescent="0.2">
      <c r="A757" s="209" t="str">
        <f>RIGHT($C$84,3)&amp;"*"&amp;RIGHT($C$83,4)&amp;"*"&amp;AA$55&amp;"*"&amp;"A"</f>
        <v>tal*168*7160*A</v>
      </c>
      <c r="B757" s="285">
        <f>ROUND(AA59,0)</f>
        <v>0</v>
      </c>
      <c r="C757" s="288">
        <f>ROUND(AA60,2)</f>
        <v>0</v>
      </c>
      <c r="D757" s="285">
        <f>ROUND(AA61,0)</f>
        <v>0</v>
      </c>
      <c r="E757" s="285">
        <f>ROUND(AA62,0)</f>
        <v>0</v>
      </c>
      <c r="F757" s="285">
        <f>ROUND(AA63,0)</f>
        <v>0</v>
      </c>
      <c r="G757" s="285">
        <f>ROUND(AA64,0)</f>
        <v>0</v>
      </c>
      <c r="H757" s="285">
        <f>ROUND(AA65,0)</f>
        <v>0</v>
      </c>
      <c r="I757" s="285">
        <f>ROUND(AA66,0)</f>
        <v>0</v>
      </c>
      <c r="J757" s="285">
        <f>ROUND(AA67,0)</f>
        <v>0</v>
      </c>
      <c r="K757" s="285">
        <f>ROUND(AA68,0)</f>
        <v>0</v>
      </c>
      <c r="L757" s="285">
        <f>ROUND(AA70,0)</f>
        <v>0</v>
      </c>
      <c r="M757" s="285">
        <f>ROUND(AA71,0)</f>
        <v>0</v>
      </c>
      <c r="N757" s="285">
        <f>ROUND(AA76,0)</f>
        <v>0</v>
      </c>
      <c r="O757" s="285">
        <f>ROUND(AA74,0)</f>
        <v>0</v>
      </c>
      <c r="P757" s="285">
        <f>IF(AA77&gt;0,ROUND(AA77,0),0)</f>
        <v>0</v>
      </c>
      <c r="Q757" s="285">
        <f>IF(AA78&gt;0,ROUND(AA78,0),0)</f>
        <v>0</v>
      </c>
      <c r="R757" s="285">
        <f>IF(AA79&gt;0,ROUND(AA79,0),0)</f>
        <v>0</v>
      </c>
      <c r="S757" s="285">
        <f>IF(AA80&gt;0,ROUND(AA80,0),0)</f>
        <v>0</v>
      </c>
      <c r="T757" s="288">
        <f>IF(AA81&gt;0,ROUND(AA81,2),0)</f>
        <v>0</v>
      </c>
      <c r="U757" s="285"/>
      <c r="X757" s="285"/>
      <c r="Y757" s="285"/>
      <c r="Z757" s="285">
        <f t="shared" si="21"/>
        <v>7042831</v>
      </c>
    </row>
    <row r="758" spans="1:26" ht="12.65" customHeight="1" x14ac:dyDescent="0.2">
      <c r="A758" s="209" t="str">
        <f>RIGHT($C$84,3)&amp;"*"&amp;RIGHT($C$83,4)&amp;"*"&amp;AB$55&amp;"*"&amp;"A"</f>
        <v>tal*168*7170*A</v>
      </c>
      <c r="B758" s="285"/>
      <c r="C758" s="288">
        <f>ROUND(AB60,2)</f>
        <v>95.2</v>
      </c>
      <c r="D758" s="285">
        <f>ROUND(AB61,0)</f>
        <v>7534908</v>
      </c>
      <c r="E758" s="285">
        <f>ROUND(AB62,0)</f>
        <v>1967480</v>
      </c>
      <c r="F758" s="285">
        <f>ROUND(AB63,0)</f>
        <v>46135</v>
      </c>
      <c r="G758" s="285">
        <f>ROUND(AB64,0)</f>
        <v>7873544</v>
      </c>
      <c r="H758" s="285">
        <f>ROUND(AB65,0)</f>
        <v>7606</v>
      </c>
      <c r="I758" s="285">
        <f>ROUND(AB66,0)</f>
        <v>481728</v>
      </c>
      <c r="J758" s="285">
        <f>ROUND(AB67,0)</f>
        <v>223989</v>
      </c>
      <c r="K758" s="285">
        <f>ROUND(AB68,0)</f>
        <v>87745</v>
      </c>
      <c r="L758" s="285">
        <f>ROUND(AB70,0)</f>
        <v>0</v>
      </c>
      <c r="M758" s="285">
        <f>ROUND(AB71,0)</f>
        <v>18393603</v>
      </c>
      <c r="N758" s="285">
        <f>ROUND(AB76,0)</f>
        <v>8816</v>
      </c>
      <c r="O758" s="285">
        <f>ROUND(AB74,0)</f>
        <v>9851575</v>
      </c>
      <c r="P758" s="285">
        <f>IF(AB77&gt;0,ROUND(AB77,0),0)</f>
        <v>0</v>
      </c>
      <c r="Q758" s="285">
        <f>IF(AB78&gt;0,ROUND(AB78,0),0)</f>
        <v>8816</v>
      </c>
      <c r="R758" s="285">
        <f>IF(AB79&gt;0,ROUND(AB79,0),0)</f>
        <v>0</v>
      </c>
      <c r="S758" s="285">
        <f>IF(AB80&gt;0,ROUND(AB80,0),0)</f>
        <v>0</v>
      </c>
      <c r="T758" s="288">
        <f>IF(AB81&gt;0,ROUND(AB81,2),0)</f>
        <v>0</v>
      </c>
      <c r="U758" s="285"/>
      <c r="X758" s="285"/>
      <c r="Y758" s="285"/>
      <c r="Z758" s="285">
        <f t="shared" si="21"/>
        <v>0</v>
      </c>
    </row>
    <row r="759" spans="1:26" ht="12.65" customHeight="1" x14ac:dyDescent="0.2">
      <c r="A759" s="209" t="str">
        <f>RIGHT($C$84,3)&amp;"*"&amp;RIGHT($C$83,4)&amp;"*"&amp;AC$55&amp;"*"&amp;"A"</f>
        <v>tal*168*7180*A</v>
      </c>
      <c r="B759" s="285">
        <f>ROUND(AC59,0)</f>
        <v>10181</v>
      </c>
      <c r="C759" s="288">
        <f>ROUND(AC60,2)</f>
        <v>22.28</v>
      </c>
      <c r="D759" s="285">
        <f>ROUND(AC61,0)</f>
        <v>1825082</v>
      </c>
      <c r="E759" s="285">
        <f>ROUND(AC62,0)</f>
        <v>478380</v>
      </c>
      <c r="F759" s="285">
        <f>ROUND(AC63,0)</f>
        <v>430420</v>
      </c>
      <c r="G759" s="285">
        <f>ROUND(AC64,0)</f>
        <v>233658</v>
      </c>
      <c r="H759" s="285">
        <f>ROUND(AC65,0)</f>
        <v>2313</v>
      </c>
      <c r="I759" s="285">
        <f>ROUND(AC66,0)</f>
        <v>10206</v>
      </c>
      <c r="J759" s="285">
        <f>ROUND(AC67,0)</f>
        <v>20535</v>
      </c>
      <c r="K759" s="285">
        <f>ROUND(AC68,0)</f>
        <v>29694</v>
      </c>
      <c r="L759" s="285">
        <f>ROUND(AC70,0)</f>
        <v>0</v>
      </c>
      <c r="M759" s="285">
        <f>ROUND(AC71,0)</f>
        <v>3062428</v>
      </c>
      <c r="N759" s="285">
        <f>ROUND(AC76,0)</f>
        <v>2215</v>
      </c>
      <c r="O759" s="285">
        <f>ROUND(AC74,0)</f>
        <v>1519238</v>
      </c>
      <c r="P759" s="285">
        <f>IF(AC77&gt;0,ROUND(AC77,0),0)</f>
        <v>0</v>
      </c>
      <c r="Q759" s="285">
        <f>IF(AC78&gt;0,ROUND(AC78,0),0)</f>
        <v>2215</v>
      </c>
      <c r="R759" s="285">
        <f>IF(AC79&gt;0,ROUND(AC79,0),0)</f>
        <v>0</v>
      </c>
      <c r="S759" s="285">
        <f>IF(AC80&gt;0,ROUND(AC80,0),0)</f>
        <v>0</v>
      </c>
      <c r="T759" s="288">
        <f>IF(AC81&gt;0,ROUND(AC81,2),0)</f>
        <v>0</v>
      </c>
      <c r="U759" s="285"/>
      <c r="X759" s="285"/>
      <c r="Y759" s="285"/>
      <c r="Z759" s="285">
        <f t="shared" si="21"/>
        <v>0</v>
      </c>
    </row>
    <row r="760" spans="1:26" ht="12.65" customHeight="1" x14ac:dyDescent="0.2">
      <c r="A760" s="209" t="str">
        <f>RIGHT($C$84,3)&amp;"*"&amp;RIGHT($C$83,4)&amp;"*"&amp;AD$55&amp;"*"&amp;"A"</f>
        <v>tal*168*7190*A</v>
      </c>
      <c r="B760" s="285">
        <f>ROUND(AD59,0)</f>
        <v>4620</v>
      </c>
      <c r="C760" s="288">
        <f>ROUND(AD60,2)</f>
        <v>0</v>
      </c>
      <c r="D760" s="285">
        <f>ROUND(AD61,0)</f>
        <v>0</v>
      </c>
      <c r="E760" s="285">
        <f>ROUND(AD62,0)</f>
        <v>0</v>
      </c>
      <c r="F760" s="285">
        <f>ROUND(AD63,0)</f>
        <v>708622</v>
      </c>
      <c r="G760" s="285">
        <f>ROUND(AD64,0)</f>
        <v>14454</v>
      </c>
      <c r="H760" s="285">
        <f>ROUND(AD65,0)</f>
        <v>0</v>
      </c>
      <c r="I760" s="285">
        <f>ROUND(AD66,0)</f>
        <v>769</v>
      </c>
      <c r="J760" s="285">
        <f>ROUND(AD67,0)</f>
        <v>0</v>
      </c>
      <c r="K760" s="285">
        <f>ROUND(AD68,0)</f>
        <v>0</v>
      </c>
      <c r="L760" s="285">
        <f>ROUND(AD70,0)</f>
        <v>0</v>
      </c>
      <c r="M760" s="285">
        <f>ROUND(AD71,0)</f>
        <v>723845</v>
      </c>
      <c r="N760" s="285">
        <f>ROUND(AD76,0)</f>
        <v>3061</v>
      </c>
      <c r="O760" s="285">
        <f>ROUND(AD74,0)</f>
        <v>149864</v>
      </c>
      <c r="P760" s="285">
        <f>IF(AD77&gt;0,ROUND(AD77,0),0)</f>
        <v>0</v>
      </c>
      <c r="Q760" s="285">
        <f>IF(AD78&gt;0,ROUND(AD78,0),0)</f>
        <v>3061</v>
      </c>
      <c r="R760" s="285">
        <f>IF(AD79&gt;0,ROUND(AD79,0),0)</f>
        <v>0</v>
      </c>
      <c r="S760" s="285">
        <f>IF(AD80&gt;0,ROUND(AD80,0),0)</f>
        <v>0</v>
      </c>
      <c r="T760" s="288">
        <f>IF(AD81&gt;0,ROUND(AD81,2),0)</f>
        <v>0</v>
      </c>
      <c r="U760" s="285"/>
      <c r="X760" s="285"/>
      <c r="Y760" s="285"/>
      <c r="Z760" s="285">
        <f t="shared" si="21"/>
        <v>10469762</v>
      </c>
    </row>
    <row r="761" spans="1:26" ht="12.65" customHeight="1" x14ac:dyDescent="0.2">
      <c r="A761" s="209" t="str">
        <f>RIGHT($C$84,3)&amp;"*"&amp;RIGHT($C$83,4)&amp;"*"&amp;AE$55&amp;"*"&amp;"A"</f>
        <v>tal*168*7200*A</v>
      </c>
      <c r="B761" s="285">
        <f>ROUND(AE59,0)</f>
        <v>31943</v>
      </c>
      <c r="C761" s="288">
        <f>ROUND(AE60,2)</f>
        <v>31.67</v>
      </c>
      <c r="D761" s="285">
        <f>ROUND(AE61,0)</f>
        <v>2265244</v>
      </c>
      <c r="E761" s="285">
        <f>ROUND(AE62,0)</f>
        <v>694276</v>
      </c>
      <c r="F761" s="285">
        <f>ROUND(AE63,0)</f>
        <v>13881</v>
      </c>
      <c r="G761" s="285">
        <f>ROUND(AE64,0)</f>
        <v>423842</v>
      </c>
      <c r="H761" s="285">
        <f>ROUND(AE65,0)</f>
        <v>8134</v>
      </c>
      <c r="I761" s="285">
        <f>ROUND(AE66,0)</f>
        <v>36926</v>
      </c>
      <c r="J761" s="285">
        <f>ROUND(AE67,0)</f>
        <v>25350</v>
      </c>
      <c r="K761" s="285">
        <f>ROUND(AE68,0)</f>
        <v>1343</v>
      </c>
      <c r="L761" s="285">
        <f>ROUND(AE70,0)</f>
        <v>0</v>
      </c>
      <c r="M761" s="285">
        <f>ROUND(AE71,0)</f>
        <v>3491482</v>
      </c>
      <c r="N761" s="285">
        <f>ROUND(AE76,0)</f>
        <v>9386</v>
      </c>
      <c r="O761" s="285">
        <f>ROUND(AE74,0)</f>
        <v>3458272</v>
      </c>
      <c r="P761" s="285">
        <f>IF(AE77&gt;0,ROUND(AE77,0),0)</f>
        <v>0</v>
      </c>
      <c r="Q761" s="285">
        <f>IF(AE78&gt;0,ROUND(AE78,0),0)</f>
        <v>9386</v>
      </c>
      <c r="R761" s="285">
        <f>IF(AE79&gt;0,ROUND(AE79,0),0)</f>
        <v>0</v>
      </c>
      <c r="S761" s="285">
        <f>IF(AE80&gt;0,ROUND(AE80,0),0)</f>
        <v>0</v>
      </c>
      <c r="T761" s="288">
        <f>IF(AE81&gt;0,ROUND(AE81,2),0)</f>
        <v>0</v>
      </c>
      <c r="U761" s="285"/>
      <c r="X761" s="285"/>
      <c r="Y761" s="285"/>
      <c r="Z761" s="285">
        <f t="shared" si="21"/>
        <v>1823067</v>
      </c>
    </row>
    <row r="762" spans="1:26" ht="12.65" customHeight="1" x14ac:dyDescent="0.2">
      <c r="A762" s="209" t="str">
        <f>RIGHT($C$84,3)&amp;"*"&amp;RIGHT($C$83,4)&amp;"*"&amp;AF$55&amp;"*"&amp;"A"</f>
        <v>tal*168*7220*A</v>
      </c>
      <c r="B762" s="285">
        <f>ROUND(AF59,0)</f>
        <v>0</v>
      </c>
      <c r="C762" s="288">
        <f>ROUND(AF60,2)</f>
        <v>0</v>
      </c>
      <c r="D762" s="285">
        <f>ROUND(AF61,0)</f>
        <v>0</v>
      </c>
      <c r="E762" s="285">
        <f>ROUND(AF62,0)</f>
        <v>0</v>
      </c>
      <c r="F762" s="285">
        <f>ROUND(AF63,0)</f>
        <v>0</v>
      </c>
      <c r="G762" s="285">
        <f>ROUND(AF64,0)</f>
        <v>0</v>
      </c>
      <c r="H762" s="285">
        <f>ROUND(AF65,0)</f>
        <v>0</v>
      </c>
      <c r="I762" s="285">
        <f>ROUND(AF66,0)</f>
        <v>0</v>
      </c>
      <c r="J762" s="285">
        <f>ROUND(AF67,0)</f>
        <v>0</v>
      </c>
      <c r="K762" s="285">
        <f>ROUND(AF68,0)</f>
        <v>0</v>
      </c>
      <c r="L762" s="285">
        <f>ROUND(AF70,0)</f>
        <v>0</v>
      </c>
      <c r="M762" s="285">
        <f>ROUND(AF71,0)</f>
        <v>0</v>
      </c>
      <c r="N762" s="285">
        <f>ROUND(AF76,0)</f>
        <v>0</v>
      </c>
      <c r="O762" s="285">
        <f>ROUND(AF74,0)</f>
        <v>0</v>
      </c>
      <c r="P762" s="285">
        <f>IF(AF77&gt;0,ROUND(AF77,0),0)</f>
        <v>0</v>
      </c>
      <c r="Q762" s="285">
        <f>IF(AF78&gt;0,ROUND(AF78,0),0)</f>
        <v>0</v>
      </c>
      <c r="R762" s="285">
        <f>IF(AF79&gt;0,ROUND(AF79,0),0)</f>
        <v>0</v>
      </c>
      <c r="S762" s="285">
        <f>IF(AF80&gt;0,ROUND(AF80,0),0)</f>
        <v>0</v>
      </c>
      <c r="T762" s="288">
        <f>IF(AF81&gt;0,ROUND(AF81,2),0)</f>
        <v>0</v>
      </c>
      <c r="U762" s="285"/>
      <c r="X762" s="285"/>
      <c r="Y762" s="285"/>
      <c r="Z762" s="285">
        <f t="shared" si="21"/>
        <v>368630</v>
      </c>
    </row>
    <row r="763" spans="1:26" ht="12.65" customHeight="1" x14ac:dyDescent="0.2">
      <c r="A763" s="209" t="str">
        <f>RIGHT($C$84,3)&amp;"*"&amp;RIGHT($C$83,4)&amp;"*"&amp;AG$55&amp;"*"&amp;"A"</f>
        <v>tal*168*7230*A</v>
      </c>
      <c r="B763" s="285">
        <f>ROUND(AG59,0)</f>
        <v>37718</v>
      </c>
      <c r="C763" s="288">
        <f>ROUND(AG60,2)</f>
        <v>59.77</v>
      </c>
      <c r="D763" s="285">
        <f>ROUND(AG61,0)</f>
        <v>5003764</v>
      </c>
      <c r="E763" s="285">
        <f>ROUND(AG62,0)</f>
        <v>1224066</v>
      </c>
      <c r="F763" s="285">
        <f>ROUND(AG63,0)</f>
        <v>6750281</v>
      </c>
      <c r="G763" s="285">
        <f>ROUND(AG64,0)</f>
        <v>658749</v>
      </c>
      <c r="H763" s="285">
        <f>ROUND(AG65,0)</f>
        <v>7369</v>
      </c>
      <c r="I763" s="285">
        <f>ROUND(AG66,0)</f>
        <v>199928</v>
      </c>
      <c r="J763" s="285">
        <f>ROUND(AG67,0)</f>
        <v>36848</v>
      </c>
      <c r="K763" s="285">
        <f>ROUND(AG68,0)</f>
        <v>0</v>
      </c>
      <c r="L763" s="285">
        <f>ROUND(AG70,0)</f>
        <v>0</v>
      </c>
      <c r="M763" s="285">
        <f>ROUND(AG71,0)</f>
        <v>13922886</v>
      </c>
      <c r="N763" s="285">
        <f>ROUND(AG76,0)</f>
        <v>10208</v>
      </c>
      <c r="O763" s="285">
        <f>ROUND(AG74,0)</f>
        <v>52573796</v>
      </c>
      <c r="P763" s="285">
        <f>IF(AG77&gt;0,ROUND(AG77,0),0)</f>
        <v>5767</v>
      </c>
      <c r="Q763" s="285">
        <f>IF(AG78&gt;0,ROUND(AG78,0),0)</f>
        <v>10208</v>
      </c>
      <c r="R763" s="285">
        <f>IF(AG79&gt;0,ROUND(AG79,0),0)</f>
        <v>217174</v>
      </c>
      <c r="S763" s="285">
        <f>IF(AG80&gt;0,ROUND(AG80,0),0)</f>
        <v>36</v>
      </c>
      <c r="T763" s="288">
        <f>IF(AG81&gt;0,ROUND(AG81,2),0)</f>
        <v>0</v>
      </c>
      <c r="U763" s="285"/>
      <c r="X763" s="285"/>
      <c r="Y763" s="285"/>
      <c r="Z763" s="285">
        <f t="shared" si="21"/>
        <v>1986795</v>
      </c>
    </row>
    <row r="764" spans="1:26" ht="12.65" customHeight="1" x14ac:dyDescent="0.2">
      <c r="A764" s="209" t="str">
        <f>RIGHT($C$84,3)&amp;"*"&amp;RIGHT($C$83,4)&amp;"*"&amp;AH$55&amp;"*"&amp;"A"</f>
        <v>tal*168*7240*A</v>
      </c>
      <c r="B764" s="285">
        <f>ROUND(AH59,0)</f>
        <v>0</v>
      </c>
      <c r="C764" s="288">
        <f>ROUND(AH60,2)</f>
        <v>0</v>
      </c>
      <c r="D764" s="285">
        <f>ROUND(AH61,0)</f>
        <v>0</v>
      </c>
      <c r="E764" s="285">
        <f>ROUND(AH62,0)</f>
        <v>0</v>
      </c>
      <c r="F764" s="285">
        <f>ROUND(AH63,0)</f>
        <v>0</v>
      </c>
      <c r="G764" s="285">
        <f>ROUND(AH64,0)</f>
        <v>0</v>
      </c>
      <c r="H764" s="285">
        <f>ROUND(AH65,0)</f>
        <v>0</v>
      </c>
      <c r="I764" s="285">
        <f>ROUND(AH66,0)</f>
        <v>0</v>
      </c>
      <c r="J764" s="285">
        <f>ROUND(AH67,0)</f>
        <v>0</v>
      </c>
      <c r="K764" s="285">
        <f>ROUND(AH68,0)</f>
        <v>0</v>
      </c>
      <c r="L764" s="285">
        <f>ROUND(AH70,0)</f>
        <v>0</v>
      </c>
      <c r="M764" s="285">
        <f>ROUND(AH71,0)</f>
        <v>0</v>
      </c>
      <c r="N764" s="285">
        <f>ROUND(AH76,0)</f>
        <v>0</v>
      </c>
      <c r="O764" s="285">
        <f>ROUND(AH74,0)</f>
        <v>0</v>
      </c>
      <c r="P764" s="285">
        <f>IF(AH77&gt;0,ROUND(AH77,0),0)</f>
        <v>0</v>
      </c>
      <c r="Q764" s="285">
        <f>IF(AH78&gt;0,ROUND(AH78,0),0)</f>
        <v>0</v>
      </c>
      <c r="R764" s="285">
        <f>IF(AH79&gt;0,ROUND(AH79,0),0)</f>
        <v>0</v>
      </c>
      <c r="S764" s="285">
        <f>IF(AH80&gt;0,ROUND(AH80,0),0)</f>
        <v>0</v>
      </c>
      <c r="T764" s="288">
        <f>IF(AH81&gt;0,ROUND(AH81,2),0)</f>
        <v>0</v>
      </c>
      <c r="U764" s="285"/>
      <c r="X764" s="285"/>
      <c r="Y764" s="285"/>
      <c r="Z764" s="285">
        <f t="shared" si="21"/>
        <v>0</v>
      </c>
    </row>
    <row r="765" spans="1:26" ht="12.65" customHeight="1" x14ac:dyDescent="0.2">
      <c r="A765" s="209" t="str">
        <f>RIGHT($C$84,3)&amp;"*"&amp;RIGHT($C$83,4)&amp;"*"&amp;AI$55&amp;"*"&amp;"A"</f>
        <v>tal*168*7250*A</v>
      </c>
      <c r="B765" s="285">
        <f>ROUND(AI59,0)</f>
        <v>9722</v>
      </c>
      <c r="C765" s="288">
        <f>ROUND(AI60,2)</f>
        <v>25.65</v>
      </c>
      <c r="D765" s="285">
        <f>ROUND(AI61,0)</f>
        <v>2276803</v>
      </c>
      <c r="E765" s="285">
        <f>ROUND(AI62,0)</f>
        <v>616775</v>
      </c>
      <c r="F765" s="285">
        <f>ROUND(AI63,0)</f>
        <v>0</v>
      </c>
      <c r="G765" s="285">
        <f>ROUND(AI64,0)</f>
        <v>218473</v>
      </c>
      <c r="H765" s="285">
        <f>ROUND(AI65,0)</f>
        <v>7665</v>
      </c>
      <c r="I765" s="285">
        <f>ROUND(AI66,0)</f>
        <v>3945</v>
      </c>
      <c r="J765" s="285">
        <f>ROUND(AI67,0)</f>
        <v>16960</v>
      </c>
      <c r="K765" s="285">
        <f>ROUND(AI68,0)</f>
        <v>0</v>
      </c>
      <c r="L765" s="285">
        <f>ROUND(AI70,0)</f>
        <v>0</v>
      </c>
      <c r="M765" s="285">
        <f>ROUND(AI71,0)</f>
        <v>3148778</v>
      </c>
      <c r="N765" s="285">
        <f>ROUND(AI76,0)</f>
        <v>9401</v>
      </c>
      <c r="O765" s="285">
        <f>ROUND(AI74,0)</f>
        <v>3802316</v>
      </c>
      <c r="P765" s="285">
        <f>IF(AI77&gt;0,ROUND(AI77,0),0)</f>
        <v>0</v>
      </c>
      <c r="Q765" s="285">
        <f>IF(AI78&gt;0,ROUND(AI78,0),0)</f>
        <v>9401</v>
      </c>
      <c r="R765" s="285">
        <f>IF(AI79&gt;0,ROUND(AI79,0),0)</f>
        <v>110056</v>
      </c>
      <c r="S765" s="285">
        <f>IF(AI80&gt;0,ROUND(AI80,0),0)</f>
        <v>17</v>
      </c>
      <c r="T765" s="288">
        <f>IF(AI81&gt;0,ROUND(AI81,2),0)</f>
        <v>0</v>
      </c>
      <c r="U765" s="285"/>
      <c r="X765" s="285"/>
      <c r="Y765" s="285"/>
      <c r="Z765" s="285">
        <f t="shared" si="21"/>
        <v>9679530</v>
      </c>
    </row>
    <row r="766" spans="1:26" ht="12.65" customHeight="1" x14ac:dyDescent="0.2">
      <c r="A766" s="209" t="str">
        <f>RIGHT($C$84,3)&amp;"*"&amp;RIGHT($C$83,4)&amp;"*"&amp;AJ$55&amp;"*"&amp;"A"</f>
        <v>tal*168*7260*A</v>
      </c>
      <c r="B766" s="285">
        <f>ROUND(AJ59,0)</f>
        <v>190812</v>
      </c>
      <c r="C766" s="288">
        <f>ROUND(AJ60,2)</f>
        <v>169.45</v>
      </c>
      <c r="D766" s="285">
        <f>ROUND(AJ61,0)</f>
        <v>10489406</v>
      </c>
      <c r="E766" s="285">
        <f>ROUND(AJ62,0)</f>
        <v>3220947</v>
      </c>
      <c r="F766" s="285">
        <f>ROUND(AJ63,0)</f>
        <v>5482316</v>
      </c>
      <c r="G766" s="285">
        <f>ROUND(AJ64,0)</f>
        <v>6657550</v>
      </c>
      <c r="H766" s="285">
        <f>ROUND(AJ65,0)</f>
        <v>32546</v>
      </c>
      <c r="I766" s="285">
        <f>ROUND(AJ66,0)</f>
        <v>341328</v>
      </c>
      <c r="J766" s="285">
        <f>ROUND(AJ67,0)</f>
        <v>828996</v>
      </c>
      <c r="K766" s="285">
        <f>ROUND(AJ68,0)</f>
        <v>1098626</v>
      </c>
      <c r="L766" s="285">
        <f>ROUND(AJ70,0)</f>
        <v>0</v>
      </c>
      <c r="M766" s="285">
        <f>ROUND(AJ71,0)</f>
        <v>29390191</v>
      </c>
      <c r="N766" s="285">
        <f>ROUND(AJ76,0)</f>
        <v>44276</v>
      </c>
      <c r="O766" s="285">
        <f>ROUND(AJ74,0)</f>
        <v>89388352</v>
      </c>
      <c r="P766" s="285">
        <f>IF(AJ77&gt;0,ROUND(AJ77,0),0)</f>
        <v>0</v>
      </c>
      <c r="Q766" s="285">
        <f>IF(AJ78&gt;0,ROUND(AJ78,0),0)</f>
        <v>44276</v>
      </c>
      <c r="R766" s="285">
        <f>IF(AJ79&gt;0,ROUND(AJ79,0),0)</f>
        <v>12243</v>
      </c>
      <c r="S766" s="285">
        <f>IF(AJ80&gt;0,ROUND(AJ80,0),0)</f>
        <v>20</v>
      </c>
      <c r="T766" s="288">
        <f>IF(AJ81&gt;0,ROUND(AJ81,2),0)</f>
        <v>0</v>
      </c>
      <c r="U766" s="285"/>
      <c r="X766" s="285"/>
      <c r="Y766" s="285"/>
      <c r="Z766" s="285">
        <f t="shared" si="21"/>
        <v>0</v>
      </c>
    </row>
    <row r="767" spans="1:26" ht="12.65" customHeight="1" x14ac:dyDescent="0.2">
      <c r="A767" s="209" t="str">
        <f>RIGHT($C$84,3)&amp;"*"&amp;RIGHT($C$83,4)&amp;"*"&amp;AK$55&amp;"*"&amp;"A"</f>
        <v>tal*168*7310*A</v>
      </c>
      <c r="B767" s="285">
        <f>ROUND(AK59,0)</f>
        <v>9832</v>
      </c>
      <c r="C767" s="288">
        <f>ROUND(AK60,2)</f>
        <v>8.85</v>
      </c>
      <c r="D767" s="285">
        <f>ROUND(AK61,0)</f>
        <v>816480</v>
      </c>
      <c r="E767" s="285">
        <f>ROUND(AK62,0)</f>
        <v>226295</v>
      </c>
      <c r="F767" s="285">
        <f>ROUND(AK63,0)</f>
        <v>44102</v>
      </c>
      <c r="G767" s="285">
        <f>ROUND(AK64,0)</f>
        <v>7908</v>
      </c>
      <c r="H767" s="285">
        <f>ROUND(AK65,0)</f>
        <v>0</v>
      </c>
      <c r="I767" s="285">
        <f>ROUND(AK66,0)</f>
        <v>7931</v>
      </c>
      <c r="J767" s="285">
        <f>ROUND(AK67,0)</f>
        <v>3642</v>
      </c>
      <c r="K767" s="285">
        <f>ROUND(AK68,0)</f>
        <v>0</v>
      </c>
      <c r="L767" s="285">
        <f>ROUND(AK70,0)</f>
        <v>0</v>
      </c>
      <c r="M767" s="285">
        <f>ROUND(AK71,0)</f>
        <v>1108211</v>
      </c>
      <c r="N767" s="285">
        <f>ROUND(AK76,0)</f>
        <v>0</v>
      </c>
      <c r="O767" s="285">
        <f>ROUND(AK74,0)</f>
        <v>732328</v>
      </c>
      <c r="P767" s="285">
        <f>IF(AK77&gt;0,ROUND(AK77,0),0)</f>
        <v>0</v>
      </c>
      <c r="Q767" s="285">
        <f>IF(AK78&gt;0,ROUND(AK78,0),0)</f>
        <v>0</v>
      </c>
      <c r="R767" s="285">
        <f>IF(AK79&gt;0,ROUND(AK79,0),0)</f>
        <v>0</v>
      </c>
      <c r="S767" s="285">
        <f>IF(AK80&gt;0,ROUND(AK80,0),0)</f>
        <v>0</v>
      </c>
      <c r="T767" s="288">
        <f>IF(AK81&gt;0,ROUND(AK81,2),0)</f>
        <v>0</v>
      </c>
      <c r="U767" s="285"/>
      <c r="X767" s="285"/>
      <c r="Y767" s="285"/>
      <c r="Z767" s="285">
        <f t="shared" si="21"/>
        <v>2393333</v>
      </c>
    </row>
    <row r="768" spans="1:26" ht="12.65" customHeight="1" x14ac:dyDescent="0.2">
      <c r="A768" s="209" t="str">
        <f>RIGHT($C$84,3)&amp;"*"&amp;RIGHT($C$83,4)&amp;"*"&amp;AL$55&amp;"*"&amp;"A"</f>
        <v>tal*168*7320*A</v>
      </c>
      <c r="B768" s="285">
        <f>ROUND(AL59,0)</f>
        <v>7348</v>
      </c>
      <c r="C768" s="288">
        <f>ROUND(AL60,2)</f>
        <v>5.73</v>
      </c>
      <c r="D768" s="285">
        <f>ROUND(AL61,0)</f>
        <v>540288</v>
      </c>
      <c r="E768" s="285">
        <f>ROUND(AL62,0)</f>
        <v>152703</v>
      </c>
      <c r="F768" s="285">
        <f>ROUND(AL63,0)</f>
        <v>66859</v>
      </c>
      <c r="G768" s="285">
        <f>ROUND(AL64,0)</f>
        <v>9988</v>
      </c>
      <c r="H768" s="285">
        <f>ROUND(AL65,0)</f>
        <v>0</v>
      </c>
      <c r="I768" s="285">
        <f>ROUND(AL66,0)</f>
        <v>396</v>
      </c>
      <c r="J768" s="285">
        <f>ROUND(AL67,0)</f>
        <v>76363</v>
      </c>
      <c r="K768" s="285">
        <f>ROUND(AL68,0)</f>
        <v>0</v>
      </c>
      <c r="L768" s="285">
        <f>ROUND(AL70,0)</f>
        <v>0</v>
      </c>
      <c r="M768" s="285">
        <f>ROUND(AL71,0)</f>
        <v>856698</v>
      </c>
      <c r="N768" s="285">
        <f>ROUND(AL76,0)</f>
        <v>0</v>
      </c>
      <c r="O768" s="285">
        <f>ROUND(AL74,0)</f>
        <v>1076637</v>
      </c>
      <c r="P768" s="285">
        <f>IF(AL77&gt;0,ROUND(AL77,0),0)</f>
        <v>0</v>
      </c>
      <c r="Q768" s="285">
        <f>IF(AL78&gt;0,ROUND(AL78,0),0)</f>
        <v>0</v>
      </c>
      <c r="R768" s="285">
        <f>IF(AL79&gt;0,ROUND(AL79,0),0)</f>
        <v>0</v>
      </c>
      <c r="S768" s="285">
        <f>IF(AL80&gt;0,ROUND(AL80,0),0)</f>
        <v>0</v>
      </c>
      <c r="T768" s="288">
        <f>IF(AL81&gt;0,ROUND(AL81,2),0)</f>
        <v>0</v>
      </c>
      <c r="U768" s="285"/>
      <c r="X768" s="285"/>
      <c r="Y768" s="285"/>
      <c r="Z768" s="285">
        <f t="shared" si="21"/>
        <v>17629327</v>
      </c>
    </row>
    <row r="769" spans="1:26" ht="12.65" customHeight="1" x14ac:dyDescent="0.2">
      <c r="A769" s="209" t="str">
        <f>RIGHT($C$84,3)&amp;"*"&amp;RIGHT($C$83,4)&amp;"*"&amp;AM$55&amp;"*"&amp;"A"</f>
        <v>tal*168*7330*A</v>
      </c>
      <c r="B769" s="285">
        <f>ROUND(AM59,0)</f>
        <v>0</v>
      </c>
      <c r="C769" s="288">
        <f>ROUND(AM60,2)</f>
        <v>0</v>
      </c>
      <c r="D769" s="285">
        <f>ROUND(AM61,0)</f>
        <v>0</v>
      </c>
      <c r="E769" s="285">
        <f>ROUND(AM62,0)</f>
        <v>0</v>
      </c>
      <c r="F769" s="285">
        <f>ROUND(AM63,0)</f>
        <v>0</v>
      </c>
      <c r="G769" s="285">
        <f>ROUND(AM64,0)</f>
        <v>0</v>
      </c>
      <c r="H769" s="285">
        <f>ROUND(AM65,0)</f>
        <v>0</v>
      </c>
      <c r="I769" s="285">
        <f>ROUND(AM66,0)</f>
        <v>0</v>
      </c>
      <c r="J769" s="285">
        <f>ROUND(AM67,0)</f>
        <v>0</v>
      </c>
      <c r="K769" s="285">
        <f>ROUND(AM68,0)</f>
        <v>0</v>
      </c>
      <c r="L769" s="285">
        <f>ROUND(AM70,0)</f>
        <v>0</v>
      </c>
      <c r="M769" s="285">
        <f>ROUND(AM71,0)</f>
        <v>0</v>
      </c>
      <c r="N769" s="285">
        <f>ROUND(AM76,0)</f>
        <v>0</v>
      </c>
      <c r="O769" s="285">
        <f>ROUND(AM74,0)</f>
        <v>0</v>
      </c>
      <c r="P769" s="285">
        <f>IF(AM77&gt;0,ROUND(AM77,0),0)</f>
        <v>0</v>
      </c>
      <c r="Q769" s="285">
        <f>IF(AM78&gt;0,ROUND(AM78,0),0)</f>
        <v>0</v>
      </c>
      <c r="R769" s="285">
        <f>IF(AM79&gt;0,ROUND(AM79,0),0)</f>
        <v>0</v>
      </c>
      <c r="S769" s="285">
        <f>IF(AM80&gt;0,ROUND(AM80,0),0)</f>
        <v>0</v>
      </c>
      <c r="T769" s="288">
        <f>IF(AM81&gt;0,ROUND(AM81,2),0)</f>
        <v>0</v>
      </c>
      <c r="U769" s="285"/>
      <c r="X769" s="285"/>
      <c r="Y769" s="285"/>
      <c r="Z769" s="285">
        <f t="shared" si="21"/>
        <v>666957</v>
      </c>
    </row>
    <row r="770" spans="1:26" ht="12.65" customHeight="1" x14ac:dyDescent="0.2">
      <c r="A770" s="209" t="str">
        <f>RIGHT($C$84,3)&amp;"*"&amp;RIGHT($C$83,4)&amp;"*"&amp;AN$55&amp;"*"&amp;"A"</f>
        <v>tal*168*7340*A</v>
      </c>
      <c r="B770" s="285">
        <f>ROUND(AN59,0)</f>
        <v>0</v>
      </c>
      <c r="C770" s="288">
        <f>ROUND(AN60,2)</f>
        <v>0</v>
      </c>
      <c r="D770" s="285">
        <f>ROUND(AN61,0)</f>
        <v>0</v>
      </c>
      <c r="E770" s="285">
        <f>ROUND(AN62,0)</f>
        <v>0</v>
      </c>
      <c r="F770" s="285">
        <f>ROUND(AN63,0)</f>
        <v>0</v>
      </c>
      <c r="G770" s="285">
        <f>ROUND(AN64,0)</f>
        <v>0</v>
      </c>
      <c r="H770" s="285">
        <f>ROUND(AN65,0)</f>
        <v>0</v>
      </c>
      <c r="I770" s="285">
        <f>ROUND(AN66,0)</f>
        <v>0</v>
      </c>
      <c r="J770" s="285">
        <f>ROUND(AN67,0)</f>
        <v>0</v>
      </c>
      <c r="K770" s="285">
        <f>ROUND(AN68,0)</f>
        <v>0</v>
      </c>
      <c r="L770" s="285">
        <f>ROUND(AN70,0)</f>
        <v>0</v>
      </c>
      <c r="M770" s="285">
        <f>ROUND(AN71,0)</f>
        <v>0</v>
      </c>
      <c r="N770" s="285">
        <f>ROUND(AN76,0)</f>
        <v>0</v>
      </c>
      <c r="O770" s="285">
        <f>ROUND(AN74,0)</f>
        <v>0</v>
      </c>
      <c r="P770" s="285">
        <f>IF(AN77&gt;0,ROUND(AN77,0),0)</f>
        <v>0</v>
      </c>
      <c r="Q770" s="285">
        <f>IF(AN78&gt;0,ROUND(AN78,0),0)</f>
        <v>0</v>
      </c>
      <c r="R770" s="285">
        <f>IF(AN79&gt;0,ROUND(AN79,0),0)</f>
        <v>0</v>
      </c>
      <c r="S770" s="285">
        <f>IF(AN80&gt;0,ROUND(AN80,0),0)</f>
        <v>0</v>
      </c>
      <c r="T770" s="288">
        <f>IF(AN81&gt;0,ROUND(AN81,2),0)</f>
        <v>0</v>
      </c>
      <c r="U770" s="285"/>
      <c r="X770" s="285"/>
      <c r="Y770" s="285"/>
      <c r="Z770" s="285">
        <f t="shared" si="21"/>
        <v>505525</v>
      </c>
    </row>
    <row r="771" spans="1:26" ht="12.65" customHeight="1" x14ac:dyDescent="0.2">
      <c r="A771" s="209" t="str">
        <f>RIGHT($C$84,3)&amp;"*"&amp;RIGHT($C$83,4)&amp;"*"&amp;AO$55&amp;"*"&amp;"A"</f>
        <v>tal*168*7350*A</v>
      </c>
      <c r="B771" s="285">
        <f>ROUND(AO59,0)</f>
        <v>0</v>
      </c>
      <c r="C771" s="288">
        <f>ROUND(AO60,2)</f>
        <v>0</v>
      </c>
      <c r="D771" s="285">
        <f>ROUND(AO61,0)</f>
        <v>0</v>
      </c>
      <c r="E771" s="285">
        <f>ROUND(AO62,0)</f>
        <v>0</v>
      </c>
      <c r="F771" s="285">
        <f>ROUND(AO63,0)</f>
        <v>0</v>
      </c>
      <c r="G771" s="285">
        <f>ROUND(AO64,0)</f>
        <v>0</v>
      </c>
      <c r="H771" s="285">
        <f>ROUND(AO65,0)</f>
        <v>0</v>
      </c>
      <c r="I771" s="285">
        <f>ROUND(AO66,0)</f>
        <v>0</v>
      </c>
      <c r="J771" s="285">
        <f>ROUND(AO67,0)</f>
        <v>0</v>
      </c>
      <c r="K771" s="285">
        <f>ROUND(AO68,0)</f>
        <v>0</v>
      </c>
      <c r="L771" s="285">
        <f>ROUND(AO70,0)</f>
        <v>0</v>
      </c>
      <c r="M771" s="285">
        <f>ROUND(AO71,0)</f>
        <v>0</v>
      </c>
      <c r="N771" s="285">
        <f>ROUND(AO76,0)</f>
        <v>0</v>
      </c>
      <c r="O771" s="285">
        <f>ROUND(AO74,0)</f>
        <v>0</v>
      </c>
      <c r="P771" s="285">
        <f>IF(AO77&gt;0,ROUND(AO77,0),0)</f>
        <v>0</v>
      </c>
      <c r="Q771" s="285">
        <f>IF(AO78&gt;0,ROUND(AO78,0),0)</f>
        <v>0</v>
      </c>
      <c r="R771" s="285">
        <f>IF(AO79&gt;0,ROUND(AO79,0),0)</f>
        <v>0</v>
      </c>
      <c r="S771" s="285">
        <f>IF(AO80&gt;0,ROUND(AO80,0),0)</f>
        <v>0</v>
      </c>
      <c r="T771" s="288">
        <f>IF(AO81&gt;0,ROUND(AO81,2),0)</f>
        <v>0</v>
      </c>
      <c r="U771" s="285"/>
      <c r="X771" s="285"/>
      <c r="Y771" s="285"/>
      <c r="Z771" s="285">
        <f t="shared" si="21"/>
        <v>0</v>
      </c>
    </row>
    <row r="772" spans="1:26" ht="12.65" customHeight="1" x14ac:dyDescent="0.2">
      <c r="A772" s="209" t="str">
        <f>RIGHT($C$84,3)&amp;"*"&amp;RIGHT($C$83,4)&amp;"*"&amp;AP$55&amp;"*"&amp;"A"</f>
        <v>tal*168*7380*A</v>
      </c>
      <c r="B772" s="285">
        <f>ROUND(AP59,0)</f>
        <v>44646</v>
      </c>
      <c r="C772" s="288">
        <f>ROUND(AP60,2)</f>
        <v>88.92</v>
      </c>
      <c r="D772" s="285">
        <f>ROUND(AP61,0)</f>
        <v>5240479</v>
      </c>
      <c r="E772" s="285">
        <f>ROUND(AP62,0)</f>
        <v>1492154</v>
      </c>
      <c r="F772" s="285">
        <f>ROUND(AP63,0)</f>
        <v>158340</v>
      </c>
      <c r="G772" s="285">
        <f>ROUND(AP64,0)</f>
        <v>29505955</v>
      </c>
      <c r="H772" s="285">
        <f>ROUND(AP65,0)</f>
        <v>39195</v>
      </c>
      <c r="I772" s="285">
        <f>ROUND(AP66,0)</f>
        <v>555043</v>
      </c>
      <c r="J772" s="285">
        <f>ROUND(AP67,0)</f>
        <v>62729</v>
      </c>
      <c r="K772" s="285">
        <f>ROUND(AP68,0)</f>
        <v>361051</v>
      </c>
      <c r="L772" s="285">
        <f>ROUND(AP70,0)</f>
        <v>0</v>
      </c>
      <c r="M772" s="285">
        <f>ROUND(AP71,0)</f>
        <v>37661340</v>
      </c>
      <c r="N772" s="285">
        <f>ROUND(AP76,0)</f>
        <v>11457</v>
      </c>
      <c r="O772" s="285">
        <f>ROUND(AP74,0)</f>
        <v>183622980</v>
      </c>
      <c r="P772" s="285">
        <f>IF(AP77&gt;0,ROUND(AP77,0),0)</f>
        <v>0</v>
      </c>
      <c r="Q772" s="285">
        <f>IF(AP78&gt;0,ROUND(AP78,0),0)</f>
        <v>11457</v>
      </c>
      <c r="R772" s="285">
        <f>IF(AP79&gt;0,ROUND(AP79,0),0)</f>
        <v>0</v>
      </c>
      <c r="S772" s="285">
        <f>IF(AP80&gt;0,ROUND(AP80,0),0)</f>
        <v>15</v>
      </c>
      <c r="T772" s="288">
        <f>IF(AP81&gt;0,ROUND(AP81,2),0)</f>
        <v>0</v>
      </c>
      <c r="U772" s="285"/>
      <c r="X772" s="285"/>
      <c r="Y772" s="285"/>
      <c r="Z772" s="285">
        <f t="shared" si="21"/>
        <v>0</v>
      </c>
    </row>
    <row r="773" spans="1:26" ht="12.65" customHeight="1" x14ac:dyDescent="0.2">
      <c r="A773" s="209" t="str">
        <f>RIGHT($C$84,3)&amp;"*"&amp;RIGHT($C$83,4)&amp;"*"&amp;AQ$55&amp;"*"&amp;"A"</f>
        <v>tal*168*7390*A</v>
      </c>
      <c r="B773" s="285">
        <f>ROUND(AQ59,0)</f>
        <v>0</v>
      </c>
      <c r="C773" s="288">
        <f>ROUND(AQ60,2)</f>
        <v>0</v>
      </c>
      <c r="D773" s="285">
        <f>ROUND(AQ61,0)</f>
        <v>0</v>
      </c>
      <c r="E773" s="285">
        <f>ROUND(AQ62,0)</f>
        <v>0</v>
      </c>
      <c r="F773" s="285">
        <f>ROUND(AQ63,0)</f>
        <v>0</v>
      </c>
      <c r="G773" s="285">
        <f>ROUND(AQ64,0)</f>
        <v>0</v>
      </c>
      <c r="H773" s="285">
        <f>ROUND(AQ65,0)</f>
        <v>0</v>
      </c>
      <c r="I773" s="285">
        <f>ROUND(AQ66,0)</f>
        <v>0</v>
      </c>
      <c r="J773" s="285">
        <f>ROUND(AQ67,0)</f>
        <v>0</v>
      </c>
      <c r="K773" s="285">
        <f>ROUND(AQ68,0)</f>
        <v>0</v>
      </c>
      <c r="L773" s="285">
        <f>ROUND(AQ70,0)</f>
        <v>0</v>
      </c>
      <c r="M773" s="285">
        <f>ROUND(AQ71,0)</f>
        <v>0</v>
      </c>
      <c r="N773" s="285">
        <f>ROUND(AQ76,0)</f>
        <v>0</v>
      </c>
      <c r="O773" s="285">
        <f>ROUND(AQ74,0)</f>
        <v>0</v>
      </c>
      <c r="P773" s="285">
        <f>IF(AQ77&gt;0,ROUND(AQ77,0),0)</f>
        <v>0</v>
      </c>
      <c r="Q773" s="285">
        <f>IF(AQ78&gt;0,ROUND(AQ78,0),0)</f>
        <v>0</v>
      </c>
      <c r="R773" s="285">
        <f>IF(AQ79&gt;0,ROUND(AQ79,0),0)</f>
        <v>0</v>
      </c>
      <c r="S773" s="285">
        <f>IF(AQ80&gt;0,ROUND(AQ80,0),0)</f>
        <v>0</v>
      </c>
      <c r="T773" s="288">
        <f>IF(AQ81&gt;0,ROUND(AQ81,2),0)</f>
        <v>0</v>
      </c>
      <c r="U773" s="285"/>
      <c r="X773" s="285"/>
      <c r="Y773" s="285"/>
      <c r="Z773" s="285">
        <f t="shared" si="21"/>
        <v>0</v>
      </c>
    </row>
    <row r="774" spans="1:26" ht="12.65" customHeight="1" x14ac:dyDescent="0.2">
      <c r="A774" s="209" t="str">
        <f>RIGHT($C$84,3)&amp;"*"&amp;RIGHT($C$83,4)&amp;"*"&amp;AR$55&amp;"*"&amp;"A"</f>
        <v>tal*168*7400*A</v>
      </c>
      <c r="B774" s="285">
        <f>ROUND(AR59,0)</f>
        <v>40436</v>
      </c>
      <c r="C774" s="288">
        <f>ROUND(AR60,2)</f>
        <v>74.47</v>
      </c>
      <c r="D774" s="285">
        <f>ROUND(AR61,0)</f>
        <v>6473768</v>
      </c>
      <c r="E774" s="285">
        <f>ROUND(AR62,0)</f>
        <v>1681249</v>
      </c>
      <c r="F774" s="285">
        <f>ROUND(AR63,0)</f>
        <v>291319</v>
      </c>
      <c r="G774" s="285">
        <f>ROUND(AR64,0)</f>
        <v>454326</v>
      </c>
      <c r="H774" s="285">
        <f>ROUND(AR65,0)</f>
        <v>4224</v>
      </c>
      <c r="I774" s="285">
        <f>ROUND(AR66,0)</f>
        <v>720140</v>
      </c>
      <c r="J774" s="285">
        <f>ROUND(AR67,0)</f>
        <v>21712</v>
      </c>
      <c r="K774" s="285">
        <f>ROUND(AR68,0)</f>
        <v>398874</v>
      </c>
      <c r="L774" s="285">
        <f>ROUND(AR70,0)</f>
        <v>0</v>
      </c>
      <c r="M774" s="285">
        <f>ROUND(AR71,0)</f>
        <v>10354651</v>
      </c>
      <c r="N774" s="285">
        <f>ROUND(AR76,0)</f>
        <v>955</v>
      </c>
      <c r="O774" s="285">
        <f>ROUND(AR74,0)</f>
        <v>11383438</v>
      </c>
      <c r="P774" s="285">
        <f>IF(AR77&gt;0,ROUND(AR77,0),0)</f>
        <v>0</v>
      </c>
      <c r="Q774" s="285">
        <f>IF(AR78&gt;0,ROUND(AR78,0),0)</f>
        <v>955</v>
      </c>
      <c r="R774" s="285">
        <f>IF(AR79&gt;0,ROUND(AR79,0),0)</f>
        <v>29517</v>
      </c>
      <c r="S774" s="285">
        <f>IF(AR80&gt;0,ROUND(AR80,0),0)</f>
        <v>30</v>
      </c>
      <c r="T774" s="288">
        <f>IF(AR81&gt;0,ROUND(AR81,2),0)</f>
        <v>0</v>
      </c>
      <c r="U774" s="285"/>
      <c r="X774" s="285"/>
      <c r="Y774" s="285"/>
      <c r="Z774" s="285">
        <f t="shared" si="21"/>
        <v>22926204</v>
      </c>
    </row>
    <row r="775" spans="1:26" ht="12.65" customHeight="1" x14ac:dyDescent="0.2">
      <c r="A775" s="209" t="str">
        <f>RIGHT($C$84,3)&amp;"*"&amp;RIGHT($C$83,4)&amp;"*"&amp;AS$55&amp;"*"&amp;"A"</f>
        <v>tal*168*7410*A</v>
      </c>
      <c r="B775" s="285">
        <f>ROUND(AS59,0)</f>
        <v>0</v>
      </c>
      <c r="C775" s="288">
        <f>ROUND(AS60,2)</f>
        <v>0</v>
      </c>
      <c r="D775" s="285">
        <f>ROUND(AS61,0)</f>
        <v>0</v>
      </c>
      <c r="E775" s="285">
        <f>ROUND(AS62,0)</f>
        <v>0</v>
      </c>
      <c r="F775" s="285">
        <f>ROUND(AS63,0)</f>
        <v>0</v>
      </c>
      <c r="G775" s="285">
        <f>ROUND(AS64,0)</f>
        <v>0</v>
      </c>
      <c r="H775" s="285">
        <f>ROUND(AS65,0)</f>
        <v>0</v>
      </c>
      <c r="I775" s="285">
        <f>ROUND(AS66,0)</f>
        <v>0</v>
      </c>
      <c r="J775" s="285">
        <f>ROUND(AS67,0)</f>
        <v>0</v>
      </c>
      <c r="K775" s="285">
        <f>ROUND(AS68,0)</f>
        <v>0</v>
      </c>
      <c r="L775" s="285">
        <f>ROUND(AS70,0)</f>
        <v>0</v>
      </c>
      <c r="M775" s="285">
        <f>ROUND(AS71,0)</f>
        <v>0</v>
      </c>
      <c r="N775" s="285">
        <f>ROUND(AS76,0)</f>
        <v>0</v>
      </c>
      <c r="O775" s="285">
        <f>ROUND(AS74,0)</f>
        <v>0</v>
      </c>
      <c r="P775" s="285">
        <f>IF(AS77&gt;0,ROUND(AS77,0),0)</f>
        <v>0</v>
      </c>
      <c r="Q775" s="285">
        <f>IF(AS78&gt;0,ROUND(AS78,0),0)</f>
        <v>0</v>
      </c>
      <c r="R775" s="285">
        <f>IF(AS79&gt;0,ROUND(AS79,0),0)</f>
        <v>0</v>
      </c>
      <c r="S775" s="285">
        <f>IF(AS80&gt;0,ROUND(AS80,0),0)</f>
        <v>0</v>
      </c>
      <c r="T775" s="288">
        <f>IF(AS81&gt;0,ROUND(AS81,2),0)</f>
        <v>0</v>
      </c>
      <c r="U775" s="285"/>
      <c r="X775" s="285"/>
      <c r="Y775" s="285"/>
      <c r="Z775" s="285">
        <f t="shared" si="21"/>
        <v>0</v>
      </c>
    </row>
    <row r="776" spans="1:26" ht="12.65" customHeight="1" x14ac:dyDescent="0.2">
      <c r="A776" s="209" t="str">
        <f>RIGHT($C$84,3)&amp;"*"&amp;RIGHT($C$83,4)&amp;"*"&amp;AT$55&amp;"*"&amp;"A"</f>
        <v>tal*168*7420*A</v>
      </c>
      <c r="B776" s="285">
        <f>ROUND(AT59,0)</f>
        <v>0</v>
      </c>
      <c r="C776" s="288">
        <f>ROUND(AT60,2)</f>
        <v>0</v>
      </c>
      <c r="D776" s="285">
        <f>ROUND(AT61,0)</f>
        <v>0</v>
      </c>
      <c r="E776" s="285">
        <f>ROUND(AT62,0)</f>
        <v>0</v>
      </c>
      <c r="F776" s="285">
        <f>ROUND(AT63,0)</f>
        <v>0</v>
      </c>
      <c r="G776" s="285">
        <f>ROUND(AT64,0)</f>
        <v>0</v>
      </c>
      <c r="H776" s="285">
        <f>ROUND(AT65,0)</f>
        <v>0</v>
      </c>
      <c r="I776" s="285">
        <f>ROUND(AT66,0)</f>
        <v>0</v>
      </c>
      <c r="J776" s="285">
        <f>ROUND(AT67,0)</f>
        <v>0</v>
      </c>
      <c r="K776" s="285">
        <f>ROUND(AT68,0)</f>
        <v>0</v>
      </c>
      <c r="L776" s="285">
        <f>ROUND(AT70,0)</f>
        <v>0</v>
      </c>
      <c r="M776" s="285">
        <f>ROUND(AT71,0)</f>
        <v>0</v>
      </c>
      <c r="N776" s="285">
        <f>ROUND(AT76,0)</f>
        <v>0</v>
      </c>
      <c r="O776" s="285">
        <f>ROUND(AT74,0)</f>
        <v>0</v>
      </c>
      <c r="P776" s="285">
        <f>IF(AT77&gt;0,ROUND(AT77,0),0)</f>
        <v>0</v>
      </c>
      <c r="Q776" s="285">
        <f>IF(AT78&gt;0,ROUND(AT78,0),0)</f>
        <v>0</v>
      </c>
      <c r="R776" s="285">
        <f>IF(AT79&gt;0,ROUND(AT79,0),0)</f>
        <v>0</v>
      </c>
      <c r="S776" s="285">
        <f>IF(AT80&gt;0,ROUND(AT80,0),0)</f>
        <v>0</v>
      </c>
      <c r="T776" s="288">
        <f>IF(AT81&gt;0,ROUND(AT81,2),0)</f>
        <v>0</v>
      </c>
      <c r="U776" s="285"/>
      <c r="X776" s="285"/>
      <c r="Y776" s="285"/>
      <c r="Z776" s="285">
        <f t="shared" si="21"/>
        <v>6919299</v>
      </c>
    </row>
    <row r="777" spans="1:26" ht="12.65" customHeight="1" x14ac:dyDescent="0.2">
      <c r="A777" s="209" t="str">
        <f>RIGHT($C$84,3)&amp;"*"&amp;RIGHT($C$83,4)&amp;"*"&amp;AU$55&amp;"*"&amp;"A"</f>
        <v>tal*168*7430*A</v>
      </c>
      <c r="B777" s="285">
        <f>ROUND(AU59,0)</f>
        <v>0</v>
      </c>
      <c r="C777" s="288">
        <f>ROUND(AU60,2)</f>
        <v>0</v>
      </c>
      <c r="D777" s="285">
        <f>ROUND(AU61,0)</f>
        <v>0</v>
      </c>
      <c r="E777" s="285">
        <f>ROUND(AU62,0)</f>
        <v>0</v>
      </c>
      <c r="F777" s="285">
        <f>ROUND(AU63,0)</f>
        <v>0</v>
      </c>
      <c r="G777" s="285">
        <f>ROUND(AU64,0)</f>
        <v>0</v>
      </c>
      <c r="H777" s="285">
        <f>ROUND(AU65,0)</f>
        <v>0</v>
      </c>
      <c r="I777" s="285">
        <f>ROUND(AU66,0)</f>
        <v>0</v>
      </c>
      <c r="J777" s="285">
        <f>ROUND(AU67,0)</f>
        <v>0</v>
      </c>
      <c r="K777" s="285">
        <f>ROUND(AU68,0)</f>
        <v>0</v>
      </c>
      <c r="L777" s="285">
        <f>ROUND(AU70,0)</f>
        <v>0</v>
      </c>
      <c r="M777" s="285">
        <f>ROUND(AU71,0)</f>
        <v>0</v>
      </c>
      <c r="N777" s="285">
        <f>ROUND(AU76,0)</f>
        <v>0</v>
      </c>
      <c r="O777" s="285">
        <f>ROUND(AU74,0)</f>
        <v>0</v>
      </c>
      <c r="P777" s="285">
        <f>IF(AU77&gt;0,ROUND(AU77,0),0)</f>
        <v>0</v>
      </c>
      <c r="Q777" s="285">
        <f>IF(AU78&gt;0,ROUND(AU78,0),0)</f>
        <v>0</v>
      </c>
      <c r="R777" s="285">
        <f>IF(AU79&gt;0,ROUND(AU79,0),0)</f>
        <v>0</v>
      </c>
      <c r="S777" s="285">
        <f>IF(AU80&gt;0,ROUND(AU80,0),0)</f>
        <v>0</v>
      </c>
      <c r="T777" s="288">
        <f>IF(AU81&gt;0,ROUND(AU81,2),0)</f>
        <v>0</v>
      </c>
      <c r="U777" s="285"/>
      <c r="X777" s="285"/>
      <c r="Y777" s="285"/>
      <c r="Z777" s="285">
        <f t="shared" si="21"/>
        <v>0</v>
      </c>
    </row>
    <row r="778" spans="1:26" ht="12.65" customHeight="1" x14ac:dyDescent="0.2">
      <c r="A778" s="209" t="str">
        <f>RIGHT($C$84,3)&amp;"*"&amp;RIGHT($C$83,4)&amp;"*"&amp;AV$55&amp;"*"&amp;"A"</f>
        <v>tal*168*7490*A</v>
      </c>
      <c r="B778" s="285"/>
      <c r="C778" s="288">
        <f>ROUND(AV60,2)</f>
        <v>0</v>
      </c>
      <c r="D778" s="285">
        <f>ROUND(AV61,0)</f>
        <v>0</v>
      </c>
      <c r="E778" s="285">
        <f>ROUND(AV62,0)</f>
        <v>0</v>
      </c>
      <c r="F778" s="285">
        <f>ROUND(AV63,0)</f>
        <v>0</v>
      </c>
      <c r="G778" s="285">
        <f>ROUND(AV64,0)</f>
        <v>0</v>
      </c>
      <c r="H778" s="285">
        <f>ROUND(AV65,0)</f>
        <v>0</v>
      </c>
      <c r="I778" s="285">
        <f>ROUND(AV66,0)</f>
        <v>0</v>
      </c>
      <c r="J778" s="285">
        <f>ROUND(AV67,0)</f>
        <v>0</v>
      </c>
      <c r="K778" s="285">
        <f>ROUND(AV68,0)</f>
        <v>0</v>
      </c>
      <c r="L778" s="285">
        <f>ROUND(AV70,0)</f>
        <v>0</v>
      </c>
      <c r="M778" s="285">
        <f>ROUND(AV71,0)</f>
        <v>0</v>
      </c>
      <c r="N778" s="285">
        <f>ROUND(AV76,0)</f>
        <v>0</v>
      </c>
      <c r="O778" s="285">
        <f>ROUND(AV74,0)</f>
        <v>0</v>
      </c>
      <c r="P778" s="285">
        <f>IF(AV77&gt;0,ROUND(AV77,0),0)</f>
        <v>0</v>
      </c>
      <c r="Q778" s="285">
        <f>IF(AV78&gt;0,ROUND(AV78,0),0)</f>
        <v>0</v>
      </c>
      <c r="R778" s="285">
        <f>IF(AV79&gt;0,ROUND(AV79,0),0)</f>
        <v>0</v>
      </c>
      <c r="S778" s="285">
        <f>IF(AV80&gt;0,ROUND(AV80,0),0)</f>
        <v>0</v>
      </c>
      <c r="T778" s="288">
        <f>IF(AV81&gt;0,ROUND(AV81,2),0)</f>
        <v>0</v>
      </c>
      <c r="U778" s="285"/>
      <c r="X778" s="285"/>
      <c r="Y778" s="285"/>
      <c r="Z778" s="285">
        <f t="shared" si="21"/>
        <v>0</v>
      </c>
    </row>
    <row r="779" spans="1:26" ht="12.65" customHeight="1" x14ac:dyDescent="0.2">
      <c r="A779" s="209" t="str">
        <f>RIGHT($C$84,3)&amp;"*"&amp;RIGHT($C$83,4)&amp;"*"&amp;AW$55&amp;"*"&amp;"A"</f>
        <v>tal*168*8200*A</v>
      </c>
      <c r="B779" s="285"/>
      <c r="C779" s="288">
        <f>ROUND(AW60,2)</f>
        <v>0</v>
      </c>
      <c r="D779" s="285">
        <f>ROUND(AW61,0)</f>
        <v>0</v>
      </c>
      <c r="E779" s="285">
        <f>ROUND(AW62,0)</f>
        <v>0</v>
      </c>
      <c r="F779" s="285">
        <f>ROUND(AW63,0)</f>
        <v>0</v>
      </c>
      <c r="G779" s="285">
        <f>ROUND(AW64,0)</f>
        <v>0</v>
      </c>
      <c r="H779" s="285">
        <f>ROUND(AW65,0)</f>
        <v>0</v>
      </c>
      <c r="I779" s="285">
        <f>ROUND(AW66,0)</f>
        <v>0</v>
      </c>
      <c r="J779" s="285">
        <f>ROUND(AW67,0)</f>
        <v>0</v>
      </c>
      <c r="K779" s="285">
        <f>ROUND(AW68,0)</f>
        <v>0</v>
      </c>
      <c r="L779" s="285">
        <f>ROUND(AW70,0)</f>
        <v>0</v>
      </c>
      <c r="M779" s="285">
        <f>ROUND(AW71,0)</f>
        <v>0</v>
      </c>
      <c r="N779" s="285"/>
      <c r="O779" s="285"/>
      <c r="P779" s="285">
        <f>IF(AW77&gt;0,ROUND(AW77,0),0)</f>
        <v>0</v>
      </c>
      <c r="Q779" s="285">
        <f>IF(AW78&gt;0,ROUND(AW78,0),0)</f>
        <v>0</v>
      </c>
      <c r="R779" s="285">
        <f>IF(AW79&gt;0,ROUND(AW79,0),0)</f>
        <v>0</v>
      </c>
      <c r="S779" s="285">
        <f>IF(AW80&gt;0,ROUND(AW80,0),0)</f>
        <v>0</v>
      </c>
      <c r="T779" s="288">
        <f>IF(AW81&gt;0,ROUND(AW81,2),0)</f>
        <v>0</v>
      </c>
      <c r="U779" s="285"/>
      <c r="X779" s="285"/>
      <c r="Y779" s="285"/>
      <c r="Z779" s="285"/>
    </row>
    <row r="780" spans="1:26" ht="12.65" customHeight="1" x14ac:dyDescent="0.2">
      <c r="A780" s="209" t="str">
        <f>RIGHT($C$84,3)&amp;"*"&amp;RIGHT($C$83,4)&amp;"*"&amp;AX$55&amp;"*"&amp;"A"</f>
        <v>tal*168*8310*A</v>
      </c>
      <c r="B780" s="285"/>
      <c r="C780" s="288">
        <f>ROUND(AX60,2)</f>
        <v>0</v>
      </c>
      <c r="D780" s="285">
        <f>ROUND(AX61,0)</f>
        <v>0</v>
      </c>
      <c r="E780" s="285">
        <f>ROUND(AX62,0)</f>
        <v>0</v>
      </c>
      <c r="F780" s="285">
        <f>ROUND(AX63,0)</f>
        <v>0</v>
      </c>
      <c r="G780" s="285">
        <f>ROUND(AX64,0)</f>
        <v>0</v>
      </c>
      <c r="H780" s="285">
        <f>ROUND(AX65,0)</f>
        <v>0</v>
      </c>
      <c r="I780" s="285">
        <f>ROUND(AX66,0)</f>
        <v>0</v>
      </c>
      <c r="J780" s="285">
        <f>ROUND(AX67,0)</f>
        <v>0</v>
      </c>
      <c r="K780" s="285">
        <f>ROUND(AX68,0)</f>
        <v>0</v>
      </c>
      <c r="L780" s="285">
        <f>ROUND(AX70,0)</f>
        <v>0</v>
      </c>
      <c r="M780" s="285">
        <f>ROUND(AX71,0)</f>
        <v>0</v>
      </c>
      <c r="N780" s="285"/>
      <c r="O780" s="285"/>
      <c r="P780" s="285">
        <f>IF(AX77&gt;0,ROUND(AX77,0),0)</f>
        <v>0</v>
      </c>
      <c r="Q780" s="285">
        <f>IF(AX78&gt;0,ROUND(AX78,0),0)</f>
        <v>0</v>
      </c>
      <c r="R780" s="285">
        <f>IF(AX79&gt;0,ROUND(AX79,0),0)</f>
        <v>0</v>
      </c>
      <c r="S780" s="285">
        <f>IF(AX80&gt;0,ROUND(AX80,0),0)</f>
        <v>0</v>
      </c>
      <c r="T780" s="288">
        <f>IF(AX81&gt;0,ROUND(AX81,2),0)</f>
        <v>0</v>
      </c>
      <c r="U780" s="285"/>
      <c r="X780" s="285"/>
      <c r="Y780" s="285"/>
      <c r="Z780" s="285"/>
    </row>
    <row r="781" spans="1:26" ht="12.65" customHeight="1" x14ac:dyDescent="0.2">
      <c r="A781" s="209" t="str">
        <f>RIGHT($C$84,3)&amp;"*"&amp;RIGHT($C$83,4)&amp;"*"&amp;AY$55&amp;"*"&amp;"A"</f>
        <v>tal*168*8320*A</v>
      </c>
      <c r="B781" s="285">
        <f>ROUND(AY59,0)</f>
        <v>1185247</v>
      </c>
      <c r="C781" s="288">
        <f>ROUND(AY60,2)</f>
        <v>65.55</v>
      </c>
      <c r="D781" s="285">
        <f>ROUND(AY61,0)</f>
        <v>2894311</v>
      </c>
      <c r="E781" s="285">
        <f>ROUND(AY62,0)</f>
        <v>872893</v>
      </c>
      <c r="F781" s="285">
        <f>ROUND(AY63,0)</f>
        <v>0</v>
      </c>
      <c r="G781" s="285">
        <f>ROUND(AY64,0)</f>
        <v>1580398</v>
      </c>
      <c r="H781" s="285">
        <f>ROUND(AY65,0)</f>
        <v>8791</v>
      </c>
      <c r="I781" s="285">
        <f>ROUND(AY66,0)</f>
        <v>84740</v>
      </c>
      <c r="J781" s="285">
        <f>ROUND(AY67,0)</f>
        <v>14871</v>
      </c>
      <c r="K781" s="285">
        <f>ROUND(AY68,0)</f>
        <v>0</v>
      </c>
      <c r="L781" s="285">
        <f>ROUND(AY70,0)</f>
        <v>0</v>
      </c>
      <c r="M781" s="285">
        <f>ROUND(AY71,0)</f>
        <v>5516719</v>
      </c>
      <c r="N781" s="285"/>
      <c r="O781" s="285"/>
      <c r="P781" s="285">
        <f>IF(AY77&gt;0,ROUND(AY77,0),0)</f>
        <v>0</v>
      </c>
      <c r="Q781" s="285">
        <f>IF(AY78&gt;0,ROUND(AY78,0),0)</f>
        <v>0</v>
      </c>
      <c r="R781" s="285">
        <f>IF(AY79&gt;0,ROUND(AY79,0),0)</f>
        <v>0</v>
      </c>
      <c r="S781" s="285">
        <f>IF(AY80&gt;0,ROUND(AY80,0),0)</f>
        <v>0</v>
      </c>
      <c r="T781" s="288">
        <f>IF(AY81&gt;0,ROUND(AY81,2),0)</f>
        <v>0</v>
      </c>
      <c r="U781" s="285"/>
      <c r="X781" s="285"/>
      <c r="Y781" s="285"/>
      <c r="Z781" s="285"/>
    </row>
    <row r="782" spans="1:26" ht="12.65" customHeight="1" x14ac:dyDescent="0.2">
      <c r="A782" s="209" t="str">
        <f>RIGHT($C$84,3)&amp;"*"&amp;RIGHT($C$83,4)&amp;"*"&amp;AZ$55&amp;"*"&amp;"A"</f>
        <v>tal*168*8330*A</v>
      </c>
      <c r="B782" s="285">
        <f>ROUND(AZ59,0)</f>
        <v>0</v>
      </c>
      <c r="C782" s="288">
        <f>ROUND(AZ60,2)</f>
        <v>0</v>
      </c>
      <c r="D782" s="285">
        <f>ROUND(AZ61,0)</f>
        <v>0</v>
      </c>
      <c r="E782" s="285">
        <f>ROUND(AZ62,0)</f>
        <v>0</v>
      </c>
      <c r="F782" s="285">
        <f>ROUND(AZ63,0)</f>
        <v>0</v>
      </c>
      <c r="G782" s="285">
        <f>ROUND(AZ64,0)</f>
        <v>0</v>
      </c>
      <c r="H782" s="285">
        <f>ROUND(AZ65,0)</f>
        <v>0</v>
      </c>
      <c r="I782" s="285">
        <f>ROUND(AZ66,0)</f>
        <v>0</v>
      </c>
      <c r="J782" s="285">
        <f>ROUND(AZ67,0)</f>
        <v>0</v>
      </c>
      <c r="K782" s="285">
        <f>ROUND(AZ68,0)</f>
        <v>0</v>
      </c>
      <c r="L782" s="285">
        <f>ROUND(AZ70,0)</f>
        <v>0</v>
      </c>
      <c r="M782" s="285">
        <f>ROUND(AZ71,0)</f>
        <v>0</v>
      </c>
      <c r="N782" s="285"/>
      <c r="O782" s="285"/>
      <c r="P782" s="285">
        <f>IF(AZ77&gt;0,ROUND(AZ77,0),0)</f>
        <v>990207</v>
      </c>
      <c r="Q782" s="285">
        <f>IF(AZ78&gt;0,ROUND(AZ78,0),0)</f>
        <v>0</v>
      </c>
      <c r="R782" s="285">
        <f>IF(AZ79&gt;0,ROUND(AZ79,0),0)</f>
        <v>0</v>
      </c>
      <c r="S782" s="285">
        <f>IF(AZ80&gt;0,ROUND(AZ80,0),0)</f>
        <v>0</v>
      </c>
      <c r="T782" s="288">
        <f>IF(AZ81&gt;0,ROUND(AZ81,2),0)</f>
        <v>0</v>
      </c>
      <c r="U782" s="285"/>
      <c r="X782" s="285"/>
      <c r="Y782" s="285"/>
      <c r="Z782" s="285"/>
    </row>
    <row r="783" spans="1:26" ht="12.65" customHeight="1" x14ac:dyDescent="0.2">
      <c r="A783" s="209" t="str">
        <f>RIGHT($C$84,3)&amp;"*"&amp;RIGHT($C$83,4)&amp;"*"&amp;BA$55&amp;"*"&amp;"A"</f>
        <v>tal*168*8350*A</v>
      </c>
      <c r="B783" s="285">
        <f>ROUND(BA59,0)</f>
        <v>0</v>
      </c>
      <c r="C783" s="288">
        <f>ROUND(BA60,2)</f>
        <v>11.81</v>
      </c>
      <c r="D783" s="285">
        <f>ROUND(BA61,0)</f>
        <v>483252</v>
      </c>
      <c r="E783" s="285">
        <f>ROUND(BA62,0)</f>
        <v>168665</v>
      </c>
      <c r="F783" s="285">
        <f>ROUND(BA63,0)</f>
        <v>0</v>
      </c>
      <c r="G783" s="285">
        <f>ROUND(BA64,0)</f>
        <v>280902</v>
      </c>
      <c r="H783" s="285">
        <f>ROUND(BA65,0)</f>
        <v>3760</v>
      </c>
      <c r="I783" s="285">
        <f>ROUND(BA66,0)</f>
        <v>187441</v>
      </c>
      <c r="J783" s="285">
        <f>ROUND(BA67,0)</f>
        <v>14368</v>
      </c>
      <c r="K783" s="285">
        <f>ROUND(BA68,0)</f>
        <v>0</v>
      </c>
      <c r="L783" s="285">
        <f>ROUND(BA70,0)</f>
        <v>0</v>
      </c>
      <c r="M783" s="285">
        <f>ROUND(BA71,0)</f>
        <v>1138863</v>
      </c>
      <c r="N783" s="285"/>
      <c r="O783" s="285"/>
      <c r="P783" s="285">
        <f>IF(BA77&gt;0,ROUND(BA77,0),0)</f>
        <v>0</v>
      </c>
      <c r="Q783" s="285">
        <f>IF(BA78&gt;0,ROUND(BA78,0),0)</f>
        <v>0</v>
      </c>
      <c r="R783" s="285">
        <f>IF(BA79&gt;0,ROUND(BA79,0),0)</f>
        <v>0</v>
      </c>
      <c r="S783" s="285">
        <f>IF(BA80&gt;0,ROUND(BA80,0),0)</f>
        <v>0</v>
      </c>
      <c r="T783" s="288">
        <f>IF(BA81&gt;0,ROUND(BA81,2),0)</f>
        <v>0</v>
      </c>
      <c r="U783" s="285"/>
      <c r="X783" s="285"/>
      <c r="Y783" s="285"/>
      <c r="Z783" s="285"/>
    </row>
    <row r="784" spans="1:26" ht="12.65" customHeight="1" x14ac:dyDescent="0.2">
      <c r="A784" s="209" t="str">
        <f>RIGHT($C$84,3)&amp;"*"&amp;RIGHT($C$83,4)&amp;"*"&amp;BB$55&amp;"*"&amp;"A"</f>
        <v>tal*168*8360*A</v>
      </c>
      <c r="B784" s="285"/>
      <c r="C784" s="288">
        <f>ROUND(BB60,2)</f>
        <v>28.35</v>
      </c>
      <c r="D784" s="285">
        <f>ROUND(BB61,0)</f>
        <v>2059751</v>
      </c>
      <c r="E784" s="285">
        <f>ROUND(BB62,0)</f>
        <v>592741</v>
      </c>
      <c r="F784" s="285">
        <f>ROUND(BB63,0)</f>
        <v>15655</v>
      </c>
      <c r="G784" s="285">
        <f>ROUND(BB64,0)</f>
        <v>9463</v>
      </c>
      <c r="H784" s="285">
        <f>ROUND(BB65,0)</f>
        <v>2410</v>
      </c>
      <c r="I784" s="285">
        <f>ROUND(BB66,0)</f>
        <v>666290</v>
      </c>
      <c r="J784" s="285">
        <f>ROUND(BB67,0)</f>
        <v>0</v>
      </c>
      <c r="K784" s="285">
        <f>ROUND(BB68,0)</f>
        <v>0</v>
      </c>
      <c r="L784" s="285">
        <f>ROUND(BB70,0)</f>
        <v>0</v>
      </c>
      <c r="M784" s="285">
        <f>ROUND(BB71,0)</f>
        <v>3374071</v>
      </c>
      <c r="N784" s="285"/>
      <c r="O784" s="285"/>
      <c r="P784" s="285">
        <f>IF(BB77&gt;0,ROUND(BB77,0),0)</f>
        <v>0</v>
      </c>
      <c r="Q784" s="285">
        <f>IF(BB78&gt;0,ROUND(BB78,0),0)</f>
        <v>1034</v>
      </c>
      <c r="R784" s="285">
        <f>IF(BB79&gt;0,ROUND(BB79,0),0)</f>
        <v>0</v>
      </c>
      <c r="S784" s="285">
        <f>IF(BB80&gt;0,ROUND(BB80,0),0)</f>
        <v>0</v>
      </c>
      <c r="T784" s="288">
        <f>IF(BB81&gt;0,ROUND(BB81,2),0)</f>
        <v>0</v>
      </c>
      <c r="U784" s="285"/>
      <c r="X784" s="285"/>
      <c r="Y784" s="285"/>
      <c r="Z784" s="285"/>
    </row>
    <row r="785" spans="1:26" ht="12.65" customHeight="1" x14ac:dyDescent="0.2">
      <c r="A785" s="209" t="str">
        <f>RIGHT($C$84,3)&amp;"*"&amp;RIGHT($C$83,4)&amp;"*"&amp;BC$55&amp;"*"&amp;"A"</f>
        <v>tal*168*8370*A</v>
      </c>
      <c r="B785" s="285"/>
      <c r="C785" s="288">
        <f>ROUND(BC60,2)</f>
        <v>0</v>
      </c>
      <c r="D785" s="285">
        <f>ROUND(BC61,0)</f>
        <v>0</v>
      </c>
      <c r="E785" s="285">
        <f>ROUND(BC62,0)</f>
        <v>0</v>
      </c>
      <c r="F785" s="285">
        <f>ROUND(BC63,0)</f>
        <v>0</v>
      </c>
      <c r="G785" s="285">
        <f>ROUND(BC64,0)</f>
        <v>0</v>
      </c>
      <c r="H785" s="285">
        <f>ROUND(BC65,0)</f>
        <v>0</v>
      </c>
      <c r="I785" s="285">
        <f>ROUND(BC66,0)</f>
        <v>0</v>
      </c>
      <c r="J785" s="285">
        <f>ROUND(BC67,0)</f>
        <v>0</v>
      </c>
      <c r="K785" s="285">
        <f>ROUND(BC68,0)</f>
        <v>0</v>
      </c>
      <c r="L785" s="285">
        <f>ROUND(BC70,0)</f>
        <v>0</v>
      </c>
      <c r="M785" s="285">
        <f>ROUND(BC71,0)</f>
        <v>0</v>
      </c>
      <c r="N785" s="285"/>
      <c r="O785" s="285"/>
      <c r="P785" s="285">
        <f>IF(BC77&gt;0,ROUND(BC77,0),0)</f>
        <v>0</v>
      </c>
      <c r="Q785" s="285">
        <f>IF(BC78&gt;0,ROUND(BC78,0),0)</f>
        <v>0</v>
      </c>
      <c r="R785" s="285">
        <f>IF(BC79&gt;0,ROUND(BC79,0),0)</f>
        <v>0</v>
      </c>
      <c r="S785" s="285">
        <f>IF(BC80&gt;0,ROUND(BC80,0),0)</f>
        <v>0</v>
      </c>
      <c r="T785" s="288">
        <f>IF(BC81&gt;0,ROUND(BC81,2),0)</f>
        <v>0</v>
      </c>
      <c r="U785" s="285"/>
      <c r="X785" s="285"/>
      <c r="Y785" s="285"/>
      <c r="Z785" s="285"/>
    </row>
    <row r="786" spans="1:26" ht="12.65" customHeight="1" x14ac:dyDescent="0.2">
      <c r="A786" s="209" t="str">
        <f>RIGHT($C$84,3)&amp;"*"&amp;RIGHT($C$83,4)&amp;"*"&amp;BD$55&amp;"*"&amp;"A"</f>
        <v>tal*168*8420*A</v>
      </c>
      <c r="B786" s="285"/>
      <c r="C786" s="288">
        <f>ROUND(BD60,2)</f>
        <v>0</v>
      </c>
      <c r="D786" s="285">
        <f>ROUND(BD61,0)</f>
        <v>0</v>
      </c>
      <c r="E786" s="285">
        <f>ROUND(BD62,0)</f>
        <v>21</v>
      </c>
      <c r="F786" s="285">
        <f>ROUND(BD63,0)</f>
        <v>0</v>
      </c>
      <c r="G786" s="285">
        <f>ROUND(BD64,0)</f>
        <v>178821</v>
      </c>
      <c r="H786" s="285">
        <f>ROUND(BD65,0)</f>
        <v>3064</v>
      </c>
      <c r="I786" s="285">
        <f>ROUND(BD66,0)</f>
        <v>145871</v>
      </c>
      <c r="J786" s="285">
        <f>ROUND(BD67,0)</f>
        <v>0</v>
      </c>
      <c r="K786" s="285">
        <f>ROUND(BD68,0)</f>
        <v>0</v>
      </c>
      <c r="L786" s="285">
        <f>ROUND(BD70,0)</f>
        <v>0</v>
      </c>
      <c r="M786" s="285">
        <f>ROUND(BD71,0)</f>
        <v>327877</v>
      </c>
      <c r="N786" s="285"/>
      <c r="O786" s="285"/>
      <c r="P786" s="285">
        <f>IF(BD77&gt;0,ROUND(BD77,0),0)</f>
        <v>0</v>
      </c>
      <c r="Q786" s="285">
        <f>IF(BD78&gt;0,ROUND(BD78,0),0)</f>
        <v>0</v>
      </c>
      <c r="R786" s="285">
        <f>IF(BD79&gt;0,ROUND(BD79,0),0)</f>
        <v>0</v>
      </c>
      <c r="S786" s="285">
        <f>IF(BD80&gt;0,ROUND(BD80,0),0)</f>
        <v>0</v>
      </c>
      <c r="T786" s="288">
        <f>IF(BD81&gt;0,ROUND(BD81,2),0)</f>
        <v>0</v>
      </c>
      <c r="U786" s="285"/>
      <c r="X786" s="285"/>
      <c r="Y786" s="285"/>
      <c r="Z786" s="285"/>
    </row>
    <row r="787" spans="1:26" ht="12.65" customHeight="1" x14ac:dyDescent="0.2">
      <c r="A787" s="209" t="str">
        <f>RIGHT($C$84,3)&amp;"*"&amp;RIGHT($C$83,4)&amp;"*"&amp;BE$55&amp;"*"&amp;"A"</f>
        <v>tal*168*8430*A</v>
      </c>
      <c r="B787" s="285">
        <f>ROUND(BE59,0)</f>
        <v>462666</v>
      </c>
      <c r="C787" s="288">
        <f>ROUND(BE60,2)</f>
        <v>12.61</v>
      </c>
      <c r="D787" s="285">
        <f>ROUND(BE61,0)</f>
        <v>722521</v>
      </c>
      <c r="E787" s="285">
        <f>ROUND(BE62,0)</f>
        <v>220669</v>
      </c>
      <c r="F787" s="285">
        <f>ROUND(BE63,0)</f>
        <v>2563</v>
      </c>
      <c r="G787" s="285">
        <f>ROUND(BE64,0)</f>
        <v>161196</v>
      </c>
      <c r="H787" s="285">
        <f>ROUND(BE65,0)</f>
        <v>1040108</v>
      </c>
      <c r="I787" s="285">
        <f>ROUND(BE66,0)</f>
        <v>827082</v>
      </c>
      <c r="J787" s="285">
        <f>ROUND(BE67,0)</f>
        <v>568402</v>
      </c>
      <c r="K787" s="285">
        <f>ROUND(BE68,0)</f>
        <v>3491</v>
      </c>
      <c r="L787" s="285">
        <f>ROUND(BE70,0)</f>
        <v>0</v>
      </c>
      <c r="M787" s="285">
        <f>ROUND(BE71,0)</f>
        <v>3577934</v>
      </c>
      <c r="N787" s="285"/>
      <c r="O787" s="285"/>
      <c r="P787" s="285">
        <f>IF(BE77&gt;0,ROUND(BE77,0),0)</f>
        <v>0</v>
      </c>
      <c r="Q787" s="285">
        <f>IF(BE78&gt;0,ROUND(BE78,0),0)</f>
        <v>0</v>
      </c>
      <c r="R787" s="285">
        <f>IF(BE79&gt;0,ROUND(BE79,0),0)</f>
        <v>0</v>
      </c>
      <c r="S787" s="285">
        <f>IF(BE80&gt;0,ROUND(BE80,0),0)</f>
        <v>0</v>
      </c>
      <c r="T787" s="288">
        <f>IF(BE81&gt;0,ROUND(BE81,2),0)</f>
        <v>0</v>
      </c>
      <c r="U787" s="285"/>
      <c r="X787" s="285"/>
      <c r="Y787" s="285"/>
      <c r="Z787" s="285"/>
    </row>
    <row r="788" spans="1:26" ht="12.65" customHeight="1" x14ac:dyDescent="0.2">
      <c r="A788" s="209" t="str">
        <f>RIGHT($C$84,3)&amp;"*"&amp;RIGHT($C$83,4)&amp;"*"&amp;BF$55&amp;"*"&amp;"A"</f>
        <v>tal*168*8460*A</v>
      </c>
      <c r="B788" s="285"/>
      <c r="C788" s="288">
        <f>ROUND(BF60,2)</f>
        <v>47.62</v>
      </c>
      <c r="D788" s="285">
        <f>ROUND(BF61,0)</f>
        <v>1801391</v>
      </c>
      <c r="E788" s="285">
        <f>ROUND(BF62,0)</f>
        <v>654551</v>
      </c>
      <c r="F788" s="285">
        <f>ROUND(BF63,0)</f>
        <v>0</v>
      </c>
      <c r="G788" s="285">
        <f>ROUND(BF64,0)</f>
        <v>434200</v>
      </c>
      <c r="H788" s="285">
        <f>ROUND(BF65,0)</f>
        <v>383678</v>
      </c>
      <c r="I788" s="285">
        <f>ROUND(BF66,0)</f>
        <v>41945</v>
      </c>
      <c r="J788" s="285">
        <f>ROUND(BF67,0)</f>
        <v>1742</v>
      </c>
      <c r="K788" s="285">
        <f>ROUND(BF68,0)</f>
        <v>0</v>
      </c>
      <c r="L788" s="285">
        <f>ROUND(BF70,0)</f>
        <v>0</v>
      </c>
      <c r="M788" s="285">
        <f>ROUND(BF71,0)</f>
        <v>3325627</v>
      </c>
      <c r="N788" s="285"/>
      <c r="O788" s="285"/>
      <c r="P788" s="285">
        <f>IF(BF77&gt;0,ROUND(BF77,0),0)</f>
        <v>0</v>
      </c>
      <c r="Q788" s="285">
        <f>IF(BF78&gt;0,ROUND(BF78,0),0)</f>
        <v>0</v>
      </c>
      <c r="R788" s="285">
        <f>IF(BF79&gt;0,ROUND(BF79,0),0)</f>
        <v>0</v>
      </c>
      <c r="S788" s="285">
        <f>IF(BF80&gt;0,ROUND(BF80,0),0)</f>
        <v>0</v>
      </c>
      <c r="T788" s="288">
        <f>IF(BF81&gt;0,ROUND(BF81,2),0)</f>
        <v>0</v>
      </c>
      <c r="U788" s="285"/>
      <c r="X788" s="285"/>
      <c r="Y788" s="285"/>
      <c r="Z788" s="285"/>
    </row>
    <row r="789" spans="1:26" ht="12.65" customHeight="1" x14ac:dyDescent="0.2">
      <c r="A789" s="209" t="str">
        <f>RIGHT($C$84,3)&amp;"*"&amp;RIGHT($C$83,4)&amp;"*"&amp;BG$55&amp;"*"&amp;"A"</f>
        <v>tal*168*8470*A</v>
      </c>
      <c r="B789" s="285"/>
      <c r="C789" s="288">
        <f>ROUND(BG60,2)</f>
        <v>3.73</v>
      </c>
      <c r="D789" s="285">
        <f>ROUND(BG61,0)</f>
        <v>149933</v>
      </c>
      <c r="E789" s="285">
        <f>ROUND(BG62,0)</f>
        <v>45316</v>
      </c>
      <c r="F789" s="285">
        <f>ROUND(BG63,0)</f>
        <v>0</v>
      </c>
      <c r="G789" s="285">
        <f>ROUND(BG64,0)</f>
        <v>1325</v>
      </c>
      <c r="H789" s="285">
        <f>ROUND(BG65,0)</f>
        <v>119</v>
      </c>
      <c r="I789" s="285">
        <f>ROUND(BG66,0)</f>
        <v>0</v>
      </c>
      <c r="J789" s="285">
        <f>ROUND(BG67,0)</f>
        <v>116535</v>
      </c>
      <c r="K789" s="285">
        <f>ROUND(BG68,0)</f>
        <v>0</v>
      </c>
      <c r="L789" s="285">
        <f>ROUND(BG70,0)</f>
        <v>0</v>
      </c>
      <c r="M789" s="285">
        <f>ROUND(BG71,0)</f>
        <v>313243</v>
      </c>
      <c r="N789" s="285"/>
      <c r="O789" s="285"/>
      <c r="P789" s="285">
        <f>IF(BG77&gt;0,ROUND(BG77,0),0)</f>
        <v>0</v>
      </c>
      <c r="Q789" s="285">
        <f>IF(BG78&gt;0,ROUND(BG78,0),0)</f>
        <v>0</v>
      </c>
      <c r="R789" s="285">
        <f>IF(BG79&gt;0,ROUND(BG79,0),0)</f>
        <v>0</v>
      </c>
      <c r="S789" s="285">
        <f>IF(BG80&gt;0,ROUND(BG80,0),0)</f>
        <v>0</v>
      </c>
      <c r="T789" s="288">
        <f>IF(BG81&gt;0,ROUND(BG81,2),0)</f>
        <v>0</v>
      </c>
      <c r="U789" s="285"/>
      <c r="X789" s="285"/>
      <c r="Y789" s="285"/>
      <c r="Z789" s="285"/>
    </row>
    <row r="790" spans="1:26" ht="12.65" customHeight="1" x14ac:dyDescent="0.2">
      <c r="A790" s="209" t="str">
        <f>RIGHT($C$84,3)&amp;"*"&amp;RIGHT($C$83,4)&amp;"*"&amp;BH$55&amp;"*"&amp;"A"</f>
        <v>tal*168*8480*A</v>
      </c>
      <c r="B790" s="285"/>
      <c r="C790" s="288">
        <f>ROUND(BH60,2)</f>
        <v>0</v>
      </c>
      <c r="D790" s="285">
        <f>ROUND(BH61,0)</f>
        <v>0</v>
      </c>
      <c r="E790" s="285">
        <f>ROUND(BH62,0)</f>
        <v>0</v>
      </c>
      <c r="F790" s="285">
        <f>ROUND(BH63,0)</f>
        <v>0</v>
      </c>
      <c r="G790" s="285">
        <f>ROUND(BH64,0)</f>
        <v>2767</v>
      </c>
      <c r="H790" s="285">
        <f>ROUND(BH65,0)</f>
        <v>2447</v>
      </c>
      <c r="I790" s="285">
        <f>ROUND(BH66,0)</f>
        <v>182925</v>
      </c>
      <c r="J790" s="285">
        <f>ROUND(BH67,0)</f>
        <v>1717612</v>
      </c>
      <c r="K790" s="285">
        <f>ROUND(BH68,0)</f>
        <v>0</v>
      </c>
      <c r="L790" s="285">
        <f>ROUND(BH70,0)</f>
        <v>0</v>
      </c>
      <c r="M790" s="285">
        <f>ROUND(BH71,0)</f>
        <v>1984418</v>
      </c>
      <c r="N790" s="285"/>
      <c r="O790" s="285"/>
      <c r="P790" s="285">
        <f>IF(BH77&gt;0,ROUND(BH77,0),0)</f>
        <v>0</v>
      </c>
      <c r="Q790" s="285">
        <f>IF(BH78&gt;0,ROUND(BH78,0),0)</f>
        <v>0</v>
      </c>
      <c r="R790" s="285">
        <f>IF(BH79&gt;0,ROUND(BH79,0),0)</f>
        <v>0</v>
      </c>
      <c r="S790" s="285">
        <f>IF(BH80&gt;0,ROUND(BH80,0),0)</f>
        <v>0</v>
      </c>
      <c r="T790" s="288">
        <f>IF(BH81&gt;0,ROUND(BH81,2),0)</f>
        <v>0</v>
      </c>
      <c r="U790" s="285"/>
      <c r="X790" s="285"/>
      <c r="Y790" s="285"/>
      <c r="Z790" s="285"/>
    </row>
    <row r="791" spans="1:26" ht="12.65" customHeight="1" x14ac:dyDescent="0.2">
      <c r="A791" s="209" t="str">
        <f>RIGHT($C$84,3)&amp;"*"&amp;RIGHT($C$83,4)&amp;"*"&amp;BI$55&amp;"*"&amp;"A"</f>
        <v>tal*168*8490*A</v>
      </c>
      <c r="B791" s="285"/>
      <c r="C791" s="288">
        <f>ROUND(BI60,2)</f>
        <v>0</v>
      </c>
      <c r="D791" s="285">
        <f>ROUND(BI61,0)</f>
        <v>0</v>
      </c>
      <c r="E791" s="285">
        <f>ROUND(BI62,0)</f>
        <v>0</v>
      </c>
      <c r="F791" s="285">
        <f>ROUND(BI63,0)</f>
        <v>0</v>
      </c>
      <c r="G791" s="285">
        <f>ROUND(BI64,0)</f>
        <v>0</v>
      </c>
      <c r="H791" s="285">
        <f>ROUND(BI65,0)</f>
        <v>0</v>
      </c>
      <c r="I791" s="285">
        <f>ROUND(BI66,0)</f>
        <v>0</v>
      </c>
      <c r="J791" s="285">
        <f>ROUND(BI67,0)</f>
        <v>0</v>
      </c>
      <c r="K791" s="285">
        <f>ROUND(BI68,0)</f>
        <v>0</v>
      </c>
      <c r="L791" s="285">
        <f>ROUND(BI70,0)</f>
        <v>0</v>
      </c>
      <c r="M791" s="285">
        <f>ROUND(BI71,0)</f>
        <v>0</v>
      </c>
      <c r="N791" s="285"/>
      <c r="O791" s="285"/>
      <c r="P791" s="285">
        <f>IF(BI77&gt;0,ROUND(BI77,0),0)</f>
        <v>0</v>
      </c>
      <c r="Q791" s="285">
        <f>IF(BI78&gt;0,ROUND(BI78,0),0)</f>
        <v>0</v>
      </c>
      <c r="R791" s="285">
        <f>IF(BI79&gt;0,ROUND(BI79,0),0)</f>
        <v>0</v>
      </c>
      <c r="S791" s="285">
        <f>IF(BI80&gt;0,ROUND(BI80,0),0)</f>
        <v>0</v>
      </c>
      <c r="T791" s="288">
        <f>IF(BI81&gt;0,ROUND(BI81,2),0)</f>
        <v>0</v>
      </c>
      <c r="U791" s="285"/>
      <c r="X791" s="285"/>
      <c r="Y791" s="285"/>
      <c r="Z791" s="285"/>
    </row>
    <row r="792" spans="1:26" ht="12.65" customHeight="1" x14ac:dyDescent="0.2">
      <c r="A792" s="209" t="str">
        <f>RIGHT($C$84,3)&amp;"*"&amp;RIGHT($C$83,4)&amp;"*"&amp;BJ$55&amp;"*"&amp;"A"</f>
        <v>tal*168*8510*A</v>
      </c>
      <c r="B792" s="285"/>
      <c r="C792" s="288">
        <f>ROUND(BJ60,2)</f>
        <v>0</v>
      </c>
      <c r="D792" s="285">
        <f>ROUND(BJ61,0)</f>
        <v>0</v>
      </c>
      <c r="E792" s="285">
        <f>ROUND(BJ62,0)</f>
        <v>0</v>
      </c>
      <c r="F792" s="285">
        <f>ROUND(BJ63,0)</f>
        <v>0</v>
      </c>
      <c r="G792" s="285">
        <f>ROUND(BJ64,0)</f>
        <v>0</v>
      </c>
      <c r="H792" s="285">
        <f>ROUND(BJ65,0)</f>
        <v>0</v>
      </c>
      <c r="I792" s="285">
        <f>ROUND(BJ66,0)</f>
        <v>0</v>
      </c>
      <c r="J792" s="285">
        <f>ROUND(BJ67,0)</f>
        <v>0</v>
      </c>
      <c r="K792" s="285">
        <f>ROUND(BJ68,0)</f>
        <v>0</v>
      </c>
      <c r="L792" s="285">
        <f>ROUND(BJ70,0)</f>
        <v>0</v>
      </c>
      <c r="M792" s="285">
        <f>ROUND(BJ71,0)</f>
        <v>0</v>
      </c>
      <c r="N792" s="285"/>
      <c r="O792" s="285"/>
      <c r="P792" s="285">
        <f>IF(BJ77&gt;0,ROUND(BJ77,0),0)</f>
        <v>0</v>
      </c>
      <c r="Q792" s="285">
        <f>IF(BJ78&gt;0,ROUND(BJ78,0),0)</f>
        <v>0</v>
      </c>
      <c r="R792" s="285">
        <f>IF(BJ79&gt;0,ROUND(BJ79,0),0)</f>
        <v>0</v>
      </c>
      <c r="S792" s="285">
        <f>IF(BJ80&gt;0,ROUND(BJ80,0),0)</f>
        <v>0</v>
      </c>
      <c r="T792" s="288">
        <f>IF(BJ81&gt;0,ROUND(BJ81,2),0)</f>
        <v>0</v>
      </c>
      <c r="U792" s="285"/>
      <c r="X792" s="285"/>
      <c r="Y792" s="285"/>
      <c r="Z792" s="285"/>
    </row>
    <row r="793" spans="1:26" ht="12.65" customHeight="1" x14ac:dyDescent="0.2">
      <c r="A793" s="209" t="str">
        <f>RIGHT($C$84,3)&amp;"*"&amp;RIGHT($C$83,4)&amp;"*"&amp;BK$55&amp;"*"&amp;"A"</f>
        <v>tal*168*8530*A</v>
      </c>
      <c r="B793" s="285"/>
      <c r="C793" s="288">
        <f>ROUND(BK60,2)</f>
        <v>0</v>
      </c>
      <c r="D793" s="285">
        <f>ROUND(BK61,0)</f>
        <v>0</v>
      </c>
      <c r="E793" s="285">
        <f>ROUND(BK62,0)</f>
        <v>0</v>
      </c>
      <c r="F793" s="285">
        <f>ROUND(BK63,0)</f>
        <v>0</v>
      </c>
      <c r="G793" s="285">
        <f>ROUND(BK64,0)</f>
        <v>9</v>
      </c>
      <c r="H793" s="285">
        <f>ROUND(BK65,0)</f>
        <v>0</v>
      </c>
      <c r="I793" s="285">
        <f>ROUND(BK66,0)</f>
        <v>0</v>
      </c>
      <c r="J793" s="285">
        <f>ROUND(BK67,0)</f>
        <v>0</v>
      </c>
      <c r="K793" s="285">
        <f>ROUND(BK68,0)</f>
        <v>0</v>
      </c>
      <c r="L793" s="285">
        <f>ROUND(BK70,0)</f>
        <v>0</v>
      </c>
      <c r="M793" s="285">
        <f>ROUND(BK71,0)</f>
        <v>9</v>
      </c>
      <c r="N793" s="285"/>
      <c r="O793" s="285"/>
      <c r="P793" s="285">
        <f>IF(BK77&gt;0,ROUND(BK77,0),0)</f>
        <v>0</v>
      </c>
      <c r="Q793" s="285">
        <f>IF(BK78&gt;0,ROUND(BK78,0),0)</f>
        <v>0</v>
      </c>
      <c r="R793" s="285">
        <f>IF(BK79&gt;0,ROUND(BK79,0),0)</f>
        <v>0</v>
      </c>
      <c r="S793" s="285">
        <f>IF(BK80&gt;0,ROUND(BK80,0),0)</f>
        <v>0</v>
      </c>
      <c r="T793" s="288">
        <f>IF(BK81&gt;0,ROUND(BK81,2),0)</f>
        <v>0</v>
      </c>
      <c r="U793" s="285"/>
      <c r="X793" s="285"/>
      <c r="Y793" s="285"/>
      <c r="Z793" s="285"/>
    </row>
    <row r="794" spans="1:26" ht="12.65" customHeight="1" x14ac:dyDescent="0.2">
      <c r="A794" s="209" t="str">
        <f>RIGHT($C$84,3)&amp;"*"&amp;RIGHT($C$83,4)&amp;"*"&amp;BL$55&amp;"*"&amp;"A"</f>
        <v>tal*168*8560*A</v>
      </c>
      <c r="B794" s="285"/>
      <c r="C794" s="288">
        <f>ROUND(BL60,2)</f>
        <v>31.24</v>
      </c>
      <c r="D794" s="285">
        <f>ROUND(BL61,0)</f>
        <v>1292222</v>
      </c>
      <c r="E794" s="285">
        <f>ROUND(BL62,0)</f>
        <v>459581</v>
      </c>
      <c r="F794" s="285">
        <f>ROUND(BL63,0)</f>
        <v>0</v>
      </c>
      <c r="G794" s="285">
        <f>ROUND(BL64,0)</f>
        <v>13024</v>
      </c>
      <c r="H794" s="285">
        <f>ROUND(BL65,0)</f>
        <v>1320</v>
      </c>
      <c r="I794" s="285">
        <f>ROUND(BL66,0)</f>
        <v>925</v>
      </c>
      <c r="J794" s="285">
        <f>ROUND(BL67,0)</f>
        <v>0</v>
      </c>
      <c r="K794" s="285">
        <f>ROUND(BL68,0)</f>
        <v>0</v>
      </c>
      <c r="L794" s="285">
        <f>ROUND(BL70,0)</f>
        <v>0</v>
      </c>
      <c r="M794" s="285">
        <f>ROUND(BL71,0)</f>
        <v>1772762</v>
      </c>
      <c r="N794" s="285"/>
      <c r="O794" s="285"/>
      <c r="P794" s="285">
        <f>IF(BL77&gt;0,ROUND(BL77,0),0)</f>
        <v>0</v>
      </c>
      <c r="Q794" s="285">
        <f>IF(BL78&gt;0,ROUND(BL78,0),0)</f>
        <v>2480</v>
      </c>
      <c r="R794" s="285">
        <f>IF(BL79&gt;0,ROUND(BL79,0),0)</f>
        <v>0</v>
      </c>
      <c r="S794" s="285">
        <f>IF(BL80&gt;0,ROUND(BL80,0),0)</f>
        <v>0</v>
      </c>
      <c r="T794" s="288">
        <f>IF(BL81&gt;0,ROUND(BL81,2),0)</f>
        <v>0</v>
      </c>
      <c r="U794" s="285"/>
      <c r="X794" s="285"/>
      <c r="Y794" s="285"/>
      <c r="Z794" s="285"/>
    </row>
    <row r="795" spans="1:26" ht="12.65" customHeight="1" x14ac:dyDescent="0.2">
      <c r="A795" s="209" t="str">
        <f>RIGHT($C$84,3)&amp;"*"&amp;RIGHT($C$83,4)&amp;"*"&amp;BM$55&amp;"*"&amp;"A"</f>
        <v>tal*168*8590*A</v>
      </c>
      <c r="B795" s="285"/>
      <c r="C795" s="288">
        <f>ROUND(BM60,2)</f>
        <v>0</v>
      </c>
      <c r="D795" s="285">
        <f>ROUND(BM61,0)</f>
        <v>0</v>
      </c>
      <c r="E795" s="285">
        <f>ROUND(BM62,0)</f>
        <v>0</v>
      </c>
      <c r="F795" s="285">
        <f>ROUND(BM63,0)</f>
        <v>0</v>
      </c>
      <c r="G795" s="285">
        <f>ROUND(BM64,0)</f>
        <v>0</v>
      </c>
      <c r="H795" s="285">
        <f>ROUND(BM65,0)</f>
        <v>0</v>
      </c>
      <c r="I795" s="285">
        <f>ROUND(BM66,0)</f>
        <v>0</v>
      </c>
      <c r="J795" s="285">
        <f>ROUND(BM67,0)</f>
        <v>0</v>
      </c>
      <c r="K795" s="285">
        <f>ROUND(BM68,0)</f>
        <v>0</v>
      </c>
      <c r="L795" s="285">
        <f>ROUND(BM70,0)</f>
        <v>0</v>
      </c>
      <c r="M795" s="285">
        <f>ROUND(BM71,0)</f>
        <v>0</v>
      </c>
      <c r="N795" s="285"/>
      <c r="O795" s="285"/>
      <c r="P795" s="285">
        <f>IF(BM77&gt;0,ROUND(BM77,0),0)</f>
        <v>0</v>
      </c>
      <c r="Q795" s="285">
        <f>IF(BM78&gt;0,ROUND(BM78,0),0)</f>
        <v>0</v>
      </c>
      <c r="R795" s="285">
        <f>IF(BM79&gt;0,ROUND(BM79,0),0)</f>
        <v>0</v>
      </c>
      <c r="S795" s="285">
        <f>IF(BM80&gt;0,ROUND(BM80,0),0)</f>
        <v>0</v>
      </c>
      <c r="T795" s="288">
        <f>IF(BM81&gt;0,ROUND(BM81,2),0)</f>
        <v>0</v>
      </c>
      <c r="U795" s="285"/>
      <c r="X795" s="285"/>
      <c r="Y795" s="285"/>
      <c r="Z795" s="285"/>
    </row>
    <row r="796" spans="1:26" ht="12.65" customHeight="1" x14ac:dyDescent="0.2">
      <c r="A796" s="209" t="str">
        <f>RIGHT($C$84,3)&amp;"*"&amp;RIGHT($C$83,4)&amp;"*"&amp;BN$55&amp;"*"&amp;"A"</f>
        <v>tal*168*8610*A</v>
      </c>
      <c r="B796" s="285"/>
      <c r="C796" s="288">
        <f>ROUND(BN60,2)</f>
        <v>0.24</v>
      </c>
      <c r="D796" s="285">
        <f>ROUND(BN61,0)</f>
        <v>810967</v>
      </c>
      <c r="E796" s="285">
        <f>ROUND(BN62,0)</f>
        <v>1995605</v>
      </c>
      <c r="F796" s="285">
        <f>ROUND(BN63,0)</f>
        <v>119233727</v>
      </c>
      <c r="G796" s="285">
        <f>ROUND(BN64,0)</f>
        <v>-374130</v>
      </c>
      <c r="H796" s="285">
        <f>ROUND(BN65,0)</f>
        <v>12069</v>
      </c>
      <c r="I796" s="285">
        <f>ROUND(BN66,0)</f>
        <v>138256</v>
      </c>
      <c r="J796" s="285">
        <f>ROUND(BN67,0)</f>
        <v>5032711</v>
      </c>
      <c r="K796" s="285">
        <f>ROUND(BN68,0)</f>
        <v>0</v>
      </c>
      <c r="L796" s="285">
        <f>ROUND(BN70,0)</f>
        <v>0</v>
      </c>
      <c r="M796" s="285">
        <f>ROUND(BN71,0)</f>
        <v>144287838</v>
      </c>
      <c r="N796" s="285"/>
      <c r="O796" s="285"/>
      <c r="P796" s="285">
        <f>IF(BN77&gt;0,ROUND(BN77,0),0)</f>
        <v>0</v>
      </c>
      <c r="Q796" s="285">
        <f>IF(BN78&gt;0,ROUND(BN78,0),0)</f>
        <v>0</v>
      </c>
      <c r="R796" s="285">
        <f>IF(BN79&gt;0,ROUND(BN79,0),0)</f>
        <v>0</v>
      </c>
      <c r="S796" s="285">
        <f>IF(BN80&gt;0,ROUND(BN80,0),0)</f>
        <v>0</v>
      </c>
      <c r="T796" s="288">
        <f>IF(BN81&gt;0,ROUND(BN81,2),0)</f>
        <v>0</v>
      </c>
      <c r="U796" s="285"/>
      <c r="X796" s="285"/>
      <c r="Y796" s="285"/>
      <c r="Z796" s="285"/>
    </row>
    <row r="797" spans="1:26" ht="12.65" customHeight="1" x14ac:dyDescent="0.2">
      <c r="A797" s="209" t="str">
        <f>RIGHT($C$84,3)&amp;"*"&amp;RIGHT($C$83,4)&amp;"*"&amp;BO$55&amp;"*"&amp;"A"</f>
        <v>tal*168*8620*A</v>
      </c>
      <c r="B797" s="285"/>
      <c r="C797" s="288">
        <f>ROUND(BO60,2)</f>
        <v>0</v>
      </c>
      <c r="D797" s="285">
        <f>ROUND(BO61,0)</f>
        <v>0</v>
      </c>
      <c r="E797" s="285">
        <f>ROUND(BO62,0)</f>
        <v>0</v>
      </c>
      <c r="F797" s="285">
        <f>ROUND(BO63,0)</f>
        <v>0</v>
      </c>
      <c r="G797" s="285">
        <f>ROUND(BO64,0)</f>
        <v>0</v>
      </c>
      <c r="H797" s="285">
        <f>ROUND(BO65,0)</f>
        <v>0</v>
      </c>
      <c r="I797" s="285">
        <f>ROUND(BO66,0)</f>
        <v>0</v>
      </c>
      <c r="J797" s="285">
        <f>ROUND(BO67,0)</f>
        <v>0</v>
      </c>
      <c r="K797" s="285">
        <f>ROUND(BO68,0)</f>
        <v>0</v>
      </c>
      <c r="L797" s="285">
        <f>ROUND(BO70,0)</f>
        <v>0</v>
      </c>
      <c r="M797" s="285">
        <f>ROUND(BO71,0)</f>
        <v>0</v>
      </c>
      <c r="N797" s="285"/>
      <c r="O797" s="285"/>
      <c r="P797" s="285">
        <f>IF(BO77&gt;0,ROUND(BO77,0),0)</f>
        <v>0</v>
      </c>
      <c r="Q797" s="285">
        <f>IF(BO78&gt;0,ROUND(BO78,0),0)</f>
        <v>0</v>
      </c>
      <c r="R797" s="285">
        <f>IF(BO79&gt;0,ROUND(BO79,0),0)</f>
        <v>0</v>
      </c>
      <c r="S797" s="285">
        <f>IF(BO80&gt;0,ROUND(BO80,0),0)</f>
        <v>0</v>
      </c>
      <c r="T797" s="288">
        <f>IF(BO81&gt;0,ROUND(BO81,2),0)</f>
        <v>0</v>
      </c>
      <c r="U797" s="285"/>
      <c r="X797" s="285"/>
      <c r="Y797" s="285"/>
      <c r="Z797" s="285"/>
    </row>
    <row r="798" spans="1:26" ht="12.65" customHeight="1" x14ac:dyDescent="0.2">
      <c r="A798" s="209" t="str">
        <f>RIGHT($C$84,3)&amp;"*"&amp;RIGHT($C$83,4)&amp;"*"&amp;BP$55&amp;"*"&amp;"A"</f>
        <v>tal*168*8630*A</v>
      </c>
      <c r="B798" s="285"/>
      <c r="C798" s="288">
        <f>ROUND(BP60,2)</f>
        <v>0</v>
      </c>
      <c r="D798" s="285">
        <f>ROUND(BP61,0)</f>
        <v>0</v>
      </c>
      <c r="E798" s="285">
        <f>ROUND(BP62,0)</f>
        <v>0</v>
      </c>
      <c r="F798" s="285">
        <f>ROUND(BP63,0)</f>
        <v>0</v>
      </c>
      <c r="G798" s="285">
        <f>ROUND(BP64,0)</f>
        <v>291</v>
      </c>
      <c r="H798" s="285">
        <f>ROUND(BP65,0)</f>
        <v>0</v>
      </c>
      <c r="I798" s="285">
        <f>ROUND(BP66,0)</f>
        <v>0</v>
      </c>
      <c r="J798" s="285">
        <f>ROUND(BP67,0)</f>
        <v>0</v>
      </c>
      <c r="K798" s="285">
        <f>ROUND(BP68,0)</f>
        <v>0</v>
      </c>
      <c r="L798" s="285">
        <f>ROUND(BP70,0)</f>
        <v>0</v>
      </c>
      <c r="M798" s="285">
        <f>ROUND(BP71,0)</f>
        <v>247309</v>
      </c>
      <c r="N798" s="285"/>
      <c r="O798" s="285"/>
      <c r="P798" s="285">
        <f>IF(BP77&gt;0,ROUND(BP77,0),0)</f>
        <v>0</v>
      </c>
      <c r="Q798" s="285">
        <f>IF(BP78&gt;0,ROUND(BP78,0),0)</f>
        <v>0</v>
      </c>
      <c r="R798" s="285">
        <f>IF(BP79&gt;0,ROUND(BP79,0),0)</f>
        <v>0</v>
      </c>
      <c r="S798" s="285">
        <f>IF(BP80&gt;0,ROUND(BP80,0),0)</f>
        <v>0</v>
      </c>
      <c r="T798" s="288">
        <f>IF(BP81&gt;0,ROUND(BP81,2),0)</f>
        <v>0</v>
      </c>
      <c r="U798" s="285"/>
      <c r="X798" s="285"/>
      <c r="Y798" s="285"/>
      <c r="Z798" s="285"/>
    </row>
    <row r="799" spans="1:26" ht="12.65" customHeight="1" x14ac:dyDescent="0.2">
      <c r="A799" s="209" t="str">
        <f>RIGHT($C$84,3)&amp;"*"&amp;RIGHT($C$83,4)&amp;"*"&amp;BQ$55&amp;"*"&amp;"A"</f>
        <v>tal*168*8640*A</v>
      </c>
      <c r="B799" s="285"/>
      <c r="C799" s="288">
        <f>ROUND(BQ60,2)</f>
        <v>0</v>
      </c>
      <c r="D799" s="285">
        <f>ROUND(BQ61,0)</f>
        <v>0</v>
      </c>
      <c r="E799" s="285">
        <f>ROUND(BQ62,0)</f>
        <v>0</v>
      </c>
      <c r="F799" s="285">
        <f>ROUND(BQ63,0)</f>
        <v>0</v>
      </c>
      <c r="G799" s="285">
        <f>ROUND(BQ64,0)</f>
        <v>0</v>
      </c>
      <c r="H799" s="285">
        <f>ROUND(BQ65,0)</f>
        <v>0</v>
      </c>
      <c r="I799" s="285">
        <f>ROUND(BQ66,0)</f>
        <v>0</v>
      </c>
      <c r="J799" s="285">
        <f>ROUND(BQ67,0)</f>
        <v>0</v>
      </c>
      <c r="K799" s="285">
        <f>ROUND(BQ68,0)</f>
        <v>0</v>
      </c>
      <c r="L799" s="285">
        <f>ROUND(BQ70,0)</f>
        <v>0</v>
      </c>
      <c r="M799" s="285">
        <f>ROUND(BQ71,0)</f>
        <v>0</v>
      </c>
      <c r="N799" s="285"/>
      <c r="O799" s="285"/>
      <c r="P799" s="285">
        <f>IF(BQ77&gt;0,ROUND(BQ77,0),0)</f>
        <v>0</v>
      </c>
      <c r="Q799" s="285">
        <f>IF(BQ78&gt;0,ROUND(BQ78,0),0)</f>
        <v>0</v>
      </c>
      <c r="R799" s="285">
        <f>IF(BQ79&gt;0,ROUND(BQ79,0),0)</f>
        <v>0</v>
      </c>
      <c r="S799" s="285">
        <f>IF(BQ80&gt;0,ROUND(BQ80,0),0)</f>
        <v>0</v>
      </c>
      <c r="T799" s="288">
        <f>IF(BQ81&gt;0,ROUND(BQ81,2),0)</f>
        <v>0</v>
      </c>
      <c r="U799" s="285"/>
      <c r="X799" s="285"/>
      <c r="Y799" s="285"/>
      <c r="Z799" s="285"/>
    </row>
    <row r="800" spans="1:26" ht="12.65" customHeight="1" x14ac:dyDescent="0.2">
      <c r="A800" s="209" t="str">
        <f>RIGHT($C$84,3)&amp;"*"&amp;RIGHT($C$83,4)&amp;"*"&amp;BR$55&amp;"*"&amp;"A"</f>
        <v>tal*168*8650*A</v>
      </c>
      <c r="B800" s="285"/>
      <c r="C800" s="288">
        <f>ROUND(BR60,2)</f>
        <v>0.56999999999999995</v>
      </c>
      <c r="D800" s="285">
        <f>ROUND(BR61,0)</f>
        <v>49183</v>
      </c>
      <c r="E800" s="285">
        <f>ROUND(BR62,0)</f>
        <v>15834</v>
      </c>
      <c r="F800" s="285">
        <f>ROUND(BR63,0)</f>
        <v>49249</v>
      </c>
      <c r="G800" s="285">
        <f>ROUND(BR64,0)</f>
        <v>142672</v>
      </c>
      <c r="H800" s="285">
        <f>ROUND(BR65,0)</f>
        <v>160</v>
      </c>
      <c r="I800" s="285">
        <f>ROUND(BR66,0)</f>
        <v>5919</v>
      </c>
      <c r="J800" s="285">
        <f>ROUND(BR67,0)</f>
        <v>0</v>
      </c>
      <c r="K800" s="285">
        <f>ROUND(BR68,0)</f>
        <v>630</v>
      </c>
      <c r="L800" s="285">
        <f>ROUND(BR70,0)</f>
        <v>0</v>
      </c>
      <c r="M800" s="285">
        <f>ROUND(BR71,0)</f>
        <v>265123</v>
      </c>
      <c r="N800" s="285"/>
      <c r="O800" s="285"/>
      <c r="P800" s="285">
        <f>IF(BR77&gt;0,ROUND(BR77,0),0)</f>
        <v>0</v>
      </c>
      <c r="Q800" s="285">
        <f>IF(BR78&gt;0,ROUND(BR78,0),0)</f>
        <v>0</v>
      </c>
      <c r="R800" s="285">
        <f>IF(BR79&gt;0,ROUND(BR79,0),0)</f>
        <v>0</v>
      </c>
      <c r="S800" s="285">
        <f>IF(BR80&gt;0,ROUND(BR80,0),0)</f>
        <v>0</v>
      </c>
      <c r="T800" s="288">
        <f>IF(BR81&gt;0,ROUND(BR81,2),0)</f>
        <v>0</v>
      </c>
      <c r="U800" s="285"/>
      <c r="X800" s="285"/>
      <c r="Y800" s="285"/>
      <c r="Z800" s="285"/>
    </row>
    <row r="801" spans="1:26" ht="12.65" customHeight="1" x14ac:dyDescent="0.2">
      <c r="A801" s="209" t="str">
        <f>RIGHT($C$84,3)&amp;"*"&amp;RIGHT($C$83,4)&amp;"*"&amp;BS$55&amp;"*"&amp;"A"</f>
        <v>tal*168*8660*A</v>
      </c>
      <c r="B801" s="285"/>
      <c r="C801" s="288">
        <f>ROUND(BS60,2)</f>
        <v>0</v>
      </c>
      <c r="D801" s="285">
        <f>ROUND(BS61,0)</f>
        <v>0</v>
      </c>
      <c r="E801" s="285">
        <f>ROUND(BS62,0)</f>
        <v>0</v>
      </c>
      <c r="F801" s="285">
        <f>ROUND(BS63,0)</f>
        <v>0</v>
      </c>
      <c r="G801" s="285">
        <f>ROUND(BS64,0)</f>
        <v>0</v>
      </c>
      <c r="H801" s="285">
        <f>ROUND(BS65,0)</f>
        <v>0</v>
      </c>
      <c r="I801" s="285">
        <f>ROUND(BS66,0)</f>
        <v>0</v>
      </c>
      <c r="J801" s="285">
        <f>ROUND(BS67,0)</f>
        <v>0</v>
      </c>
      <c r="K801" s="285">
        <f>ROUND(BS68,0)</f>
        <v>0</v>
      </c>
      <c r="L801" s="285">
        <f>ROUND(BS70,0)</f>
        <v>0</v>
      </c>
      <c r="M801" s="285">
        <f>ROUND(BS71,0)</f>
        <v>0</v>
      </c>
      <c r="N801" s="285"/>
      <c r="O801" s="285"/>
      <c r="P801" s="285">
        <f>IF(BS77&gt;0,ROUND(BS77,0),0)</f>
        <v>0</v>
      </c>
      <c r="Q801" s="285">
        <f>IF(BS78&gt;0,ROUND(BS78,0),0)</f>
        <v>0</v>
      </c>
      <c r="R801" s="285">
        <f>IF(BS79&gt;0,ROUND(BS79,0),0)</f>
        <v>0</v>
      </c>
      <c r="S801" s="285">
        <f>IF(BS80&gt;0,ROUND(BS80,0),0)</f>
        <v>0</v>
      </c>
      <c r="T801" s="288">
        <f>IF(BS81&gt;0,ROUND(BS81,2),0)</f>
        <v>0</v>
      </c>
      <c r="U801" s="285"/>
      <c r="X801" s="285"/>
      <c r="Y801" s="285"/>
      <c r="Z801" s="285"/>
    </row>
    <row r="802" spans="1:26" ht="12.65" customHeight="1" x14ac:dyDescent="0.2">
      <c r="A802" s="209" t="str">
        <f>RIGHT($C$84,3)&amp;"*"&amp;RIGHT($C$83,4)&amp;"*"&amp;BT$55&amp;"*"&amp;"A"</f>
        <v>tal*168*8670*A</v>
      </c>
      <c r="B802" s="285"/>
      <c r="C802" s="288">
        <f>ROUND(BT60,2)</f>
        <v>0.54</v>
      </c>
      <c r="D802" s="285">
        <f>ROUND(BT61,0)</f>
        <v>36436</v>
      </c>
      <c r="E802" s="285">
        <f>ROUND(BT62,0)</f>
        <v>12037</v>
      </c>
      <c r="F802" s="285">
        <f>ROUND(BT63,0)</f>
        <v>350</v>
      </c>
      <c r="G802" s="285">
        <f>ROUND(BT64,0)</f>
        <v>0</v>
      </c>
      <c r="H802" s="285">
        <f>ROUND(BT65,0)</f>
        <v>320</v>
      </c>
      <c r="I802" s="285">
        <f>ROUND(BT66,0)</f>
        <v>0</v>
      </c>
      <c r="J802" s="285">
        <f>ROUND(BT67,0)</f>
        <v>0</v>
      </c>
      <c r="K802" s="285">
        <f>ROUND(BT68,0)</f>
        <v>0</v>
      </c>
      <c r="L802" s="285">
        <f>ROUND(BT70,0)</f>
        <v>0</v>
      </c>
      <c r="M802" s="285">
        <f>ROUND(BT71,0)</f>
        <v>50208</v>
      </c>
      <c r="N802" s="285"/>
      <c r="O802" s="285"/>
      <c r="P802" s="285">
        <f>IF(BT77&gt;0,ROUND(BT77,0),0)</f>
        <v>0</v>
      </c>
      <c r="Q802" s="285">
        <f>IF(BT78&gt;0,ROUND(BT78,0),0)</f>
        <v>384</v>
      </c>
      <c r="R802" s="285">
        <f>IF(BT79&gt;0,ROUND(BT79,0),0)</f>
        <v>0</v>
      </c>
      <c r="S802" s="285">
        <f>IF(BT80&gt;0,ROUND(BT80,0),0)</f>
        <v>0</v>
      </c>
      <c r="T802" s="288">
        <f>IF(BT81&gt;0,ROUND(BT81,2),0)</f>
        <v>0</v>
      </c>
      <c r="U802" s="285"/>
      <c r="X802" s="285"/>
      <c r="Y802" s="285"/>
      <c r="Z802" s="285"/>
    </row>
    <row r="803" spans="1:26" ht="12.65" customHeight="1" x14ac:dyDescent="0.2">
      <c r="A803" s="209" t="str">
        <f>RIGHT($C$84,3)&amp;"*"&amp;RIGHT($C$83,4)&amp;"*"&amp;BU$55&amp;"*"&amp;"A"</f>
        <v>tal*168*8680*A</v>
      </c>
      <c r="B803" s="285"/>
      <c r="C803" s="288">
        <f>ROUND(BU60,2)</f>
        <v>0</v>
      </c>
      <c r="D803" s="285">
        <f>ROUND(BU61,0)</f>
        <v>0</v>
      </c>
      <c r="E803" s="285">
        <f>ROUND(BU62,0)</f>
        <v>0</v>
      </c>
      <c r="F803" s="285">
        <f>ROUND(BU63,0)</f>
        <v>0</v>
      </c>
      <c r="G803" s="285">
        <f>ROUND(BU64,0)</f>
        <v>0</v>
      </c>
      <c r="H803" s="285">
        <f>ROUND(BU65,0)</f>
        <v>0</v>
      </c>
      <c r="I803" s="285">
        <f>ROUND(BU66,0)</f>
        <v>0</v>
      </c>
      <c r="J803" s="285">
        <f>ROUND(BU67,0)</f>
        <v>0</v>
      </c>
      <c r="K803" s="285">
        <f>ROUND(BU68,0)</f>
        <v>0</v>
      </c>
      <c r="L803" s="285">
        <f>ROUND(BU70,0)</f>
        <v>0</v>
      </c>
      <c r="M803" s="285">
        <f>ROUND(BU71,0)</f>
        <v>0</v>
      </c>
      <c r="N803" s="285"/>
      <c r="O803" s="285"/>
      <c r="P803" s="285">
        <f>IF(BU77&gt;0,ROUND(BU77,0),0)</f>
        <v>0</v>
      </c>
      <c r="Q803" s="285">
        <f>IF(BU78&gt;0,ROUND(BU78,0),0)</f>
        <v>0</v>
      </c>
      <c r="R803" s="285">
        <f>IF(BU79&gt;0,ROUND(BU79,0),0)</f>
        <v>0</v>
      </c>
      <c r="S803" s="285">
        <f>IF(BU80&gt;0,ROUND(BU80,0),0)</f>
        <v>0</v>
      </c>
      <c r="T803" s="288">
        <f>IF(BU81&gt;0,ROUND(BU81,2),0)</f>
        <v>0</v>
      </c>
      <c r="U803" s="285"/>
      <c r="X803" s="285"/>
      <c r="Y803" s="285"/>
      <c r="Z803" s="285"/>
    </row>
    <row r="804" spans="1:26" ht="12.65" customHeight="1" x14ac:dyDescent="0.2">
      <c r="A804" s="209" t="str">
        <f>RIGHT($C$84,3)&amp;"*"&amp;RIGHT($C$83,4)&amp;"*"&amp;BV$55&amp;"*"&amp;"A"</f>
        <v>tal*168*8690*A</v>
      </c>
      <c r="B804" s="285"/>
      <c r="C804" s="288">
        <f>ROUND(BV60,2)</f>
        <v>4.1500000000000004</v>
      </c>
      <c r="D804" s="285">
        <f>ROUND(BV61,0)</f>
        <v>168028</v>
      </c>
      <c r="E804" s="285">
        <f>ROUND(BV62,0)</f>
        <v>66036</v>
      </c>
      <c r="F804" s="285">
        <f>ROUND(BV63,0)</f>
        <v>0</v>
      </c>
      <c r="G804" s="285">
        <f>ROUND(BV64,0)</f>
        <v>0</v>
      </c>
      <c r="H804" s="285">
        <f>ROUND(BV65,0)</f>
        <v>160</v>
      </c>
      <c r="I804" s="285">
        <f>ROUND(BV66,0)</f>
        <v>0</v>
      </c>
      <c r="J804" s="285">
        <f>ROUND(BV67,0)</f>
        <v>0</v>
      </c>
      <c r="K804" s="285">
        <f>ROUND(BV68,0)</f>
        <v>0</v>
      </c>
      <c r="L804" s="285">
        <f>ROUND(BV70,0)</f>
        <v>0</v>
      </c>
      <c r="M804" s="285">
        <f>ROUND(BV71,0)</f>
        <v>234263</v>
      </c>
      <c r="N804" s="285"/>
      <c r="O804" s="285"/>
      <c r="P804" s="285">
        <f>IF(BV77&gt;0,ROUND(BV77,0),0)</f>
        <v>0</v>
      </c>
      <c r="Q804" s="285">
        <f>IF(BV78&gt;0,ROUND(BV78,0),0)</f>
        <v>1501</v>
      </c>
      <c r="R804" s="285">
        <f>IF(BV79&gt;0,ROUND(BV79,0),0)</f>
        <v>0</v>
      </c>
      <c r="S804" s="285">
        <f>IF(BV80&gt;0,ROUND(BV80,0),0)</f>
        <v>0</v>
      </c>
      <c r="T804" s="288">
        <f>IF(BV81&gt;0,ROUND(BV81,2),0)</f>
        <v>0</v>
      </c>
      <c r="U804" s="285"/>
      <c r="X804" s="285"/>
      <c r="Y804" s="285"/>
      <c r="Z804" s="285"/>
    </row>
    <row r="805" spans="1:26" ht="12.65" customHeight="1" x14ac:dyDescent="0.2">
      <c r="A805" s="209" t="str">
        <f>RIGHT($C$84,3)&amp;"*"&amp;RIGHT($C$83,4)&amp;"*"&amp;BW$55&amp;"*"&amp;"A"</f>
        <v>tal*168*8700*A</v>
      </c>
      <c r="B805" s="285"/>
      <c r="C805" s="288">
        <f>ROUND(BW60,2)</f>
        <v>0</v>
      </c>
      <c r="D805" s="285">
        <f>ROUND(BW61,0)</f>
        <v>0</v>
      </c>
      <c r="E805" s="285">
        <f>ROUND(BW62,0)</f>
        <v>0</v>
      </c>
      <c r="F805" s="285">
        <f>ROUND(BW63,0)</f>
        <v>0</v>
      </c>
      <c r="G805" s="285">
        <f>ROUND(BW64,0)</f>
        <v>0</v>
      </c>
      <c r="H805" s="285">
        <f>ROUND(BW65,0)</f>
        <v>0</v>
      </c>
      <c r="I805" s="285">
        <f>ROUND(BW66,0)</f>
        <v>0</v>
      </c>
      <c r="J805" s="285">
        <f>ROUND(BW67,0)</f>
        <v>0</v>
      </c>
      <c r="K805" s="285">
        <f>ROUND(BW68,0)</f>
        <v>0</v>
      </c>
      <c r="L805" s="285">
        <f>ROUND(BW70,0)</f>
        <v>0</v>
      </c>
      <c r="M805" s="285">
        <f>ROUND(BW71,0)</f>
        <v>0</v>
      </c>
      <c r="N805" s="285"/>
      <c r="O805" s="285"/>
      <c r="P805" s="285">
        <f>IF(BW77&gt;0,ROUND(BW77,0),0)</f>
        <v>0</v>
      </c>
      <c r="Q805" s="285">
        <f>IF(BW78&gt;0,ROUND(BW78,0),0)</f>
        <v>0</v>
      </c>
      <c r="R805" s="285">
        <f>IF(BW79&gt;0,ROUND(BW79,0),0)</f>
        <v>0</v>
      </c>
      <c r="S805" s="285">
        <f>IF(BW80&gt;0,ROUND(BW80,0),0)</f>
        <v>0</v>
      </c>
      <c r="T805" s="288">
        <f>IF(BW81&gt;0,ROUND(BW81,2),0)</f>
        <v>0</v>
      </c>
      <c r="U805" s="285"/>
      <c r="X805" s="285"/>
      <c r="Y805" s="285"/>
      <c r="Z805" s="285"/>
    </row>
    <row r="806" spans="1:26" ht="12.65" customHeight="1" x14ac:dyDescent="0.2">
      <c r="A806" s="209" t="str">
        <f>RIGHT($C$84,3)&amp;"*"&amp;RIGHT($C$83,4)&amp;"*"&amp;BX$55&amp;"*"&amp;"A"</f>
        <v>tal*168*8710*A</v>
      </c>
      <c r="B806" s="285"/>
      <c r="C806" s="288">
        <f>ROUND(BX60,2)</f>
        <v>1.59</v>
      </c>
      <c r="D806" s="285">
        <f>ROUND(BX61,0)</f>
        <v>157450</v>
      </c>
      <c r="E806" s="285">
        <f>ROUND(BX62,0)</f>
        <v>39587</v>
      </c>
      <c r="F806" s="285">
        <f>ROUND(BX63,0)</f>
        <v>0</v>
      </c>
      <c r="G806" s="285">
        <f>ROUND(BX64,0)</f>
        <v>68</v>
      </c>
      <c r="H806" s="285">
        <f>ROUND(BX65,0)</f>
        <v>960</v>
      </c>
      <c r="I806" s="285">
        <f>ROUND(BX66,0)</f>
        <v>0</v>
      </c>
      <c r="J806" s="285">
        <f>ROUND(BX67,0)</f>
        <v>0</v>
      </c>
      <c r="K806" s="285">
        <f>ROUND(BX68,0)</f>
        <v>0</v>
      </c>
      <c r="L806" s="285">
        <f>ROUND(BX70,0)</f>
        <v>0</v>
      </c>
      <c r="M806" s="285">
        <f>ROUND(BX71,0)</f>
        <v>198065</v>
      </c>
      <c r="N806" s="285"/>
      <c r="O806" s="285"/>
      <c r="P806" s="285">
        <f>IF(BX77&gt;0,ROUND(BX77,0),0)</f>
        <v>0</v>
      </c>
      <c r="Q806" s="285">
        <f>IF(BX78&gt;0,ROUND(BX78,0),0)</f>
        <v>831</v>
      </c>
      <c r="R806" s="285">
        <f>IF(BX79&gt;0,ROUND(BX79,0),0)</f>
        <v>0</v>
      </c>
      <c r="S806" s="285">
        <f>IF(BX80&gt;0,ROUND(BX80,0),0)</f>
        <v>0</v>
      </c>
      <c r="T806" s="288">
        <f>IF(BX81&gt;0,ROUND(BX81,2),0)</f>
        <v>0</v>
      </c>
      <c r="U806" s="285"/>
      <c r="X806" s="285"/>
      <c r="Y806" s="285"/>
      <c r="Z806" s="285"/>
    </row>
    <row r="807" spans="1:26" ht="12.65" customHeight="1" x14ac:dyDescent="0.2">
      <c r="A807" s="209" t="str">
        <f>RIGHT($C$84,3)&amp;"*"&amp;RIGHT($C$83,4)&amp;"*"&amp;BY$55&amp;"*"&amp;"A"</f>
        <v>tal*168*8720*A</v>
      </c>
      <c r="B807" s="285"/>
      <c r="C807" s="288">
        <f>ROUND(BY60,2)</f>
        <v>3.77</v>
      </c>
      <c r="D807" s="285">
        <f>ROUND(BY61,0)</f>
        <v>332349</v>
      </c>
      <c r="E807" s="285">
        <f>ROUND(BY62,0)</f>
        <v>84968</v>
      </c>
      <c r="F807" s="285">
        <f>ROUND(BY63,0)</f>
        <v>0</v>
      </c>
      <c r="G807" s="285">
        <f>ROUND(BY64,0)</f>
        <v>3955</v>
      </c>
      <c r="H807" s="285">
        <f>ROUND(BY65,0)</f>
        <v>640</v>
      </c>
      <c r="I807" s="285">
        <f>ROUND(BY66,0)</f>
        <v>15168</v>
      </c>
      <c r="J807" s="285">
        <f>ROUND(BY67,0)</f>
        <v>90945</v>
      </c>
      <c r="K807" s="285">
        <f>ROUND(BY68,0)</f>
        <v>0</v>
      </c>
      <c r="L807" s="285">
        <f>ROUND(BY70,0)</f>
        <v>0</v>
      </c>
      <c r="M807" s="285">
        <f>ROUND(BY71,0)</f>
        <v>655306</v>
      </c>
      <c r="N807" s="285"/>
      <c r="O807" s="285"/>
      <c r="P807" s="285">
        <f>IF(BY77&gt;0,ROUND(BY77,0),0)</f>
        <v>0</v>
      </c>
      <c r="Q807" s="285">
        <f>IF(BY78&gt;0,ROUND(BY78,0),0)</f>
        <v>0</v>
      </c>
      <c r="R807" s="285">
        <f>IF(BY79&gt;0,ROUND(BY79,0),0)</f>
        <v>0</v>
      </c>
      <c r="S807" s="285">
        <f>IF(BY80&gt;0,ROUND(BY80,0),0)</f>
        <v>0</v>
      </c>
      <c r="T807" s="288">
        <f>IF(BY81&gt;0,ROUND(BY81,2),0)</f>
        <v>0</v>
      </c>
      <c r="U807" s="285"/>
      <c r="X807" s="285"/>
      <c r="Y807" s="285"/>
      <c r="Z807" s="285"/>
    </row>
    <row r="808" spans="1:26" ht="12.65" customHeight="1" x14ac:dyDescent="0.2">
      <c r="A808" s="209" t="str">
        <f>RIGHT($C$84,3)&amp;"*"&amp;RIGHT($C$83,4)&amp;"*"&amp;BZ$55&amp;"*"&amp;"A"</f>
        <v>tal*168*8730*A</v>
      </c>
      <c r="B808" s="285"/>
      <c r="C808" s="288">
        <f>ROUND(BZ60,2)</f>
        <v>0</v>
      </c>
      <c r="D808" s="285">
        <f>ROUND(BZ61,0)</f>
        <v>0</v>
      </c>
      <c r="E808" s="285">
        <f>ROUND(BZ62,0)</f>
        <v>0</v>
      </c>
      <c r="F808" s="285">
        <f>ROUND(BZ63,0)</f>
        <v>0</v>
      </c>
      <c r="G808" s="285">
        <f>ROUND(BZ64,0)</f>
        <v>0</v>
      </c>
      <c r="H808" s="285">
        <f>ROUND(BZ65,0)</f>
        <v>0</v>
      </c>
      <c r="I808" s="285">
        <f>ROUND(BZ66,0)</f>
        <v>0</v>
      </c>
      <c r="J808" s="285">
        <f>ROUND(BZ67,0)</f>
        <v>0</v>
      </c>
      <c r="K808" s="285">
        <f>ROUND(BZ68,0)</f>
        <v>0</v>
      </c>
      <c r="L808" s="285">
        <f>ROUND(BZ70,0)</f>
        <v>0</v>
      </c>
      <c r="M808" s="285">
        <f>ROUND(BZ71,0)</f>
        <v>5</v>
      </c>
      <c r="N808" s="285"/>
      <c r="O808" s="285"/>
      <c r="P808" s="285">
        <f>IF(BZ77&gt;0,ROUND(BZ77,0),0)</f>
        <v>0</v>
      </c>
      <c r="Q808" s="285">
        <f>IF(BZ78&gt;0,ROUND(BZ78,0),0)</f>
        <v>0</v>
      </c>
      <c r="R808" s="285">
        <f>IF(BZ79&gt;0,ROUND(BZ79,0),0)</f>
        <v>0</v>
      </c>
      <c r="S808" s="285">
        <f>IF(BZ80&gt;0,ROUND(BZ80,0),0)</f>
        <v>0</v>
      </c>
      <c r="T808" s="288">
        <f>IF(BZ81&gt;0,ROUND(BZ81,2),0)</f>
        <v>0</v>
      </c>
      <c r="U808" s="285"/>
      <c r="X808" s="285"/>
      <c r="Y808" s="285"/>
      <c r="Z808" s="285"/>
    </row>
    <row r="809" spans="1:26" ht="12.65" customHeight="1" x14ac:dyDescent="0.2">
      <c r="A809" s="209" t="str">
        <f>RIGHT($C$84,3)&amp;"*"&amp;RIGHT($C$83,4)&amp;"*"&amp;CA$55&amp;"*"&amp;"A"</f>
        <v>tal*168*8740*A</v>
      </c>
      <c r="B809" s="285"/>
      <c r="C809" s="288">
        <f>ROUND(CA60,2)</f>
        <v>78.87</v>
      </c>
      <c r="D809" s="285">
        <f>ROUND(CA61,0)</f>
        <v>6367168</v>
      </c>
      <c r="E809" s="285">
        <f>ROUND(CA62,0)</f>
        <v>1772799</v>
      </c>
      <c r="F809" s="285">
        <f>ROUND(CA63,0)</f>
        <v>0</v>
      </c>
      <c r="G809" s="285">
        <f>ROUND(CA64,0)</f>
        <v>13509</v>
      </c>
      <c r="H809" s="285">
        <f>ROUND(CA65,0)</f>
        <v>2691</v>
      </c>
      <c r="I809" s="285">
        <f>ROUND(CA66,0)</f>
        <v>2747</v>
      </c>
      <c r="J809" s="285">
        <f>ROUND(CA67,0)</f>
        <v>13786</v>
      </c>
      <c r="K809" s="285">
        <f>ROUND(CA68,0)</f>
        <v>0</v>
      </c>
      <c r="L809" s="285">
        <f>ROUND(CA70,0)</f>
        <v>0</v>
      </c>
      <c r="M809" s="285">
        <f>ROUND(CA71,0)</f>
        <v>8198683</v>
      </c>
      <c r="N809" s="285"/>
      <c r="O809" s="285"/>
      <c r="P809" s="285">
        <f>IF(CA77&gt;0,ROUND(CA77,0),0)</f>
        <v>0</v>
      </c>
      <c r="Q809" s="285">
        <f>IF(CA78&gt;0,ROUND(CA78,0),0)</f>
        <v>1143</v>
      </c>
      <c r="R809" s="285">
        <f>IF(CA79&gt;0,ROUND(CA79,0),0)</f>
        <v>0</v>
      </c>
      <c r="S809" s="285">
        <f>IF(CA80&gt;0,ROUND(CA80,0),0)</f>
        <v>0</v>
      </c>
      <c r="T809" s="288">
        <f>IF(CA81&gt;0,ROUND(CA81,2),0)</f>
        <v>0</v>
      </c>
      <c r="U809" s="285"/>
      <c r="X809" s="285"/>
      <c r="Y809" s="285"/>
      <c r="Z809" s="285"/>
    </row>
    <row r="810" spans="1:26" ht="12.65" customHeight="1" x14ac:dyDescent="0.2">
      <c r="A810" s="209" t="str">
        <f>RIGHT($C$84,3)&amp;"*"&amp;RIGHT($C$83,4)&amp;"*"&amp;CB$55&amp;"*"&amp;"A"</f>
        <v>tal*168*8770*A</v>
      </c>
      <c r="B810" s="285"/>
      <c r="C810" s="288">
        <f>ROUND(CB60,2)</f>
        <v>0</v>
      </c>
      <c r="D810" s="285">
        <f>ROUND(CB61,0)</f>
        <v>0</v>
      </c>
      <c r="E810" s="285">
        <f>ROUND(CB62,0)</f>
        <v>0</v>
      </c>
      <c r="F810" s="285">
        <f>ROUND(CB63,0)</f>
        <v>0</v>
      </c>
      <c r="G810" s="285">
        <f>ROUND(CB64,0)</f>
        <v>0</v>
      </c>
      <c r="H810" s="285">
        <f>ROUND(CB65,0)</f>
        <v>0</v>
      </c>
      <c r="I810" s="285">
        <f>ROUND(CB66,0)</f>
        <v>0</v>
      </c>
      <c r="J810" s="285">
        <f>ROUND(CB67,0)</f>
        <v>0</v>
      </c>
      <c r="K810" s="285">
        <f>ROUND(CB68,0)</f>
        <v>0</v>
      </c>
      <c r="L810" s="285">
        <f>ROUND(CB70,0)</f>
        <v>0</v>
      </c>
      <c r="M810" s="285">
        <f>ROUND(CB71,0)</f>
        <v>0</v>
      </c>
      <c r="N810" s="285"/>
      <c r="O810" s="285"/>
      <c r="P810" s="285">
        <f>IF(CB77&gt;0,ROUND(CB77,0),0)</f>
        <v>0</v>
      </c>
      <c r="Q810" s="285">
        <f>IF(CB78&gt;0,ROUND(CB78,0),0)</f>
        <v>0</v>
      </c>
      <c r="R810" s="285">
        <f>IF(CB79&gt;0,ROUND(CB79,0),0)</f>
        <v>0</v>
      </c>
      <c r="S810" s="285">
        <f>IF(CB80&gt;0,ROUND(CB80,0),0)</f>
        <v>0</v>
      </c>
      <c r="T810" s="288">
        <f>IF(CB81&gt;0,ROUND(CB81,2),0)</f>
        <v>0</v>
      </c>
      <c r="U810" s="285"/>
      <c r="X810" s="285"/>
      <c r="Y810" s="285"/>
      <c r="Z810" s="285"/>
    </row>
    <row r="811" spans="1:26" ht="12.65" customHeight="1" x14ac:dyDescent="0.2">
      <c r="A811" s="209" t="str">
        <f>RIGHT($C$84,3)&amp;"*"&amp;RIGHT($C$83,4)&amp;"*"&amp;CC$55&amp;"*"&amp;"A"</f>
        <v>tal*168*8790*A</v>
      </c>
      <c r="B811" s="285"/>
      <c r="C811" s="288">
        <f>ROUND(CC60,2)</f>
        <v>3.26</v>
      </c>
      <c r="D811" s="285">
        <f>ROUND(CC61,0)</f>
        <v>0</v>
      </c>
      <c r="E811" s="285">
        <f>ROUND(CC62,0)</f>
        <v>0</v>
      </c>
      <c r="F811" s="285">
        <f>ROUND(CC63,0)</f>
        <v>0</v>
      </c>
      <c r="G811" s="285">
        <f>ROUND(CC64,0)</f>
        <v>0</v>
      </c>
      <c r="H811" s="285">
        <f>ROUND(CC65,0)</f>
        <v>0</v>
      </c>
      <c r="I811" s="285">
        <f>ROUND(CC66,0)</f>
        <v>0</v>
      </c>
      <c r="J811" s="285">
        <f>ROUND(CC67,0)</f>
        <v>0</v>
      </c>
      <c r="K811" s="285">
        <f>ROUND(CC68,0)</f>
        <v>0</v>
      </c>
      <c r="L811" s="285">
        <f>ROUND(CC70,0)</f>
        <v>0</v>
      </c>
      <c r="M811" s="285">
        <f>ROUND(CC71,0)</f>
        <v>0</v>
      </c>
      <c r="N811" s="285"/>
      <c r="O811" s="285"/>
      <c r="P811" s="285">
        <f>IF(CC77&gt;0,ROUND(CC77,0),0)</f>
        <v>0</v>
      </c>
      <c r="Q811" s="285">
        <f>IF(CC78&gt;0,ROUND(CC78,0),0)</f>
        <v>0</v>
      </c>
      <c r="R811" s="285">
        <f>IF(CC79&gt;0,ROUND(CC79,0),0)</f>
        <v>0</v>
      </c>
      <c r="S811" s="285">
        <f>IF(CC80&gt;0,ROUND(CC80,0),0)</f>
        <v>0</v>
      </c>
      <c r="T811" s="288">
        <f>IF(CC81&gt;0,ROUND(CC81,2),0)</f>
        <v>0</v>
      </c>
      <c r="U811" s="285"/>
      <c r="X811" s="285"/>
      <c r="Y811" s="285"/>
      <c r="Z811" s="285"/>
    </row>
    <row r="812" spans="1:26" ht="12.65" customHeight="1" x14ac:dyDescent="0.2">
      <c r="A812" s="209" t="str">
        <f>RIGHT($C$84,3)&amp;"*"&amp;RIGHT($C$83,4)&amp;"*"&amp;"9000"&amp;"*"&amp;"A"</f>
        <v>tal*168*9000*A</v>
      </c>
      <c r="B812" s="285"/>
      <c r="C812" s="289"/>
      <c r="D812" s="285"/>
      <c r="E812" s="285"/>
      <c r="F812" s="285"/>
      <c r="G812" s="285"/>
      <c r="H812" s="285"/>
      <c r="I812" s="285"/>
      <c r="J812" s="285"/>
      <c r="K812" s="285"/>
      <c r="L812" s="285"/>
      <c r="M812" s="285"/>
      <c r="N812" s="285"/>
      <c r="O812" s="285"/>
      <c r="P812" s="285"/>
      <c r="Q812" s="285"/>
      <c r="R812" s="285"/>
      <c r="S812" s="285"/>
      <c r="T812" s="289"/>
      <c r="U812" s="285">
        <f>ROUND(CD70,0)</f>
        <v>9403670</v>
      </c>
      <c r="V812" s="180">
        <f>ROUND(CD69,0)</f>
        <v>0</v>
      </c>
      <c r="W812" s="180">
        <f>ROUND(CD71,0)</f>
        <v>-9403670</v>
      </c>
      <c r="X812" s="285">
        <f>ROUND(CE73,0)</f>
        <v>453752525</v>
      </c>
      <c r="Y812" s="285">
        <f>ROUND(C132,0)</f>
        <v>0</v>
      </c>
      <c r="Z812" s="285"/>
    </row>
    <row r="814" spans="1:26" ht="12.65" customHeight="1" x14ac:dyDescent="0.2">
      <c r="B814" s="199" t="s">
        <v>1004</v>
      </c>
      <c r="C814" s="266">
        <f t="shared" ref="C814:K814" si="22">SUM(C733:C812)</f>
        <v>1579.8299999999992</v>
      </c>
      <c r="D814" s="180">
        <f t="shared" si="22"/>
        <v>115674817</v>
      </c>
      <c r="E814" s="180">
        <f t="shared" si="22"/>
        <v>34399272</v>
      </c>
      <c r="F814" s="180">
        <f t="shared" si="22"/>
        <v>137222717</v>
      </c>
      <c r="G814" s="180">
        <f t="shared" si="22"/>
        <v>92274043</v>
      </c>
      <c r="H814" s="180">
        <f t="shared" si="22"/>
        <v>1675458</v>
      </c>
      <c r="I814" s="180">
        <f t="shared" si="22"/>
        <v>11644470</v>
      </c>
      <c r="J814" s="180">
        <f t="shared" si="22"/>
        <v>12121555</v>
      </c>
      <c r="K814" s="180">
        <f t="shared" si="22"/>
        <v>2142694</v>
      </c>
      <c r="L814" s="180">
        <f>SUM(L733:L812)+SUM(U733:U812)</f>
        <v>9403670</v>
      </c>
      <c r="M814" s="180">
        <f>SUM(M733:M812)+SUM(W733:W812)</f>
        <v>418307465</v>
      </c>
      <c r="N814" s="180">
        <f t="shared" ref="N814:Z814" si="23">SUM(N733:N812)</f>
        <v>281351</v>
      </c>
      <c r="O814" s="180">
        <f t="shared" si="23"/>
        <v>580891406</v>
      </c>
      <c r="P814" s="180">
        <f t="shared" si="23"/>
        <v>1193031</v>
      </c>
      <c r="Q814" s="180">
        <f t="shared" si="23"/>
        <v>288724</v>
      </c>
      <c r="R814" s="180">
        <f t="shared" si="23"/>
        <v>1623741</v>
      </c>
      <c r="S814" s="180">
        <f t="shared" si="23"/>
        <v>451</v>
      </c>
      <c r="T814" s="266">
        <f t="shared" si="23"/>
        <v>0</v>
      </c>
      <c r="U814" s="180">
        <f t="shared" si="23"/>
        <v>9403670</v>
      </c>
      <c r="V814" s="180">
        <f t="shared" si="23"/>
        <v>0</v>
      </c>
      <c r="W814" s="180">
        <f t="shared" si="23"/>
        <v>-9403670</v>
      </c>
      <c r="X814" s="180">
        <f t="shared" si="23"/>
        <v>453752525</v>
      </c>
      <c r="Y814" s="180">
        <f t="shared" si="23"/>
        <v>0</v>
      </c>
      <c r="Z814" s="180">
        <f t="shared" si="23"/>
        <v>166064655</v>
      </c>
    </row>
    <row r="815" spans="1:26" ht="12.65" customHeight="1" x14ac:dyDescent="0.2">
      <c r="B815" s="180" t="s">
        <v>1005</v>
      </c>
      <c r="C815" s="266">
        <f>CE60</f>
        <v>1579.8299999999992</v>
      </c>
      <c r="D815" s="180">
        <f>CE61</f>
        <v>115674816.93000004</v>
      </c>
      <c r="E815" s="180">
        <f>CE62</f>
        <v>34399272</v>
      </c>
      <c r="F815" s="180">
        <f>CE63</f>
        <v>137222715.25</v>
      </c>
      <c r="G815" s="180">
        <f>CE64</f>
        <v>92274041.159999982</v>
      </c>
      <c r="H815" s="243">
        <f>CE65</f>
        <v>1675456.2100000002</v>
      </c>
      <c r="I815" s="243">
        <f>CE66</f>
        <v>11644470.690000001</v>
      </c>
      <c r="J815" s="243">
        <f>CE67</f>
        <v>12121555</v>
      </c>
      <c r="K815" s="243">
        <f>CE68</f>
        <v>2142692.4899999998</v>
      </c>
      <c r="L815" s="243">
        <f>CE70</f>
        <v>9403670</v>
      </c>
      <c r="M815" s="243">
        <f>CE71</f>
        <v>418307467.14000005</v>
      </c>
      <c r="N815" s="180">
        <f>CE76</f>
        <v>462666</v>
      </c>
      <c r="O815" s="180">
        <f>CE74</f>
        <v>580891407.3499999</v>
      </c>
      <c r="P815" s="180">
        <f>CE77</f>
        <v>1193031</v>
      </c>
      <c r="Q815" s="180">
        <f>CE78</f>
        <v>288724</v>
      </c>
      <c r="R815" s="180">
        <f>CE79</f>
        <v>1623741</v>
      </c>
      <c r="S815" s="180">
        <f>CE80</f>
        <v>452.42000000000007</v>
      </c>
      <c r="T815" s="266">
        <f>CE81</f>
        <v>0</v>
      </c>
      <c r="U815" s="181" t="s">
        <v>1006</v>
      </c>
      <c r="V815" s="181" t="s">
        <v>1006</v>
      </c>
      <c r="W815" s="181" t="s">
        <v>1006</v>
      </c>
      <c r="X815" s="181" t="s">
        <v>1006</v>
      </c>
      <c r="Y815" s="181" t="s">
        <v>1006</v>
      </c>
      <c r="Z815" s="180">
        <f>M715</f>
        <v>0</v>
      </c>
    </row>
    <row r="816" spans="1:26" ht="12.65" customHeight="1" x14ac:dyDescent="0.2">
      <c r="B816" s="180" t="s">
        <v>471</v>
      </c>
      <c r="C816" s="199" t="s">
        <v>1007</v>
      </c>
      <c r="D816" s="180">
        <f>C376</f>
        <v>0</v>
      </c>
      <c r="E816" s="180">
        <f>C377</f>
        <v>0</v>
      </c>
      <c r="F816" s="180">
        <f>C378</f>
        <v>115674817</v>
      </c>
      <c r="G816" s="243">
        <f>C379</f>
        <v>34399267</v>
      </c>
      <c r="H816" s="243">
        <f>C380</f>
        <v>137222715</v>
      </c>
      <c r="I816" s="243">
        <f>C381</f>
        <v>92274048</v>
      </c>
      <c r="J816" s="243">
        <f>C382</f>
        <v>1675456</v>
      </c>
      <c r="K816" s="243">
        <f>C383</f>
        <v>11644471</v>
      </c>
      <c r="L816" s="243">
        <f>C384+C385+C386+C388</f>
        <v>22885901</v>
      </c>
      <c r="M816" s="243">
        <f>C368</f>
        <v>0</v>
      </c>
      <c r="N816" s="180">
        <f>D360</f>
        <v>0</v>
      </c>
      <c r="O816" s="180">
        <f>C358</f>
        <v>0</v>
      </c>
    </row>
  </sheetData>
  <mergeCells count="1">
    <mergeCell ref="B220:C220"/>
  </mergeCells>
  <phoneticPr fontId="0" type="noConversion"/>
  <hyperlinks>
    <hyperlink ref="E16" r:id="rId1" xr:uid="{00000000-0004-0000-0900-000000000000}"/>
    <hyperlink ref="C17" r:id="rId2" xr:uid="{00000000-0004-0000-0900-000001000000}"/>
  </hyperlinks>
  <printOptions horizontalCentered="1" gridLinesSet="0"/>
  <pageMargins left="0.25" right="0.25" top="0.5" bottom="0.5" header="0.5" footer="0.5"/>
  <pageSetup scale="95" orientation="portrait" r:id="rId3"/>
  <headerFooter alignWithMargins="0"/>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D7C2FD-C73B-4A2A-8981-F59963BA1F22}">
  <dimension ref="A1:CK817"/>
  <sheetViews>
    <sheetView topLeftCell="A188" workbookViewId="0">
      <selection activeCell="C232" sqref="C232"/>
    </sheetView>
  </sheetViews>
  <sheetFormatPr defaultColWidth="11.75" defaultRowHeight="14.15" x14ac:dyDescent="0.35"/>
  <cols>
    <col min="1" max="1" width="29.5625" style="180" customWidth="1"/>
    <col min="2" max="2" width="15.5625" style="180" customWidth="1"/>
    <col min="3" max="3" width="14.75" style="180" customWidth="1"/>
    <col min="4" max="4" width="13.25" style="180" customWidth="1"/>
    <col min="5" max="5" width="11.75" style="180"/>
    <col min="6" max="9" width="11.75" style="299"/>
    <col min="10" max="10" width="11.75" style="180"/>
    <col min="11" max="11" width="16.4375" style="180" customWidth="1"/>
    <col min="12" max="16384" width="11.75" style="180"/>
  </cols>
  <sheetData>
    <row r="1" spans="1:6" ht="12.75" customHeight="1" x14ac:dyDescent="0.35">
      <c r="A1" s="233" t="s">
        <v>1232</v>
      </c>
      <c r="B1" s="234"/>
      <c r="C1" s="234"/>
      <c r="D1" s="234"/>
      <c r="E1" s="234"/>
      <c r="F1" s="298"/>
    </row>
    <row r="2" spans="1:6" ht="12.75" customHeight="1" x14ac:dyDescent="0.35">
      <c r="A2" s="234" t="s">
        <v>1233</v>
      </c>
      <c r="B2" s="234"/>
      <c r="C2" s="235"/>
      <c r="D2" s="234"/>
      <c r="E2" s="234"/>
      <c r="F2" s="298"/>
    </row>
    <row r="3" spans="1:6" ht="12.75" customHeight="1" x14ac:dyDescent="0.35">
      <c r="A3" s="199"/>
      <c r="C3" s="236"/>
    </row>
    <row r="4" spans="1:6" ht="12.75" customHeight="1" x14ac:dyDescent="0.35">
      <c r="C4" s="236"/>
    </row>
    <row r="5" spans="1:6" ht="12.75" customHeight="1" x14ac:dyDescent="0.35">
      <c r="A5" s="199" t="s">
        <v>1260</v>
      </c>
      <c r="C5" s="236"/>
    </row>
    <row r="6" spans="1:6" ht="12.75" customHeight="1" x14ac:dyDescent="0.35">
      <c r="A6" s="199" t="s">
        <v>0</v>
      </c>
      <c r="C6" s="236"/>
    </row>
    <row r="7" spans="1:6" ht="12.75" customHeight="1" x14ac:dyDescent="0.35">
      <c r="A7" s="199" t="s">
        <v>1</v>
      </c>
      <c r="C7" s="236"/>
    </row>
    <row r="8" spans="1:6" ht="12.75" customHeight="1" x14ac:dyDescent="0.35">
      <c r="C8" s="236"/>
    </row>
    <row r="9" spans="1:6" ht="12.75" customHeight="1" x14ac:dyDescent="0.35">
      <c r="C9" s="236"/>
    </row>
    <row r="10" spans="1:6" ht="12.75" customHeight="1" x14ac:dyDescent="0.35">
      <c r="A10" s="198" t="s">
        <v>1228</v>
      </c>
      <c r="C10" s="236"/>
    </row>
    <row r="11" spans="1:6" ht="12.75" customHeight="1" x14ac:dyDescent="0.35">
      <c r="A11" s="198" t="s">
        <v>1231</v>
      </c>
      <c r="C11" s="236"/>
    </row>
    <row r="12" spans="1:6" ht="12.75" customHeight="1" x14ac:dyDescent="0.35">
      <c r="C12" s="236"/>
    </row>
    <row r="13" spans="1:6" ht="12.75" customHeight="1" x14ac:dyDescent="0.35">
      <c r="C13" s="236"/>
    </row>
    <row r="14" spans="1:6" ht="12.75" customHeight="1" x14ac:dyDescent="0.35">
      <c r="A14" s="199" t="s">
        <v>2</v>
      </c>
      <c r="C14" s="236"/>
    </row>
    <row r="15" spans="1:6" ht="12.75" customHeight="1" x14ac:dyDescent="0.35">
      <c r="A15" s="199"/>
      <c r="C15" s="236"/>
    </row>
    <row r="16" spans="1:6" ht="12.75" customHeight="1" x14ac:dyDescent="0.35">
      <c r="A16" s="180" t="s">
        <v>1264</v>
      </c>
      <c r="C16" s="236"/>
      <c r="F16" s="300" t="s">
        <v>1261</v>
      </c>
    </row>
    <row r="17" spans="1:6" ht="12.75" customHeight="1" x14ac:dyDescent="0.35">
      <c r="A17" s="180" t="s">
        <v>1230</v>
      </c>
      <c r="C17" s="290" t="s">
        <v>1261</v>
      </c>
    </row>
    <row r="18" spans="1:6" ht="12.75" customHeight="1" x14ac:dyDescent="0.35">
      <c r="A18" s="228"/>
      <c r="C18" s="236"/>
    </row>
    <row r="19" spans="1:6" ht="12.75" customHeight="1" x14ac:dyDescent="0.35">
      <c r="C19" s="236"/>
    </row>
    <row r="20" spans="1:6" ht="12.75" customHeight="1" x14ac:dyDescent="0.35">
      <c r="A20" s="275" t="s">
        <v>1234</v>
      </c>
      <c r="B20" s="275"/>
      <c r="C20" s="291"/>
      <c r="D20" s="275"/>
      <c r="E20" s="275"/>
      <c r="F20" s="301"/>
    </row>
    <row r="21" spans="1:6" ht="22.5" customHeight="1" x14ac:dyDescent="0.35">
      <c r="A21" s="199"/>
      <c r="C21" s="236"/>
    </row>
    <row r="22" spans="1:6" ht="12.65" customHeight="1" x14ac:dyDescent="0.35">
      <c r="A22" s="240" t="s">
        <v>1256</v>
      </c>
      <c r="B22" s="241"/>
      <c r="C22" s="242"/>
      <c r="D22" s="240"/>
      <c r="E22" s="240"/>
    </row>
    <row r="23" spans="1:6" ht="12.65" customHeight="1" x14ac:dyDescent="0.35">
      <c r="B23" s="199"/>
      <c r="C23" s="236"/>
    </row>
    <row r="24" spans="1:6" ht="12.65" customHeight="1" x14ac:dyDescent="0.35">
      <c r="A24" s="243" t="s">
        <v>3</v>
      </c>
      <c r="C24" s="236"/>
    </row>
    <row r="25" spans="1:6" ht="12.65" customHeight="1" x14ac:dyDescent="0.35">
      <c r="A25" s="198" t="s">
        <v>1235</v>
      </c>
      <c r="C25" s="236"/>
    </row>
    <row r="26" spans="1:6" ht="12.65" customHeight="1" x14ac:dyDescent="0.35">
      <c r="A26" s="199" t="s">
        <v>4</v>
      </c>
      <c r="C26" s="236"/>
    </row>
    <row r="27" spans="1:6" ht="12.65" customHeight="1" x14ac:dyDescent="0.35">
      <c r="A27" s="198" t="s">
        <v>1236</v>
      </c>
      <c r="C27" s="236"/>
    </row>
    <row r="28" spans="1:6" ht="12.65" customHeight="1" x14ac:dyDescent="0.35">
      <c r="A28" s="199" t="s">
        <v>5</v>
      </c>
      <c r="C28" s="236"/>
    </row>
    <row r="29" spans="1:6" ht="12.65" customHeight="1" x14ac:dyDescent="0.35">
      <c r="A29" s="198"/>
      <c r="C29" s="236"/>
    </row>
    <row r="30" spans="1:6" ht="12.65" customHeight="1" x14ac:dyDescent="0.35">
      <c r="A30" s="180" t="s">
        <v>6</v>
      </c>
      <c r="C30" s="236"/>
    </row>
    <row r="31" spans="1:6" ht="12.65" customHeight="1" x14ac:dyDescent="0.35">
      <c r="A31" s="199" t="s">
        <v>7</v>
      </c>
      <c r="C31" s="236"/>
    </row>
    <row r="32" spans="1:6" ht="12.65" customHeight="1" x14ac:dyDescent="0.35">
      <c r="A32" s="199" t="s">
        <v>8</v>
      </c>
      <c r="C32" s="236"/>
    </row>
    <row r="33" spans="1:83" ht="12.65" customHeight="1" x14ac:dyDescent="0.35">
      <c r="A33" s="198" t="s">
        <v>1237</v>
      </c>
      <c r="C33" s="236"/>
    </row>
    <row r="34" spans="1:83" ht="12.65" customHeight="1" x14ac:dyDescent="0.35">
      <c r="A34" s="199" t="s">
        <v>9</v>
      </c>
      <c r="C34" s="236"/>
    </row>
    <row r="35" spans="1:83" ht="12.65" customHeight="1" x14ac:dyDescent="0.35">
      <c r="A35" s="199"/>
      <c r="C35" s="236"/>
    </row>
    <row r="36" spans="1:83" ht="12.65" customHeight="1" x14ac:dyDescent="0.35">
      <c r="A36" s="198" t="s">
        <v>1238</v>
      </c>
      <c r="C36" s="236"/>
    </row>
    <row r="37" spans="1:83" ht="12.65" customHeight="1" x14ac:dyDescent="0.35">
      <c r="A37" s="199" t="s">
        <v>1229</v>
      </c>
      <c r="C37" s="236"/>
    </row>
    <row r="38" spans="1:83" ht="12" customHeight="1" x14ac:dyDescent="0.35">
      <c r="A38" s="198"/>
      <c r="C38" s="236"/>
    </row>
    <row r="39" spans="1:83" ht="12.65" customHeight="1" x14ac:dyDescent="0.35">
      <c r="A39" s="199"/>
      <c r="C39" s="236"/>
    </row>
    <row r="40" spans="1:83" ht="12" customHeight="1" x14ac:dyDescent="0.35">
      <c r="A40" s="199"/>
      <c r="C40" s="236"/>
    </row>
    <row r="41" spans="1:83" ht="12" customHeight="1" x14ac:dyDescent="0.35">
      <c r="A41" s="199"/>
      <c r="C41" s="244"/>
      <c r="D41" s="245"/>
      <c r="E41" s="244"/>
      <c r="F41" s="302"/>
      <c r="G41" s="302"/>
      <c r="H41" s="302"/>
      <c r="I41" s="302"/>
      <c r="J41" s="244"/>
      <c r="K41" s="244"/>
      <c r="L41" s="244"/>
      <c r="M41" s="244"/>
      <c r="N41" s="244"/>
      <c r="O41" s="244"/>
      <c r="P41" s="244"/>
      <c r="Q41" s="244"/>
      <c r="R41" s="244"/>
      <c r="S41" s="244"/>
      <c r="T41" s="244"/>
      <c r="U41" s="244"/>
      <c r="V41" s="244"/>
      <c r="W41" s="244"/>
      <c r="X41" s="244"/>
      <c r="Y41" s="244"/>
      <c r="Z41" s="244"/>
      <c r="AA41" s="244"/>
      <c r="AB41" s="244"/>
      <c r="AC41" s="244"/>
      <c r="AD41" s="244"/>
      <c r="AE41" s="244"/>
      <c r="AF41" s="244"/>
      <c r="AG41" s="244"/>
      <c r="AH41" s="244"/>
      <c r="AI41" s="244"/>
      <c r="AJ41" s="244"/>
      <c r="AK41" s="244"/>
      <c r="AL41" s="244"/>
      <c r="AM41" s="244"/>
      <c r="AN41" s="244"/>
      <c r="AO41" s="244"/>
      <c r="AP41" s="244"/>
      <c r="AQ41" s="244"/>
      <c r="AR41" s="244"/>
      <c r="AS41" s="244"/>
      <c r="AT41" s="244"/>
      <c r="AU41" s="244"/>
      <c r="AV41" s="244"/>
      <c r="AW41" s="244"/>
      <c r="AX41" s="244"/>
      <c r="AY41" s="244"/>
      <c r="AZ41" s="244"/>
      <c r="BA41" s="244"/>
      <c r="BB41" s="244"/>
      <c r="BC41" s="244"/>
      <c r="BD41" s="244"/>
      <c r="BE41" s="244"/>
      <c r="BF41" s="244"/>
      <c r="BG41" s="244"/>
      <c r="BH41" s="244"/>
      <c r="BI41" s="244"/>
      <c r="BJ41" s="244"/>
      <c r="BK41" s="244"/>
      <c r="BL41" s="244"/>
      <c r="BM41" s="244"/>
      <c r="BN41" s="244"/>
      <c r="BO41" s="244"/>
      <c r="BP41" s="244"/>
      <c r="BQ41" s="244"/>
      <c r="BR41" s="244"/>
      <c r="BS41" s="244"/>
      <c r="BT41" s="244"/>
      <c r="BU41" s="244"/>
      <c r="BV41" s="244"/>
      <c r="BW41" s="244"/>
      <c r="BX41" s="244"/>
      <c r="BY41" s="244"/>
      <c r="BZ41" s="244"/>
      <c r="CA41" s="244"/>
      <c r="CB41" s="244"/>
      <c r="CC41" s="244"/>
    </row>
    <row r="42" spans="1:83" ht="12" customHeight="1" x14ac:dyDescent="0.35">
      <c r="A42" s="199"/>
      <c r="C42" s="244"/>
      <c r="D42" s="245"/>
      <c r="E42" s="244"/>
      <c r="F42" s="302"/>
      <c r="G42" s="302"/>
      <c r="H42" s="302"/>
      <c r="I42" s="302"/>
      <c r="J42" s="244"/>
      <c r="K42" s="244"/>
      <c r="L42" s="244"/>
      <c r="M42" s="244"/>
      <c r="N42" s="244"/>
      <c r="O42" s="244"/>
      <c r="P42" s="244"/>
      <c r="Q42" s="244"/>
      <c r="R42" s="244"/>
      <c r="S42" s="244"/>
      <c r="T42" s="244"/>
      <c r="U42" s="244"/>
      <c r="V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c r="AW42" s="244"/>
      <c r="AX42" s="244"/>
      <c r="AY42" s="244"/>
      <c r="AZ42" s="244"/>
      <c r="BA42" s="244"/>
      <c r="BB42" s="244"/>
      <c r="BC42" s="244"/>
      <c r="BD42" s="244"/>
      <c r="BE42" s="244"/>
      <c r="BF42" s="244"/>
      <c r="BG42" s="244"/>
      <c r="BH42" s="244"/>
      <c r="BI42" s="244"/>
      <c r="BJ42" s="244"/>
      <c r="BK42" s="244"/>
      <c r="BL42" s="244"/>
      <c r="BM42" s="244"/>
      <c r="BN42" s="244"/>
      <c r="BO42" s="244"/>
      <c r="BP42" s="244"/>
      <c r="BQ42" s="244"/>
      <c r="BR42" s="244"/>
      <c r="BS42" s="244"/>
      <c r="BT42" s="244"/>
      <c r="BU42" s="244"/>
      <c r="BV42" s="244"/>
      <c r="BW42" s="244"/>
      <c r="BX42" s="244"/>
      <c r="BY42" s="244"/>
      <c r="BZ42" s="244"/>
      <c r="CA42" s="244"/>
      <c r="CB42" s="244"/>
      <c r="CC42" s="244"/>
      <c r="CD42" s="246"/>
    </row>
    <row r="43" spans="1:83" ht="12" customHeight="1" x14ac:dyDescent="0.35">
      <c r="A43" s="199"/>
      <c r="C43" s="236"/>
      <c r="F43" s="303"/>
      <c r="AJ43" s="294" t="s">
        <v>1280</v>
      </c>
      <c r="AP43" s="295" t="s">
        <v>1281</v>
      </c>
    </row>
    <row r="44" spans="1:83" ht="12" customHeight="1" x14ac:dyDescent="0.35">
      <c r="A44" s="175"/>
      <c r="B44" s="175"/>
      <c r="C44" s="182" t="s">
        <v>10</v>
      </c>
      <c r="D44" s="170" t="s">
        <v>11</v>
      </c>
      <c r="E44" s="170" t="s">
        <v>12</v>
      </c>
      <c r="F44" s="304" t="s">
        <v>13</v>
      </c>
      <c r="G44" s="304" t="s">
        <v>14</v>
      </c>
      <c r="H44" s="304" t="s">
        <v>15</v>
      </c>
      <c r="I44" s="304" t="s">
        <v>16</v>
      </c>
      <c r="J44" s="170" t="s">
        <v>17</v>
      </c>
      <c r="K44" s="170" t="s">
        <v>18</v>
      </c>
      <c r="L44" s="170" t="s">
        <v>19</v>
      </c>
      <c r="M44" s="170" t="s">
        <v>20</v>
      </c>
      <c r="N44" s="170" t="s">
        <v>21</v>
      </c>
      <c r="O44" s="170" t="s">
        <v>22</v>
      </c>
      <c r="P44" s="170" t="s">
        <v>23</v>
      </c>
      <c r="Q44" s="170" t="s">
        <v>24</v>
      </c>
      <c r="R44" s="170" t="s">
        <v>25</v>
      </c>
      <c r="S44" s="170" t="s">
        <v>26</v>
      </c>
      <c r="T44" s="170" t="s">
        <v>27</v>
      </c>
      <c r="U44" s="170" t="s">
        <v>28</v>
      </c>
      <c r="V44" s="170" t="s">
        <v>29</v>
      </c>
      <c r="W44" s="170" t="s">
        <v>30</v>
      </c>
      <c r="X44" s="170" t="s">
        <v>31</v>
      </c>
      <c r="Y44" s="170" t="s">
        <v>32</v>
      </c>
      <c r="Z44" s="170" t="s">
        <v>33</v>
      </c>
      <c r="AA44" s="170" t="s">
        <v>34</v>
      </c>
      <c r="AB44" s="170" t="s">
        <v>35</v>
      </c>
      <c r="AC44" s="170" t="s">
        <v>36</v>
      </c>
      <c r="AD44" s="170" t="s">
        <v>37</v>
      </c>
      <c r="AE44" s="170" t="s">
        <v>38</v>
      </c>
      <c r="AF44" s="170" t="s">
        <v>39</v>
      </c>
      <c r="AG44" s="170" t="s">
        <v>40</v>
      </c>
      <c r="AH44" s="170" t="s">
        <v>41</v>
      </c>
      <c r="AI44" s="170" t="s">
        <v>42</v>
      </c>
      <c r="AJ44" s="170" t="s">
        <v>43</v>
      </c>
      <c r="AK44" s="170" t="s">
        <v>44</v>
      </c>
      <c r="AL44" s="170" t="s">
        <v>45</v>
      </c>
      <c r="AM44" s="170" t="s">
        <v>46</v>
      </c>
      <c r="AN44" s="170" t="s">
        <v>47</v>
      </c>
      <c r="AO44" s="170" t="s">
        <v>48</v>
      </c>
      <c r="AP44" s="170" t="s">
        <v>49</v>
      </c>
      <c r="AQ44" s="170" t="s">
        <v>50</v>
      </c>
      <c r="AR44" s="170" t="s">
        <v>51</v>
      </c>
      <c r="AS44" s="170" t="s">
        <v>52</v>
      </c>
      <c r="AT44" s="170" t="s">
        <v>53</v>
      </c>
      <c r="AU44" s="170" t="s">
        <v>54</v>
      </c>
      <c r="AV44" s="170" t="s">
        <v>55</v>
      </c>
      <c r="AW44" s="170" t="s">
        <v>56</v>
      </c>
      <c r="AX44" s="170" t="s">
        <v>57</v>
      </c>
      <c r="AY44" s="170" t="s">
        <v>58</v>
      </c>
      <c r="AZ44" s="170" t="s">
        <v>59</v>
      </c>
      <c r="BA44" s="170" t="s">
        <v>60</v>
      </c>
      <c r="BB44" s="170" t="s">
        <v>61</v>
      </c>
      <c r="BC44" s="170" t="s">
        <v>62</v>
      </c>
      <c r="BD44" s="170" t="s">
        <v>63</v>
      </c>
      <c r="BE44" s="170" t="s">
        <v>64</v>
      </c>
      <c r="BF44" s="170" t="s">
        <v>65</v>
      </c>
      <c r="BG44" s="170" t="s">
        <v>66</v>
      </c>
      <c r="BH44" s="170" t="s">
        <v>67</v>
      </c>
      <c r="BI44" s="170" t="s">
        <v>68</v>
      </c>
      <c r="BJ44" s="170" t="s">
        <v>69</v>
      </c>
      <c r="BK44" s="170" t="s">
        <v>70</v>
      </c>
      <c r="BL44" s="170" t="s">
        <v>71</v>
      </c>
      <c r="BM44" s="170" t="s">
        <v>72</v>
      </c>
      <c r="BN44" s="170" t="s">
        <v>73</v>
      </c>
      <c r="BO44" s="170" t="s">
        <v>74</v>
      </c>
      <c r="BP44" s="170" t="s">
        <v>75</v>
      </c>
      <c r="BQ44" s="170" t="s">
        <v>76</v>
      </c>
      <c r="BR44" s="170" t="s">
        <v>77</v>
      </c>
      <c r="BS44" s="170" t="s">
        <v>78</v>
      </c>
      <c r="BT44" s="170" t="s">
        <v>79</v>
      </c>
      <c r="BU44" s="170" t="s">
        <v>80</v>
      </c>
      <c r="BV44" s="170" t="s">
        <v>81</v>
      </c>
      <c r="BW44" s="170" t="s">
        <v>82</v>
      </c>
      <c r="BX44" s="170" t="s">
        <v>83</v>
      </c>
      <c r="BY44" s="170" t="s">
        <v>84</v>
      </c>
      <c r="BZ44" s="170" t="s">
        <v>85</v>
      </c>
      <c r="CA44" s="170" t="s">
        <v>86</v>
      </c>
      <c r="CB44" s="170" t="s">
        <v>87</v>
      </c>
      <c r="CC44" s="170" t="s">
        <v>88</v>
      </c>
      <c r="CD44" s="170" t="s">
        <v>89</v>
      </c>
      <c r="CE44" s="170" t="s">
        <v>90</v>
      </c>
    </row>
    <row r="45" spans="1:83" ht="12" customHeight="1" x14ac:dyDescent="0.35">
      <c r="A45" s="175"/>
      <c r="B45" s="247" t="s">
        <v>91</v>
      </c>
      <c r="C45" s="182" t="s">
        <v>92</v>
      </c>
      <c r="D45" s="170" t="s">
        <v>93</v>
      </c>
      <c r="E45" s="170" t="s">
        <v>94</v>
      </c>
      <c r="F45" s="304" t="s">
        <v>95</v>
      </c>
      <c r="G45" s="304" t="s">
        <v>96</v>
      </c>
      <c r="H45" s="304" t="s">
        <v>97</v>
      </c>
      <c r="I45" s="304" t="s">
        <v>98</v>
      </c>
      <c r="J45" s="170" t="s">
        <v>99</v>
      </c>
      <c r="K45" s="170" t="s">
        <v>100</v>
      </c>
      <c r="L45" s="170" t="s">
        <v>101</v>
      </c>
      <c r="M45" s="170" t="s">
        <v>102</v>
      </c>
      <c r="N45" s="170" t="s">
        <v>103</v>
      </c>
      <c r="O45" s="170" t="s">
        <v>104</v>
      </c>
      <c r="P45" s="170" t="s">
        <v>105</v>
      </c>
      <c r="Q45" s="170" t="s">
        <v>106</v>
      </c>
      <c r="R45" s="170" t="s">
        <v>107</v>
      </c>
      <c r="S45" s="170" t="s">
        <v>108</v>
      </c>
      <c r="T45" s="170" t="s">
        <v>1194</v>
      </c>
      <c r="U45" s="170" t="s">
        <v>109</v>
      </c>
      <c r="V45" s="170" t="s">
        <v>110</v>
      </c>
      <c r="W45" s="170" t="s">
        <v>111</v>
      </c>
      <c r="X45" s="170" t="s">
        <v>112</v>
      </c>
      <c r="Y45" s="170" t="s">
        <v>113</v>
      </c>
      <c r="Z45" s="170" t="s">
        <v>113</v>
      </c>
      <c r="AA45" s="170" t="s">
        <v>114</v>
      </c>
      <c r="AB45" s="170" t="s">
        <v>115</v>
      </c>
      <c r="AC45" s="170" t="s">
        <v>116</v>
      </c>
      <c r="AD45" s="170" t="s">
        <v>117</v>
      </c>
      <c r="AE45" s="170" t="s">
        <v>96</v>
      </c>
      <c r="AF45" s="170" t="s">
        <v>97</v>
      </c>
      <c r="AG45" s="170" t="s">
        <v>118</v>
      </c>
      <c r="AH45" s="170" t="s">
        <v>119</v>
      </c>
      <c r="AI45" s="170" t="s">
        <v>120</v>
      </c>
      <c r="AJ45" s="170" t="s">
        <v>121</v>
      </c>
      <c r="AK45" s="170" t="s">
        <v>122</v>
      </c>
      <c r="AL45" s="170" t="s">
        <v>123</v>
      </c>
      <c r="AM45" s="170" t="s">
        <v>124</v>
      </c>
      <c r="AN45" s="170" t="s">
        <v>110</v>
      </c>
      <c r="AO45" s="170" t="s">
        <v>125</v>
      </c>
      <c r="AP45" s="170" t="s">
        <v>126</v>
      </c>
      <c r="AQ45" s="170" t="s">
        <v>127</v>
      </c>
      <c r="AR45" s="170" t="s">
        <v>128</v>
      </c>
      <c r="AS45" s="170" t="s">
        <v>129</v>
      </c>
      <c r="AT45" s="170" t="s">
        <v>130</v>
      </c>
      <c r="AU45" s="170" t="s">
        <v>131</v>
      </c>
      <c r="AV45" s="170" t="s">
        <v>132</v>
      </c>
      <c r="AW45" s="170" t="s">
        <v>133</v>
      </c>
      <c r="AX45" s="170" t="s">
        <v>134</v>
      </c>
      <c r="AY45" s="170" t="s">
        <v>135</v>
      </c>
      <c r="AZ45" s="170" t="s">
        <v>136</v>
      </c>
      <c r="BA45" s="170" t="s">
        <v>137</v>
      </c>
      <c r="BB45" s="170" t="s">
        <v>138</v>
      </c>
      <c r="BC45" s="170" t="s">
        <v>108</v>
      </c>
      <c r="BD45" s="170" t="s">
        <v>139</v>
      </c>
      <c r="BE45" s="170" t="s">
        <v>140</v>
      </c>
      <c r="BF45" s="170" t="s">
        <v>141</v>
      </c>
      <c r="BG45" s="170" t="s">
        <v>142</v>
      </c>
      <c r="BH45" s="170" t="s">
        <v>143</v>
      </c>
      <c r="BI45" s="170" t="s">
        <v>144</v>
      </c>
      <c r="BJ45" s="170" t="s">
        <v>145</v>
      </c>
      <c r="BK45" s="170" t="s">
        <v>146</v>
      </c>
      <c r="BL45" s="170" t="s">
        <v>147</v>
      </c>
      <c r="BM45" s="170" t="s">
        <v>132</v>
      </c>
      <c r="BN45" s="170" t="s">
        <v>148</v>
      </c>
      <c r="BO45" s="170" t="s">
        <v>149</v>
      </c>
      <c r="BP45" s="170" t="s">
        <v>150</v>
      </c>
      <c r="BQ45" s="170" t="s">
        <v>151</v>
      </c>
      <c r="BR45" s="170" t="s">
        <v>152</v>
      </c>
      <c r="BS45" s="170" t="s">
        <v>153</v>
      </c>
      <c r="BT45" s="170" t="s">
        <v>154</v>
      </c>
      <c r="BU45" s="170" t="s">
        <v>155</v>
      </c>
      <c r="BV45" s="170" t="s">
        <v>155</v>
      </c>
      <c r="BW45" s="170" t="s">
        <v>155</v>
      </c>
      <c r="BX45" s="170" t="s">
        <v>156</v>
      </c>
      <c r="BY45" s="170" t="s">
        <v>157</v>
      </c>
      <c r="BZ45" s="170" t="s">
        <v>158</v>
      </c>
      <c r="CA45" s="170" t="s">
        <v>159</v>
      </c>
      <c r="CB45" s="170" t="s">
        <v>160</v>
      </c>
      <c r="CC45" s="170" t="s">
        <v>132</v>
      </c>
      <c r="CD45" s="170"/>
      <c r="CE45" s="170" t="s">
        <v>161</v>
      </c>
    </row>
    <row r="46" spans="1:83" ht="12.65" customHeight="1" x14ac:dyDescent="0.35">
      <c r="A46" s="175" t="s">
        <v>3</v>
      </c>
      <c r="B46" s="170" t="s">
        <v>162</v>
      </c>
      <c r="C46" s="182" t="s">
        <v>163</v>
      </c>
      <c r="D46" s="170" t="s">
        <v>163</v>
      </c>
      <c r="E46" s="170" t="s">
        <v>163</v>
      </c>
      <c r="F46" s="304" t="s">
        <v>164</v>
      </c>
      <c r="G46" s="304" t="s">
        <v>165</v>
      </c>
      <c r="H46" s="304" t="s">
        <v>163</v>
      </c>
      <c r="I46" s="304" t="s">
        <v>166</v>
      </c>
      <c r="J46" s="170"/>
      <c r="K46" s="170" t="s">
        <v>157</v>
      </c>
      <c r="L46" s="170" t="s">
        <v>167</v>
      </c>
      <c r="M46" s="170" t="s">
        <v>168</v>
      </c>
      <c r="N46" s="170" t="s">
        <v>169</v>
      </c>
      <c r="O46" s="170" t="s">
        <v>170</v>
      </c>
      <c r="P46" s="170" t="s">
        <v>169</v>
      </c>
      <c r="Q46" s="170" t="s">
        <v>171</v>
      </c>
      <c r="R46" s="170"/>
      <c r="S46" s="170" t="s">
        <v>169</v>
      </c>
      <c r="T46" s="170" t="s">
        <v>172</v>
      </c>
      <c r="U46" s="170"/>
      <c r="V46" s="170" t="s">
        <v>173</v>
      </c>
      <c r="W46" s="170" t="s">
        <v>174</v>
      </c>
      <c r="X46" s="170" t="s">
        <v>175</v>
      </c>
      <c r="Y46" s="170" t="s">
        <v>176</v>
      </c>
      <c r="Z46" s="170" t="s">
        <v>177</v>
      </c>
      <c r="AA46" s="170" t="s">
        <v>178</v>
      </c>
      <c r="AB46" s="170"/>
      <c r="AC46" s="170" t="s">
        <v>172</v>
      </c>
      <c r="AD46" s="170"/>
      <c r="AE46" s="170" t="s">
        <v>172</v>
      </c>
      <c r="AF46" s="170" t="s">
        <v>179</v>
      </c>
      <c r="AG46" s="170" t="s">
        <v>171</v>
      </c>
      <c r="AH46" s="170"/>
      <c r="AI46" s="170" t="s">
        <v>180</v>
      </c>
      <c r="AJ46" s="170"/>
      <c r="AK46" s="170" t="s">
        <v>172</v>
      </c>
      <c r="AL46" s="170" t="s">
        <v>172</v>
      </c>
      <c r="AM46" s="170" t="s">
        <v>172</v>
      </c>
      <c r="AN46" s="170" t="s">
        <v>181</v>
      </c>
      <c r="AO46" s="170" t="s">
        <v>182</v>
      </c>
      <c r="AP46" s="170" t="s">
        <v>121</v>
      </c>
      <c r="AQ46" s="170" t="s">
        <v>183</v>
      </c>
      <c r="AR46" s="170" t="s">
        <v>169</v>
      </c>
      <c r="AS46" s="170"/>
      <c r="AT46" s="170" t="s">
        <v>184</v>
      </c>
      <c r="AU46" s="170" t="s">
        <v>185</v>
      </c>
      <c r="AV46" s="170" t="s">
        <v>186</v>
      </c>
      <c r="AW46" s="170" t="s">
        <v>187</v>
      </c>
      <c r="AX46" s="170" t="s">
        <v>188</v>
      </c>
      <c r="AY46" s="170"/>
      <c r="AZ46" s="170"/>
      <c r="BA46" s="170" t="s">
        <v>189</v>
      </c>
      <c r="BB46" s="170" t="s">
        <v>169</v>
      </c>
      <c r="BC46" s="170" t="s">
        <v>183</v>
      </c>
      <c r="BD46" s="170"/>
      <c r="BE46" s="170"/>
      <c r="BF46" s="170"/>
      <c r="BG46" s="170"/>
      <c r="BH46" s="170" t="s">
        <v>190</v>
      </c>
      <c r="BI46" s="170" t="s">
        <v>169</v>
      </c>
      <c r="BJ46" s="170"/>
      <c r="BK46" s="170" t="s">
        <v>191</v>
      </c>
      <c r="BL46" s="170"/>
      <c r="BM46" s="170" t="s">
        <v>192</v>
      </c>
      <c r="BN46" s="170" t="s">
        <v>193</v>
      </c>
      <c r="BO46" s="170" t="s">
        <v>194</v>
      </c>
      <c r="BP46" s="170" t="s">
        <v>195</v>
      </c>
      <c r="BQ46" s="170" t="s">
        <v>196</v>
      </c>
      <c r="BR46" s="170"/>
      <c r="BS46" s="170" t="s">
        <v>197</v>
      </c>
      <c r="BT46" s="170" t="s">
        <v>169</v>
      </c>
      <c r="BU46" s="170" t="s">
        <v>198</v>
      </c>
      <c r="BV46" s="170" t="s">
        <v>199</v>
      </c>
      <c r="BW46" s="170" t="s">
        <v>200</v>
      </c>
      <c r="BX46" s="170" t="s">
        <v>151</v>
      </c>
      <c r="BY46" s="170" t="s">
        <v>193</v>
      </c>
      <c r="BZ46" s="170" t="s">
        <v>152</v>
      </c>
      <c r="CA46" s="170" t="s">
        <v>201</v>
      </c>
      <c r="CB46" s="170" t="s">
        <v>201</v>
      </c>
      <c r="CC46" s="170" t="s">
        <v>202</v>
      </c>
      <c r="CD46" s="170"/>
      <c r="CE46" s="170" t="s">
        <v>203</v>
      </c>
    </row>
    <row r="47" spans="1:83" ht="12.65" customHeight="1" x14ac:dyDescent="0.35">
      <c r="A47" s="175" t="s">
        <v>204</v>
      </c>
      <c r="B47" s="183">
        <f>SUM(C47:CC47)</f>
        <v>39706553.040000007</v>
      </c>
      <c r="C47" s="184">
        <v>1627714.55</v>
      </c>
      <c r="D47" s="184">
        <v>2170118.87</v>
      </c>
      <c r="E47" s="184">
        <v>5527261.8799999999</v>
      </c>
      <c r="F47" s="305"/>
      <c r="G47" s="305"/>
      <c r="H47" s="305"/>
      <c r="I47" s="305"/>
      <c r="J47" s="184">
        <v>0</v>
      </c>
      <c r="K47" s="184">
        <v>44.32</v>
      </c>
      <c r="L47" s="184"/>
      <c r="M47" s="184"/>
      <c r="N47" s="184"/>
      <c r="O47" s="184">
        <v>761425.43</v>
      </c>
      <c r="P47" s="184">
        <v>1684150.12</v>
      </c>
      <c r="Q47" s="184">
        <v>411322.71</v>
      </c>
      <c r="R47" s="184">
        <v>167796.13</v>
      </c>
      <c r="S47" s="184">
        <v>278383.62</v>
      </c>
      <c r="T47" s="184">
        <v>98615.61</v>
      </c>
      <c r="U47" s="184">
        <v>1586780.78</v>
      </c>
      <c r="V47" s="184">
        <v>9587.76</v>
      </c>
      <c r="W47" s="184">
        <v>200762.78</v>
      </c>
      <c r="X47" s="184">
        <v>223053.32</v>
      </c>
      <c r="Y47" s="184">
        <v>1902416.41</v>
      </c>
      <c r="Z47" s="184"/>
      <c r="AA47" s="184"/>
      <c r="AB47" s="184">
        <v>1651253.29</v>
      </c>
      <c r="AC47" s="184">
        <v>517508.6</v>
      </c>
      <c r="AD47" s="184">
        <v>0</v>
      </c>
      <c r="AE47" s="184">
        <v>688475.14</v>
      </c>
      <c r="AF47" s="184"/>
      <c r="AG47" s="184">
        <v>1355111.71</v>
      </c>
      <c r="AH47" s="184"/>
      <c r="AI47" s="184">
        <v>611266.41</v>
      </c>
      <c r="AJ47" s="184">
        <v>4372619.7</v>
      </c>
      <c r="AK47" s="184">
        <v>205145.47</v>
      </c>
      <c r="AL47" s="184">
        <v>168492.82</v>
      </c>
      <c r="AM47" s="184"/>
      <c r="AN47" s="184"/>
      <c r="AO47" s="184"/>
      <c r="AP47" s="184">
        <v>1802238.43</v>
      </c>
      <c r="AQ47" s="184"/>
      <c r="AR47" s="184">
        <v>2040828.52</v>
      </c>
      <c r="AS47" s="184"/>
      <c r="AT47" s="184"/>
      <c r="AU47" s="184"/>
      <c r="AV47" s="184"/>
      <c r="AW47" s="184"/>
      <c r="AX47" s="184"/>
      <c r="AY47" s="184">
        <v>892921.65</v>
      </c>
      <c r="AZ47" s="184"/>
      <c r="BA47" s="184">
        <v>228496.35</v>
      </c>
      <c r="BB47" s="184">
        <v>696991.62</v>
      </c>
      <c r="BC47" s="184"/>
      <c r="BD47" s="184"/>
      <c r="BE47" s="184">
        <v>255632.45</v>
      </c>
      <c r="BF47" s="184">
        <v>851517</v>
      </c>
      <c r="BG47" s="184"/>
      <c r="BH47" s="184">
        <v>153.65</v>
      </c>
      <c r="BI47" s="184"/>
      <c r="BJ47" s="184"/>
      <c r="BK47" s="184"/>
      <c r="BL47" s="184">
        <v>5.32</v>
      </c>
      <c r="BM47" s="184"/>
      <c r="BN47" s="184">
        <v>4418666.0999999996</v>
      </c>
      <c r="BO47" s="184"/>
      <c r="BP47" s="184"/>
      <c r="BQ47" s="184"/>
      <c r="BR47" s="184">
        <v>42862.02</v>
      </c>
      <c r="BS47" s="184"/>
      <c r="BT47" s="184">
        <v>48297.95</v>
      </c>
      <c r="BU47" s="184"/>
      <c r="BV47" s="184">
        <v>282447.71999999997</v>
      </c>
      <c r="BW47" s="184"/>
      <c r="BX47" s="184">
        <v>142015.64000000001</v>
      </c>
      <c r="BY47" s="184">
        <v>48547.22</v>
      </c>
      <c r="BZ47" s="184"/>
      <c r="CA47" s="184">
        <v>1735623.97</v>
      </c>
      <c r="CB47" s="184"/>
      <c r="CC47" s="184"/>
      <c r="CD47" s="195"/>
      <c r="CE47" s="195">
        <f>SUM(C47:CC47)</f>
        <v>39706553.040000007</v>
      </c>
    </row>
    <row r="48" spans="1:83" ht="12.65" customHeight="1" x14ac:dyDescent="0.35">
      <c r="A48" s="175" t="s">
        <v>205</v>
      </c>
      <c r="B48" s="183"/>
      <c r="C48" s="248">
        <f>ROUND(((B48/CE61)*C61),0)</f>
        <v>0</v>
      </c>
      <c r="D48" s="248">
        <f>ROUND(((B48/CE61)*D61),0)</f>
        <v>0</v>
      </c>
      <c r="E48" s="195">
        <f>ROUND(((B48/CE61)*E61),0)</f>
        <v>0</v>
      </c>
      <c r="F48" s="306">
        <f>ROUND(((B48/CE61)*F61),0)</f>
        <v>0</v>
      </c>
      <c r="G48" s="306">
        <f>ROUND(((B48/CE61)*G61),0)</f>
        <v>0</v>
      </c>
      <c r="H48" s="306">
        <f>ROUND(((B48/CE61)*H61),0)</f>
        <v>0</v>
      </c>
      <c r="I48" s="306">
        <f>ROUND(((B48/CE61)*I61),0)</f>
        <v>0</v>
      </c>
      <c r="J48" s="195">
        <f>ROUND(((B48/CE61)*J61),0)</f>
        <v>0</v>
      </c>
      <c r="K48" s="195">
        <f>ROUND(((B48/CE61)*K61),0)</f>
        <v>0</v>
      </c>
      <c r="L48" s="195">
        <f>ROUND(((B48/CE61)*L61),0)</f>
        <v>0</v>
      </c>
      <c r="M48" s="195">
        <f>ROUND(((B48/CE61)*M61),0)</f>
        <v>0</v>
      </c>
      <c r="N48" s="195">
        <f>ROUND(((B48/CE61)*N61),0)</f>
        <v>0</v>
      </c>
      <c r="O48" s="195">
        <f>ROUND(((B48/CE61)*O61),0)</f>
        <v>0</v>
      </c>
      <c r="P48" s="195">
        <f>ROUND(((B48/CE61)*P61),0)</f>
        <v>0</v>
      </c>
      <c r="Q48" s="195">
        <f>ROUND(((B48/CE61)*Q61),0)</f>
        <v>0</v>
      </c>
      <c r="R48" s="195">
        <f>ROUND(((B48/CE61)*R61),0)</f>
        <v>0</v>
      </c>
      <c r="S48" s="195">
        <f>ROUND(((B48/CE61)*S61),0)</f>
        <v>0</v>
      </c>
      <c r="T48" s="195">
        <f>ROUND(((B48/CE61)*T61),0)</f>
        <v>0</v>
      </c>
      <c r="U48" s="195">
        <f>ROUND(((B48/CE61)*U61),0)</f>
        <v>0</v>
      </c>
      <c r="V48" s="195">
        <f>ROUND(((B48/CE61)*V61),0)</f>
        <v>0</v>
      </c>
      <c r="W48" s="195">
        <f>ROUND(((B48/CE61)*W61),0)</f>
        <v>0</v>
      </c>
      <c r="X48" s="195">
        <f>ROUND(((B48/CE61)*X61),0)</f>
        <v>0</v>
      </c>
      <c r="Y48" s="195">
        <f>ROUND(((B48/CE61)*Y61),0)</f>
        <v>0</v>
      </c>
      <c r="Z48" s="195">
        <f>ROUND(((B48/CE61)*Z61),0)</f>
        <v>0</v>
      </c>
      <c r="AA48" s="195">
        <f>ROUND(((B48/CE61)*AA61),0)</f>
        <v>0</v>
      </c>
      <c r="AB48" s="195">
        <f>ROUND(((B48/CE61)*AB61),0)</f>
        <v>0</v>
      </c>
      <c r="AC48" s="195">
        <f>ROUND(((B48/CE61)*AC61),0)</f>
        <v>0</v>
      </c>
      <c r="AD48" s="195">
        <f>ROUND(((B48/CE61)*AD61),0)</f>
        <v>0</v>
      </c>
      <c r="AE48" s="195">
        <f>ROUND(((B48/CE61)*AE61),0)</f>
        <v>0</v>
      </c>
      <c r="AF48" s="195">
        <f>ROUND(((B48/CE61)*AF61),0)</f>
        <v>0</v>
      </c>
      <c r="AG48" s="195">
        <f>ROUND(((B48/CE61)*AG61),0)</f>
        <v>0</v>
      </c>
      <c r="AH48" s="195">
        <f>ROUND(((B48/CE61)*AH61),0)</f>
        <v>0</v>
      </c>
      <c r="AI48" s="195">
        <f>ROUND(((B48/CE61)*AI61),0)</f>
        <v>0</v>
      </c>
      <c r="AJ48" s="195">
        <f>ROUND(((B48/CE61)*AJ61),0)</f>
        <v>0</v>
      </c>
      <c r="AK48" s="195">
        <f>ROUND(((B48/CE61)*AK61),0)</f>
        <v>0</v>
      </c>
      <c r="AL48" s="195">
        <f>ROUND(((B48/CE61)*AL61),0)</f>
        <v>0</v>
      </c>
      <c r="AM48" s="195">
        <f>ROUND(((B48/CE61)*AM61),0)</f>
        <v>0</v>
      </c>
      <c r="AN48" s="195">
        <f>ROUND(((B48/CE61)*AN61),0)</f>
        <v>0</v>
      </c>
      <c r="AO48" s="195">
        <f>ROUND(((B48/CE61)*AO61),0)</f>
        <v>0</v>
      </c>
      <c r="AP48" s="195">
        <f>ROUND(((B48/CE61)*AP61),0)</f>
        <v>0</v>
      </c>
      <c r="AQ48" s="195">
        <f>ROUND(((B48/CE61)*AQ61),0)</f>
        <v>0</v>
      </c>
      <c r="AR48" s="195">
        <f>ROUND(((B48/CE61)*AR61),0)</f>
        <v>0</v>
      </c>
      <c r="AS48" s="195">
        <f>ROUND(((B48/CE61)*AS61),0)</f>
        <v>0</v>
      </c>
      <c r="AT48" s="195">
        <f>ROUND(((B48/CE61)*AT61),0)</f>
        <v>0</v>
      </c>
      <c r="AU48" s="195">
        <f>ROUND(((B48/CE61)*AU61),0)</f>
        <v>0</v>
      </c>
      <c r="AV48" s="195">
        <f>ROUND(((B48/CE61)*AV61),0)</f>
        <v>0</v>
      </c>
      <c r="AW48" s="195">
        <f>ROUND(((B48/CE61)*AW61),0)</f>
        <v>0</v>
      </c>
      <c r="AX48" s="195">
        <f>ROUND(((B48/CE61)*AX61),0)</f>
        <v>0</v>
      </c>
      <c r="AY48" s="195">
        <f>ROUND(((B48/CE61)*AY61),0)</f>
        <v>0</v>
      </c>
      <c r="AZ48" s="195">
        <f>ROUND(((B48/CE61)*AZ61),0)</f>
        <v>0</v>
      </c>
      <c r="BA48" s="195">
        <f>ROUND(((B48/CE61)*BA61),0)</f>
        <v>0</v>
      </c>
      <c r="BB48" s="195">
        <f>ROUND(((B48/CE61)*BB61),0)</f>
        <v>0</v>
      </c>
      <c r="BC48" s="195">
        <f>ROUND(((B48/CE61)*BC61),0)</f>
        <v>0</v>
      </c>
      <c r="BD48" s="195">
        <f>ROUND(((B48/CE61)*BD61),0)</f>
        <v>0</v>
      </c>
      <c r="BE48" s="195">
        <f>ROUND(((B48/CE61)*BE61),0)</f>
        <v>0</v>
      </c>
      <c r="BF48" s="195">
        <f>ROUND(((B48/CE61)*BF61),0)</f>
        <v>0</v>
      </c>
      <c r="BG48" s="195">
        <f>ROUND(((B48/CE61)*BG61),0)</f>
        <v>0</v>
      </c>
      <c r="BH48" s="195">
        <f>ROUND(((B48/CE61)*BH61),0)</f>
        <v>0</v>
      </c>
      <c r="BI48" s="195">
        <f>ROUND(((B48/CE61)*BI61),0)</f>
        <v>0</v>
      </c>
      <c r="BJ48" s="195">
        <f>ROUND(((B48/CE61)*BJ61),0)</f>
        <v>0</v>
      </c>
      <c r="BK48" s="195">
        <f t="shared" ref="BK48:CC48" si="0">ROUND((($B$48/$CE$61)*BK61),0)</f>
        <v>0</v>
      </c>
      <c r="BL48" s="195">
        <f t="shared" si="0"/>
        <v>0</v>
      </c>
      <c r="BM48" s="195">
        <f t="shared" si="0"/>
        <v>0</v>
      </c>
      <c r="BN48" s="195">
        <f t="shared" si="0"/>
        <v>0</v>
      </c>
      <c r="BO48" s="195">
        <f t="shared" si="0"/>
        <v>0</v>
      </c>
      <c r="BP48" s="195">
        <f t="shared" si="0"/>
        <v>0</v>
      </c>
      <c r="BQ48" s="195">
        <f t="shared" si="0"/>
        <v>0</v>
      </c>
      <c r="BR48" s="195">
        <f t="shared" si="0"/>
        <v>0</v>
      </c>
      <c r="BS48" s="195">
        <f t="shared" si="0"/>
        <v>0</v>
      </c>
      <c r="BT48" s="195">
        <f t="shared" si="0"/>
        <v>0</v>
      </c>
      <c r="BU48" s="195">
        <f t="shared" si="0"/>
        <v>0</v>
      </c>
      <c r="BV48" s="195">
        <f t="shared" si="0"/>
        <v>0</v>
      </c>
      <c r="BW48" s="195">
        <f t="shared" si="0"/>
        <v>0</v>
      </c>
      <c r="BX48" s="195">
        <f t="shared" si="0"/>
        <v>0</v>
      </c>
      <c r="BY48" s="195">
        <f t="shared" si="0"/>
        <v>0</v>
      </c>
      <c r="BZ48" s="195">
        <f t="shared" si="0"/>
        <v>0</v>
      </c>
      <c r="CA48" s="195">
        <f t="shared" si="0"/>
        <v>0</v>
      </c>
      <c r="CB48" s="195">
        <f t="shared" si="0"/>
        <v>0</v>
      </c>
      <c r="CC48" s="195">
        <f t="shared" si="0"/>
        <v>0</v>
      </c>
      <c r="CD48" s="195"/>
      <c r="CE48" s="195">
        <f>SUM(C48:CD48)</f>
        <v>0</v>
      </c>
    </row>
    <row r="49" spans="1:84" ht="12.65" customHeight="1" x14ac:dyDescent="0.35">
      <c r="A49" s="175" t="s">
        <v>206</v>
      </c>
      <c r="B49" s="195">
        <f>B47+B48</f>
        <v>39706553.040000007</v>
      </c>
      <c r="C49" s="195"/>
      <c r="D49" s="195"/>
      <c r="E49" s="195"/>
      <c r="F49" s="306"/>
      <c r="G49" s="306"/>
      <c r="H49" s="306"/>
      <c r="I49" s="306"/>
      <c r="J49" s="195"/>
      <c r="K49" s="195"/>
      <c r="L49" s="195"/>
      <c r="M49" s="195"/>
      <c r="N49" s="195"/>
      <c r="O49" s="195"/>
      <c r="P49" s="195"/>
      <c r="Q49" s="195"/>
      <c r="R49" s="195"/>
      <c r="S49" s="195"/>
      <c r="T49" s="195"/>
      <c r="U49" s="195"/>
      <c r="V49" s="195"/>
      <c r="W49" s="195"/>
      <c r="X49" s="195"/>
      <c r="Y49" s="195"/>
      <c r="Z49" s="195"/>
      <c r="AA49" s="195"/>
      <c r="AB49" s="195"/>
      <c r="AC49" s="195"/>
      <c r="AD49" s="195"/>
      <c r="AE49" s="195"/>
      <c r="AF49" s="195"/>
      <c r="AG49" s="195"/>
      <c r="AH49" s="195"/>
      <c r="AI49" s="195"/>
      <c r="AJ49" s="195"/>
      <c r="AK49" s="195"/>
      <c r="AL49" s="195"/>
      <c r="AM49" s="195"/>
      <c r="AN49" s="195"/>
      <c r="AO49" s="195"/>
      <c r="AP49" s="195"/>
      <c r="AQ49" s="195"/>
      <c r="AR49" s="195"/>
      <c r="AS49" s="195"/>
      <c r="AT49" s="195"/>
      <c r="AU49" s="195"/>
      <c r="AV49" s="195"/>
      <c r="AW49" s="195"/>
      <c r="AX49" s="195"/>
      <c r="AY49" s="195"/>
      <c r="AZ49" s="195"/>
      <c r="BA49" s="195"/>
      <c r="BB49" s="195"/>
      <c r="BC49" s="195"/>
      <c r="BD49" s="195"/>
      <c r="BE49" s="195"/>
      <c r="BF49" s="195"/>
      <c r="BG49" s="195"/>
      <c r="BH49" s="195"/>
      <c r="BI49" s="195"/>
      <c r="BJ49" s="195"/>
      <c r="BK49" s="195"/>
      <c r="BL49" s="195"/>
      <c r="BM49" s="195"/>
      <c r="BN49" s="195"/>
      <c r="BO49" s="195"/>
      <c r="BP49" s="195"/>
      <c r="BQ49" s="195"/>
      <c r="BR49" s="195"/>
      <c r="BS49" s="195"/>
      <c r="BT49" s="195"/>
      <c r="BU49" s="195"/>
      <c r="BV49" s="195"/>
      <c r="BW49" s="195"/>
      <c r="BX49" s="195"/>
      <c r="BY49" s="195"/>
      <c r="BZ49" s="195"/>
      <c r="CA49" s="195"/>
      <c r="CB49" s="195"/>
      <c r="CC49" s="195"/>
      <c r="CD49" s="195"/>
      <c r="CE49" s="195"/>
    </row>
    <row r="50" spans="1:84" ht="12.65" customHeight="1" x14ac:dyDescent="0.35">
      <c r="A50" s="175" t="s">
        <v>6</v>
      </c>
      <c r="B50" s="195"/>
      <c r="C50" s="195"/>
      <c r="D50" s="195"/>
      <c r="E50" s="195"/>
      <c r="F50" s="306"/>
      <c r="G50" s="306"/>
      <c r="H50" s="306"/>
      <c r="I50" s="306"/>
      <c r="J50" s="195"/>
      <c r="K50" s="195"/>
      <c r="L50" s="195"/>
      <c r="M50" s="195"/>
      <c r="N50" s="195"/>
      <c r="O50" s="195"/>
      <c r="P50" s="195"/>
      <c r="Q50" s="195"/>
      <c r="R50" s="195"/>
      <c r="S50" s="195"/>
      <c r="T50" s="195"/>
      <c r="U50" s="195"/>
      <c r="V50" s="195"/>
      <c r="W50" s="195"/>
      <c r="X50" s="195"/>
      <c r="Y50" s="195"/>
      <c r="Z50" s="195"/>
      <c r="AA50" s="195"/>
      <c r="AB50" s="195"/>
      <c r="AC50" s="195"/>
      <c r="AD50" s="195"/>
      <c r="AE50" s="195"/>
      <c r="AF50" s="195"/>
      <c r="AG50" s="195"/>
      <c r="AH50" s="195"/>
      <c r="AI50" s="195"/>
      <c r="AJ50" s="195"/>
      <c r="AK50" s="195"/>
      <c r="AL50" s="195"/>
      <c r="AM50" s="195"/>
      <c r="AN50" s="195"/>
      <c r="AO50" s="195"/>
      <c r="AP50" s="195"/>
      <c r="AQ50" s="195"/>
      <c r="AR50" s="195"/>
      <c r="AS50" s="195"/>
      <c r="AT50" s="195"/>
      <c r="AU50" s="195"/>
      <c r="AV50" s="195"/>
      <c r="AW50" s="195"/>
      <c r="AX50" s="195"/>
      <c r="AY50" s="195"/>
      <c r="AZ50" s="195"/>
      <c r="BA50" s="195"/>
      <c r="BB50" s="195"/>
      <c r="BC50" s="195"/>
      <c r="BD50" s="195"/>
      <c r="BE50" s="195"/>
      <c r="BF50" s="195"/>
      <c r="BG50" s="195"/>
      <c r="BH50" s="195"/>
      <c r="BI50" s="195"/>
      <c r="BJ50" s="195"/>
      <c r="BK50" s="195"/>
      <c r="BL50" s="195"/>
      <c r="BM50" s="195"/>
      <c r="BN50" s="195"/>
      <c r="BO50" s="195"/>
      <c r="BP50" s="195"/>
      <c r="BQ50" s="195"/>
      <c r="BR50" s="195"/>
      <c r="BS50" s="195"/>
      <c r="BT50" s="195"/>
      <c r="BU50" s="195"/>
      <c r="BV50" s="195"/>
      <c r="BW50" s="195"/>
      <c r="BX50" s="195"/>
      <c r="BY50" s="195"/>
      <c r="BZ50" s="195"/>
      <c r="CA50" s="195"/>
      <c r="CB50" s="195"/>
      <c r="CC50" s="195"/>
      <c r="CD50" s="195"/>
      <c r="CE50" s="195"/>
    </row>
    <row r="51" spans="1:84" ht="12.65" customHeight="1" x14ac:dyDescent="0.35">
      <c r="A51" s="171" t="s">
        <v>207</v>
      </c>
      <c r="B51" s="183">
        <f>SUM(C51:CC51)</f>
        <v>11690527.16</v>
      </c>
      <c r="C51" s="184">
        <v>115105.1</v>
      </c>
      <c r="D51" s="184">
        <v>71491.64</v>
      </c>
      <c r="E51" s="184">
        <v>104399.11</v>
      </c>
      <c r="F51" s="305"/>
      <c r="G51" s="305"/>
      <c r="H51" s="305"/>
      <c r="I51" s="305"/>
      <c r="J51" s="184">
        <v>0</v>
      </c>
      <c r="K51" s="184">
        <v>26631.79</v>
      </c>
      <c r="L51" s="184"/>
      <c r="M51" s="184"/>
      <c r="N51" s="184"/>
      <c r="O51" s="184">
        <v>109175.49</v>
      </c>
      <c r="P51" s="184">
        <v>853504.45</v>
      </c>
      <c r="Q51" s="184">
        <v>5632.78</v>
      </c>
      <c r="R51" s="184">
        <v>17875.61</v>
      </c>
      <c r="S51" s="184">
        <v>217690.69</v>
      </c>
      <c r="T51" s="184">
        <v>0</v>
      </c>
      <c r="U51" s="184">
        <v>565078.72</v>
      </c>
      <c r="V51" s="184">
        <v>6126.43</v>
      </c>
      <c r="W51" s="184">
        <v>47129.17</v>
      </c>
      <c r="X51" s="184">
        <v>105642.14</v>
      </c>
      <c r="Y51" s="184">
        <v>742722.33</v>
      </c>
      <c r="Z51" s="184"/>
      <c r="AA51" s="184"/>
      <c r="AB51" s="184">
        <v>206015.94</v>
      </c>
      <c r="AC51" s="184">
        <v>12668.91</v>
      </c>
      <c r="AD51" s="184"/>
      <c r="AE51" s="184">
        <v>25025.75</v>
      </c>
      <c r="AF51" s="184"/>
      <c r="AG51" s="184">
        <v>20055.71</v>
      </c>
      <c r="AH51" s="184"/>
      <c r="AI51" s="184">
        <v>24901.83</v>
      </c>
      <c r="AJ51" s="184">
        <v>1045497.18</v>
      </c>
      <c r="AK51" s="184">
        <v>1028.53</v>
      </c>
      <c r="AL51" s="184">
        <v>11074.29</v>
      </c>
      <c r="AM51" s="184"/>
      <c r="AN51" s="184"/>
      <c r="AO51" s="184"/>
      <c r="AP51" s="184">
        <v>30498.03</v>
      </c>
      <c r="AQ51" s="184"/>
      <c r="AR51" s="184">
        <v>10538.89</v>
      </c>
      <c r="AS51" s="184"/>
      <c r="AT51" s="184"/>
      <c r="AU51" s="184"/>
      <c r="AV51" s="184"/>
      <c r="AW51" s="184"/>
      <c r="AX51" s="184"/>
      <c r="AY51" s="184">
        <v>16453.3</v>
      </c>
      <c r="AZ51" s="184"/>
      <c r="BA51" s="184">
        <v>14443.68</v>
      </c>
      <c r="BB51" s="184"/>
      <c r="BC51" s="184"/>
      <c r="BD51" s="184"/>
      <c r="BE51" s="184">
        <v>490735.94</v>
      </c>
      <c r="BF51" s="184">
        <v>1298.74</v>
      </c>
      <c r="BG51" s="184">
        <v>108110.52</v>
      </c>
      <c r="BH51" s="184">
        <v>1648503.52</v>
      </c>
      <c r="BI51" s="184"/>
      <c r="BJ51" s="184"/>
      <c r="BK51" s="184"/>
      <c r="BL51" s="184"/>
      <c r="BM51" s="184"/>
      <c r="BN51" s="184">
        <v>4936829.79</v>
      </c>
      <c r="BO51" s="184"/>
      <c r="BP51" s="184"/>
      <c r="BQ51" s="184"/>
      <c r="BR51" s="184"/>
      <c r="BS51" s="184"/>
      <c r="BT51" s="184">
        <v>117.93</v>
      </c>
      <c r="BU51" s="184"/>
      <c r="BV51" s="184"/>
      <c r="BW51" s="184"/>
      <c r="BX51" s="184"/>
      <c r="BY51" s="184">
        <v>89736.639999999999</v>
      </c>
      <c r="BZ51" s="184"/>
      <c r="CA51" s="184">
        <v>8786.59</v>
      </c>
      <c r="CB51" s="184"/>
      <c r="CC51" s="184"/>
      <c r="CD51" s="195"/>
      <c r="CE51" s="195">
        <f>SUM(C51:CD51)</f>
        <v>11690527.16</v>
      </c>
    </row>
    <row r="52" spans="1:84" ht="12.65" customHeight="1" x14ac:dyDescent="0.35">
      <c r="A52" s="171" t="s">
        <v>208</v>
      </c>
      <c r="B52" s="184"/>
      <c r="C52" s="195">
        <f>ROUND((B52/(CE76+CF76)*C76),0)</f>
        <v>0</v>
      </c>
      <c r="D52" s="195">
        <f>ROUND((B52/(CE76+CF76)*D76),0)</f>
        <v>0</v>
      </c>
      <c r="E52" s="195">
        <f>ROUND((B52/(CE76+CF76)*E76),0)</f>
        <v>0</v>
      </c>
      <c r="F52" s="306">
        <f>ROUND((B52/(CE76+CF76)*F76),0)</f>
        <v>0</v>
      </c>
      <c r="G52" s="306">
        <f>ROUND((B52/(CE76+CF76)*G76),0)</f>
        <v>0</v>
      </c>
      <c r="H52" s="306">
        <f>ROUND((B52/(CE76+CF76)*H76),0)</f>
        <v>0</v>
      </c>
      <c r="I52" s="306">
        <f>ROUND((B52/(CE76+CF76)*I76),0)</f>
        <v>0</v>
      </c>
      <c r="J52" s="195">
        <f>ROUND((B52/(CE76+CF76)*J76),0)</f>
        <v>0</v>
      </c>
      <c r="K52" s="195">
        <f>ROUND((B52/(CE76+CF76)*K76),0)</f>
        <v>0</v>
      </c>
      <c r="L52" s="195">
        <f>ROUND((B52/(CE76+CF76)*L76),0)</f>
        <v>0</v>
      </c>
      <c r="M52" s="195">
        <f>ROUND((B52/(CE76+CF76)*M76),0)</f>
        <v>0</v>
      </c>
      <c r="N52" s="195">
        <f>ROUND((B52/(CE76+CF76)*N76),0)</f>
        <v>0</v>
      </c>
      <c r="O52" s="195">
        <f>ROUND((B52/(CE76+CF76)*O76),0)</f>
        <v>0</v>
      </c>
      <c r="P52" s="195">
        <f>ROUND((B52/(CE76+CF76)*P76),0)</f>
        <v>0</v>
      </c>
      <c r="Q52" s="195">
        <f>ROUND((B52/(CE76+CF76)*Q76),0)</f>
        <v>0</v>
      </c>
      <c r="R52" s="195">
        <f>ROUND((B52/(CE76+CF76)*R76),0)</f>
        <v>0</v>
      </c>
      <c r="S52" s="195">
        <f>ROUND((B52/(CE76+CF76)*S76),0)</f>
        <v>0</v>
      </c>
      <c r="T52" s="195">
        <f>ROUND((B52/(CE76+CF76)*T76),0)</f>
        <v>0</v>
      </c>
      <c r="U52" s="195">
        <f>ROUND((B52/(CE76+CF76)*U76),0)</f>
        <v>0</v>
      </c>
      <c r="V52" s="195">
        <f>ROUND((B52/(CE76+CF76)*V76),0)</f>
        <v>0</v>
      </c>
      <c r="W52" s="195">
        <f>ROUND((B52/(CE76+CF76)*W76),0)</f>
        <v>0</v>
      </c>
      <c r="X52" s="195">
        <f>ROUND((B52/(CE76+CF76)*X76),0)</f>
        <v>0</v>
      </c>
      <c r="Y52" s="195">
        <f>ROUND((B52/(CE76+CF76)*Y76),0)</f>
        <v>0</v>
      </c>
      <c r="Z52" s="195">
        <f>ROUND((B52/(CE76+CF76)*Z76),0)</f>
        <v>0</v>
      </c>
      <c r="AA52" s="195">
        <f>ROUND((B52/(CE76+CF76)*AA76),0)</f>
        <v>0</v>
      </c>
      <c r="AB52" s="195">
        <f>ROUND((B52/(CE76+CF76)*AB76),0)</f>
        <v>0</v>
      </c>
      <c r="AC52" s="195">
        <f>ROUND((B52/(CE76+CF76)*AC76),0)</f>
        <v>0</v>
      </c>
      <c r="AD52" s="195">
        <f>ROUND((B52/(CE76+CF76)*AD76),0)</f>
        <v>0</v>
      </c>
      <c r="AE52" s="195">
        <f>ROUND((B52/(CE76+CF76)*AE76),0)</f>
        <v>0</v>
      </c>
      <c r="AF52" s="195">
        <f>ROUND((B52/(CE76+CF76)*AF76),0)</f>
        <v>0</v>
      </c>
      <c r="AG52" s="195">
        <f>ROUND((B52/(CE76+CF76)*AG76),0)</f>
        <v>0</v>
      </c>
      <c r="AH52" s="195">
        <f>ROUND((B52/(CE76+CF76)*AH76),0)</f>
        <v>0</v>
      </c>
      <c r="AI52" s="195">
        <f>ROUND((B52/(CE76+CF76)*AI76),0)</f>
        <v>0</v>
      </c>
      <c r="AJ52" s="195">
        <f>ROUND((B52/(CE76+CF76)*AJ76),0)</f>
        <v>0</v>
      </c>
      <c r="AK52" s="195">
        <f>ROUND((B52/(CE76+CF76)*AK76),0)</f>
        <v>0</v>
      </c>
      <c r="AL52" s="195">
        <f>ROUND((B52/(CE76+CF76)*AL76),0)</f>
        <v>0</v>
      </c>
      <c r="AM52" s="195">
        <f>ROUND((B52/(CE76+CF76)*AM76),0)</f>
        <v>0</v>
      </c>
      <c r="AN52" s="195">
        <f>ROUND((B52/(CE76+CF76)*AN76),0)</f>
        <v>0</v>
      </c>
      <c r="AO52" s="195">
        <f>ROUND((B52/(CE76+CF76)*AO76),0)</f>
        <v>0</v>
      </c>
      <c r="AP52" s="195">
        <f>ROUND((B52/(CE76+CF76)*AP76),0)</f>
        <v>0</v>
      </c>
      <c r="AQ52" s="195">
        <f>ROUND((B52/(CE76+CF76)*AQ76),0)</f>
        <v>0</v>
      </c>
      <c r="AR52" s="195">
        <f>ROUND((B52/(CE76+CF76)*AR76),0)</f>
        <v>0</v>
      </c>
      <c r="AS52" s="195">
        <f>ROUND((B52/(CE76+CF76)*AS76),0)</f>
        <v>0</v>
      </c>
      <c r="AT52" s="195">
        <f>ROUND((B52/(CE76+CF76)*AT76),0)</f>
        <v>0</v>
      </c>
      <c r="AU52" s="195">
        <f>ROUND((B52/(CE76+CF76)*AU76),0)</f>
        <v>0</v>
      </c>
      <c r="AV52" s="195">
        <f>ROUND((B52/(CE76+CF76)*AV76),0)</f>
        <v>0</v>
      </c>
      <c r="AW52" s="195">
        <f>ROUND((B52/(CE76+CF76)*AW76),0)</f>
        <v>0</v>
      </c>
      <c r="AX52" s="195">
        <f>ROUND((B52/(CE76+CF76)*AX76),0)</f>
        <v>0</v>
      </c>
      <c r="AY52" s="195">
        <f>ROUND((B52/(CE76+CF76)*AY76),0)</f>
        <v>0</v>
      </c>
      <c r="AZ52" s="195">
        <f>ROUND((B52/(CE76+CF76)*AZ76),0)</f>
        <v>0</v>
      </c>
      <c r="BA52" s="195">
        <f>ROUND((B52/(CE76+CF76)*BA76),0)</f>
        <v>0</v>
      </c>
      <c r="BB52" s="195">
        <f>ROUND((B52/(CE76+CF76)*BB76),0)</f>
        <v>0</v>
      </c>
      <c r="BC52" s="195">
        <f>ROUND((B52/(CE76+CF76)*BC76),0)</f>
        <v>0</v>
      </c>
      <c r="BD52" s="195">
        <f>ROUND((B52/(CE76+CF76)*BD76),0)</f>
        <v>0</v>
      </c>
      <c r="BE52" s="195">
        <f>ROUND((B52/(CE76+CF76)*BE76),0)</f>
        <v>0</v>
      </c>
      <c r="BF52" s="195">
        <f>ROUND((B52/(CE76+CF76)*BF76),0)</f>
        <v>0</v>
      </c>
      <c r="BG52" s="195">
        <f>ROUND((B52/(CE76+CF76)*BG76),0)</f>
        <v>0</v>
      </c>
      <c r="BH52" s="195">
        <f>ROUND((B52/(CE76+CF76)*BH76),0)</f>
        <v>0</v>
      </c>
      <c r="BI52" s="195">
        <f>ROUND((B52/(CE76+CF76)*BI76),0)</f>
        <v>0</v>
      </c>
      <c r="BJ52" s="195">
        <f>ROUND((B52/(CE76+CF76)*BJ76),0)</f>
        <v>0</v>
      </c>
      <c r="BK52" s="195">
        <f>ROUND((B52/(CE76+CF76)*BK76),0)</f>
        <v>0</v>
      </c>
      <c r="BL52" s="195">
        <f>ROUND((B52/(CE76+CF76)*BL76),0)</f>
        <v>0</v>
      </c>
      <c r="BM52" s="195">
        <f>ROUND((B52/(CE76+CF76)*BM76),0)</f>
        <v>0</v>
      </c>
      <c r="BN52" s="195">
        <f>ROUND((B52/(CE76+CF76)*BN76),0)</f>
        <v>0</v>
      </c>
      <c r="BO52" s="195">
        <f>ROUND((B52/(CE76+CF76)*BO76),0)</f>
        <v>0</v>
      </c>
      <c r="BP52" s="195">
        <f>ROUND((B52/(CE76+CF76)*BP76),0)</f>
        <v>0</v>
      </c>
      <c r="BQ52" s="195">
        <f>ROUND((B52/(CE76+CF76)*BQ76),0)</f>
        <v>0</v>
      </c>
      <c r="BR52" s="195">
        <f>ROUND((B52/(CE76+CF76)*BR76),0)</f>
        <v>0</v>
      </c>
      <c r="BS52" s="195">
        <f>ROUND((B52/(CE76+CF76)*BS76),0)</f>
        <v>0</v>
      </c>
      <c r="BT52" s="195">
        <f>ROUND((B52/(CE76+CF76)*BT76),0)</f>
        <v>0</v>
      </c>
      <c r="BU52" s="195">
        <f>ROUND((B52/(CE76+CF76)*BU76),0)</f>
        <v>0</v>
      </c>
      <c r="BV52" s="195">
        <f>ROUND((B52/(CE76+CF76)*BV76),0)</f>
        <v>0</v>
      </c>
      <c r="BW52" s="195">
        <f>ROUND((B52/(CE76+CF76)*BW76),0)</f>
        <v>0</v>
      </c>
      <c r="BX52" s="195">
        <f>ROUND((B52/(CE76+CF76)*BX76),0)</f>
        <v>0</v>
      </c>
      <c r="BY52" s="195">
        <f>ROUND((B52/(CE76+CF76)*BY76),0)</f>
        <v>0</v>
      </c>
      <c r="BZ52" s="195">
        <f>ROUND((B52/(CE76+CF76)*BZ76),0)</f>
        <v>0</v>
      </c>
      <c r="CA52" s="195">
        <f>ROUND((B52/(CE76+CF76)*CA76),0)</f>
        <v>0</v>
      </c>
      <c r="CB52" s="195">
        <f>ROUND((B52/(CE76+CF76)*CB76),0)</f>
        <v>0</v>
      </c>
      <c r="CC52" s="195">
        <f>ROUND((B52/(CE76+CF76)*CC76),0)</f>
        <v>0</v>
      </c>
      <c r="CD52" s="195"/>
      <c r="CE52" s="195">
        <f>SUM(C52:CD52)</f>
        <v>0</v>
      </c>
    </row>
    <row r="53" spans="1:84" ht="12.65" customHeight="1" x14ac:dyDescent="0.35">
      <c r="A53" s="175" t="s">
        <v>206</v>
      </c>
      <c r="B53" s="195">
        <f>B51+B52</f>
        <v>11690527.16</v>
      </c>
      <c r="C53" s="195"/>
      <c r="D53" s="195"/>
      <c r="E53" s="195"/>
      <c r="F53" s="306"/>
      <c r="G53" s="306"/>
      <c r="H53" s="306"/>
      <c r="I53" s="306"/>
      <c r="J53" s="195"/>
      <c r="K53" s="195"/>
      <c r="L53" s="195"/>
      <c r="M53" s="195"/>
      <c r="N53" s="195"/>
      <c r="O53" s="195"/>
      <c r="P53" s="195"/>
      <c r="Q53" s="195"/>
      <c r="R53" s="195"/>
      <c r="S53" s="195"/>
      <c r="T53" s="195"/>
      <c r="U53" s="195"/>
      <c r="V53" s="195"/>
      <c r="W53" s="195"/>
      <c r="X53" s="195"/>
      <c r="Y53" s="195"/>
      <c r="Z53" s="195"/>
      <c r="AA53" s="195"/>
      <c r="AB53" s="195"/>
      <c r="AC53" s="195"/>
      <c r="AD53" s="195"/>
      <c r="AE53" s="195"/>
      <c r="AF53" s="195"/>
      <c r="AG53" s="195"/>
      <c r="AH53" s="195"/>
      <c r="AI53" s="195"/>
      <c r="AJ53" s="195"/>
      <c r="AK53" s="195"/>
      <c r="AL53" s="195"/>
      <c r="AM53" s="195"/>
      <c r="AN53" s="195"/>
      <c r="AO53" s="195"/>
      <c r="AP53" s="195"/>
      <c r="AQ53" s="195"/>
      <c r="AR53" s="195"/>
      <c r="AS53" s="195"/>
      <c r="AT53" s="195"/>
      <c r="AU53" s="195"/>
      <c r="AV53" s="195"/>
      <c r="AW53" s="195"/>
      <c r="AX53" s="195"/>
      <c r="AY53" s="195"/>
      <c r="AZ53" s="195"/>
      <c r="BA53" s="195"/>
      <c r="BB53" s="195"/>
      <c r="BC53" s="195"/>
      <c r="BD53" s="195"/>
      <c r="BE53" s="195"/>
      <c r="BF53" s="195"/>
      <c r="BG53" s="195"/>
      <c r="BH53" s="195"/>
      <c r="BI53" s="195"/>
      <c r="BJ53" s="195"/>
      <c r="BK53" s="195"/>
      <c r="BL53" s="195"/>
      <c r="BM53" s="195"/>
      <c r="BN53" s="195"/>
      <c r="BO53" s="195"/>
      <c r="BP53" s="195"/>
      <c r="BQ53" s="195"/>
      <c r="BR53" s="195"/>
      <c r="BS53" s="195"/>
      <c r="BT53" s="195"/>
      <c r="BU53" s="195"/>
      <c r="BV53" s="195"/>
      <c r="BW53" s="195"/>
      <c r="BX53" s="195"/>
      <c r="BY53" s="195"/>
      <c r="BZ53" s="195"/>
      <c r="CA53" s="195"/>
      <c r="CB53" s="195"/>
      <c r="CC53" s="195"/>
      <c r="CD53" s="195"/>
      <c r="CE53" s="195"/>
    </row>
    <row r="54" spans="1:84" ht="15.75" customHeight="1" x14ac:dyDescent="0.35">
      <c r="A54" s="175"/>
      <c r="B54" s="175"/>
      <c r="C54" s="191"/>
      <c r="D54" s="175"/>
      <c r="E54" s="175"/>
      <c r="F54" s="307"/>
      <c r="G54" s="307"/>
      <c r="H54" s="307"/>
      <c r="I54" s="307"/>
      <c r="J54" s="175"/>
      <c r="K54" s="175"/>
      <c r="L54" s="175"/>
      <c r="M54" s="175"/>
      <c r="N54" s="175"/>
      <c r="O54" s="175"/>
      <c r="P54" s="175"/>
      <c r="Q54" s="175"/>
      <c r="R54" s="175"/>
      <c r="S54" s="175"/>
      <c r="T54" s="175"/>
      <c r="U54" s="175"/>
      <c r="V54" s="175"/>
      <c r="W54" s="175"/>
      <c r="X54" s="175"/>
      <c r="Y54" s="175"/>
      <c r="Z54" s="175"/>
      <c r="AA54" s="175"/>
      <c r="AB54" s="175"/>
      <c r="AC54" s="175"/>
      <c r="AD54" s="175"/>
      <c r="AE54" s="175"/>
      <c r="AF54" s="175"/>
      <c r="AG54" s="175"/>
      <c r="AH54" s="175"/>
      <c r="AI54" s="175"/>
      <c r="AJ54" s="175"/>
      <c r="AK54" s="175"/>
      <c r="AL54" s="175"/>
      <c r="AM54" s="175"/>
      <c r="AN54" s="175"/>
      <c r="AO54" s="175"/>
      <c r="AP54" s="175"/>
      <c r="AQ54" s="175"/>
      <c r="AR54" s="175"/>
      <c r="AS54" s="175"/>
      <c r="AT54" s="175"/>
      <c r="AU54" s="175"/>
      <c r="AV54" s="175"/>
      <c r="AW54" s="175"/>
      <c r="AX54" s="175"/>
      <c r="AY54" s="175"/>
      <c r="AZ54" s="175"/>
      <c r="BA54" s="175"/>
      <c r="BB54" s="175"/>
      <c r="BC54" s="175"/>
      <c r="BD54" s="175"/>
      <c r="BE54" s="175"/>
      <c r="BF54" s="175"/>
      <c r="BG54" s="175"/>
      <c r="BH54" s="175"/>
      <c r="BI54" s="175"/>
      <c r="BJ54" s="175"/>
      <c r="BK54" s="175"/>
      <c r="BL54" s="175"/>
      <c r="BM54" s="175"/>
      <c r="BN54" s="175"/>
      <c r="BO54" s="175"/>
      <c r="BP54" s="175"/>
      <c r="BQ54" s="175"/>
      <c r="BR54" s="175"/>
      <c r="BS54" s="175"/>
      <c r="BT54" s="175"/>
      <c r="BU54" s="175"/>
      <c r="BV54" s="175"/>
      <c r="BW54" s="175"/>
      <c r="BX54" s="175"/>
      <c r="BY54" s="175"/>
      <c r="BZ54" s="175"/>
      <c r="CA54" s="175"/>
      <c r="CB54" s="175"/>
      <c r="CC54" s="175"/>
      <c r="CD54" s="175"/>
      <c r="CE54" s="175"/>
    </row>
    <row r="55" spans="1:84" ht="12.65" customHeight="1" x14ac:dyDescent="0.35">
      <c r="A55" s="171" t="s">
        <v>209</v>
      </c>
      <c r="B55" s="175"/>
      <c r="C55" s="182" t="s">
        <v>10</v>
      </c>
      <c r="D55" s="170" t="s">
        <v>11</v>
      </c>
      <c r="E55" s="170" t="s">
        <v>12</v>
      </c>
      <c r="F55" s="304" t="s">
        <v>13</v>
      </c>
      <c r="G55" s="304" t="s">
        <v>14</v>
      </c>
      <c r="H55" s="304" t="s">
        <v>15</v>
      </c>
      <c r="I55" s="304" t="s">
        <v>16</v>
      </c>
      <c r="J55" s="170" t="s">
        <v>17</v>
      </c>
      <c r="K55" s="170" t="s">
        <v>18</v>
      </c>
      <c r="L55" s="170" t="s">
        <v>19</v>
      </c>
      <c r="M55" s="170" t="s">
        <v>20</v>
      </c>
      <c r="N55" s="170" t="s">
        <v>21</v>
      </c>
      <c r="O55" s="170" t="s">
        <v>22</v>
      </c>
      <c r="P55" s="170" t="s">
        <v>23</v>
      </c>
      <c r="Q55" s="170" t="s">
        <v>24</v>
      </c>
      <c r="R55" s="170" t="s">
        <v>25</v>
      </c>
      <c r="S55" s="170" t="s">
        <v>26</v>
      </c>
      <c r="T55" s="249" t="s">
        <v>27</v>
      </c>
      <c r="U55" s="170" t="s">
        <v>28</v>
      </c>
      <c r="V55" s="170" t="s">
        <v>29</v>
      </c>
      <c r="W55" s="170" t="s">
        <v>30</v>
      </c>
      <c r="X55" s="170" t="s">
        <v>31</v>
      </c>
      <c r="Y55" s="170" t="s">
        <v>32</v>
      </c>
      <c r="Z55" s="170" t="s">
        <v>33</v>
      </c>
      <c r="AA55" s="170" t="s">
        <v>34</v>
      </c>
      <c r="AB55" s="170" t="s">
        <v>35</v>
      </c>
      <c r="AC55" s="170" t="s">
        <v>36</v>
      </c>
      <c r="AD55" s="170" t="s">
        <v>37</v>
      </c>
      <c r="AE55" s="170" t="s">
        <v>38</v>
      </c>
      <c r="AF55" s="170" t="s">
        <v>39</v>
      </c>
      <c r="AG55" s="170" t="s">
        <v>40</v>
      </c>
      <c r="AH55" s="170" t="s">
        <v>41</v>
      </c>
      <c r="AI55" s="170" t="s">
        <v>42</v>
      </c>
      <c r="AJ55" s="170" t="s">
        <v>43</v>
      </c>
      <c r="AK55" s="170" t="s">
        <v>44</v>
      </c>
      <c r="AL55" s="170" t="s">
        <v>45</v>
      </c>
      <c r="AM55" s="170" t="s">
        <v>46</v>
      </c>
      <c r="AN55" s="170" t="s">
        <v>47</v>
      </c>
      <c r="AO55" s="170" t="s">
        <v>48</v>
      </c>
      <c r="AP55" s="170" t="s">
        <v>49</v>
      </c>
      <c r="AQ55" s="170" t="s">
        <v>50</v>
      </c>
      <c r="AR55" s="170" t="s">
        <v>51</v>
      </c>
      <c r="AS55" s="170" t="s">
        <v>52</v>
      </c>
      <c r="AT55" s="170" t="s">
        <v>53</v>
      </c>
      <c r="AU55" s="170" t="s">
        <v>54</v>
      </c>
      <c r="AV55" s="170" t="s">
        <v>55</v>
      </c>
      <c r="AW55" s="170" t="s">
        <v>56</v>
      </c>
      <c r="AX55" s="170" t="s">
        <v>57</v>
      </c>
      <c r="AY55" s="170" t="s">
        <v>58</v>
      </c>
      <c r="AZ55" s="170" t="s">
        <v>59</v>
      </c>
      <c r="BA55" s="170" t="s">
        <v>60</v>
      </c>
      <c r="BB55" s="170" t="s">
        <v>61</v>
      </c>
      <c r="BC55" s="170" t="s">
        <v>62</v>
      </c>
      <c r="BD55" s="170" t="s">
        <v>63</v>
      </c>
      <c r="BE55" s="170" t="s">
        <v>64</v>
      </c>
      <c r="BF55" s="170" t="s">
        <v>65</v>
      </c>
      <c r="BG55" s="170" t="s">
        <v>66</v>
      </c>
      <c r="BH55" s="170" t="s">
        <v>67</v>
      </c>
      <c r="BI55" s="170" t="s">
        <v>68</v>
      </c>
      <c r="BJ55" s="170" t="s">
        <v>69</v>
      </c>
      <c r="BK55" s="170" t="s">
        <v>70</v>
      </c>
      <c r="BL55" s="170" t="s">
        <v>71</v>
      </c>
      <c r="BM55" s="170" t="s">
        <v>72</v>
      </c>
      <c r="BN55" s="170" t="s">
        <v>73</v>
      </c>
      <c r="BO55" s="170" t="s">
        <v>74</v>
      </c>
      <c r="BP55" s="170" t="s">
        <v>75</v>
      </c>
      <c r="BQ55" s="170" t="s">
        <v>76</v>
      </c>
      <c r="BR55" s="170" t="s">
        <v>77</v>
      </c>
      <c r="BS55" s="170" t="s">
        <v>78</v>
      </c>
      <c r="BT55" s="170" t="s">
        <v>79</v>
      </c>
      <c r="BU55" s="170" t="s">
        <v>80</v>
      </c>
      <c r="BV55" s="170" t="s">
        <v>81</v>
      </c>
      <c r="BW55" s="170" t="s">
        <v>82</v>
      </c>
      <c r="BX55" s="170" t="s">
        <v>83</v>
      </c>
      <c r="BY55" s="170" t="s">
        <v>84</v>
      </c>
      <c r="BZ55" s="170" t="s">
        <v>85</v>
      </c>
      <c r="CA55" s="170" t="s">
        <v>86</v>
      </c>
      <c r="CB55" s="170" t="s">
        <v>87</v>
      </c>
      <c r="CC55" s="170" t="s">
        <v>88</v>
      </c>
      <c r="CD55" s="170" t="s">
        <v>89</v>
      </c>
      <c r="CE55" s="170" t="s">
        <v>90</v>
      </c>
    </row>
    <row r="56" spans="1:84" ht="12.65" customHeight="1" x14ac:dyDescent="0.35">
      <c r="A56" s="171" t="s">
        <v>210</v>
      </c>
      <c r="B56" s="175"/>
      <c r="C56" s="182" t="s">
        <v>92</v>
      </c>
      <c r="D56" s="170" t="s">
        <v>93</v>
      </c>
      <c r="E56" s="170" t="s">
        <v>94</v>
      </c>
      <c r="F56" s="304" t="s">
        <v>95</v>
      </c>
      <c r="G56" s="304" t="s">
        <v>96</v>
      </c>
      <c r="H56" s="304" t="s">
        <v>97</v>
      </c>
      <c r="I56" s="304" t="s">
        <v>98</v>
      </c>
      <c r="J56" s="170" t="s">
        <v>99</v>
      </c>
      <c r="K56" s="170" t="s">
        <v>100</v>
      </c>
      <c r="L56" s="170" t="s">
        <v>101</v>
      </c>
      <c r="M56" s="170" t="s">
        <v>102</v>
      </c>
      <c r="N56" s="170" t="s">
        <v>103</v>
      </c>
      <c r="O56" s="170" t="s">
        <v>104</v>
      </c>
      <c r="P56" s="170" t="s">
        <v>105</v>
      </c>
      <c r="Q56" s="170" t="s">
        <v>106</v>
      </c>
      <c r="R56" s="170" t="s">
        <v>107</v>
      </c>
      <c r="S56" s="170" t="s">
        <v>108</v>
      </c>
      <c r="T56" s="170" t="s">
        <v>1194</v>
      </c>
      <c r="U56" s="170" t="s">
        <v>109</v>
      </c>
      <c r="V56" s="170" t="s">
        <v>110</v>
      </c>
      <c r="W56" s="170" t="s">
        <v>111</v>
      </c>
      <c r="X56" s="170" t="s">
        <v>112</v>
      </c>
      <c r="Y56" s="170" t="s">
        <v>113</v>
      </c>
      <c r="Z56" s="170" t="s">
        <v>113</v>
      </c>
      <c r="AA56" s="170" t="s">
        <v>114</v>
      </c>
      <c r="AB56" s="170" t="s">
        <v>115</v>
      </c>
      <c r="AC56" s="170" t="s">
        <v>116</v>
      </c>
      <c r="AD56" s="170" t="s">
        <v>117</v>
      </c>
      <c r="AE56" s="170" t="s">
        <v>96</v>
      </c>
      <c r="AF56" s="170" t="s">
        <v>97</v>
      </c>
      <c r="AG56" s="170" t="s">
        <v>118</v>
      </c>
      <c r="AH56" s="170" t="s">
        <v>119</v>
      </c>
      <c r="AI56" s="170" t="s">
        <v>120</v>
      </c>
      <c r="AJ56" s="170" t="s">
        <v>121</v>
      </c>
      <c r="AK56" s="170" t="s">
        <v>122</v>
      </c>
      <c r="AL56" s="170" t="s">
        <v>123</v>
      </c>
      <c r="AM56" s="170" t="s">
        <v>124</v>
      </c>
      <c r="AN56" s="170" t="s">
        <v>110</v>
      </c>
      <c r="AO56" s="170" t="s">
        <v>125</v>
      </c>
      <c r="AP56" s="170" t="s">
        <v>126</v>
      </c>
      <c r="AQ56" s="170" t="s">
        <v>127</v>
      </c>
      <c r="AR56" s="170" t="s">
        <v>128</v>
      </c>
      <c r="AS56" s="170" t="s">
        <v>129</v>
      </c>
      <c r="AT56" s="170" t="s">
        <v>130</v>
      </c>
      <c r="AU56" s="170" t="s">
        <v>131</v>
      </c>
      <c r="AV56" s="170" t="s">
        <v>132</v>
      </c>
      <c r="AW56" s="170" t="s">
        <v>133</v>
      </c>
      <c r="AX56" s="170" t="s">
        <v>134</v>
      </c>
      <c r="AY56" s="170" t="s">
        <v>135</v>
      </c>
      <c r="AZ56" s="170" t="s">
        <v>136</v>
      </c>
      <c r="BA56" s="170" t="s">
        <v>137</v>
      </c>
      <c r="BB56" s="170" t="s">
        <v>138</v>
      </c>
      <c r="BC56" s="170" t="s">
        <v>108</v>
      </c>
      <c r="BD56" s="170" t="s">
        <v>139</v>
      </c>
      <c r="BE56" s="170" t="s">
        <v>140</v>
      </c>
      <c r="BF56" s="170" t="s">
        <v>141</v>
      </c>
      <c r="BG56" s="170" t="s">
        <v>142</v>
      </c>
      <c r="BH56" s="170" t="s">
        <v>143</v>
      </c>
      <c r="BI56" s="170" t="s">
        <v>144</v>
      </c>
      <c r="BJ56" s="170" t="s">
        <v>145</v>
      </c>
      <c r="BK56" s="170" t="s">
        <v>146</v>
      </c>
      <c r="BL56" s="170" t="s">
        <v>147</v>
      </c>
      <c r="BM56" s="170" t="s">
        <v>132</v>
      </c>
      <c r="BN56" s="170" t="s">
        <v>148</v>
      </c>
      <c r="BO56" s="170" t="s">
        <v>149</v>
      </c>
      <c r="BP56" s="170" t="s">
        <v>150</v>
      </c>
      <c r="BQ56" s="170" t="s">
        <v>151</v>
      </c>
      <c r="BR56" s="170" t="s">
        <v>152</v>
      </c>
      <c r="BS56" s="170" t="s">
        <v>153</v>
      </c>
      <c r="BT56" s="170" t="s">
        <v>154</v>
      </c>
      <c r="BU56" s="170" t="s">
        <v>155</v>
      </c>
      <c r="BV56" s="170" t="s">
        <v>155</v>
      </c>
      <c r="BW56" s="170" t="s">
        <v>155</v>
      </c>
      <c r="BX56" s="170" t="s">
        <v>156</v>
      </c>
      <c r="BY56" s="170" t="s">
        <v>157</v>
      </c>
      <c r="BZ56" s="170" t="s">
        <v>158</v>
      </c>
      <c r="CA56" s="170" t="s">
        <v>159</v>
      </c>
      <c r="CB56" s="170" t="s">
        <v>160</v>
      </c>
      <c r="CC56" s="170" t="s">
        <v>132</v>
      </c>
      <c r="CD56" s="170" t="s">
        <v>211</v>
      </c>
      <c r="CE56" s="170" t="s">
        <v>161</v>
      </c>
    </row>
    <row r="57" spans="1:84" ht="12.65" customHeight="1" x14ac:dyDescent="0.35">
      <c r="A57" s="171" t="s">
        <v>212</v>
      </c>
      <c r="B57" s="175"/>
      <c r="C57" s="182" t="s">
        <v>163</v>
      </c>
      <c r="D57" s="170" t="s">
        <v>163</v>
      </c>
      <c r="E57" s="170" t="s">
        <v>163</v>
      </c>
      <c r="F57" s="304" t="s">
        <v>164</v>
      </c>
      <c r="G57" s="304" t="s">
        <v>165</v>
      </c>
      <c r="H57" s="304" t="s">
        <v>163</v>
      </c>
      <c r="I57" s="304" t="s">
        <v>166</v>
      </c>
      <c r="J57" s="170"/>
      <c r="K57" s="170" t="s">
        <v>157</v>
      </c>
      <c r="L57" s="170" t="s">
        <v>167</v>
      </c>
      <c r="M57" s="170" t="s">
        <v>168</v>
      </c>
      <c r="N57" s="170" t="s">
        <v>169</v>
      </c>
      <c r="O57" s="170" t="s">
        <v>170</v>
      </c>
      <c r="P57" s="170" t="s">
        <v>169</v>
      </c>
      <c r="Q57" s="170" t="s">
        <v>171</v>
      </c>
      <c r="R57" s="170"/>
      <c r="S57" s="170" t="s">
        <v>169</v>
      </c>
      <c r="T57" s="170" t="s">
        <v>172</v>
      </c>
      <c r="U57" s="170"/>
      <c r="V57" s="170" t="s">
        <v>173</v>
      </c>
      <c r="W57" s="170" t="s">
        <v>174</v>
      </c>
      <c r="X57" s="170" t="s">
        <v>175</v>
      </c>
      <c r="Y57" s="170" t="s">
        <v>176</v>
      </c>
      <c r="Z57" s="170" t="s">
        <v>177</v>
      </c>
      <c r="AA57" s="170" t="s">
        <v>178</v>
      </c>
      <c r="AB57" s="170"/>
      <c r="AC57" s="170" t="s">
        <v>172</v>
      </c>
      <c r="AD57" s="170"/>
      <c r="AE57" s="170" t="s">
        <v>172</v>
      </c>
      <c r="AF57" s="170" t="s">
        <v>179</v>
      </c>
      <c r="AG57" s="170" t="s">
        <v>171</v>
      </c>
      <c r="AH57" s="170"/>
      <c r="AI57" s="170" t="s">
        <v>180</v>
      </c>
      <c r="AJ57" s="170"/>
      <c r="AK57" s="170" t="s">
        <v>172</v>
      </c>
      <c r="AL57" s="170" t="s">
        <v>172</v>
      </c>
      <c r="AM57" s="170" t="s">
        <v>172</v>
      </c>
      <c r="AN57" s="170" t="s">
        <v>181</v>
      </c>
      <c r="AO57" s="170" t="s">
        <v>182</v>
      </c>
      <c r="AP57" s="170" t="s">
        <v>121</v>
      </c>
      <c r="AQ57" s="170" t="s">
        <v>183</v>
      </c>
      <c r="AR57" s="170" t="s">
        <v>169</v>
      </c>
      <c r="AS57" s="170"/>
      <c r="AT57" s="170" t="s">
        <v>184</v>
      </c>
      <c r="AU57" s="170" t="s">
        <v>185</v>
      </c>
      <c r="AV57" s="170" t="s">
        <v>186</v>
      </c>
      <c r="AW57" s="170" t="s">
        <v>187</v>
      </c>
      <c r="AX57" s="170" t="s">
        <v>188</v>
      </c>
      <c r="AY57" s="170"/>
      <c r="AZ57" s="170"/>
      <c r="BA57" s="170" t="s">
        <v>189</v>
      </c>
      <c r="BB57" s="170" t="s">
        <v>169</v>
      </c>
      <c r="BC57" s="170" t="s">
        <v>183</v>
      </c>
      <c r="BD57" s="170"/>
      <c r="BE57" s="170"/>
      <c r="BF57" s="170"/>
      <c r="BG57" s="170"/>
      <c r="BH57" s="170" t="s">
        <v>190</v>
      </c>
      <c r="BI57" s="170" t="s">
        <v>169</v>
      </c>
      <c r="BJ57" s="170"/>
      <c r="BK57" s="170" t="s">
        <v>191</v>
      </c>
      <c r="BL57" s="170"/>
      <c r="BM57" s="170" t="s">
        <v>192</v>
      </c>
      <c r="BN57" s="170" t="s">
        <v>193</v>
      </c>
      <c r="BO57" s="170" t="s">
        <v>194</v>
      </c>
      <c r="BP57" s="170" t="s">
        <v>195</v>
      </c>
      <c r="BQ57" s="170" t="s">
        <v>196</v>
      </c>
      <c r="BR57" s="170"/>
      <c r="BS57" s="170" t="s">
        <v>197</v>
      </c>
      <c r="BT57" s="170" t="s">
        <v>169</v>
      </c>
      <c r="BU57" s="170" t="s">
        <v>198</v>
      </c>
      <c r="BV57" s="170" t="s">
        <v>199</v>
      </c>
      <c r="BW57" s="170" t="s">
        <v>200</v>
      </c>
      <c r="BX57" s="170" t="s">
        <v>151</v>
      </c>
      <c r="BY57" s="170" t="s">
        <v>193</v>
      </c>
      <c r="BZ57" s="170" t="s">
        <v>152</v>
      </c>
      <c r="CA57" s="170" t="s">
        <v>201</v>
      </c>
      <c r="CB57" s="170" t="s">
        <v>201</v>
      </c>
      <c r="CC57" s="170" t="s">
        <v>202</v>
      </c>
      <c r="CD57" s="170" t="s">
        <v>213</v>
      </c>
      <c r="CE57" s="170" t="s">
        <v>203</v>
      </c>
    </row>
    <row r="58" spans="1:84" ht="12.65" customHeight="1" x14ac:dyDescent="0.35">
      <c r="A58" s="171" t="s">
        <v>214</v>
      </c>
      <c r="B58" s="175"/>
      <c r="C58" s="182" t="s">
        <v>215</v>
      </c>
      <c r="D58" s="170" t="s">
        <v>215</v>
      </c>
      <c r="E58" s="170" t="s">
        <v>215</v>
      </c>
      <c r="F58" s="304" t="s">
        <v>215</v>
      </c>
      <c r="G58" s="304" t="s">
        <v>215</v>
      </c>
      <c r="H58" s="304" t="s">
        <v>215</v>
      </c>
      <c r="I58" s="304" t="s">
        <v>215</v>
      </c>
      <c r="J58" s="170" t="s">
        <v>216</v>
      </c>
      <c r="K58" s="170" t="s">
        <v>215</v>
      </c>
      <c r="L58" s="170" t="s">
        <v>215</v>
      </c>
      <c r="M58" s="170" t="s">
        <v>215</v>
      </c>
      <c r="N58" s="170" t="s">
        <v>215</v>
      </c>
      <c r="O58" s="170" t="s">
        <v>217</v>
      </c>
      <c r="P58" s="170" t="s">
        <v>218</v>
      </c>
      <c r="Q58" s="170" t="s">
        <v>219</v>
      </c>
      <c r="R58" s="247" t="s">
        <v>220</v>
      </c>
      <c r="S58" s="250" t="s">
        <v>221</v>
      </c>
      <c r="T58" s="250" t="s">
        <v>221</v>
      </c>
      <c r="U58" s="170" t="s">
        <v>222</v>
      </c>
      <c r="V58" s="170" t="s">
        <v>222</v>
      </c>
      <c r="W58" s="170" t="s">
        <v>223</v>
      </c>
      <c r="X58" s="170" t="s">
        <v>224</v>
      </c>
      <c r="Y58" s="170" t="s">
        <v>225</v>
      </c>
      <c r="Z58" s="170" t="s">
        <v>225</v>
      </c>
      <c r="AA58" s="170" t="s">
        <v>225</v>
      </c>
      <c r="AB58" s="250" t="s">
        <v>221</v>
      </c>
      <c r="AC58" s="170" t="s">
        <v>226</v>
      </c>
      <c r="AD58" s="170" t="s">
        <v>227</v>
      </c>
      <c r="AE58" s="170" t="s">
        <v>226</v>
      </c>
      <c r="AF58" s="170" t="s">
        <v>228</v>
      </c>
      <c r="AG58" s="170" t="s">
        <v>228</v>
      </c>
      <c r="AH58" s="170" t="s">
        <v>229</v>
      </c>
      <c r="AI58" s="170" t="s">
        <v>230</v>
      </c>
      <c r="AJ58" s="170" t="s">
        <v>228</v>
      </c>
      <c r="AK58" s="170" t="s">
        <v>226</v>
      </c>
      <c r="AL58" s="170" t="s">
        <v>226</v>
      </c>
      <c r="AM58" s="170" t="s">
        <v>226</v>
      </c>
      <c r="AN58" s="170" t="s">
        <v>217</v>
      </c>
      <c r="AO58" s="170" t="s">
        <v>227</v>
      </c>
      <c r="AP58" s="170" t="s">
        <v>228</v>
      </c>
      <c r="AQ58" s="170" t="s">
        <v>229</v>
      </c>
      <c r="AR58" s="170" t="s">
        <v>228</v>
      </c>
      <c r="AS58" s="170" t="s">
        <v>226</v>
      </c>
      <c r="AT58" s="170" t="s">
        <v>1212</v>
      </c>
      <c r="AU58" s="170" t="s">
        <v>228</v>
      </c>
      <c r="AV58" s="250" t="s">
        <v>221</v>
      </c>
      <c r="AW58" s="250" t="s">
        <v>221</v>
      </c>
      <c r="AX58" s="250" t="s">
        <v>221</v>
      </c>
      <c r="AY58" s="170" t="s">
        <v>231</v>
      </c>
      <c r="AZ58" s="170" t="s">
        <v>231</v>
      </c>
      <c r="BA58" s="250" t="s">
        <v>221</v>
      </c>
      <c r="BB58" s="250" t="s">
        <v>221</v>
      </c>
      <c r="BC58" s="250" t="s">
        <v>221</v>
      </c>
      <c r="BD58" s="250" t="s">
        <v>221</v>
      </c>
      <c r="BE58" s="170" t="s">
        <v>232</v>
      </c>
      <c r="BF58" s="250" t="s">
        <v>221</v>
      </c>
      <c r="BG58" s="250" t="s">
        <v>221</v>
      </c>
      <c r="BH58" s="250" t="s">
        <v>221</v>
      </c>
      <c r="BI58" s="250" t="s">
        <v>221</v>
      </c>
      <c r="BJ58" s="250" t="s">
        <v>221</v>
      </c>
      <c r="BK58" s="250" t="s">
        <v>221</v>
      </c>
      <c r="BL58" s="250" t="s">
        <v>221</v>
      </c>
      <c r="BM58" s="250" t="s">
        <v>221</v>
      </c>
      <c r="BN58" s="250" t="s">
        <v>221</v>
      </c>
      <c r="BO58" s="250" t="s">
        <v>221</v>
      </c>
      <c r="BP58" s="250" t="s">
        <v>221</v>
      </c>
      <c r="BQ58" s="250" t="s">
        <v>221</v>
      </c>
      <c r="BR58" s="250" t="s">
        <v>221</v>
      </c>
      <c r="BS58" s="250" t="s">
        <v>221</v>
      </c>
      <c r="BT58" s="250" t="s">
        <v>221</v>
      </c>
      <c r="BU58" s="250" t="s">
        <v>221</v>
      </c>
      <c r="BV58" s="250" t="s">
        <v>221</v>
      </c>
      <c r="BW58" s="250" t="s">
        <v>221</v>
      </c>
      <c r="BX58" s="250" t="s">
        <v>221</v>
      </c>
      <c r="BY58" s="250" t="s">
        <v>221</v>
      </c>
      <c r="BZ58" s="250" t="s">
        <v>221</v>
      </c>
      <c r="CA58" s="250" t="s">
        <v>221</v>
      </c>
      <c r="CB58" s="250" t="s">
        <v>221</v>
      </c>
      <c r="CC58" s="250" t="s">
        <v>221</v>
      </c>
      <c r="CD58" s="250" t="s">
        <v>221</v>
      </c>
      <c r="CE58" s="250" t="s">
        <v>221</v>
      </c>
    </row>
    <row r="59" spans="1:84" ht="12.65" customHeight="1" x14ac:dyDescent="0.35">
      <c r="A59" s="171" t="s">
        <v>233</v>
      </c>
      <c r="B59" s="175"/>
      <c r="C59" s="184">
        <v>5401</v>
      </c>
      <c r="D59" s="184">
        <v>11942</v>
      </c>
      <c r="E59" s="184">
        <v>26274</v>
      </c>
      <c r="F59" s="305"/>
      <c r="G59" s="305"/>
      <c r="H59" s="305"/>
      <c r="I59" s="305"/>
      <c r="J59" s="184">
        <v>1795</v>
      </c>
      <c r="K59" s="184"/>
      <c r="L59" s="184"/>
      <c r="M59" s="184"/>
      <c r="N59" s="184"/>
      <c r="O59" s="184">
        <v>1282</v>
      </c>
      <c r="P59" s="185">
        <v>737015</v>
      </c>
      <c r="Q59" s="185">
        <v>329624</v>
      </c>
      <c r="R59" s="185">
        <v>757108</v>
      </c>
      <c r="S59" s="251"/>
      <c r="T59" s="251"/>
      <c r="U59" s="224">
        <v>978198</v>
      </c>
      <c r="V59" s="185">
        <v>10476</v>
      </c>
      <c r="W59" s="185">
        <v>25967</v>
      </c>
      <c r="X59" s="185">
        <v>15830</v>
      </c>
      <c r="Y59" s="185">
        <v>351419</v>
      </c>
      <c r="Z59" s="185"/>
      <c r="AA59" s="185"/>
      <c r="AB59" s="251"/>
      <c r="AC59" s="185">
        <v>12386</v>
      </c>
      <c r="AD59" s="185">
        <v>1829</v>
      </c>
      <c r="AE59" s="185">
        <v>27314</v>
      </c>
      <c r="AF59" s="185"/>
      <c r="AG59" s="185">
        <v>33794</v>
      </c>
      <c r="AH59" s="185"/>
      <c r="AI59" s="185">
        <v>9330</v>
      </c>
      <c r="AJ59" s="185">
        <v>149831</v>
      </c>
      <c r="AK59" s="185">
        <v>8391</v>
      </c>
      <c r="AL59" s="185">
        <v>5796</v>
      </c>
      <c r="AM59" s="185"/>
      <c r="AN59" s="185"/>
      <c r="AO59" s="185"/>
      <c r="AP59" s="185">
        <v>44623</v>
      </c>
      <c r="AQ59" s="185"/>
      <c r="AR59" s="185">
        <v>42459</v>
      </c>
      <c r="AS59" s="185"/>
      <c r="AT59" s="185"/>
      <c r="AU59" s="185"/>
      <c r="AV59" s="251"/>
      <c r="AW59" s="251"/>
      <c r="AX59" s="251"/>
      <c r="AY59" s="185">
        <v>992857</v>
      </c>
      <c r="AZ59" s="185"/>
      <c r="BA59" s="251"/>
      <c r="BB59" s="251"/>
      <c r="BC59" s="251"/>
      <c r="BD59" s="251"/>
      <c r="BE59" s="185">
        <v>354089</v>
      </c>
      <c r="BF59" s="251"/>
      <c r="BG59" s="251"/>
      <c r="BH59" s="251"/>
      <c r="BI59" s="251"/>
      <c r="BJ59" s="251"/>
      <c r="BK59" s="251"/>
      <c r="BL59" s="251"/>
      <c r="BM59" s="251"/>
      <c r="BN59" s="251"/>
      <c r="BO59" s="251"/>
      <c r="BP59" s="251"/>
      <c r="BQ59" s="251"/>
      <c r="BR59" s="251"/>
      <c r="BS59" s="251"/>
      <c r="BT59" s="251"/>
      <c r="BU59" s="251"/>
      <c r="BV59" s="251"/>
      <c r="BW59" s="251"/>
      <c r="BX59" s="251"/>
      <c r="BY59" s="251"/>
      <c r="BZ59" s="251"/>
      <c r="CA59" s="251"/>
      <c r="CB59" s="251"/>
      <c r="CC59" s="251"/>
      <c r="CD59" s="252"/>
      <c r="CE59" s="195"/>
    </row>
    <row r="60" spans="1:84" ht="12.65" customHeight="1" x14ac:dyDescent="0.35">
      <c r="A60" s="253" t="s">
        <v>234</v>
      </c>
      <c r="B60" s="175"/>
      <c r="C60" s="186">
        <v>57.69</v>
      </c>
      <c r="D60" s="187">
        <v>92.81</v>
      </c>
      <c r="E60" s="187">
        <f>209.07+1.88+0.01</f>
        <v>210.95999999999998</v>
      </c>
      <c r="F60" s="308"/>
      <c r="G60" s="309"/>
      <c r="H60" s="309"/>
      <c r="I60" s="309"/>
      <c r="J60" s="223"/>
      <c r="K60" s="187"/>
      <c r="L60" s="187"/>
      <c r="M60" s="187"/>
      <c r="N60" s="187"/>
      <c r="O60" s="187">
        <v>26.51</v>
      </c>
      <c r="P60" s="221">
        <v>64.11</v>
      </c>
      <c r="Q60" s="221">
        <v>14.49</v>
      </c>
      <c r="R60" s="221">
        <v>6.42</v>
      </c>
      <c r="S60" s="221">
        <v>15.77</v>
      </c>
      <c r="T60" s="221">
        <v>3.69</v>
      </c>
      <c r="U60" s="221">
        <v>84.48</v>
      </c>
      <c r="V60" s="221">
        <v>0.41</v>
      </c>
      <c r="W60" s="221">
        <v>6.84</v>
      </c>
      <c r="X60" s="221">
        <v>11.37</v>
      </c>
      <c r="Y60" s="221">
        <v>80.86</v>
      </c>
      <c r="Z60" s="221"/>
      <c r="AA60" s="221"/>
      <c r="AB60" s="221">
        <v>71.41</v>
      </c>
      <c r="AC60" s="221">
        <v>23.98</v>
      </c>
      <c r="AD60" s="221"/>
      <c r="AE60" s="221">
        <v>28.09</v>
      </c>
      <c r="AF60" s="221"/>
      <c r="AG60" s="221">
        <v>58.18</v>
      </c>
      <c r="AH60" s="221"/>
      <c r="AI60" s="221">
        <v>23.96</v>
      </c>
      <c r="AJ60" s="221">
        <v>203.36</v>
      </c>
      <c r="AK60" s="221">
        <v>7.6</v>
      </c>
      <c r="AL60" s="221">
        <v>6.02</v>
      </c>
      <c r="AM60" s="221"/>
      <c r="AN60" s="221"/>
      <c r="AO60" s="221"/>
      <c r="AP60" s="221">
        <v>75.41</v>
      </c>
      <c r="AQ60" s="221"/>
      <c r="AR60" s="221">
        <v>83.47</v>
      </c>
      <c r="AS60" s="221"/>
      <c r="AT60" s="221"/>
      <c r="AU60" s="221"/>
      <c r="AV60" s="221"/>
      <c r="AW60" s="221"/>
      <c r="AX60" s="221"/>
      <c r="AY60" s="221">
        <v>58.4</v>
      </c>
      <c r="AZ60" s="221"/>
      <c r="BA60" s="221">
        <v>14.98</v>
      </c>
      <c r="BB60" s="221">
        <v>27.16</v>
      </c>
      <c r="BC60" s="221"/>
      <c r="BD60" s="221"/>
      <c r="BE60" s="221">
        <v>13.24</v>
      </c>
      <c r="BF60" s="221">
        <v>53.31</v>
      </c>
      <c r="BG60" s="221"/>
      <c r="BH60" s="221"/>
      <c r="BI60" s="221"/>
      <c r="BJ60" s="221"/>
      <c r="BK60" s="221"/>
      <c r="BN60" s="221">
        <v>31.6</v>
      </c>
      <c r="BO60" s="221"/>
      <c r="BP60" s="221"/>
      <c r="BQ60" s="221"/>
      <c r="BR60" s="221">
        <v>1.76</v>
      </c>
      <c r="BS60" s="221"/>
      <c r="BT60" s="221">
        <v>2.0099999999999998</v>
      </c>
      <c r="BU60" s="221"/>
      <c r="BV60" s="221">
        <v>15.26</v>
      </c>
      <c r="BW60" s="221"/>
      <c r="BX60" s="221">
        <v>5.71</v>
      </c>
      <c r="BY60" s="221">
        <v>1.82</v>
      </c>
      <c r="BZ60" s="221"/>
      <c r="CA60" s="221">
        <v>72.510000000000005</v>
      </c>
      <c r="CB60" s="221"/>
      <c r="CC60" s="221"/>
      <c r="CD60" s="252" t="s">
        <v>221</v>
      </c>
      <c r="CE60" s="254">
        <f t="shared" ref="CE60:CE70" si="1">SUM(C60:CD60)</f>
        <v>1555.6499999999999</v>
      </c>
    </row>
    <row r="61" spans="1:84" ht="12.65" customHeight="1" x14ac:dyDescent="0.35">
      <c r="A61" s="171" t="s">
        <v>235</v>
      </c>
      <c r="B61" s="175"/>
      <c r="C61" s="184">
        <v>5549802.4400000004</v>
      </c>
      <c r="D61" s="184">
        <v>7448335.8700000001</v>
      </c>
      <c r="E61" s="184">
        <v>17656559.940000001</v>
      </c>
      <c r="F61" s="310"/>
      <c r="G61" s="305"/>
      <c r="H61" s="305"/>
      <c r="I61" s="310"/>
      <c r="J61" s="185">
        <v>0</v>
      </c>
      <c r="K61" s="185">
        <v>375.73</v>
      </c>
      <c r="L61" s="185"/>
      <c r="M61" s="184"/>
      <c r="N61" s="184"/>
      <c r="O61" s="184">
        <v>2682575.9500000002</v>
      </c>
      <c r="P61" s="185">
        <v>5488058.5800000001</v>
      </c>
      <c r="Q61" s="185">
        <v>1773430.46</v>
      </c>
      <c r="R61" s="185">
        <v>517177.55</v>
      </c>
      <c r="S61" s="185">
        <v>735788.96</v>
      </c>
      <c r="T61" s="185">
        <v>333631.90000000002</v>
      </c>
      <c r="U61" s="185">
        <v>5140526.2300000004</v>
      </c>
      <c r="V61" s="185">
        <v>27731.51</v>
      </c>
      <c r="W61" s="185">
        <v>715104.22</v>
      </c>
      <c r="X61" s="185">
        <v>920212.47</v>
      </c>
      <c r="Y61" s="185">
        <v>6573388.7400000002</v>
      </c>
      <c r="Z61" s="185"/>
      <c r="AA61" s="185"/>
      <c r="AB61" s="185">
        <v>6086287.1799999997</v>
      </c>
      <c r="AC61" s="185">
        <v>1982713.4</v>
      </c>
      <c r="AD61" s="185"/>
      <c r="AE61" s="185">
        <v>2111502.6800000002</v>
      </c>
      <c r="AF61" s="185"/>
      <c r="AG61" s="185">
        <v>5049086.09</v>
      </c>
      <c r="AH61" s="185"/>
      <c r="AI61" s="185">
        <v>2230351.37</v>
      </c>
      <c r="AJ61" s="185">
        <v>12932808.119999999</v>
      </c>
      <c r="AK61" s="185">
        <v>753951.49</v>
      </c>
      <c r="AL61" s="185">
        <v>577332.67000000004</v>
      </c>
      <c r="AM61" s="185"/>
      <c r="AN61" s="185"/>
      <c r="AO61" s="185"/>
      <c r="AP61" s="185">
        <v>6947784.3700000001</v>
      </c>
      <c r="AQ61" s="185"/>
      <c r="AR61" s="185">
        <v>7352384.8200000003</v>
      </c>
      <c r="AS61" s="185"/>
      <c r="AT61" s="185"/>
      <c r="AU61" s="185"/>
      <c r="AV61" s="185"/>
      <c r="AW61" s="185"/>
      <c r="AX61" s="185"/>
      <c r="AY61" s="185">
        <v>2651271.31</v>
      </c>
      <c r="AZ61" s="185"/>
      <c r="BA61" s="185">
        <v>647507.42000000004</v>
      </c>
      <c r="BB61" s="185">
        <v>2139214.17</v>
      </c>
      <c r="BC61" s="185"/>
      <c r="BD61" s="185"/>
      <c r="BE61" s="185">
        <v>900921.11</v>
      </c>
      <c r="BF61" s="185">
        <v>2172278.98</v>
      </c>
      <c r="BG61" s="185"/>
      <c r="BH61" s="185"/>
      <c r="BI61" s="185"/>
      <c r="BJ61" s="185"/>
      <c r="BK61" s="185"/>
      <c r="BL61" s="185">
        <v>31.05</v>
      </c>
      <c r="BM61" s="185"/>
      <c r="BN61" s="185">
        <v>5548353.5599999996</v>
      </c>
      <c r="BO61" s="185"/>
      <c r="BP61" s="185"/>
      <c r="BQ61" s="185"/>
      <c r="BR61" s="185">
        <v>146683.37</v>
      </c>
      <c r="BS61" s="185"/>
      <c r="BT61" s="185">
        <v>131823.98000000001</v>
      </c>
      <c r="BU61" s="185"/>
      <c r="BV61" s="185">
        <v>629789.55000000005</v>
      </c>
      <c r="BW61" s="185"/>
      <c r="BX61" s="185">
        <v>549707.37</v>
      </c>
      <c r="BY61" s="185">
        <v>131088.71</v>
      </c>
      <c r="BZ61" s="185"/>
      <c r="CA61" s="185">
        <v>6017343.5899999999</v>
      </c>
      <c r="CB61" s="185"/>
      <c r="CC61" s="185"/>
      <c r="CD61" s="252" t="s">
        <v>221</v>
      </c>
      <c r="CE61" s="195">
        <f t="shared" si="1"/>
        <v>123252916.91000003</v>
      </c>
      <c r="CF61" s="255"/>
    </row>
    <row r="62" spans="1:84" ht="12.65" customHeight="1" x14ac:dyDescent="0.35">
      <c r="A62" s="171" t="s">
        <v>3</v>
      </c>
      <c r="B62" s="175"/>
      <c r="C62" s="195">
        <f t="shared" ref="C62:BN62" si="2">ROUND(C47+C48,0)</f>
        <v>1627715</v>
      </c>
      <c r="D62" s="195">
        <f t="shared" si="2"/>
        <v>2170119</v>
      </c>
      <c r="E62" s="195">
        <f t="shared" si="2"/>
        <v>5527262</v>
      </c>
      <c r="F62" s="306">
        <f t="shared" si="2"/>
        <v>0</v>
      </c>
      <c r="G62" s="306">
        <f t="shared" si="2"/>
        <v>0</v>
      </c>
      <c r="H62" s="306">
        <f t="shared" si="2"/>
        <v>0</v>
      </c>
      <c r="I62" s="306">
        <f t="shared" si="2"/>
        <v>0</v>
      </c>
      <c r="J62" s="195">
        <f>ROUND(J47+J48,0)</f>
        <v>0</v>
      </c>
      <c r="K62" s="195">
        <f t="shared" si="2"/>
        <v>44</v>
      </c>
      <c r="L62" s="195">
        <f t="shared" si="2"/>
        <v>0</v>
      </c>
      <c r="M62" s="195">
        <f t="shared" si="2"/>
        <v>0</v>
      </c>
      <c r="N62" s="195">
        <f t="shared" si="2"/>
        <v>0</v>
      </c>
      <c r="O62" s="195">
        <f t="shared" si="2"/>
        <v>761425</v>
      </c>
      <c r="P62" s="195">
        <f t="shared" si="2"/>
        <v>1684150</v>
      </c>
      <c r="Q62" s="195">
        <f t="shared" si="2"/>
        <v>411323</v>
      </c>
      <c r="R62" s="195">
        <f t="shared" si="2"/>
        <v>167796</v>
      </c>
      <c r="S62" s="195">
        <f t="shared" si="2"/>
        <v>278384</v>
      </c>
      <c r="T62" s="195">
        <f t="shared" si="2"/>
        <v>98616</v>
      </c>
      <c r="U62" s="195">
        <f t="shared" si="2"/>
        <v>1586781</v>
      </c>
      <c r="V62" s="195">
        <f t="shared" si="2"/>
        <v>9588</v>
      </c>
      <c r="W62" s="195">
        <f t="shared" si="2"/>
        <v>200763</v>
      </c>
      <c r="X62" s="195">
        <f t="shared" si="2"/>
        <v>223053</v>
      </c>
      <c r="Y62" s="195">
        <f t="shared" si="2"/>
        <v>1902416</v>
      </c>
      <c r="Z62" s="195">
        <f t="shared" si="2"/>
        <v>0</v>
      </c>
      <c r="AA62" s="195">
        <f t="shared" si="2"/>
        <v>0</v>
      </c>
      <c r="AB62" s="195">
        <f t="shared" si="2"/>
        <v>1651253</v>
      </c>
      <c r="AC62" s="195">
        <f t="shared" si="2"/>
        <v>517509</v>
      </c>
      <c r="AD62" s="195">
        <f t="shared" si="2"/>
        <v>0</v>
      </c>
      <c r="AE62" s="195">
        <f t="shared" si="2"/>
        <v>688475</v>
      </c>
      <c r="AF62" s="195">
        <f t="shared" si="2"/>
        <v>0</v>
      </c>
      <c r="AG62" s="195">
        <f t="shared" si="2"/>
        <v>1355112</v>
      </c>
      <c r="AH62" s="195">
        <f t="shared" si="2"/>
        <v>0</v>
      </c>
      <c r="AI62" s="195">
        <f t="shared" si="2"/>
        <v>611266</v>
      </c>
      <c r="AJ62" s="195">
        <f t="shared" si="2"/>
        <v>4372620</v>
      </c>
      <c r="AK62" s="195">
        <f t="shared" si="2"/>
        <v>205145</v>
      </c>
      <c r="AL62" s="195">
        <f t="shared" si="2"/>
        <v>168493</v>
      </c>
      <c r="AM62" s="195">
        <f t="shared" si="2"/>
        <v>0</v>
      </c>
      <c r="AN62" s="195">
        <f t="shared" si="2"/>
        <v>0</v>
      </c>
      <c r="AO62" s="195">
        <f t="shared" si="2"/>
        <v>0</v>
      </c>
      <c r="AP62" s="195">
        <f t="shared" si="2"/>
        <v>1802238</v>
      </c>
      <c r="AQ62" s="195">
        <f t="shared" si="2"/>
        <v>0</v>
      </c>
      <c r="AR62" s="195">
        <f t="shared" si="2"/>
        <v>2040829</v>
      </c>
      <c r="AS62" s="195">
        <f t="shared" si="2"/>
        <v>0</v>
      </c>
      <c r="AT62" s="195">
        <f t="shared" si="2"/>
        <v>0</v>
      </c>
      <c r="AU62" s="195">
        <f t="shared" si="2"/>
        <v>0</v>
      </c>
      <c r="AV62" s="195">
        <f t="shared" si="2"/>
        <v>0</v>
      </c>
      <c r="AW62" s="195">
        <f t="shared" si="2"/>
        <v>0</v>
      </c>
      <c r="AX62" s="195">
        <f t="shared" si="2"/>
        <v>0</v>
      </c>
      <c r="AY62" s="195">
        <f>ROUND(AY47+AY48,0)</f>
        <v>892922</v>
      </c>
      <c r="AZ62" s="195">
        <f>ROUND(AZ47+AZ48,0)</f>
        <v>0</v>
      </c>
      <c r="BA62" s="195">
        <f>ROUND(BA47+BA48,0)</f>
        <v>228496</v>
      </c>
      <c r="BB62" s="195">
        <f t="shared" si="2"/>
        <v>696992</v>
      </c>
      <c r="BC62" s="195">
        <f t="shared" si="2"/>
        <v>0</v>
      </c>
      <c r="BD62" s="195">
        <f t="shared" si="2"/>
        <v>0</v>
      </c>
      <c r="BE62" s="195">
        <f t="shared" si="2"/>
        <v>255632</v>
      </c>
      <c r="BF62" s="195">
        <f t="shared" si="2"/>
        <v>851517</v>
      </c>
      <c r="BG62" s="195">
        <f t="shared" si="2"/>
        <v>0</v>
      </c>
      <c r="BH62" s="195">
        <f t="shared" si="2"/>
        <v>154</v>
      </c>
      <c r="BI62" s="195">
        <f t="shared" si="2"/>
        <v>0</v>
      </c>
      <c r="BJ62" s="195">
        <f t="shared" si="2"/>
        <v>0</v>
      </c>
      <c r="BK62" s="195">
        <f t="shared" si="2"/>
        <v>0</v>
      </c>
      <c r="BL62" s="195">
        <f>ROUND(BL47+BL48,0)</f>
        <v>5</v>
      </c>
      <c r="BM62" s="195">
        <f t="shared" si="2"/>
        <v>0</v>
      </c>
      <c r="BN62" s="195">
        <f t="shared" si="2"/>
        <v>4418666</v>
      </c>
      <c r="BO62" s="195">
        <f t="shared" ref="BO62:CC62" si="3">ROUND(BO47+BO48,0)</f>
        <v>0</v>
      </c>
      <c r="BP62" s="195">
        <f t="shared" si="3"/>
        <v>0</v>
      </c>
      <c r="BQ62" s="195">
        <f t="shared" si="3"/>
        <v>0</v>
      </c>
      <c r="BR62" s="195">
        <f t="shared" si="3"/>
        <v>42862</v>
      </c>
      <c r="BS62" s="195">
        <f t="shared" si="3"/>
        <v>0</v>
      </c>
      <c r="BT62" s="195">
        <f t="shared" si="3"/>
        <v>48298</v>
      </c>
      <c r="BU62" s="195">
        <f t="shared" si="3"/>
        <v>0</v>
      </c>
      <c r="BV62" s="195">
        <f t="shared" si="3"/>
        <v>282448</v>
      </c>
      <c r="BW62" s="195">
        <f t="shared" si="3"/>
        <v>0</v>
      </c>
      <c r="BX62" s="195">
        <f t="shared" si="3"/>
        <v>142016</v>
      </c>
      <c r="BY62" s="195">
        <f t="shared" si="3"/>
        <v>48547</v>
      </c>
      <c r="BZ62" s="195">
        <f t="shared" si="3"/>
        <v>0</v>
      </c>
      <c r="CA62" s="195">
        <f t="shared" si="3"/>
        <v>1735624</v>
      </c>
      <c r="CB62" s="195">
        <f t="shared" si="3"/>
        <v>0</v>
      </c>
      <c r="CC62" s="195">
        <f t="shared" si="3"/>
        <v>0</v>
      </c>
      <c r="CD62" s="252" t="s">
        <v>221</v>
      </c>
      <c r="CE62" s="195">
        <f t="shared" si="1"/>
        <v>39706554</v>
      </c>
      <c r="CF62" s="255"/>
    </row>
    <row r="63" spans="1:84" ht="12.65" customHeight="1" x14ac:dyDescent="0.35">
      <c r="A63" s="171" t="s">
        <v>236</v>
      </c>
      <c r="B63" s="175"/>
      <c r="C63" s="184">
        <v>1371575</v>
      </c>
      <c r="D63" s="184">
        <v>506483.33</v>
      </c>
      <c r="E63" s="184">
        <v>275274.84999999998</v>
      </c>
      <c r="F63" s="310"/>
      <c r="G63" s="305"/>
      <c r="H63" s="305"/>
      <c r="I63" s="310"/>
      <c r="J63" s="185"/>
      <c r="K63" s="185"/>
      <c r="L63" s="185"/>
      <c r="M63" s="184"/>
      <c r="N63" s="184"/>
      <c r="O63" s="184">
        <v>0</v>
      </c>
      <c r="P63" s="185">
        <v>1250400.83</v>
      </c>
      <c r="Q63" s="185">
        <v>0</v>
      </c>
      <c r="R63" s="185">
        <v>158.91999999999999</v>
      </c>
      <c r="S63" s="185">
        <v>24449.7</v>
      </c>
      <c r="T63" s="185">
        <v>0</v>
      </c>
      <c r="U63" s="185">
        <v>210344.39</v>
      </c>
      <c r="V63" s="185"/>
      <c r="W63" s="185">
        <v>38447.71</v>
      </c>
      <c r="X63" s="185">
        <v>9010.16</v>
      </c>
      <c r="Y63" s="185">
        <v>345639.7</v>
      </c>
      <c r="Z63" s="185"/>
      <c r="AA63" s="185"/>
      <c r="AB63" s="185">
        <v>26375</v>
      </c>
      <c r="AC63" s="185">
        <v>329358.71999999997</v>
      </c>
      <c r="AD63" s="185">
        <v>971872.55</v>
      </c>
      <c r="AE63" s="185">
        <v>0</v>
      </c>
      <c r="AF63" s="185"/>
      <c r="AG63" s="185">
        <v>7734356.2999999998</v>
      </c>
      <c r="AH63" s="185"/>
      <c r="AI63" s="185">
        <v>0</v>
      </c>
      <c r="AJ63" s="185">
        <v>856054.8</v>
      </c>
      <c r="AK63" s="185">
        <v>45543.75</v>
      </c>
      <c r="AL63" s="185">
        <v>3103.5</v>
      </c>
      <c r="AM63" s="185"/>
      <c r="AN63" s="185"/>
      <c r="AO63" s="185"/>
      <c r="AP63" s="185">
        <v>383848.38</v>
      </c>
      <c r="AQ63" s="185"/>
      <c r="AR63" s="185">
        <v>344493.81</v>
      </c>
      <c r="AS63" s="185"/>
      <c r="AT63" s="185"/>
      <c r="AU63" s="185"/>
      <c r="AV63" s="185"/>
      <c r="AW63" s="185"/>
      <c r="AX63" s="185"/>
      <c r="AY63" s="185"/>
      <c r="AZ63" s="185"/>
      <c r="BA63" s="185"/>
      <c r="BB63" s="185">
        <v>10075</v>
      </c>
      <c r="BC63" s="185"/>
      <c r="BD63" s="185"/>
      <c r="BE63" s="185">
        <v>1503.44</v>
      </c>
      <c r="BF63" s="185"/>
      <c r="BG63" s="185"/>
      <c r="BH63" s="185"/>
      <c r="BI63" s="185"/>
      <c r="BJ63" s="185"/>
      <c r="BK63" s="185"/>
      <c r="BL63" s="185"/>
      <c r="BM63" s="185"/>
      <c r="BN63" s="185">
        <v>152438683.59999999</v>
      </c>
      <c r="BO63" s="185"/>
      <c r="BP63" s="185"/>
      <c r="BQ63" s="185"/>
      <c r="BR63" s="185">
        <v>126630.15</v>
      </c>
      <c r="BS63" s="185"/>
      <c r="BT63" s="185">
        <v>113.6</v>
      </c>
      <c r="BU63" s="185"/>
      <c r="BV63" s="185">
        <v>3832.5</v>
      </c>
      <c r="BW63" s="185"/>
      <c r="BX63" s="185">
        <v>5250</v>
      </c>
      <c r="BY63" s="185"/>
      <c r="BZ63" s="185"/>
      <c r="CA63" s="185"/>
      <c r="CB63" s="185"/>
      <c r="CC63" s="185"/>
      <c r="CD63" s="252" t="s">
        <v>221</v>
      </c>
      <c r="CE63" s="195">
        <f t="shared" si="1"/>
        <v>167312879.69</v>
      </c>
      <c r="CF63" s="255"/>
    </row>
    <row r="64" spans="1:84" ht="12.65" customHeight="1" x14ac:dyDescent="0.35">
      <c r="A64" s="171" t="s">
        <v>237</v>
      </c>
      <c r="B64" s="175"/>
      <c r="C64" s="184">
        <v>683525</v>
      </c>
      <c r="D64" s="184">
        <v>793020.83</v>
      </c>
      <c r="E64" s="185">
        <v>956744.91</v>
      </c>
      <c r="F64" s="310"/>
      <c r="G64" s="305"/>
      <c r="H64" s="305"/>
      <c r="I64" s="310"/>
      <c r="J64" s="185"/>
      <c r="K64" s="185">
        <v>5.08</v>
      </c>
      <c r="L64" s="185"/>
      <c r="M64" s="184"/>
      <c r="N64" s="184"/>
      <c r="O64" s="184">
        <v>220322.78</v>
      </c>
      <c r="P64" s="185">
        <v>4522868</v>
      </c>
      <c r="Q64" s="185">
        <v>24387.439999999999</v>
      </c>
      <c r="R64" s="185">
        <v>418375</v>
      </c>
      <c r="S64" s="185">
        <v>25345555.829999998</v>
      </c>
      <c r="T64" s="185">
        <v>542954.25</v>
      </c>
      <c r="U64" s="185">
        <v>8903425.4800000004</v>
      </c>
      <c r="V64" s="185">
        <v>4245.8599999999997</v>
      </c>
      <c r="W64" s="185">
        <v>96479.64</v>
      </c>
      <c r="X64" s="185">
        <v>266429.90000000002</v>
      </c>
      <c r="Y64" s="185">
        <v>2234650.83</v>
      </c>
      <c r="Z64" s="185"/>
      <c r="AA64" s="185"/>
      <c r="AB64" s="185">
        <v>9303628.0299999993</v>
      </c>
      <c r="AC64" s="185">
        <v>347575.33</v>
      </c>
      <c r="AD64" s="185">
        <v>33871.35</v>
      </c>
      <c r="AE64" s="185">
        <v>326729.43</v>
      </c>
      <c r="AF64" s="185"/>
      <c r="AG64" s="185">
        <v>432493.25</v>
      </c>
      <c r="AH64" s="185"/>
      <c r="AI64" s="185">
        <v>111006.01</v>
      </c>
      <c r="AJ64" s="185">
        <v>10540264.560000001</v>
      </c>
      <c r="AK64" s="185">
        <v>6171</v>
      </c>
      <c r="AL64" s="185">
        <v>7607.75</v>
      </c>
      <c r="AM64" s="185"/>
      <c r="AN64" s="185"/>
      <c r="AO64" s="185"/>
      <c r="AP64" s="185">
        <v>34255428.359999999</v>
      </c>
      <c r="AQ64" s="185"/>
      <c r="AR64" s="185">
        <v>378062.97</v>
      </c>
      <c r="AS64" s="185"/>
      <c r="AT64" s="185"/>
      <c r="AU64" s="185"/>
      <c r="AV64" s="185"/>
      <c r="AW64" s="185"/>
      <c r="AX64" s="185"/>
      <c r="AY64" s="185">
        <v>1593982.51</v>
      </c>
      <c r="AZ64" s="185"/>
      <c r="BA64" s="185">
        <v>291449.67</v>
      </c>
      <c r="BB64" s="185">
        <v>7869.53</v>
      </c>
      <c r="BC64" s="185"/>
      <c r="BD64" s="185">
        <v>177897.45</v>
      </c>
      <c r="BE64" s="185">
        <v>61165.73</v>
      </c>
      <c r="BF64" s="185">
        <v>431735.98</v>
      </c>
      <c r="BG64" s="185">
        <v>2474.15</v>
      </c>
      <c r="BH64" s="185">
        <v>15157.37</v>
      </c>
      <c r="BI64" s="185"/>
      <c r="BJ64" s="185"/>
      <c r="BK64" s="185">
        <v>69.34</v>
      </c>
      <c r="BL64" s="185">
        <v>4314.8999999999996</v>
      </c>
      <c r="BM64" s="185"/>
      <c r="BN64" s="185">
        <v>2861347.96</v>
      </c>
      <c r="BO64" s="185"/>
      <c r="BP64" s="185">
        <v>251.62</v>
      </c>
      <c r="BQ64" s="185"/>
      <c r="BR64" s="185">
        <v>-1302.97</v>
      </c>
      <c r="BS64" s="185"/>
      <c r="BT64" s="185">
        <v>238.21</v>
      </c>
      <c r="BU64" s="185"/>
      <c r="BV64" s="185">
        <v>3059.98</v>
      </c>
      <c r="BW64" s="185"/>
      <c r="BX64" s="185">
        <v>2029.06</v>
      </c>
      <c r="BY64" s="185">
        <v>748.11</v>
      </c>
      <c r="BZ64" s="185"/>
      <c r="CA64" s="185">
        <v>10287.85</v>
      </c>
      <c r="CB64" s="185"/>
      <c r="CC64" s="185"/>
      <c r="CD64" s="252" t="s">
        <v>221</v>
      </c>
      <c r="CE64" s="195">
        <f t="shared" si="1"/>
        <v>106218605.32000002</v>
      </c>
      <c r="CF64" s="255"/>
    </row>
    <row r="65" spans="1:89" ht="12.65" customHeight="1" x14ac:dyDescent="0.35">
      <c r="A65" s="171" t="s">
        <v>238</v>
      </c>
      <c r="B65" s="175"/>
      <c r="C65" s="184">
        <v>8044.95</v>
      </c>
      <c r="D65" s="184">
        <v>15272.41</v>
      </c>
      <c r="E65" s="184">
        <v>51774.080000000002</v>
      </c>
      <c r="F65" s="305"/>
      <c r="G65" s="305"/>
      <c r="H65" s="305"/>
      <c r="I65" s="310"/>
      <c r="J65" s="184"/>
      <c r="K65" s="185">
        <v>7257.07</v>
      </c>
      <c r="L65" s="185"/>
      <c r="M65" s="184"/>
      <c r="N65" s="184"/>
      <c r="O65" s="184">
        <v>480</v>
      </c>
      <c r="P65" s="185">
        <v>8869.18</v>
      </c>
      <c r="Q65" s="185">
        <v>2441.0300000000002</v>
      </c>
      <c r="R65" s="185">
        <v>0</v>
      </c>
      <c r="S65" s="185">
        <v>3408.62</v>
      </c>
      <c r="T65" s="185">
        <v>480</v>
      </c>
      <c r="U65" s="185">
        <v>4403</v>
      </c>
      <c r="V65" s="185"/>
      <c r="W65" s="185">
        <v>725.72</v>
      </c>
      <c r="X65" s="185">
        <v>901.64</v>
      </c>
      <c r="Y65" s="185">
        <v>14808.71</v>
      </c>
      <c r="Z65" s="185"/>
      <c r="AA65" s="185"/>
      <c r="AB65" s="185">
        <v>8936.15</v>
      </c>
      <c r="AC65" s="185">
        <v>2135.39</v>
      </c>
      <c r="AD65" s="185">
        <v>0</v>
      </c>
      <c r="AE65" s="185">
        <v>7517.36</v>
      </c>
      <c r="AF65" s="185"/>
      <c r="AG65" s="185">
        <v>8385.4</v>
      </c>
      <c r="AH65" s="185"/>
      <c r="AI65" s="185">
        <v>7967.02</v>
      </c>
      <c r="AJ65" s="185">
        <v>35845.370000000003</v>
      </c>
      <c r="AK65" s="185">
        <v>0</v>
      </c>
      <c r="AL65" s="185">
        <v>0</v>
      </c>
      <c r="AM65" s="185"/>
      <c r="AN65" s="185"/>
      <c r="AO65" s="185"/>
      <c r="AP65" s="185">
        <v>34696.32</v>
      </c>
      <c r="AQ65" s="185"/>
      <c r="AR65" s="185">
        <v>8987.84</v>
      </c>
      <c r="AS65" s="185"/>
      <c r="AT65" s="185"/>
      <c r="AU65" s="185"/>
      <c r="AV65" s="185"/>
      <c r="AW65" s="185"/>
      <c r="AX65" s="185"/>
      <c r="AY65" s="185">
        <v>7890.3</v>
      </c>
      <c r="AZ65" s="185"/>
      <c r="BA65" s="185">
        <v>4156.33</v>
      </c>
      <c r="BB65" s="185">
        <v>2613.15</v>
      </c>
      <c r="BC65" s="185"/>
      <c r="BD65" s="185">
        <v>3386.64</v>
      </c>
      <c r="BE65" s="185">
        <v>893541.7</v>
      </c>
      <c r="BF65" s="185">
        <v>432179.19</v>
      </c>
      <c r="BG65" s="185">
        <v>30.67</v>
      </c>
      <c r="BH65" s="185">
        <v>2704.91</v>
      </c>
      <c r="BI65" s="185"/>
      <c r="BJ65" s="185"/>
      <c r="BK65" s="185"/>
      <c r="BL65" s="185"/>
      <c r="BM65" s="185"/>
      <c r="BN65" s="185">
        <v>23908.33</v>
      </c>
      <c r="BO65" s="185"/>
      <c r="BP65" s="185"/>
      <c r="BQ65" s="185"/>
      <c r="BR65" s="185">
        <v>488.04</v>
      </c>
      <c r="BS65" s="185"/>
      <c r="BT65" s="185">
        <v>1183.19</v>
      </c>
      <c r="BU65" s="185"/>
      <c r="BV65" s="185">
        <v>1144.53</v>
      </c>
      <c r="BW65" s="185"/>
      <c r="BX65" s="185">
        <v>3177.6</v>
      </c>
      <c r="BY65" s="185">
        <v>0</v>
      </c>
      <c r="BZ65" s="185"/>
      <c r="CA65" s="185">
        <v>2873.22</v>
      </c>
      <c r="CB65" s="185"/>
      <c r="CC65" s="185"/>
      <c r="CD65" s="252" t="s">
        <v>221</v>
      </c>
      <c r="CE65" s="195">
        <f t="shared" si="1"/>
        <v>1612615.0599999998</v>
      </c>
      <c r="CF65" s="255"/>
    </row>
    <row r="66" spans="1:89" ht="12.65" customHeight="1" x14ac:dyDescent="0.35">
      <c r="A66" s="171" t="s">
        <v>239</v>
      </c>
      <c r="B66" s="175"/>
      <c r="C66" s="184">
        <v>29580.240000000002</v>
      </c>
      <c r="D66" s="184">
        <v>19087.919999999998</v>
      </c>
      <c r="E66" s="184">
        <v>239291.02</v>
      </c>
      <c r="F66" s="305"/>
      <c r="G66" s="305"/>
      <c r="H66" s="305"/>
      <c r="I66" s="305"/>
      <c r="J66" s="184"/>
      <c r="K66" s="185">
        <v>0</v>
      </c>
      <c r="L66" s="185"/>
      <c r="M66" s="184"/>
      <c r="N66" s="184"/>
      <c r="O66" s="185">
        <v>104195.71</v>
      </c>
      <c r="P66" s="185">
        <v>672194.93</v>
      </c>
      <c r="Q66" s="185">
        <v>3450.096</v>
      </c>
      <c r="R66" s="185">
        <v>36188.870000000003</v>
      </c>
      <c r="S66" s="184">
        <v>120826.14</v>
      </c>
      <c r="T66" s="184">
        <v>83004.36</v>
      </c>
      <c r="U66" s="185">
        <v>4587316.68</v>
      </c>
      <c r="V66" s="185"/>
      <c r="W66" s="185">
        <v>124460</v>
      </c>
      <c r="X66" s="185">
        <v>264829.44</v>
      </c>
      <c r="Y66" s="185">
        <v>1932535.04</v>
      </c>
      <c r="Z66" s="185"/>
      <c r="AA66" s="185"/>
      <c r="AB66" s="185">
        <v>438249.63</v>
      </c>
      <c r="AC66" s="185">
        <v>19180.12</v>
      </c>
      <c r="AD66" s="185">
        <v>9163.59</v>
      </c>
      <c r="AE66" s="185">
        <v>36677.68</v>
      </c>
      <c r="AF66" s="185"/>
      <c r="AG66" s="185">
        <v>194766.42</v>
      </c>
      <c r="AH66" s="185"/>
      <c r="AI66" s="185">
        <v>15158.37</v>
      </c>
      <c r="AJ66" s="185">
        <v>603196.73</v>
      </c>
      <c r="AK66" s="185">
        <v>5730.68</v>
      </c>
      <c r="AL66" s="185">
        <v>609.41</v>
      </c>
      <c r="AM66" s="185"/>
      <c r="AN66" s="185"/>
      <c r="AO66" s="185"/>
      <c r="AP66" s="185">
        <v>82872.78</v>
      </c>
      <c r="AQ66" s="185"/>
      <c r="AR66" s="185">
        <v>795794.42</v>
      </c>
      <c r="AS66" s="185"/>
      <c r="AT66" s="185"/>
      <c r="AU66" s="185"/>
      <c r="AV66" s="185"/>
      <c r="AW66" s="185"/>
      <c r="AX66" s="185"/>
      <c r="AY66" s="185">
        <v>136069.42000000001</v>
      </c>
      <c r="AZ66" s="185"/>
      <c r="BA66" s="185">
        <v>131253.03</v>
      </c>
      <c r="BB66" s="185">
        <v>547462.31999999995</v>
      </c>
      <c r="BC66" s="185"/>
      <c r="BD66" s="185">
        <v>42398.59</v>
      </c>
      <c r="BE66" s="185">
        <v>945765.31</v>
      </c>
      <c r="BF66" s="185">
        <v>59736.66</v>
      </c>
      <c r="BG66" s="185">
        <v>532.65</v>
      </c>
      <c r="BH66" s="185">
        <v>182047.5</v>
      </c>
      <c r="BI66" s="185"/>
      <c r="BJ66" s="185"/>
      <c r="BK66" s="185"/>
      <c r="BL66" s="185"/>
      <c r="BM66" s="185"/>
      <c r="BN66" s="185">
        <v>840219.17</v>
      </c>
      <c r="BO66" s="185"/>
      <c r="BP66" s="185"/>
      <c r="BQ66" s="185"/>
      <c r="BR66" s="185">
        <v>2086.7800000000002</v>
      </c>
      <c r="BS66" s="185"/>
      <c r="BT66" s="185"/>
      <c r="BU66" s="185"/>
      <c r="BV66" s="185">
        <v>101133.28</v>
      </c>
      <c r="BW66" s="185"/>
      <c r="BX66" s="185">
        <v>146034.75</v>
      </c>
      <c r="BY66" s="185">
        <v>254.85</v>
      </c>
      <c r="BZ66" s="185"/>
      <c r="CA66" s="185">
        <v>27402.71</v>
      </c>
      <c r="CB66" s="185"/>
      <c r="CC66" s="185"/>
      <c r="CD66" s="252" t="s">
        <v>221</v>
      </c>
      <c r="CE66" s="195">
        <f t="shared" si="1"/>
        <v>13580757.295999998</v>
      </c>
      <c r="CF66" s="255"/>
    </row>
    <row r="67" spans="1:89" ht="12.65" customHeight="1" x14ac:dyDescent="0.35">
      <c r="A67" s="171" t="s">
        <v>6</v>
      </c>
      <c r="B67" s="175"/>
      <c r="C67" s="195">
        <f>ROUND(C51+C52,0)</f>
        <v>115105</v>
      </c>
      <c r="D67" s="195">
        <f>ROUND(D51+D52,0)</f>
        <v>71492</v>
      </c>
      <c r="E67" s="195">
        <f t="shared" ref="E67:BP67" si="4">ROUND(E51+E52,0)</f>
        <v>104399</v>
      </c>
      <c r="F67" s="306">
        <f t="shared" si="4"/>
        <v>0</v>
      </c>
      <c r="G67" s="306">
        <f t="shared" si="4"/>
        <v>0</v>
      </c>
      <c r="H67" s="306">
        <f t="shared" si="4"/>
        <v>0</v>
      </c>
      <c r="I67" s="306">
        <f t="shared" si="4"/>
        <v>0</v>
      </c>
      <c r="J67" s="195">
        <f>ROUND(J51+J52,0)</f>
        <v>0</v>
      </c>
      <c r="K67" s="195">
        <f t="shared" si="4"/>
        <v>26632</v>
      </c>
      <c r="L67" s="195">
        <f t="shared" si="4"/>
        <v>0</v>
      </c>
      <c r="M67" s="195">
        <f t="shared" si="4"/>
        <v>0</v>
      </c>
      <c r="N67" s="195">
        <f t="shared" si="4"/>
        <v>0</v>
      </c>
      <c r="O67" s="195">
        <f t="shared" si="4"/>
        <v>109175</v>
      </c>
      <c r="P67" s="195">
        <f t="shared" si="4"/>
        <v>853504</v>
      </c>
      <c r="Q67" s="195">
        <f t="shared" si="4"/>
        <v>5633</v>
      </c>
      <c r="R67" s="195">
        <f t="shared" si="4"/>
        <v>17876</v>
      </c>
      <c r="S67" s="195">
        <f t="shared" si="4"/>
        <v>217691</v>
      </c>
      <c r="T67" s="195">
        <f t="shared" si="4"/>
        <v>0</v>
      </c>
      <c r="U67" s="195">
        <f t="shared" si="4"/>
        <v>565079</v>
      </c>
      <c r="V67" s="195">
        <f t="shared" si="4"/>
        <v>6126</v>
      </c>
      <c r="W67" s="195">
        <f t="shared" si="4"/>
        <v>47129</v>
      </c>
      <c r="X67" s="195">
        <f t="shared" si="4"/>
        <v>105642</v>
      </c>
      <c r="Y67" s="195">
        <f t="shared" si="4"/>
        <v>742722</v>
      </c>
      <c r="Z67" s="195">
        <f t="shared" si="4"/>
        <v>0</v>
      </c>
      <c r="AA67" s="195">
        <f t="shared" si="4"/>
        <v>0</v>
      </c>
      <c r="AB67" s="195">
        <f t="shared" si="4"/>
        <v>206016</v>
      </c>
      <c r="AC67" s="195">
        <f t="shared" si="4"/>
        <v>12669</v>
      </c>
      <c r="AD67" s="195">
        <f t="shared" si="4"/>
        <v>0</v>
      </c>
      <c r="AE67" s="195">
        <f t="shared" si="4"/>
        <v>25026</v>
      </c>
      <c r="AF67" s="195">
        <f t="shared" si="4"/>
        <v>0</v>
      </c>
      <c r="AG67" s="195">
        <f t="shared" si="4"/>
        <v>20056</v>
      </c>
      <c r="AH67" s="195">
        <f t="shared" si="4"/>
        <v>0</v>
      </c>
      <c r="AI67" s="195">
        <f t="shared" si="4"/>
        <v>24902</v>
      </c>
      <c r="AJ67" s="195">
        <f t="shared" si="4"/>
        <v>1045497</v>
      </c>
      <c r="AK67" s="195">
        <f t="shared" si="4"/>
        <v>1029</v>
      </c>
      <c r="AL67" s="195">
        <f t="shared" si="4"/>
        <v>11074</v>
      </c>
      <c r="AM67" s="195">
        <f t="shared" si="4"/>
        <v>0</v>
      </c>
      <c r="AN67" s="195">
        <f t="shared" si="4"/>
        <v>0</v>
      </c>
      <c r="AO67" s="195">
        <f t="shared" si="4"/>
        <v>0</v>
      </c>
      <c r="AP67" s="195">
        <f t="shared" si="4"/>
        <v>30498</v>
      </c>
      <c r="AQ67" s="195">
        <f t="shared" si="4"/>
        <v>0</v>
      </c>
      <c r="AR67" s="195">
        <f t="shared" si="4"/>
        <v>10539</v>
      </c>
      <c r="AS67" s="195">
        <f t="shared" si="4"/>
        <v>0</v>
      </c>
      <c r="AT67" s="195">
        <f t="shared" si="4"/>
        <v>0</v>
      </c>
      <c r="AU67" s="195">
        <f t="shared" si="4"/>
        <v>0</v>
      </c>
      <c r="AV67" s="195">
        <f t="shared" si="4"/>
        <v>0</v>
      </c>
      <c r="AW67" s="195">
        <f t="shared" si="4"/>
        <v>0</v>
      </c>
      <c r="AX67" s="195">
        <f t="shared" si="4"/>
        <v>0</v>
      </c>
      <c r="AY67" s="195">
        <f t="shared" si="4"/>
        <v>16453</v>
      </c>
      <c r="AZ67" s="195">
        <f>ROUND(AZ51+AZ52,0)</f>
        <v>0</v>
      </c>
      <c r="BA67" s="195">
        <f>ROUND(BA51+BA52,0)</f>
        <v>14444</v>
      </c>
      <c r="BB67" s="195">
        <f t="shared" si="4"/>
        <v>0</v>
      </c>
      <c r="BC67" s="195">
        <f t="shared" si="4"/>
        <v>0</v>
      </c>
      <c r="BD67" s="195">
        <f t="shared" si="4"/>
        <v>0</v>
      </c>
      <c r="BE67" s="195">
        <f t="shared" si="4"/>
        <v>490736</v>
      </c>
      <c r="BF67" s="195">
        <f t="shared" si="4"/>
        <v>1299</v>
      </c>
      <c r="BG67" s="195">
        <f t="shared" si="4"/>
        <v>108111</v>
      </c>
      <c r="BH67" s="195">
        <f t="shared" si="4"/>
        <v>1648504</v>
      </c>
      <c r="BI67" s="195">
        <f t="shared" si="4"/>
        <v>0</v>
      </c>
      <c r="BJ67" s="195">
        <f t="shared" si="4"/>
        <v>0</v>
      </c>
      <c r="BK67" s="195">
        <f t="shared" si="4"/>
        <v>0</v>
      </c>
      <c r="BL67" s="195">
        <f t="shared" si="4"/>
        <v>0</v>
      </c>
      <c r="BM67" s="195">
        <f t="shared" si="4"/>
        <v>0</v>
      </c>
      <c r="BN67" s="195">
        <f t="shared" si="4"/>
        <v>4936830</v>
      </c>
      <c r="BO67" s="195">
        <f t="shared" si="4"/>
        <v>0</v>
      </c>
      <c r="BP67" s="195">
        <f t="shared" si="4"/>
        <v>0</v>
      </c>
      <c r="BQ67" s="195">
        <f t="shared" ref="BQ67:CC67" si="5">ROUND(BQ51+BQ52,0)</f>
        <v>0</v>
      </c>
      <c r="BR67" s="195">
        <f t="shared" si="5"/>
        <v>0</v>
      </c>
      <c r="BS67" s="195">
        <f t="shared" si="5"/>
        <v>0</v>
      </c>
      <c r="BT67" s="195">
        <f t="shared" si="5"/>
        <v>118</v>
      </c>
      <c r="BU67" s="195">
        <f t="shared" si="5"/>
        <v>0</v>
      </c>
      <c r="BV67" s="195">
        <f t="shared" si="5"/>
        <v>0</v>
      </c>
      <c r="BW67" s="195">
        <f t="shared" si="5"/>
        <v>0</v>
      </c>
      <c r="BX67" s="195">
        <f t="shared" si="5"/>
        <v>0</v>
      </c>
      <c r="BY67" s="195">
        <f t="shared" si="5"/>
        <v>89737</v>
      </c>
      <c r="BZ67" s="195">
        <f t="shared" si="5"/>
        <v>0</v>
      </c>
      <c r="CA67" s="195">
        <f t="shared" si="5"/>
        <v>8787</v>
      </c>
      <c r="CB67" s="195">
        <f t="shared" si="5"/>
        <v>0</v>
      </c>
      <c r="CC67" s="195">
        <f t="shared" si="5"/>
        <v>0</v>
      </c>
      <c r="CD67" s="252" t="s">
        <v>221</v>
      </c>
      <c r="CE67" s="195">
        <f t="shared" si="1"/>
        <v>11690530</v>
      </c>
      <c r="CF67" s="255"/>
    </row>
    <row r="68" spans="1:89" ht="12.65" customHeight="1" x14ac:dyDescent="0.35">
      <c r="A68" s="171" t="s">
        <v>240</v>
      </c>
      <c r="B68" s="175"/>
      <c r="C68" s="184"/>
      <c r="D68" s="184"/>
      <c r="E68" s="184"/>
      <c r="F68" s="305"/>
      <c r="G68" s="305"/>
      <c r="H68" s="305"/>
      <c r="I68" s="305"/>
      <c r="J68" s="184"/>
      <c r="K68" s="185"/>
      <c r="L68" s="185"/>
      <c r="M68" s="184"/>
      <c r="N68" s="184"/>
      <c r="O68" s="184"/>
      <c r="P68" s="185">
        <v>83274.39</v>
      </c>
      <c r="Q68" s="185"/>
      <c r="R68" s="185">
        <v>1065.5999999999999</v>
      </c>
      <c r="S68" s="185">
        <v>69042.37</v>
      </c>
      <c r="T68" s="185"/>
      <c r="U68" s="185">
        <v>40115.4</v>
      </c>
      <c r="V68" s="185"/>
      <c r="W68" s="185"/>
      <c r="X68" s="185"/>
      <c r="Y68" s="185">
        <v>177775.76</v>
      </c>
      <c r="Z68" s="185"/>
      <c r="AA68" s="185"/>
      <c r="AB68" s="185">
        <v>79416.149999999994</v>
      </c>
      <c r="AC68" s="185">
        <v>50791.64</v>
      </c>
      <c r="AD68" s="185"/>
      <c r="AE68" s="185">
        <v>5670.19</v>
      </c>
      <c r="AF68" s="185"/>
      <c r="AG68" s="185"/>
      <c r="AH68" s="185"/>
      <c r="AI68" s="185"/>
      <c r="AJ68" s="185">
        <v>1367122.37</v>
      </c>
      <c r="AK68" s="185"/>
      <c r="AL68" s="185"/>
      <c r="AM68" s="185"/>
      <c r="AN68" s="185"/>
      <c r="AO68" s="185"/>
      <c r="AP68" s="185">
        <v>377079.05</v>
      </c>
      <c r="AQ68" s="185"/>
      <c r="AR68" s="185">
        <v>489175.37</v>
      </c>
      <c r="AS68" s="185"/>
      <c r="AT68" s="185"/>
      <c r="AU68" s="185"/>
      <c r="AV68" s="185"/>
      <c r="AW68" s="185"/>
      <c r="AX68" s="185"/>
      <c r="AY68" s="185"/>
      <c r="AZ68" s="185"/>
      <c r="BA68" s="185"/>
      <c r="BB68" s="185"/>
      <c r="BC68" s="185"/>
      <c r="BD68" s="185"/>
      <c r="BE68" s="185">
        <v>237.6</v>
      </c>
      <c r="BF68" s="185"/>
      <c r="BG68" s="185"/>
      <c r="BH68" s="185"/>
      <c r="BI68" s="185"/>
      <c r="BJ68" s="185"/>
      <c r="BK68" s="185"/>
      <c r="BL68" s="185"/>
      <c r="BM68" s="185"/>
      <c r="BN68" s="185">
        <v>58907.16</v>
      </c>
      <c r="BO68" s="185"/>
      <c r="BP68" s="185"/>
      <c r="BQ68" s="185"/>
      <c r="BR68" s="185"/>
      <c r="BS68" s="185"/>
      <c r="BT68" s="185"/>
      <c r="BU68" s="185"/>
      <c r="BV68" s="185">
        <v>14299.92</v>
      </c>
      <c r="BW68" s="185"/>
      <c r="BX68" s="185"/>
      <c r="BY68" s="185"/>
      <c r="BZ68" s="185"/>
      <c r="CA68" s="185"/>
      <c r="CB68" s="185"/>
      <c r="CC68" s="185"/>
      <c r="CD68" s="252" t="s">
        <v>221</v>
      </c>
      <c r="CE68" s="195">
        <f t="shared" si="1"/>
        <v>2813972.97</v>
      </c>
      <c r="CF68" s="255"/>
    </row>
    <row r="69" spans="1:89" ht="12.65" customHeight="1" x14ac:dyDescent="0.35">
      <c r="A69" s="171" t="s">
        <v>241</v>
      </c>
      <c r="B69" s="175"/>
      <c r="C69" s="184">
        <v>22459.84</v>
      </c>
      <c r="D69" s="184">
        <v>11935.92</v>
      </c>
      <c r="E69" s="185">
        <v>24035.68</v>
      </c>
      <c r="F69" s="310"/>
      <c r="G69" s="305"/>
      <c r="H69" s="305"/>
      <c r="I69" s="310"/>
      <c r="J69" s="185"/>
      <c r="K69" s="185"/>
      <c r="L69" s="185"/>
      <c r="M69" s="184"/>
      <c r="N69" s="184"/>
      <c r="O69" s="184">
        <v>13111.49</v>
      </c>
      <c r="P69" s="185">
        <v>98753.74</v>
      </c>
      <c r="Q69" s="185">
        <v>662.5</v>
      </c>
      <c r="R69" s="224">
        <v>31856.5</v>
      </c>
      <c r="S69" s="185">
        <v>4542</v>
      </c>
      <c r="T69" s="184">
        <v>4613.75</v>
      </c>
      <c r="U69" s="185">
        <v>56918.41</v>
      </c>
      <c r="V69" s="185"/>
      <c r="W69" s="184">
        <v>2167.11</v>
      </c>
      <c r="X69" s="185">
        <v>971.87</v>
      </c>
      <c r="Y69" s="185">
        <v>151388.37</v>
      </c>
      <c r="Z69" s="185"/>
      <c r="AA69" s="185"/>
      <c r="AB69" s="185">
        <v>140088.89000000001</v>
      </c>
      <c r="AC69" s="185">
        <v>14687.75</v>
      </c>
      <c r="AD69" s="185"/>
      <c r="AE69" s="185">
        <v>58610.82</v>
      </c>
      <c r="AF69" s="185"/>
      <c r="AG69" s="185">
        <v>38418.230000000003</v>
      </c>
      <c r="AH69" s="185"/>
      <c r="AI69" s="185">
        <v>344.64</v>
      </c>
      <c r="AJ69" s="185">
        <v>1278172.28</v>
      </c>
      <c r="AK69" s="185">
        <v>8050.74</v>
      </c>
      <c r="AL69" s="185">
        <v>25020.84</v>
      </c>
      <c r="AM69" s="185"/>
      <c r="AN69" s="185"/>
      <c r="AO69" s="184"/>
      <c r="AP69" s="185">
        <v>621676.39</v>
      </c>
      <c r="AQ69" s="184"/>
      <c r="AR69" s="184">
        <v>338150.05</v>
      </c>
      <c r="AS69" s="184"/>
      <c r="AT69" s="184"/>
      <c r="AU69" s="185"/>
      <c r="AV69" s="185"/>
      <c r="AW69" s="185"/>
      <c r="AX69" s="185"/>
      <c r="AY69" s="185">
        <v>81405.16</v>
      </c>
      <c r="AZ69" s="185"/>
      <c r="BA69" s="185">
        <v>297.13</v>
      </c>
      <c r="BB69" s="185">
        <v>16788.32</v>
      </c>
      <c r="BC69" s="185"/>
      <c r="BD69" s="185"/>
      <c r="BE69" s="185">
        <v>21796.63</v>
      </c>
      <c r="BF69" s="185">
        <v>3234.07</v>
      </c>
      <c r="BG69" s="185"/>
      <c r="BH69" s="224">
        <v>187335.42</v>
      </c>
      <c r="BI69" s="185"/>
      <c r="BJ69" s="185"/>
      <c r="BK69" s="185"/>
      <c r="BL69" s="185"/>
      <c r="BM69" s="185"/>
      <c r="BN69" s="185">
        <v>20134590.649999999</v>
      </c>
      <c r="BO69" s="185"/>
      <c r="BP69" s="185">
        <v>236361.39</v>
      </c>
      <c r="BQ69" s="185"/>
      <c r="BR69" s="185">
        <v>3440.62</v>
      </c>
      <c r="BS69" s="185"/>
      <c r="BT69" s="185">
        <v>2558.41</v>
      </c>
      <c r="BU69" s="185"/>
      <c r="BV69" s="185">
        <v>150.53</v>
      </c>
      <c r="BW69" s="185"/>
      <c r="BX69" s="185">
        <v>520.76</v>
      </c>
      <c r="BY69" s="185">
        <v>68925.09</v>
      </c>
      <c r="BZ69" s="185"/>
      <c r="CA69" s="185">
        <v>15952.63</v>
      </c>
      <c r="CB69" s="185"/>
      <c r="CC69" s="185"/>
      <c r="CD69" s="188"/>
      <c r="CE69" s="195">
        <f t="shared" si="1"/>
        <v>23719994.620000001</v>
      </c>
      <c r="CF69" s="255"/>
    </row>
    <row r="70" spans="1:89" ht="12.65" customHeight="1" x14ac:dyDescent="0.35">
      <c r="A70" s="171" t="s">
        <v>242</v>
      </c>
      <c r="B70" s="175"/>
      <c r="C70" s="184"/>
      <c r="D70" s="184"/>
      <c r="E70" s="184"/>
      <c r="F70" s="310"/>
      <c r="G70" s="305"/>
      <c r="H70" s="305"/>
      <c r="I70" s="305"/>
      <c r="J70" s="185"/>
      <c r="K70" s="185"/>
      <c r="L70" s="185"/>
      <c r="M70" s="184"/>
      <c r="N70" s="184"/>
      <c r="O70" s="184"/>
      <c r="P70" s="184"/>
      <c r="Q70" s="184"/>
      <c r="R70" s="184"/>
      <c r="S70" s="184"/>
      <c r="T70" s="184"/>
      <c r="U70" s="185"/>
      <c r="V70" s="184"/>
      <c r="W70" s="184"/>
      <c r="X70" s="185"/>
      <c r="Y70" s="185"/>
      <c r="Z70" s="185"/>
      <c r="AA70" s="185"/>
      <c r="AB70" s="185"/>
      <c r="AC70" s="185"/>
      <c r="AD70" s="185"/>
      <c r="AE70" s="185"/>
      <c r="AF70" s="185"/>
      <c r="AG70" s="185"/>
      <c r="AH70" s="185"/>
      <c r="AI70" s="185"/>
      <c r="AJ70" s="185"/>
      <c r="AK70" s="185"/>
      <c r="AL70" s="185"/>
      <c r="AM70" s="185"/>
      <c r="AN70" s="185"/>
      <c r="AO70" s="185"/>
      <c r="AP70" s="185"/>
      <c r="AQ70" s="185"/>
      <c r="AR70" s="185"/>
      <c r="AS70" s="185"/>
      <c r="AT70" s="185"/>
      <c r="AU70" s="185"/>
      <c r="AV70" s="185"/>
      <c r="AW70" s="185"/>
      <c r="AX70" s="185"/>
      <c r="AY70" s="185"/>
      <c r="AZ70" s="185"/>
      <c r="BA70" s="185"/>
      <c r="BB70" s="185"/>
      <c r="BC70" s="185"/>
      <c r="BD70" s="185"/>
      <c r="BE70" s="185"/>
      <c r="BF70" s="185"/>
      <c r="BG70" s="185"/>
      <c r="BH70" s="185"/>
      <c r="BI70" s="185"/>
      <c r="BJ70" s="185"/>
      <c r="BK70" s="185"/>
      <c r="BL70" s="185"/>
      <c r="BM70" s="185"/>
      <c r="BN70" s="185"/>
      <c r="BO70" s="185"/>
      <c r="BP70" s="185"/>
      <c r="BQ70" s="185"/>
      <c r="BR70" s="185"/>
      <c r="BS70" s="185"/>
      <c r="BT70" s="185"/>
      <c r="BU70" s="185"/>
      <c r="BV70" s="185"/>
      <c r="BW70" s="185"/>
      <c r="BX70" s="185"/>
      <c r="BY70" s="185"/>
      <c r="BZ70" s="185"/>
      <c r="CA70" s="185"/>
      <c r="CB70" s="185"/>
      <c r="CC70" s="185"/>
      <c r="CD70" s="188"/>
      <c r="CE70" s="195">
        <f t="shared" si="1"/>
        <v>0</v>
      </c>
      <c r="CF70" s="255"/>
    </row>
    <row r="71" spans="1:89" ht="12.65" customHeight="1" x14ac:dyDescent="0.35">
      <c r="A71" s="171" t="s">
        <v>243</v>
      </c>
      <c r="B71" s="175"/>
      <c r="C71" s="195">
        <f>SUM(C61:C68)+C69-C70</f>
        <v>9407807.4700000007</v>
      </c>
      <c r="D71" s="195">
        <f t="shared" ref="D71:AI71" si="6">SUM(D61:D69)-D70</f>
        <v>11035747.280000001</v>
      </c>
      <c r="E71" s="195">
        <f t="shared" si="6"/>
        <v>24835341.48</v>
      </c>
      <c r="F71" s="306">
        <f t="shared" si="6"/>
        <v>0</v>
      </c>
      <c r="G71" s="306">
        <f t="shared" si="6"/>
        <v>0</v>
      </c>
      <c r="H71" s="306">
        <f t="shared" si="6"/>
        <v>0</v>
      </c>
      <c r="I71" s="306">
        <f t="shared" si="6"/>
        <v>0</v>
      </c>
      <c r="J71" s="195">
        <f t="shared" si="6"/>
        <v>0</v>
      </c>
      <c r="K71" s="195">
        <f t="shared" si="6"/>
        <v>34313.879999999997</v>
      </c>
      <c r="L71" s="195">
        <f t="shared" si="6"/>
        <v>0</v>
      </c>
      <c r="M71" s="195">
        <f t="shared" si="6"/>
        <v>0</v>
      </c>
      <c r="N71" s="195">
        <f t="shared" si="6"/>
        <v>0</v>
      </c>
      <c r="O71" s="195">
        <f t="shared" si="6"/>
        <v>3891285.93</v>
      </c>
      <c r="P71" s="195">
        <f t="shared" si="6"/>
        <v>14662073.65</v>
      </c>
      <c r="Q71" s="195">
        <f t="shared" si="6"/>
        <v>2221327.5259999996</v>
      </c>
      <c r="R71" s="195">
        <f t="shared" si="6"/>
        <v>1190494.4400000004</v>
      </c>
      <c r="S71" s="195">
        <f t="shared" si="6"/>
        <v>26799688.620000001</v>
      </c>
      <c r="T71" s="195">
        <f t="shared" si="6"/>
        <v>1063300.26</v>
      </c>
      <c r="U71" s="195">
        <f t="shared" si="6"/>
        <v>21094909.59</v>
      </c>
      <c r="V71" s="195">
        <f t="shared" si="6"/>
        <v>47691.369999999995</v>
      </c>
      <c r="W71" s="195">
        <f t="shared" si="6"/>
        <v>1225276.3999999999</v>
      </c>
      <c r="X71" s="195">
        <f t="shared" si="6"/>
        <v>1791050.4799999997</v>
      </c>
      <c r="Y71" s="195">
        <f t="shared" si="6"/>
        <v>14075325.149999999</v>
      </c>
      <c r="Z71" s="195">
        <f t="shared" si="6"/>
        <v>0</v>
      </c>
      <c r="AA71" s="195">
        <f t="shared" si="6"/>
        <v>0</v>
      </c>
      <c r="AB71" s="195">
        <f t="shared" si="6"/>
        <v>17940250.029999997</v>
      </c>
      <c r="AC71" s="195">
        <f t="shared" si="6"/>
        <v>3276620.3500000006</v>
      </c>
      <c r="AD71" s="195">
        <f t="shared" si="6"/>
        <v>1014907.49</v>
      </c>
      <c r="AE71" s="195">
        <f t="shared" si="6"/>
        <v>3260209.16</v>
      </c>
      <c r="AF71" s="195">
        <f t="shared" si="6"/>
        <v>0</v>
      </c>
      <c r="AG71" s="195">
        <f t="shared" si="6"/>
        <v>14832673.690000001</v>
      </c>
      <c r="AH71" s="195">
        <f t="shared" si="6"/>
        <v>0</v>
      </c>
      <c r="AI71" s="195">
        <f t="shared" si="6"/>
        <v>3000995.41</v>
      </c>
      <c r="AJ71" s="195">
        <f t="shared" ref="AJ71:BK71" si="7">SUM(AJ61:AJ69)-AJ70</f>
        <v>33031581.23</v>
      </c>
      <c r="AK71" s="195">
        <f t="shared" si="7"/>
        <v>1025621.66</v>
      </c>
      <c r="AL71" s="195">
        <f t="shared" si="7"/>
        <v>793241.17</v>
      </c>
      <c r="AM71" s="195">
        <f t="shared" si="7"/>
        <v>0</v>
      </c>
      <c r="AN71" s="195">
        <f t="shared" si="7"/>
        <v>0</v>
      </c>
      <c r="AO71" s="195">
        <f t="shared" si="7"/>
        <v>0</v>
      </c>
      <c r="AP71" s="195">
        <f t="shared" si="7"/>
        <v>44536121.649999999</v>
      </c>
      <c r="AQ71" s="195">
        <f t="shared" si="7"/>
        <v>0</v>
      </c>
      <c r="AR71" s="195">
        <f t="shared" si="7"/>
        <v>11758417.280000001</v>
      </c>
      <c r="AS71" s="195">
        <f t="shared" si="7"/>
        <v>0</v>
      </c>
      <c r="AT71" s="195">
        <f t="shared" si="7"/>
        <v>0</v>
      </c>
      <c r="AU71" s="195">
        <f t="shared" si="7"/>
        <v>0</v>
      </c>
      <c r="AV71" s="195">
        <f t="shared" si="7"/>
        <v>0</v>
      </c>
      <c r="AW71" s="195">
        <f t="shared" si="7"/>
        <v>0</v>
      </c>
      <c r="AX71" s="195">
        <f t="shared" si="7"/>
        <v>0</v>
      </c>
      <c r="AY71" s="195">
        <f t="shared" si="7"/>
        <v>5379993.7000000002</v>
      </c>
      <c r="AZ71" s="195">
        <f t="shared" si="7"/>
        <v>0</v>
      </c>
      <c r="BA71" s="195">
        <f t="shared" si="7"/>
        <v>1317603.58</v>
      </c>
      <c r="BB71" s="195">
        <f t="shared" si="7"/>
        <v>3421014.4899999993</v>
      </c>
      <c r="BC71" s="195">
        <f t="shared" si="7"/>
        <v>0</v>
      </c>
      <c r="BD71" s="195">
        <f t="shared" si="7"/>
        <v>223682.68000000002</v>
      </c>
      <c r="BE71" s="195">
        <f t="shared" si="7"/>
        <v>3571299.5199999996</v>
      </c>
      <c r="BF71" s="195">
        <f t="shared" si="7"/>
        <v>3951980.88</v>
      </c>
      <c r="BG71" s="195">
        <f t="shared" si="7"/>
        <v>111148.47</v>
      </c>
      <c r="BH71" s="195">
        <f t="shared" si="7"/>
        <v>2035903.2</v>
      </c>
      <c r="BI71" s="195">
        <f t="shared" si="7"/>
        <v>0</v>
      </c>
      <c r="BJ71" s="195">
        <f t="shared" si="7"/>
        <v>0</v>
      </c>
      <c r="BK71" s="195">
        <f t="shared" si="7"/>
        <v>69.34</v>
      </c>
      <c r="BL71" s="195">
        <f t="shared" ref="BL71:CB71" si="8">SUM(BL61:BL69)-BL70</f>
        <v>4350.95</v>
      </c>
      <c r="BM71" s="195">
        <f t="shared" si="8"/>
        <v>0</v>
      </c>
      <c r="BN71" s="195">
        <f t="shared" si="8"/>
        <v>191261506.43000001</v>
      </c>
      <c r="BO71" s="195">
        <f t="shared" si="8"/>
        <v>0</v>
      </c>
      <c r="BP71" s="195">
        <f t="shared" si="8"/>
        <v>236613.01</v>
      </c>
      <c r="BQ71" s="195">
        <f t="shared" si="8"/>
        <v>0</v>
      </c>
      <c r="BR71" s="195">
        <f t="shared" si="8"/>
        <v>320887.99000000005</v>
      </c>
      <c r="BS71" s="195">
        <f t="shared" si="8"/>
        <v>0</v>
      </c>
      <c r="BT71" s="195">
        <f t="shared" si="8"/>
        <v>184333.39</v>
      </c>
      <c r="BU71" s="195">
        <f t="shared" si="8"/>
        <v>0</v>
      </c>
      <c r="BV71" s="195">
        <f t="shared" si="8"/>
        <v>1035858.2900000002</v>
      </c>
      <c r="BW71" s="195">
        <f t="shared" si="8"/>
        <v>0</v>
      </c>
      <c r="BX71" s="195">
        <f t="shared" si="8"/>
        <v>848735.54</v>
      </c>
      <c r="BY71" s="195">
        <f t="shared" si="8"/>
        <v>339300.76</v>
      </c>
      <c r="BZ71" s="195">
        <f t="shared" si="8"/>
        <v>0</v>
      </c>
      <c r="CA71" s="195">
        <f t="shared" si="8"/>
        <v>7818270.9999999991</v>
      </c>
      <c r="CB71" s="195">
        <f t="shared" si="8"/>
        <v>0</v>
      </c>
      <c r="CC71" s="195">
        <f t="shared" ref="CC71" si="9">SUM(CC61:CC69)-CC70</f>
        <v>0</v>
      </c>
      <c r="CD71" s="248">
        <f>CD69-CD70</f>
        <v>0</v>
      </c>
      <c r="CE71" s="195">
        <f>SUM(CE61:CE69)-CE70</f>
        <v>489908825.86600012</v>
      </c>
      <c r="CF71" s="255"/>
    </row>
    <row r="72" spans="1:89" ht="12.65" customHeight="1" x14ac:dyDescent="0.35">
      <c r="A72" s="171" t="s">
        <v>244</v>
      </c>
      <c r="B72" s="175"/>
      <c r="C72" s="252" t="s">
        <v>221</v>
      </c>
      <c r="D72" s="252" t="s">
        <v>221</v>
      </c>
      <c r="E72" s="252" t="s">
        <v>221</v>
      </c>
      <c r="F72" s="311" t="s">
        <v>221</v>
      </c>
      <c r="G72" s="311" t="s">
        <v>221</v>
      </c>
      <c r="H72" s="311" t="s">
        <v>221</v>
      </c>
      <c r="I72" s="311" t="s">
        <v>221</v>
      </c>
      <c r="J72" s="252" t="s">
        <v>221</v>
      </c>
      <c r="K72" s="256" t="s">
        <v>221</v>
      </c>
      <c r="L72" s="252" t="s">
        <v>221</v>
      </c>
      <c r="M72" s="252" t="s">
        <v>221</v>
      </c>
      <c r="N72" s="252" t="s">
        <v>221</v>
      </c>
      <c r="O72" s="252" t="s">
        <v>221</v>
      </c>
      <c r="P72" s="252" t="s">
        <v>221</v>
      </c>
      <c r="Q72" s="252" t="s">
        <v>221</v>
      </c>
      <c r="R72" s="252" t="s">
        <v>221</v>
      </c>
      <c r="S72" s="252" t="s">
        <v>221</v>
      </c>
      <c r="T72" s="252" t="s">
        <v>221</v>
      </c>
      <c r="U72" s="252" t="s">
        <v>221</v>
      </c>
      <c r="V72" s="252" t="s">
        <v>221</v>
      </c>
      <c r="W72" s="252" t="s">
        <v>221</v>
      </c>
      <c r="X72" s="252" t="s">
        <v>221</v>
      </c>
      <c r="Y72" s="252" t="s">
        <v>221</v>
      </c>
      <c r="Z72" s="252" t="s">
        <v>221</v>
      </c>
      <c r="AA72" s="252" t="s">
        <v>221</v>
      </c>
      <c r="AB72" s="252" t="s">
        <v>221</v>
      </c>
      <c r="AC72" s="252" t="s">
        <v>221</v>
      </c>
      <c r="AD72" s="252" t="s">
        <v>221</v>
      </c>
      <c r="AE72" s="252" t="s">
        <v>221</v>
      </c>
      <c r="AF72" s="252" t="s">
        <v>221</v>
      </c>
      <c r="AG72" s="252" t="s">
        <v>221</v>
      </c>
      <c r="AH72" s="252" t="s">
        <v>221</v>
      </c>
      <c r="AI72" s="252" t="s">
        <v>221</v>
      </c>
      <c r="AJ72" s="252" t="s">
        <v>221</v>
      </c>
      <c r="AK72" s="252" t="s">
        <v>221</v>
      </c>
      <c r="AL72" s="252" t="s">
        <v>221</v>
      </c>
      <c r="AM72" s="252" t="s">
        <v>221</v>
      </c>
      <c r="AN72" s="252" t="s">
        <v>221</v>
      </c>
      <c r="AO72" s="252" t="s">
        <v>221</v>
      </c>
      <c r="AP72" s="252" t="s">
        <v>221</v>
      </c>
      <c r="AQ72" s="252" t="s">
        <v>221</v>
      </c>
      <c r="AR72" s="252" t="s">
        <v>221</v>
      </c>
      <c r="AS72" s="252" t="s">
        <v>221</v>
      </c>
      <c r="AT72" s="252" t="s">
        <v>221</v>
      </c>
      <c r="AU72" s="252" t="s">
        <v>221</v>
      </c>
      <c r="AV72" s="252" t="s">
        <v>221</v>
      </c>
      <c r="AW72" s="252" t="s">
        <v>221</v>
      </c>
      <c r="AX72" s="252" t="s">
        <v>221</v>
      </c>
      <c r="AY72" s="252" t="s">
        <v>221</v>
      </c>
      <c r="AZ72" s="252" t="s">
        <v>221</v>
      </c>
      <c r="BA72" s="252" t="s">
        <v>221</v>
      </c>
      <c r="BB72" s="252" t="s">
        <v>221</v>
      </c>
      <c r="BC72" s="252" t="s">
        <v>221</v>
      </c>
      <c r="BD72" s="252" t="s">
        <v>221</v>
      </c>
      <c r="BE72" s="252" t="s">
        <v>221</v>
      </c>
      <c r="BF72" s="252" t="s">
        <v>221</v>
      </c>
      <c r="BG72" s="252" t="s">
        <v>221</v>
      </c>
      <c r="BH72" s="252" t="s">
        <v>221</v>
      </c>
      <c r="BI72" s="252" t="s">
        <v>221</v>
      </c>
      <c r="BJ72" s="252" t="s">
        <v>221</v>
      </c>
      <c r="BK72" s="252" t="s">
        <v>221</v>
      </c>
      <c r="BL72" s="252" t="s">
        <v>221</v>
      </c>
      <c r="BM72" s="252" t="s">
        <v>221</v>
      </c>
      <c r="BN72" s="252" t="s">
        <v>221</v>
      </c>
      <c r="BO72" s="252" t="s">
        <v>221</v>
      </c>
      <c r="BP72" s="252" t="s">
        <v>221</v>
      </c>
      <c r="BQ72" s="252" t="s">
        <v>221</v>
      </c>
      <c r="BR72" s="252" t="s">
        <v>221</v>
      </c>
      <c r="BS72" s="252" t="s">
        <v>221</v>
      </c>
      <c r="BT72" s="252" t="s">
        <v>221</v>
      </c>
      <c r="BU72" s="252" t="s">
        <v>221</v>
      </c>
      <c r="BV72" s="252" t="s">
        <v>221</v>
      </c>
      <c r="BW72" s="252" t="s">
        <v>221</v>
      </c>
      <c r="BX72" s="252" t="s">
        <v>221</v>
      </c>
      <c r="BY72" s="252" t="s">
        <v>221</v>
      </c>
      <c r="BZ72" s="252" t="s">
        <v>221</v>
      </c>
      <c r="CA72" s="252" t="s">
        <v>221</v>
      </c>
      <c r="CB72" s="252" t="s">
        <v>221</v>
      </c>
      <c r="CC72" s="252" t="s">
        <v>221</v>
      </c>
      <c r="CD72" s="252" t="s">
        <v>221</v>
      </c>
      <c r="CE72" s="188"/>
      <c r="CF72" s="255"/>
      <c r="CG72" s="275"/>
      <c r="CH72" s="275"/>
      <c r="CI72" s="275"/>
      <c r="CJ72" s="275"/>
      <c r="CK72" s="275"/>
    </row>
    <row r="73" spans="1:89" ht="12.65" customHeight="1" x14ac:dyDescent="0.35">
      <c r="A73" s="171" t="s">
        <v>245</v>
      </c>
      <c r="B73" s="175"/>
      <c r="C73" s="184">
        <v>45328084</v>
      </c>
      <c r="D73" s="184">
        <v>60066089.850000001</v>
      </c>
      <c r="E73" s="185">
        <v>99230541.310000002</v>
      </c>
      <c r="F73" s="310"/>
      <c r="G73" s="305"/>
      <c r="H73" s="305"/>
      <c r="I73" s="310"/>
      <c r="J73" s="185">
        <v>4919884</v>
      </c>
      <c r="K73" s="185">
        <v>-19.91</v>
      </c>
      <c r="L73" s="185"/>
      <c r="M73" s="184"/>
      <c r="N73" s="184"/>
      <c r="O73" s="184">
        <v>13623989.720000001</v>
      </c>
      <c r="P73" s="185">
        <v>71864181.280000001</v>
      </c>
      <c r="Q73" s="185">
        <v>2855157</v>
      </c>
      <c r="R73" s="185">
        <v>2305852</v>
      </c>
      <c r="S73" s="185">
        <v>34301240.649999999</v>
      </c>
      <c r="T73" s="185">
        <v>0</v>
      </c>
      <c r="U73" s="185">
        <v>22335171.359999999</v>
      </c>
      <c r="V73" s="185">
        <v>1145570</v>
      </c>
      <c r="W73" s="185">
        <v>3243847.06</v>
      </c>
      <c r="X73" s="185">
        <v>13354116.93</v>
      </c>
      <c r="Y73" s="185">
        <v>27647944.579999998</v>
      </c>
      <c r="Z73" s="185"/>
      <c r="AA73" s="185"/>
      <c r="AB73" s="185">
        <v>21970946.449999999</v>
      </c>
      <c r="AC73" s="185">
        <v>9116065</v>
      </c>
      <c r="AD73" s="185">
        <v>2088840</v>
      </c>
      <c r="AE73" s="185">
        <v>3194570.24</v>
      </c>
      <c r="AF73" s="185"/>
      <c r="AG73" s="185">
        <v>12931859.470000001</v>
      </c>
      <c r="AH73" s="185"/>
      <c r="AI73" s="185">
        <v>31019</v>
      </c>
      <c r="AJ73" s="185">
        <v>3365498.46</v>
      </c>
      <c r="AK73" s="185">
        <v>2405959.02</v>
      </c>
      <c r="AL73" s="185">
        <v>1436735</v>
      </c>
      <c r="AM73" s="185"/>
      <c r="AN73" s="185"/>
      <c r="AO73" s="185"/>
      <c r="AP73" s="185">
        <v>426869.46</v>
      </c>
      <c r="AQ73" s="185"/>
      <c r="AR73" s="185"/>
      <c r="AS73" s="185"/>
      <c r="AT73" s="185"/>
      <c r="AU73" s="185"/>
      <c r="AV73" s="185"/>
      <c r="AW73" s="252" t="s">
        <v>221</v>
      </c>
      <c r="AX73" s="252" t="s">
        <v>221</v>
      </c>
      <c r="AY73" s="252" t="s">
        <v>221</v>
      </c>
      <c r="AZ73" s="252" t="s">
        <v>221</v>
      </c>
      <c r="BA73" s="252" t="s">
        <v>221</v>
      </c>
      <c r="BB73" s="252" t="s">
        <v>221</v>
      </c>
      <c r="BC73" s="252" t="s">
        <v>221</v>
      </c>
      <c r="BD73" s="252" t="s">
        <v>221</v>
      </c>
      <c r="BE73" s="252" t="s">
        <v>221</v>
      </c>
      <c r="BF73" s="252" t="s">
        <v>221</v>
      </c>
      <c r="BG73" s="252" t="s">
        <v>221</v>
      </c>
      <c r="BH73" s="252" t="s">
        <v>221</v>
      </c>
      <c r="BI73" s="252" t="s">
        <v>221</v>
      </c>
      <c r="BJ73" s="252" t="s">
        <v>221</v>
      </c>
      <c r="BK73" s="252" t="s">
        <v>221</v>
      </c>
      <c r="BL73" s="252" t="s">
        <v>221</v>
      </c>
      <c r="BM73" s="252" t="s">
        <v>221</v>
      </c>
      <c r="BN73" s="252" t="s">
        <v>221</v>
      </c>
      <c r="BO73" s="252" t="s">
        <v>221</v>
      </c>
      <c r="BP73" s="252" t="s">
        <v>221</v>
      </c>
      <c r="BQ73" s="252" t="s">
        <v>221</v>
      </c>
      <c r="BR73" s="252" t="s">
        <v>221</v>
      </c>
      <c r="BS73" s="252" t="s">
        <v>221</v>
      </c>
      <c r="BT73" s="252" t="s">
        <v>221</v>
      </c>
      <c r="BU73" s="252" t="s">
        <v>221</v>
      </c>
      <c r="BV73" s="252" t="s">
        <v>221</v>
      </c>
      <c r="BW73" s="252" t="s">
        <v>221</v>
      </c>
      <c r="BX73" s="252" t="s">
        <v>221</v>
      </c>
      <c r="BY73" s="252" t="s">
        <v>221</v>
      </c>
      <c r="BZ73" s="252" t="s">
        <v>221</v>
      </c>
      <c r="CA73" s="252" t="s">
        <v>221</v>
      </c>
      <c r="CB73" s="252" t="s">
        <v>221</v>
      </c>
      <c r="CC73" s="252" t="s">
        <v>221</v>
      </c>
      <c r="CD73" s="252" t="s">
        <v>221</v>
      </c>
      <c r="CE73" s="195">
        <f t="shared" ref="CE73:CE80" si="10">SUM(C73:CD73)</f>
        <v>459190011.92999995</v>
      </c>
      <c r="CF73" s="255"/>
      <c r="CG73" s="296"/>
      <c r="CH73" s="275"/>
      <c r="CI73" s="275"/>
      <c r="CJ73" s="275"/>
      <c r="CK73" s="275"/>
    </row>
    <row r="74" spans="1:89" ht="12.65" customHeight="1" x14ac:dyDescent="0.35">
      <c r="A74" s="171" t="s">
        <v>246</v>
      </c>
      <c r="B74" s="175"/>
      <c r="C74" s="184">
        <v>174605</v>
      </c>
      <c r="D74" s="184">
        <v>3178726</v>
      </c>
      <c r="E74" s="185">
        <v>8229110</v>
      </c>
      <c r="F74" s="310"/>
      <c r="G74" s="305"/>
      <c r="H74" s="305"/>
      <c r="I74" s="305"/>
      <c r="J74" s="185"/>
      <c r="K74" s="185"/>
      <c r="L74" s="185"/>
      <c r="M74" s="184"/>
      <c r="N74" s="184"/>
      <c r="O74" s="184">
        <v>1247025</v>
      </c>
      <c r="P74" s="185">
        <v>76239562</v>
      </c>
      <c r="Q74" s="185">
        <v>3714412</v>
      </c>
      <c r="R74" s="185">
        <v>4011213</v>
      </c>
      <c r="S74" s="185">
        <v>32282601</v>
      </c>
      <c r="T74" s="185">
        <v>2084789.81</v>
      </c>
      <c r="U74" s="185">
        <v>50550859</v>
      </c>
      <c r="V74" s="185">
        <v>226210</v>
      </c>
      <c r="W74" s="185">
        <v>5012985.45</v>
      </c>
      <c r="X74" s="185">
        <v>18339734</v>
      </c>
      <c r="Y74" s="185">
        <v>58125013.789999999</v>
      </c>
      <c r="Z74" s="185"/>
      <c r="AA74" s="185"/>
      <c r="AB74" s="185">
        <v>10586800.34</v>
      </c>
      <c r="AC74" s="185">
        <v>1001851.05</v>
      </c>
      <c r="AD74" s="185">
        <v>171804</v>
      </c>
      <c r="AE74" s="185">
        <v>3175826.89</v>
      </c>
      <c r="AF74" s="185"/>
      <c r="AG74" s="185">
        <v>53436919.020000003</v>
      </c>
      <c r="AH74" s="185"/>
      <c r="AI74" s="185">
        <v>4121680.97</v>
      </c>
      <c r="AJ74" s="185">
        <v>112081932.14</v>
      </c>
      <c r="AK74" s="185">
        <v>645576.98</v>
      </c>
      <c r="AL74" s="185">
        <v>921697.03</v>
      </c>
      <c r="AM74" s="185"/>
      <c r="AN74" s="185"/>
      <c r="AO74" s="185"/>
      <c r="AP74" s="185">
        <v>213942704.81999999</v>
      </c>
      <c r="AQ74" s="185"/>
      <c r="AR74" s="185">
        <v>13678001.050000001</v>
      </c>
      <c r="AS74" s="185"/>
      <c r="AT74" s="185"/>
      <c r="AU74" s="185"/>
      <c r="AV74" s="185"/>
      <c r="AW74" s="252" t="s">
        <v>221</v>
      </c>
      <c r="AX74" s="252" t="s">
        <v>221</v>
      </c>
      <c r="AY74" s="252" t="s">
        <v>221</v>
      </c>
      <c r="AZ74" s="252" t="s">
        <v>221</v>
      </c>
      <c r="BA74" s="252" t="s">
        <v>221</v>
      </c>
      <c r="BB74" s="252" t="s">
        <v>221</v>
      </c>
      <c r="BC74" s="252" t="s">
        <v>221</v>
      </c>
      <c r="BD74" s="252" t="s">
        <v>221</v>
      </c>
      <c r="BE74" s="252" t="s">
        <v>221</v>
      </c>
      <c r="BF74" s="252" t="s">
        <v>221</v>
      </c>
      <c r="BG74" s="252" t="s">
        <v>221</v>
      </c>
      <c r="BH74" s="252" t="s">
        <v>221</v>
      </c>
      <c r="BI74" s="252" t="s">
        <v>221</v>
      </c>
      <c r="BJ74" s="252" t="s">
        <v>221</v>
      </c>
      <c r="BK74" s="252" t="s">
        <v>221</v>
      </c>
      <c r="BL74" s="252" t="s">
        <v>221</v>
      </c>
      <c r="BM74" s="252" t="s">
        <v>221</v>
      </c>
      <c r="BN74" s="252" t="s">
        <v>221</v>
      </c>
      <c r="BO74" s="252" t="s">
        <v>221</v>
      </c>
      <c r="BP74" s="252" t="s">
        <v>221</v>
      </c>
      <c r="BQ74" s="252" t="s">
        <v>221</v>
      </c>
      <c r="BR74" s="252" t="s">
        <v>221</v>
      </c>
      <c r="BS74" s="252" t="s">
        <v>221</v>
      </c>
      <c r="BT74" s="252" t="s">
        <v>221</v>
      </c>
      <c r="BU74" s="252" t="s">
        <v>221</v>
      </c>
      <c r="BV74" s="252" t="s">
        <v>221</v>
      </c>
      <c r="BW74" s="252" t="s">
        <v>221</v>
      </c>
      <c r="BX74" s="252" t="s">
        <v>221</v>
      </c>
      <c r="BY74" s="252" t="s">
        <v>221</v>
      </c>
      <c r="BZ74" s="252" t="s">
        <v>221</v>
      </c>
      <c r="CA74" s="252" t="s">
        <v>221</v>
      </c>
      <c r="CB74" s="252" t="s">
        <v>221</v>
      </c>
      <c r="CC74" s="252" t="s">
        <v>221</v>
      </c>
      <c r="CD74" s="252" t="s">
        <v>221</v>
      </c>
      <c r="CE74" s="195">
        <f t="shared" si="10"/>
        <v>677181640.33999991</v>
      </c>
      <c r="CF74" s="255"/>
    </row>
    <row r="75" spans="1:89" ht="12.65" customHeight="1" x14ac:dyDescent="0.35">
      <c r="A75" s="171" t="s">
        <v>247</v>
      </c>
      <c r="B75" s="175"/>
      <c r="C75" s="195">
        <f t="shared" ref="C75:AV75" si="11">SUM(C73:C74)</f>
        <v>45502689</v>
      </c>
      <c r="D75" s="195">
        <f t="shared" si="11"/>
        <v>63244815.850000001</v>
      </c>
      <c r="E75" s="195">
        <f t="shared" si="11"/>
        <v>107459651.31</v>
      </c>
      <c r="F75" s="306">
        <f t="shared" si="11"/>
        <v>0</v>
      </c>
      <c r="G75" s="306">
        <f t="shared" si="11"/>
        <v>0</v>
      </c>
      <c r="H75" s="306">
        <f t="shared" si="11"/>
        <v>0</v>
      </c>
      <c r="I75" s="306">
        <f t="shared" si="11"/>
        <v>0</v>
      </c>
      <c r="J75" s="195">
        <f t="shared" si="11"/>
        <v>4919884</v>
      </c>
      <c r="K75" s="195">
        <f t="shared" si="11"/>
        <v>-19.91</v>
      </c>
      <c r="L75" s="195">
        <f t="shared" si="11"/>
        <v>0</v>
      </c>
      <c r="M75" s="195">
        <f t="shared" si="11"/>
        <v>0</v>
      </c>
      <c r="N75" s="195">
        <f t="shared" si="11"/>
        <v>0</v>
      </c>
      <c r="O75" s="195">
        <f t="shared" si="11"/>
        <v>14871014.720000001</v>
      </c>
      <c r="P75" s="195">
        <f t="shared" si="11"/>
        <v>148103743.28</v>
      </c>
      <c r="Q75" s="195">
        <f t="shared" si="11"/>
        <v>6569569</v>
      </c>
      <c r="R75" s="195">
        <f t="shared" si="11"/>
        <v>6317065</v>
      </c>
      <c r="S75" s="195">
        <f t="shared" si="11"/>
        <v>66583841.649999999</v>
      </c>
      <c r="T75" s="195">
        <f t="shared" si="11"/>
        <v>2084789.81</v>
      </c>
      <c r="U75" s="195">
        <f t="shared" si="11"/>
        <v>72886030.359999999</v>
      </c>
      <c r="V75" s="195">
        <f t="shared" si="11"/>
        <v>1371780</v>
      </c>
      <c r="W75" s="195">
        <f t="shared" si="11"/>
        <v>8256832.5099999998</v>
      </c>
      <c r="X75" s="195">
        <f t="shared" si="11"/>
        <v>31693850.93</v>
      </c>
      <c r="Y75" s="195">
        <f t="shared" si="11"/>
        <v>85772958.370000005</v>
      </c>
      <c r="Z75" s="195">
        <f t="shared" si="11"/>
        <v>0</v>
      </c>
      <c r="AA75" s="195">
        <f t="shared" si="11"/>
        <v>0</v>
      </c>
      <c r="AB75" s="195">
        <f t="shared" si="11"/>
        <v>32557746.789999999</v>
      </c>
      <c r="AC75" s="195">
        <f t="shared" si="11"/>
        <v>10117916.050000001</v>
      </c>
      <c r="AD75" s="195">
        <f t="shared" si="11"/>
        <v>2260644</v>
      </c>
      <c r="AE75" s="195">
        <f t="shared" si="11"/>
        <v>6370397.1300000008</v>
      </c>
      <c r="AF75" s="195"/>
      <c r="AG75" s="195">
        <f t="shared" si="11"/>
        <v>66368778.490000002</v>
      </c>
      <c r="AH75" s="195">
        <f t="shared" si="11"/>
        <v>0</v>
      </c>
      <c r="AI75" s="195">
        <f t="shared" si="11"/>
        <v>4152699.97</v>
      </c>
      <c r="AJ75" s="195">
        <f t="shared" si="11"/>
        <v>115447430.59999999</v>
      </c>
      <c r="AK75" s="195">
        <f t="shared" si="11"/>
        <v>3051536</v>
      </c>
      <c r="AL75" s="195">
        <f t="shared" si="11"/>
        <v>2358432.0300000003</v>
      </c>
      <c r="AM75" s="195">
        <f t="shared" si="11"/>
        <v>0</v>
      </c>
      <c r="AN75" s="195">
        <f t="shared" si="11"/>
        <v>0</v>
      </c>
      <c r="AO75" s="195">
        <f t="shared" si="11"/>
        <v>0</v>
      </c>
      <c r="AP75" s="195">
        <f t="shared" si="11"/>
        <v>214369574.28</v>
      </c>
      <c r="AQ75" s="195">
        <f t="shared" si="11"/>
        <v>0</v>
      </c>
      <c r="AR75" s="195">
        <f t="shared" si="11"/>
        <v>13678001.050000001</v>
      </c>
      <c r="AS75" s="195">
        <f t="shared" si="11"/>
        <v>0</v>
      </c>
      <c r="AT75" s="195">
        <f t="shared" si="11"/>
        <v>0</v>
      </c>
      <c r="AU75" s="195">
        <f t="shared" si="11"/>
        <v>0</v>
      </c>
      <c r="AV75" s="195">
        <f t="shared" si="11"/>
        <v>0</v>
      </c>
      <c r="AW75" s="252" t="s">
        <v>221</v>
      </c>
      <c r="AX75" s="252" t="s">
        <v>221</v>
      </c>
      <c r="AY75" s="252" t="s">
        <v>221</v>
      </c>
      <c r="AZ75" s="252" t="s">
        <v>221</v>
      </c>
      <c r="BA75" s="252" t="s">
        <v>221</v>
      </c>
      <c r="BB75" s="252" t="s">
        <v>221</v>
      </c>
      <c r="BC75" s="252" t="s">
        <v>221</v>
      </c>
      <c r="BD75" s="252" t="s">
        <v>221</v>
      </c>
      <c r="BE75" s="252" t="s">
        <v>221</v>
      </c>
      <c r="BF75" s="252" t="s">
        <v>221</v>
      </c>
      <c r="BG75" s="252" t="s">
        <v>221</v>
      </c>
      <c r="BH75" s="252" t="s">
        <v>221</v>
      </c>
      <c r="BI75" s="252" t="s">
        <v>221</v>
      </c>
      <c r="BJ75" s="252" t="s">
        <v>221</v>
      </c>
      <c r="BK75" s="252" t="s">
        <v>221</v>
      </c>
      <c r="BL75" s="252" t="s">
        <v>221</v>
      </c>
      <c r="BM75" s="252" t="s">
        <v>221</v>
      </c>
      <c r="BN75" s="252" t="s">
        <v>221</v>
      </c>
      <c r="BO75" s="252" t="s">
        <v>221</v>
      </c>
      <c r="BP75" s="252" t="s">
        <v>221</v>
      </c>
      <c r="BQ75" s="252" t="s">
        <v>221</v>
      </c>
      <c r="BR75" s="252" t="s">
        <v>221</v>
      </c>
      <c r="BS75" s="252" t="s">
        <v>221</v>
      </c>
      <c r="BT75" s="252" t="s">
        <v>221</v>
      </c>
      <c r="BU75" s="252" t="s">
        <v>221</v>
      </c>
      <c r="BV75" s="252" t="s">
        <v>221</v>
      </c>
      <c r="BW75" s="252" t="s">
        <v>221</v>
      </c>
      <c r="BX75" s="252" t="s">
        <v>221</v>
      </c>
      <c r="BY75" s="252" t="s">
        <v>221</v>
      </c>
      <c r="BZ75" s="252" t="s">
        <v>221</v>
      </c>
      <c r="CA75" s="252" t="s">
        <v>221</v>
      </c>
      <c r="CB75" s="252" t="s">
        <v>221</v>
      </c>
      <c r="CC75" s="252" t="s">
        <v>221</v>
      </c>
      <c r="CD75" s="252" t="s">
        <v>221</v>
      </c>
      <c r="CE75" s="195">
        <f t="shared" si="10"/>
        <v>1136371652.2699997</v>
      </c>
      <c r="CF75" s="255"/>
    </row>
    <row r="76" spans="1:89" ht="12.65" customHeight="1" x14ac:dyDescent="0.35">
      <c r="A76" s="171" t="s">
        <v>248</v>
      </c>
      <c r="B76" s="175"/>
      <c r="C76" s="184">
        <v>12817</v>
      </c>
      <c r="D76" s="184">
        <v>22396</v>
      </c>
      <c r="E76" s="185">
        <v>82636</v>
      </c>
      <c r="F76" s="310"/>
      <c r="G76" s="305"/>
      <c r="H76" s="305"/>
      <c r="I76" s="310"/>
      <c r="J76" s="185"/>
      <c r="K76" s="185"/>
      <c r="L76" s="185"/>
      <c r="M76" s="185"/>
      <c r="N76" s="185"/>
      <c r="O76" s="185">
        <v>2763</v>
      </c>
      <c r="P76" s="185">
        <v>20697</v>
      </c>
      <c r="Q76" s="185">
        <v>1737</v>
      </c>
      <c r="R76" s="185"/>
      <c r="S76" s="185">
        <v>7010</v>
      </c>
      <c r="T76" s="185"/>
      <c r="U76" s="185">
        <v>13589</v>
      </c>
      <c r="V76" s="185"/>
      <c r="W76" s="185">
        <v>1199</v>
      </c>
      <c r="X76" s="185">
        <v>1315</v>
      </c>
      <c r="Y76" s="185">
        <v>15236</v>
      </c>
      <c r="Z76" s="185"/>
      <c r="AA76" s="185"/>
      <c r="AB76" s="185">
        <v>8816</v>
      </c>
      <c r="AC76" s="185">
        <v>2215</v>
      </c>
      <c r="AD76" s="185">
        <v>1198</v>
      </c>
      <c r="AE76" s="185">
        <v>9386</v>
      </c>
      <c r="AF76" s="185"/>
      <c r="AG76" s="185">
        <v>10208</v>
      </c>
      <c r="AH76" s="185"/>
      <c r="AI76" s="185">
        <v>9401</v>
      </c>
      <c r="AJ76" s="185">
        <v>41802</v>
      </c>
      <c r="AK76" s="185"/>
      <c r="AL76" s="185"/>
      <c r="AM76" s="185"/>
      <c r="AN76" s="185"/>
      <c r="AO76" s="185"/>
      <c r="AP76" s="185">
        <v>18690</v>
      </c>
      <c r="AQ76" s="185"/>
      <c r="AR76" s="185">
        <v>6827</v>
      </c>
      <c r="AS76" s="185"/>
      <c r="AT76" s="185"/>
      <c r="AU76" s="185"/>
      <c r="AV76" s="185"/>
      <c r="AW76" s="185"/>
      <c r="AX76" s="185"/>
      <c r="AY76" s="185">
        <v>8453</v>
      </c>
      <c r="AZ76" s="185"/>
      <c r="BA76" s="185"/>
      <c r="BB76" s="185">
        <v>859</v>
      </c>
      <c r="BC76" s="185"/>
      <c r="BD76" s="185">
        <v>5582</v>
      </c>
      <c r="BE76" s="185">
        <v>33896</v>
      </c>
      <c r="BF76" s="185"/>
      <c r="BG76" s="185">
        <v>552</v>
      </c>
      <c r="BH76" s="185">
        <v>4216</v>
      </c>
      <c r="BI76" s="185"/>
      <c r="BJ76" s="185"/>
      <c r="BK76" s="185"/>
      <c r="BL76" s="185">
        <v>2480</v>
      </c>
      <c r="BM76" s="185"/>
      <c r="BN76" s="185">
        <v>3989</v>
      </c>
      <c r="BO76" s="185"/>
      <c r="BP76" s="185"/>
      <c r="BQ76" s="185"/>
      <c r="BR76" s="185">
        <v>265</v>
      </c>
      <c r="BS76" s="185"/>
      <c r="BT76" s="185">
        <v>384</v>
      </c>
      <c r="BU76" s="185"/>
      <c r="BV76" s="185">
        <v>1501</v>
      </c>
      <c r="BW76" s="185"/>
      <c r="BX76" s="185">
        <v>831</v>
      </c>
      <c r="BY76" s="185"/>
      <c r="BZ76" s="185"/>
      <c r="CA76" s="185">
        <v>1143</v>
      </c>
      <c r="CB76" s="185"/>
      <c r="CC76" s="185"/>
      <c r="CD76" s="252" t="s">
        <v>221</v>
      </c>
      <c r="CE76" s="195">
        <f t="shared" si="10"/>
        <v>354089</v>
      </c>
      <c r="CF76" s="195">
        <f>BE59-CE76</f>
        <v>0</v>
      </c>
    </row>
    <row r="77" spans="1:89" ht="12.65" customHeight="1" x14ac:dyDescent="0.35">
      <c r="A77" s="171" t="s">
        <v>249</v>
      </c>
      <c r="B77" s="175"/>
      <c r="C77" s="184">
        <v>8345</v>
      </c>
      <c r="D77" s="184">
        <v>86230</v>
      </c>
      <c r="E77" s="184">
        <v>158552</v>
      </c>
      <c r="F77" s="305"/>
      <c r="G77" s="305"/>
      <c r="H77" s="305"/>
      <c r="I77" s="305"/>
      <c r="J77" s="184"/>
      <c r="K77" s="184"/>
      <c r="L77" s="184"/>
      <c r="M77" s="184"/>
      <c r="N77" s="184"/>
      <c r="O77" s="184">
        <v>20862</v>
      </c>
      <c r="P77" s="184"/>
      <c r="Q77" s="184"/>
      <c r="R77" s="184"/>
      <c r="S77" s="184"/>
      <c r="T77" s="184"/>
      <c r="U77" s="184"/>
      <c r="V77" s="184"/>
      <c r="W77" s="184"/>
      <c r="X77" s="184"/>
      <c r="Y77" s="184"/>
      <c r="Z77" s="184"/>
      <c r="AA77" s="184"/>
      <c r="AB77" s="184"/>
      <c r="AC77" s="184"/>
      <c r="AD77" s="184"/>
      <c r="AE77" s="184"/>
      <c r="AF77" s="184"/>
      <c r="AG77" s="184">
        <v>2782</v>
      </c>
      <c r="AH77" s="184"/>
      <c r="AI77" s="184">
        <v>1391</v>
      </c>
      <c r="AJ77" s="184"/>
      <c r="AK77" s="184"/>
      <c r="AL77" s="184"/>
      <c r="AM77" s="184"/>
      <c r="AN77" s="184"/>
      <c r="AO77" s="184"/>
      <c r="AP77" s="184"/>
      <c r="AQ77" s="184"/>
      <c r="AR77" s="184"/>
      <c r="AS77" s="184"/>
      <c r="AT77" s="184"/>
      <c r="AU77" s="184"/>
      <c r="AV77" s="184"/>
      <c r="AW77" s="184"/>
      <c r="AX77" s="252" t="s">
        <v>221</v>
      </c>
      <c r="AY77" s="252" t="s">
        <v>221</v>
      </c>
      <c r="AZ77" s="184">
        <v>714695</v>
      </c>
      <c r="BA77" s="184"/>
      <c r="BB77" s="184"/>
      <c r="BC77" s="184"/>
      <c r="BD77" s="252" t="s">
        <v>221</v>
      </c>
      <c r="BE77" s="252" t="s">
        <v>221</v>
      </c>
      <c r="BF77" s="184"/>
      <c r="BG77" s="252" t="s">
        <v>221</v>
      </c>
      <c r="BH77" s="184"/>
      <c r="BI77" s="184"/>
      <c r="BJ77" s="252" t="s">
        <v>221</v>
      </c>
      <c r="BK77" s="184"/>
      <c r="BL77" s="184"/>
      <c r="BM77" s="184"/>
      <c r="BN77" s="252" t="s">
        <v>221</v>
      </c>
      <c r="BO77" s="252" t="s">
        <v>221</v>
      </c>
      <c r="BP77" s="252" t="s">
        <v>221</v>
      </c>
      <c r="BQ77" s="252" t="s">
        <v>221</v>
      </c>
      <c r="BR77" s="184"/>
      <c r="BS77" s="184"/>
      <c r="BT77" s="184"/>
      <c r="BU77" s="184"/>
      <c r="BV77" s="184"/>
      <c r="BW77" s="184"/>
      <c r="BX77" s="184"/>
      <c r="BY77" s="184"/>
      <c r="BZ77" s="184"/>
      <c r="CA77" s="184"/>
      <c r="CB77" s="184"/>
      <c r="CC77" s="252" t="s">
        <v>221</v>
      </c>
      <c r="CD77" s="252" t="s">
        <v>221</v>
      </c>
      <c r="CE77" s="195">
        <f>SUM(C77:CD77)</f>
        <v>992857</v>
      </c>
      <c r="CF77" s="195">
        <f>AY59-CE77</f>
        <v>0</v>
      </c>
    </row>
    <row r="78" spans="1:89" ht="12.65" customHeight="1" x14ac:dyDescent="0.35">
      <c r="A78" s="171" t="s">
        <v>250</v>
      </c>
      <c r="B78" s="175"/>
      <c r="C78" s="184"/>
      <c r="D78" s="184"/>
      <c r="E78" s="184"/>
      <c r="F78" s="305"/>
      <c r="G78" s="305"/>
      <c r="H78" s="305"/>
      <c r="I78" s="305"/>
      <c r="J78" s="184"/>
      <c r="K78" s="184"/>
      <c r="L78" s="184"/>
      <c r="M78" s="184"/>
      <c r="N78" s="184"/>
      <c r="O78" s="184"/>
      <c r="P78" s="184"/>
      <c r="Q78" s="184"/>
      <c r="R78" s="184"/>
      <c r="S78" s="184"/>
      <c r="T78" s="184"/>
      <c r="U78" s="184"/>
      <c r="V78" s="184"/>
      <c r="W78" s="184"/>
      <c r="X78" s="184"/>
      <c r="Y78" s="184"/>
      <c r="Z78" s="184"/>
      <c r="AA78" s="184"/>
      <c r="AB78" s="184"/>
      <c r="AC78" s="184"/>
      <c r="AD78" s="184"/>
      <c r="AE78" s="184"/>
      <c r="AF78" s="184"/>
      <c r="AG78" s="184"/>
      <c r="AH78" s="184"/>
      <c r="AI78" s="184"/>
      <c r="AJ78" s="184"/>
      <c r="AK78" s="184"/>
      <c r="AL78" s="184"/>
      <c r="AM78" s="184"/>
      <c r="AN78" s="184"/>
      <c r="AO78" s="184"/>
      <c r="AP78" s="184"/>
      <c r="AQ78" s="184"/>
      <c r="AR78" s="184"/>
      <c r="AS78" s="184"/>
      <c r="AT78" s="184"/>
      <c r="AU78" s="184"/>
      <c r="AV78" s="184"/>
      <c r="AW78" s="184"/>
      <c r="AX78" s="252" t="s">
        <v>221</v>
      </c>
      <c r="AY78" s="252" t="s">
        <v>221</v>
      </c>
      <c r="AZ78" s="252" t="s">
        <v>221</v>
      </c>
      <c r="BA78" s="184"/>
      <c r="BB78" s="184"/>
      <c r="BC78" s="184"/>
      <c r="BD78" s="252" t="s">
        <v>221</v>
      </c>
      <c r="BE78" s="252" t="s">
        <v>221</v>
      </c>
      <c r="BF78" s="252" t="s">
        <v>221</v>
      </c>
      <c r="BG78" s="252" t="s">
        <v>221</v>
      </c>
      <c r="BH78" s="184"/>
      <c r="BI78" s="184"/>
      <c r="BJ78" s="252" t="s">
        <v>221</v>
      </c>
      <c r="BK78" s="184"/>
      <c r="BL78" s="184"/>
      <c r="BM78" s="184"/>
      <c r="BN78" s="252" t="s">
        <v>221</v>
      </c>
      <c r="BO78" s="252" t="s">
        <v>221</v>
      </c>
      <c r="BP78" s="252" t="s">
        <v>221</v>
      </c>
      <c r="BQ78" s="252" t="s">
        <v>221</v>
      </c>
      <c r="BR78" s="252" t="s">
        <v>221</v>
      </c>
      <c r="BS78" s="184"/>
      <c r="BT78" s="184"/>
      <c r="BU78" s="184"/>
      <c r="BV78" s="184"/>
      <c r="BW78" s="184"/>
      <c r="BX78" s="184"/>
      <c r="BY78" s="184"/>
      <c r="BZ78" s="184"/>
      <c r="CA78" s="184"/>
      <c r="CB78" s="184"/>
      <c r="CC78" s="252" t="s">
        <v>221</v>
      </c>
      <c r="CD78" s="252" t="s">
        <v>221</v>
      </c>
      <c r="CE78" s="195">
        <f t="shared" si="10"/>
        <v>0</v>
      </c>
      <c r="CF78" s="195"/>
    </row>
    <row r="79" spans="1:89" ht="12.65" customHeight="1" x14ac:dyDescent="0.35">
      <c r="A79" s="171" t="s">
        <v>251</v>
      </c>
      <c r="B79" s="175"/>
      <c r="C79" s="225">
        <v>111994</v>
      </c>
      <c r="D79" s="225">
        <v>153439</v>
      </c>
      <c r="E79" s="184">
        <v>397410</v>
      </c>
      <c r="F79" s="305"/>
      <c r="G79" s="305"/>
      <c r="H79" s="305"/>
      <c r="I79" s="305"/>
      <c r="J79" s="184"/>
      <c r="K79" s="184"/>
      <c r="L79" s="184"/>
      <c r="M79" s="184"/>
      <c r="N79" s="184"/>
      <c r="O79" s="184">
        <v>66496</v>
      </c>
      <c r="P79" s="184">
        <v>217893</v>
      </c>
      <c r="Q79" s="184">
        <v>13724</v>
      </c>
      <c r="R79" s="184">
        <v>62242</v>
      </c>
      <c r="S79" s="184">
        <v>39284</v>
      </c>
      <c r="T79" s="184"/>
      <c r="U79" s="184"/>
      <c r="V79" s="184"/>
      <c r="W79" s="184"/>
      <c r="X79" s="184"/>
      <c r="Y79" s="184"/>
      <c r="Z79" s="184"/>
      <c r="AA79" s="184"/>
      <c r="AB79" s="184"/>
      <c r="AC79" s="184"/>
      <c r="AD79" s="184"/>
      <c r="AE79" s="184">
        <v>2154</v>
      </c>
      <c r="AF79" s="184"/>
      <c r="AG79" s="184">
        <v>324255</v>
      </c>
      <c r="AH79" s="184"/>
      <c r="AI79" s="184">
        <v>119465</v>
      </c>
      <c r="AJ79" s="184">
        <v>53455</v>
      </c>
      <c r="AK79" s="184"/>
      <c r="AL79" s="184"/>
      <c r="AM79" s="184"/>
      <c r="AN79" s="184"/>
      <c r="AO79" s="184"/>
      <c r="AP79" s="184"/>
      <c r="AQ79" s="184"/>
      <c r="AR79" s="184">
        <v>7741</v>
      </c>
      <c r="AS79" s="184"/>
      <c r="AT79" s="184"/>
      <c r="AU79" s="184"/>
      <c r="AV79" s="184"/>
      <c r="AW79" s="184"/>
      <c r="AX79" s="252" t="s">
        <v>221</v>
      </c>
      <c r="AY79" s="252" t="s">
        <v>221</v>
      </c>
      <c r="AZ79" s="252" t="s">
        <v>221</v>
      </c>
      <c r="BA79" s="252" t="s">
        <v>221</v>
      </c>
      <c r="BB79" s="184"/>
      <c r="BC79" s="184"/>
      <c r="BD79" s="252" t="s">
        <v>221</v>
      </c>
      <c r="BE79" s="252" t="s">
        <v>221</v>
      </c>
      <c r="BF79" s="252" t="s">
        <v>221</v>
      </c>
      <c r="BG79" s="252" t="s">
        <v>221</v>
      </c>
      <c r="BH79" s="184"/>
      <c r="BI79" s="184"/>
      <c r="BJ79" s="252" t="s">
        <v>221</v>
      </c>
      <c r="BK79" s="184"/>
      <c r="BL79" s="184"/>
      <c r="BM79" s="184"/>
      <c r="BN79" s="252" t="s">
        <v>221</v>
      </c>
      <c r="BO79" s="252" t="s">
        <v>221</v>
      </c>
      <c r="BP79" s="252" t="s">
        <v>221</v>
      </c>
      <c r="BQ79" s="252" t="s">
        <v>221</v>
      </c>
      <c r="BR79" s="252" t="s">
        <v>221</v>
      </c>
      <c r="BS79" s="184"/>
      <c r="BT79" s="184"/>
      <c r="BU79" s="184"/>
      <c r="BV79" s="184"/>
      <c r="BW79" s="184"/>
      <c r="BX79" s="184"/>
      <c r="BY79" s="184"/>
      <c r="BZ79" s="184"/>
      <c r="CA79" s="184"/>
      <c r="CB79" s="184"/>
      <c r="CC79" s="252" t="s">
        <v>221</v>
      </c>
      <c r="CD79" s="252" t="s">
        <v>221</v>
      </c>
      <c r="CE79" s="195">
        <f t="shared" si="10"/>
        <v>1569552</v>
      </c>
      <c r="CF79" s="195">
        <f>BA59</f>
        <v>0</v>
      </c>
    </row>
    <row r="80" spans="1:89" ht="21" customHeight="1" x14ac:dyDescent="0.35">
      <c r="A80" s="171" t="s">
        <v>252</v>
      </c>
      <c r="B80" s="175"/>
      <c r="C80" s="187">
        <v>47.01</v>
      </c>
      <c r="D80" s="187">
        <v>58.03</v>
      </c>
      <c r="E80" s="187">
        <v>137.19999999999999</v>
      </c>
      <c r="F80" s="309"/>
      <c r="G80" s="309"/>
      <c r="H80" s="309"/>
      <c r="I80" s="309"/>
      <c r="J80" s="187"/>
      <c r="K80" s="187"/>
      <c r="L80" s="187"/>
      <c r="M80" s="187"/>
      <c r="N80" s="187"/>
      <c r="O80" s="187">
        <v>20.18</v>
      </c>
      <c r="P80" s="187">
        <v>31.22</v>
      </c>
      <c r="Q80" s="187">
        <v>13.77</v>
      </c>
      <c r="R80" s="187">
        <v>0</v>
      </c>
      <c r="S80" s="187">
        <v>0</v>
      </c>
      <c r="T80" s="187">
        <v>0.48</v>
      </c>
      <c r="U80" s="187"/>
      <c r="V80" s="187"/>
      <c r="W80" s="187"/>
      <c r="X80" s="187">
        <v>0</v>
      </c>
      <c r="Y80" s="187">
        <v>11.79</v>
      </c>
      <c r="Z80" s="187"/>
      <c r="AA80" s="187"/>
      <c r="AB80" s="187"/>
      <c r="AC80" s="187"/>
      <c r="AD80" s="187"/>
      <c r="AE80" s="187"/>
      <c r="AF80" s="187"/>
      <c r="AG80" s="187">
        <v>35.43</v>
      </c>
      <c r="AH80" s="187"/>
      <c r="AI80" s="187">
        <v>16.86</v>
      </c>
      <c r="AJ80" s="187">
        <v>19.77</v>
      </c>
      <c r="AK80" s="187"/>
      <c r="AL80" s="187"/>
      <c r="AM80" s="187"/>
      <c r="AN80" s="187"/>
      <c r="AO80" s="187"/>
      <c r="AP80" s="187">
        <v>12.76</v>
      </c>
      <c r="AQ80" s="187"/>
      <c r="AR80" s="187">
        <v>31.37</v>
      </c>
      <c r="AS80" s="187"/>
      <c r="AT80" s="187"/>
      <c r="AU80" s="187"/>
      <c r="AV80" s="187"/>
      <c r="AW80" s="252" t="s">
        <v>221</v>
      </c>
      <c r="AX80" s="252" t="s">
        <v>221</v>
      </c>
      <c r="AY80" s="252" t="s">
        <v>221</v>
      </c>
      <c r="AZ80" s="252" t="s">
        <v>221</v>
      </c>
      <c r="BA80" s="252" t="s">
        <v>221</v>
      </c>
      <c r="BB80" s="252" t="s">
        <v>221</v>
      </c>
      <c r="BC80" s="252" t="s">
        <v>221</v>
      </c>
      <c r="BD80" s="252" t="s">
        <v>221</v>
      </c>
      <c r="BE80" s="252" t="s">
        <v>221</v>
      </c>
      <c r="BF80" s="252" t="s">
        <v>221</v>
      </c>
      <c r="BG80" s="252" t="s">
        <v>221</v>
      </c>
      <c r="BH80" s="252" t="s">
        <v>221</v>
      </c>
      <c r="BI80" s="252" t="s">
        <v>221</v>
      </c>
      <c r="BJ80" s="252" t="s">
        <v>221</v>
      </c>
      <c r="BK80" s="252" t="s">
        <v>221</v>
      </c>
      <c r="BL80" s="252" t="s">
        <v>221</v>
      </c>
      <c r="BM80" s="252" t="s">
        <v>221</v>
      </c>
      <c r="BN80" s="252" t="s">
        <v>221</v>
      </c>
      <c r="BO80" s="252" t="s">
        <v>221</v>
      </c>
      <c r="BP80" s="252" t="s">
        <v>221</v>
      </c>
      <c r="BQ80" s="252" t="s">
        <v>221</v>
      </c>
      <c r="BR80" s="252" t="s">
        <v>221</v>
      </c>
      <c r="BS80" s="252" t="s">
        <v>221</v>
      </c>
      <c r="BT80" s="252" t="s">
        <v>221</v>
      </c>
      <c r="BU80" s="257"/>
      <c r="BV80" s="257"/>
      <c r="BW80" s="257"/>
      <c r="BX80" s="257"/>
      <c r="BY80" s="257"/>
      <c r="BZ80" s="257"/>
      <c r="CA80" s="257"/>
      <c r="CB80" s="257"/>
      <c r="CC80" s="252" t="s">
        <v>221</v>
      </c>
      <c r="CD80" s="252" t="s">
        <v>221</v>
      </c>
      <c r="CE80" s="258">
        <f t="shared" si="10"/>
        <v>435.87</v>
      </c>
      <c r="CF80" s="258"/>
    </row>
    <row r="81" spans="1:6" ht="12.65" customHeight="1" x14ac:dyDescent="0.35">
      <c r="A81" s="208" t="s">
        <v>253</v>
      </c>
      <c r="B81" s="208"/>
      <c r="C81" s="208"/>
      <c r="D81" s="208"/>
      <c r="E81" s="208"/>
    </row>
    <row r="82" spans="1:6" ht="12.65" customHeight="1" x14ac:dyDescent="0.35">
      <c r="A82" s="171" t="s">
        <v>254</v>
      </c>
      <c r="B82" s="172"/>
      <c r="C82" s="284" t="s">
        <v>1269</v>
      </c>
      <c r="D82" s="259"/>
      <c r="E82" s="175"/>
    </row>
    <row r="83" spans="1:6" ht="12.65" customHeight="1" x14ac:dyDescent="0.35">
      <c r="A83" s="173" t="s">
        <v>255</v>
      </c>
      <c r="B83" s="172" t="s">
        <v>256</v>
      </c>
      <c r="C83" s="227">
        <v>168</v>
      </c>
      <c r="D83" s="259"/>
      <c r="E83" s="175"/>
    </row>
    <row r="84" spans="1:6" ht="12.65" customHeight="1" x14ac:dyDescent="0.35">
      <c r="A84" s="173" t="s">
        <v>257</v>
      </c>
      <c r="B84" s="172" t="s">
        <v>256</v>
      </c>
      <c r="C84" s="230" t="s">
        <v>1270</v>
      </c>
      <c r="D84" s="205"/>
      <c r="E84" s="204"/>
    </row>
    <row r="85" spans="1:6" ht="12.65" customHeight="1" x14ac:dyDescent="0.35">
      <c r="A85" s="173" t="s">
        <v>1251</v>
      </c>
      <c r="B85" s="172"/>
      <c r="C85" s="273" t="s">
        <v>1271</v>
      </c>
      <c r="D85" s="205"/>
      <c r="E85" s="204"/>
    </row>
    <row r="86" spans="1:6" ht="12.65" customHeight="1" x14ac:dyDescent="0.35">
      <c r="A86" s="173" t="s">
        <v>1252</v>
      </c>
      <c r="B86" s="172" t="s">
        <v>256</v>
      </c>
      <c r="C86" s="231" t="s">
        <v>1272</v>
      </c>
      <c r="D86" s="205"/>
      <c r="E86" s="204"/>
    </row>
    <row r="87" spans="1:6" ht="12.65" customHeight="1" x14ac:dyDescent="0.35">
      <c r="A87" s="173" t="s">
        <v>258</v>
      </c>
      <c r="B87" s="172" t="s">
        <v>256</v>
      </c>
      <c r="C87" s="230" t="s">
        <v>1273</v>
      </c>
      <c r="D87" s="205"/>
      <c r="E87" s="204"/>
    </row>
    <row r="88" spans="1:6" ht="12.65" customHeight="1" x14ac:dyDescent="0.35">
      <c r="A88" s="173" t="s">
        <v>259</v>
      </c>
      <c r="B88" s="172" t="s">
        <v>256</v>
      </c>
      <c r="C88" s="230" t="s">
        <v>1274</v>
      </c>
      <c r="D88" s="205"/>
      <c r="E88" s="204"/>
    </row>
    <row r="89" spans="1:6" ht="12.65" customHeight="1" x14ac:dyDescent="0.35">
      <c r="A89" s="173" t="s">
        <v>260</v>
      </c>
      <c r="B89" s="172" t="s">
        <v>256</v>
      </c>
      <c r="C89" s="230" t="s">
        <v>1275</v>
      </c>
      <c r="D89" s="205"/>
      <c r="E89" s="204"/>
    </row>
    <row r="90" spans="1:6" ht="12.65" customHeight="1" x14ac:dyDescent="0.35">
      <c r="A90" s="173" t="s">
        <v>261</v>
      </c>
      <c r="B90" s="172" t="s">
        <v>256</v>
      </c>
      <c r="C90" s="230" t="s">
        <v>1276</v>
      </c>
      <c r="D90" s="205"/>
      <c r="E90" s="204"/>
    </row>
    <row r="91" spans="1:6" ht="12.65" customHeight="1" x14ac:dyDescent="0.35">
      <c r="A91" s="173" t="s">
        <v>262</v>
      </c>
      <c r="B91" s="172" t="s">
        <v>256</v>
      </c>
      <c r="C91" s="230" t="s">
        <v>1277</v>
      </c>
      <c r="D91" s="205"/>
      <c r="E91" s="204"/>
      <c r="F91" s="299" t="s">
        <v>1282</v>
      </c>
    </row>
    <row r="92" spans="1:6" ht="12.65" customHeight="1" x14ac:dyDescent="0.35">
      <c r="A92" s="173" t="s">
        <v>263</v>
      </c>
      <c r="B92" s="172" t="s">
        <v>256</v>
      </c>
      <c r="C92" s="226" t="s">
        <v>1278</v>
      </c>
      <c r="D92" s="259"/>
      <c r="E92" s="175"/>
    </row>
    <row r="93" spans="1:6" ht="12.65" customHeight="1" x14ac:dyDescent="0.35">
      <c r="A93" s="173" t="s">
        <v>264</v>
      </c>
      <c r="B93" s="172" t="s">
        <v>256</v>
      </c>
      <c r="C93" s="293" t="s">
        <v>1279</v>
      </c>
      <c r="D93" s="259"/>
      <c r="E93" s="175"/>
    </row>
    <row r="94" spans="1:6" ht="12.65" customHeight="1" x14ac:dyDescent="0.35">
      <c r="A94" s="173"/>
      <c r="B94" s="173"/>
      <c r="C94" s="191"/>
      <c r="D94" s="175"/>
      <c r="E94" s="175"/>
    </row>
    <row r="95" spans="1:6" ht="12.65" customHeight="1" x14ac:dyDescent="0.35">
      <c r="A95" s="208" t="s">
        <v>265</v>
      </c>
      <c r="B95" s="208"/>
      <c r="C95" s="208"/>
      <c r="D95" s="208"/>
      <c r="E95" s="208"/>
    </row>
    <row r="96" spans="1:6" ht="12.65" customHeight="1" x14ac:dyDescent="0.35">
      <c r="A96" s="260" t="s">
        <v>266</v>
      </c>
      <c r="B96" s="260"/>
      <c r="C96" s="260"/>
      <c r="D96" s="260"/>
      <c r="E96" s="260"/>
    </row>
    <row r="97" spans="1:6" ht="12.65" customHeight="1" x14ac:dyDescent="0.35">
      <c r="A97" s="173" t="s">
        <v>267</v>
      </c>
      <c r="B97" s="172" t="s">
        <v>256</v>
      </c>
      <c r="C97" s="189"/>
      <c r="D97" s="175"/>
      <c r="E97" s="175"/>
    </row>
    <row r="98" spans="1:6" ht="12.65" customHeight="1" x14ac:dyDescent="0.35">
      <c r="A98" s="173" t="s">
        <v>259</v>
      </c>
      <c r="B98" s="172" t="s">
        <v>256</v>
      </c>
      <c r="C98" s="189"/>
      <c r="D98" s="175"/>
      <c r="E98" s="175"/>
    </row>
    <row r="99" spans="1:6" ht="12.65" customHeight="1" x14ac:dyDescent="0.35">
      <c r="A99" s="173" t="s">
        <v>268</v>
      </c>
      <c r="B99" s="172" t="s">
        <v>256</v>
      </c>
      <c r="C99" s="189"/>
      <c r="D99" s="175"/>
      <c r="E99" s="175"/>
    </row>
    <row r="100" spans="1:6" ht="12.65" customHeight="1" x14ac:dyDescent="0.35">
      <c r="A100" s="260" t="s">
        <v>269</v>
      </c>
      <c r="B100" s="260"/>
      <c r="C100" s="260"/>
      <c r="D100" s="260"/>
      <c r="E100" s="260"/>
    </row>
    <row r="101" spans="1:6" ht="12.65" customHeight="1" x14ac:dyDescent="0.35">
      <c r="A101" s="173" t="s">
        <v>270</v>
      </c>
      <c r="B101" s="172" t="s">
        <v>256</v>
      </c>
      <c r="C101" s="189"/>
      <c r="D101" s="175"/>
      <c r="E101" s="175"/>
    </row>
    <row r="102" spans="1:6" ht="12.65" customHeight="1" x14ac:dyDescent="0.35">
      <c r="A102" s="173" t="s">
        <v>132</v>
      </c>
      <c r="B102" s="172" t="s">
        <v>256</v>
      </c>
      <c r="C102" s="222">
        <v>1</v>
      </c>
      <c r="D102" s="175"/>
      <c r="E102" s="175"/>
      <c r="F102" s="299" t="s">
        <v>1283</v>
      </c>
    </row>
    <row r="103" spans="1:6" ht="12.65" customHeight="1" x14ac:dyDescent="0.35">
      <c r="A103" s="260" t="s">
        <v>271</v>
      </c>
      <c r="B103" s="260"/>
      <c r="C103" s="260"/>
      <c r="D103" s="260"/>
      <c r="E103" s="260"/>
    </row>
    <row r="104" spans="1:6" ht="12.65" customHeight="1" x14ac:dyDescent="0.35">
      <c r="A104" s="173" t="s">
        <v>272</v>
      </c>
      <c r="B104" s="172" t="s">
        <v>256</v>
      </c>
      <c r="C104" s="189"/>
      <c r="D104" s="175"/>
      <c r="E104" s="175"/>
    </row>
    <row r="105" spans="1:6" ht="12.65" customHeight="1" x14ac:dyDescent="0.35">
      <c r="A105" s="173" t="s">
        <v>273</v>
      </c>
      <c r="B105" s="172" t="s">
        <v>256</v>
      </c>
      <c r="C105" s="189"/>
      <c r="D105" s="175"/>
      <c r="E105" s="175"/>
    </row>
    <row r="106" spans="1:6" ht="12.65" customHeight="1" x14ac:dyDescent="0.35">
      <c r="A106" s="173" t="s">
        <v>274</v>
      </c>
      <c r="B106" s="172" t="s">
        <v>256</v>
      </c>
      <c r="C106" s="189"/>
      <c r="D106" s="175"/>
      <c r="E106" s="175"/>
    </row>
    <row r="107" spans="1:6" ht="21.75" customHeight="1" x14ac:dyDescent="0.35">
      <c r="A107" s="173"/>
      <c r="B107" s="172"/>
      <c r="C107" s="190"/>
      <c r="D107" s="175"/>
      <c r="E107" s="175"/>
    </row>
    <row r="108" spans="1:6" ht="13.5" customHeight="1" x14ac:dyDescent="0.35">
      <c r="A108" s="207" t="s">
        <v>275</v>
      </c>
      <c r="B108" s="208"/>
      <c r="C108" s="208"/>
      <c r="D108" s="208"/>
      <c r="E108" s="208"/>
    </row>
    <row r="109" spans="1:6" ht="13.5" customHeight="1" x14ac:dyDescent="0.35">
      <c r="A109" s="173"/>
      <c r="B109" s="172"/>
      <c r="C109" s="190"/>
      <c r="D109" s="175"/>
      <c r="E109" s="175"/>
    </row>
    <row r="110" spans="1:6" ht="12.65" customHeight="1" x14ac:dyDescent="0.35">
      <c r="A110" s="171" t="s">
        <v>276</v>
      </c>
      <c r="B110" s="175"/>
      <c r="C110" s="182" t="s">
        <v>277</v>
      </c>
      <c r="D110" s="170" t="s">
        <v>215</v>
      </c>
      <c r="E110" s="175"/>
    </row>
    <row r="111" spans="1:6" ht="12.65" customHeight="1" x14ac:dyDescent="0.35">
      <c r="A111" s="173" t="s">
        <v>278</v>
      </c>
      <c r="B111" s="172" t="s">
        <v>256</v>
      </c>
      <c r="C111" s="189">
        <v>9625</v>
      </c>
      <c r="D111" s="174">
        <v>43617</v>
      </c>
      <c r="E111" s="175"/>
      <c r="F111" s="299" t="s">
        <v>1284</v>
      </c>
    </row>
    <row r="112" spans="1:6" ht="12.65" customHeight="1" x14ac:dyDescent="0.35">
      <c r="A112" s="173" t="s">
        <v>279</v>
      </c>
      <c r="B112" s="172" t="s">
        <v>256</v>
      </c>
      <c r="C112" s="189">
        <v>0</v>
      </c>
      <c r="D112" s="174">
        <v>0</v>
      </c>
      <c r="E112" s="175"/>
    </row>
    <row r="113" spans="1:5" ht="12.65" customHeight="1" x14ac:dyDescent="0.35">
      <c r="A113" s="173" t="s">
        <v>280</v>
      </c>
      <c r="B113" s="172" t="s">
        <v>256</v>
      </c>
      <c r="C113" s="189">
        <v>0</v>
      </c>
      <c r="D113" s="174">
        <v>0</v>
      </c>
      <c r="E113" s="175"/>
    </row>
    <row r="114" spans="1:5" ht="12.65" customHeight="1" x14ac:dyDescent="0.35">
      <c r="A114" s="173" t="s">
        <v>281</v>
      </c>
      <c r="B114" s="172" t="s">
        <v>256</v>
      </c>
      <c r="C114" s="189">
        <v>1179</v>
      </c>
      <c r="D114" s="174">
        <v>1795</v>
      </c>
      <c r="E114" s="175"/>
    </row>
    <row r="115" spans="1:5" ht="12.65" customHeight="1" x14ac:dyDescent="0.35">
      <c r="A115" s="171" t="s">
        <v>282</v>
      </c>
      <c r="B115" s="175"/>
      <c r="C115" s="182" t="s">
        <v>167</v>
      </c>
      <c r="D115" s="175"/>
      <c r="E115" s="175"/>
    </row>
    <row r="116" spans="1:5" ht="12.65" customHeight="1" x14ac:dyDescent="0.35">
      <c r="A116" s="173" t="s">
        <v>283</v>
      </c>
      <c r="B116" s="172" t="s">
        <v>256</v>
      </c>
      <c r="C116" s="189">
        <v>26</v>
      </c>
      <c r="D116" s="175"/>
      <c r="E116" s="175"/>
    </row>
    <row r="117" spans="1:5" ht="12.65" customHeight="1" x14ac:dyDescent="0.35">
      <c r="A117" s="173" t="s">
        <v>284</v>
      </c>
      <c r="B117" s="172" t="s">
        <v>256</v>
      </c>
      <c r="C117" s="189">
        <v>22</v>
      </c>
      <c r="D117" s="175"/>
      <c r="E117" s="175"/>
    </row>
    <row r="118" spans="1:5" ht="12.65" customHeight="1" x14ac:dyDescent="0.35">
      <c r="A118" s="173" t="s">
        <v>1239</v>
      </c>
      <c r="B118" s="172" t="s">
        <v>256</v>
      </c>
      <c r="C118" s="189">
        <v>108</v>
      </c>
      <c r="D118" s="175"/>
      <c r="E118" s="175"/>
    </row>
    <row r="119" spans="1:5" ht="12.65" customHeight="1" x14ac:dyDescent="0.35">
      <c r="A119" s="173" t="s">
        <v>285</v>
      </c>
      <c r="B119" s="172" t="s">
        <v>256</v>
      </c>
      <c r="C119" s="189"/>
      <c r="D119" s="175"/>
      <c r="E119" s="175"/>
    </row>
    <row r="120" spans="1:5" ht="12.65" customHeight="1" x14ac:dyDescent="0.35">
      <c r="A120" s="173" t="s">
        <v>286</v>
      </c>
      <c r="B120" s="172" t="s">
        <v>256</v>
      </c>
      <c r="C120" s="189">
        <v>20</v>
      </c>
      <c r="D120" s="175"/>
      <c r="E120" s="175"/>
    </row>
    <row r="121" spans="1:5" ht="12.65" customHeight="1" x14ac:dyDescent="0.35">
      <c r="A121" s="173" t="s">
        <v>287</v>
      </c>
      <c r="B121" s="172" t="s">
        <v>256</v>
      </c>
      <c r="C121" s="189"/>
      <c r="D121" s="175"/>
      <c r="E121" s="175"/>
    </row>
    <row r="122" spans="1:5" ht="12.65" customHeight="1" x14ac:dyDescent="0.35">
      <c r="A122" s="173" t="s">
        <v>97</v>
      </c>
      <c r="B122" s="172" t="s">
        <v>256</v>
      </c>
      <c r="C122" s="189"/>
      <c r="D122" s="175"/>
      <c r="E122" s="175"/>
    </row>
    <row r="123" spans="1:5" ht="12.65" customHeight="1" x14ac:dyDescent="0.35">
      <c r="A123" s="173" t="s">
        <v>288</v>
      </c>
      <c r="B123" s="172" t="s">
        <v>256</v>
      </c>
      <c r="C123" s="189"/>
      <c r="D123" s="175"/>
      <c r="E123" s="175"/>
    </row>
    <row r="124" spans="1:5" ht="12.65" customHeight="1" x14ac:dyDescent="0.35">
      <c r="A124" s="173" t="s">
        <v>289</v>
      </c>
      <c r="B124" s="172"/>
      <c r="C124" s="189"/>
      <c r="D124" s="175"/>
      <c r="E124" s="175"/>
    </row>
    <row r="125" spans="1:5" ht="12.65" customHeight="1" x14ac:dyDescent="0.35">
      <c r="A125" s="173" t="s">
        <v>280</v>
      </c>
      <c r="B125" s="172" t="s">
        <v>256</v>
      </c>
      <c r="C125" s="189"/>
      <c r="D125" s="175"/>
      <c r="E125" s="175"/>
    </row>
    <row r="126" spans="1:5" ht="12.65" customHeight="1" x14ac:dyDescent="0.35">
      <c r="A126" s="173" t="s">
        <v>290</v>
      </c>
      <c r="B126" s="172" t="s">
        <v>256</v>
      </c>
      <c r="C126" s="189"/>
      <c r="D126" s="175"/>
      <c r="E126" s="175"/>
    </row>
    <row r="127" spans="1:5" ht="12.65" customHeight="1" x14ac:dyDescent="0.35">
      <c r="A127" s="173" t="s">
        <v>291</v>
      </c>
      <c r="B127" s="175"/>
      <c r="C127" s="191"/>
      <c r="D127" s="175"/>
      <c r="E127" s="175">
        <f>SUM(C116:C126)</f>
        <v>176</v>
      </c>
    </row>
    <row r="128" spans="1:5" ht="12.65" customHeight="1" x14ac:dyDescent="0.35">
      <c r="A128" s="173" t="s">
        <v>292</v>
      </c>
      <c r="B128" s="172" t="s">
        <v>256</v>
      </c>
      <c r="C128" s="189">
        <v>176</v>
      </c>
      <c r="D128" s="175"/>
      <c r="E128" s="175"/>
    </row>
    <row r="129" spans="1:6" ht="12.65" customHeight="1" x14ac:dyDescent="0.35">
      <c r="A129" s="173" t="s">
        <v>293</v>
      </c>
      <c r="B129" s="172" t="s">
        <v>256</v>
      </c>
      <c r="C129" s="189"/>
      <c r="D129" s="175"/>
      <c r="E129" s="175"/>
    </row>
    <row r="130" spans="1:6" ht="12.65" customHeight="1" x14ac:dyDescent="0.35">
      <c r="A130" s="173"/>
      <c r="B130" s="175"/>
      <c r="C130" s="191"/>
      <c r="D130" s="175"/>
      <c r="E130" s="175"/>
    </row>
    <row r="131" spans="1:6" ht="12.65" customHeight="1" x14ac:dyDescent="0.35">
      <c r="A131" s="173" t="s">
        <v>294</v>
      </c>
      <c r="B131" s="172" t="s">
        <v>256</v>
      </c>
      <c r="C131" s="189"/>
      <c r="D131" s="175"/>
      <c r="E131" s="175"/>
    </row>
    <row r="132" spans="1:6" ht="12.65" customHeight="1" x14ac:dyDescent="0.35">
      <c r="A132" s="173"/>
      <c r="B132" s="173"/>
      <c r="C132" s="191"/>
      <c r="D132" s="175"/>
      <c r="E132" s="175"/>
    </row>
    <row r="133" spans="1:6" ht="12.65" customHeight="1" x14ac:dyDescent="0.35">
      <c r="A133" s="173"/>
      <c r="B133" s="173"/>
      <c r="C133" s="191"/>
      <c r="D133" s="175"/>
      <c r="E133" s="175"/>
    </row>
    <row r="134" spans="1:6" ht="12.65" customHeight="1" x14ac:dyDescent="0.35">
      <c r="A134" s="173"/>
      <c r="B134" s="173"/>
      <c r="C134" s="191"/>
      <c r="D134" s="175"/>
      <c r="E134" s="175"/>
    </row>
    <row r="135" spans="1:6" ht="18" customHeight="1" x14ac:dyDescent="0.35">
      <c r="A135" s="173"/>
      <c r="B135" s="173"/>
      <c r="C135" s="191"/>
      <c r="D135" s="175"/>
      <c r="E135" s="175"/>
    </row>
    <row r="136" spans="1:6" ht="12.65" customHeight="1" x14ac:dyDescent="0.35">
      <c r="A136" s="208" t="s">
        <v>1240</v>
      </c>
      <c r="B136" s="207"/>
      <c r="C136" s="207"/>
      <c r="D136" s="207"/>
      <c r="E136" s="207"/>
    </row>
    <row r="137" spans="1:6" ht="12.65" customHeight="1" x14ac:dyDescent="0.35">
      <c r="A137" s="261" t="s">
        <v>295</v>
      </c>
      <c r="B137" s="176" t="s">
        <v>296</v>
      </c>
      <c r="C137" s="192" t="s">
        <v>297</v>
      </c>
      <c r="D137" s="176" t="s">
        <v>132</v>
      </c>
      <c r="E137" s="176" t="s">
        <v>203</v>
      </c>
    </row>
    <row r="138" spans="1:6" ht="12.65" customHeight="1" x14ac:dyDescent="0.35">
      <c r="A138" s="173" t="s">
        <v>277</v>
      </c>
      <c r="B138" s="174">
        <v>5030</v>
      </c>
      <c r="C138" s="189">
        <v>2090</v>
      </c>
      <c r="D138" s="174">
        <v>2505</v>
      </c>
      <c r="E138" s="175">
        <f>SUM(B138:D138)</f>
        <v>9625</v>
      </c>
      <c r="F138" s="299" t="s">
        <v>1285</v>
      </c>
    </row>
    <row r="139" spans="1:6" ht="12.65" customHeight="1" x14ac:dyDescent="0.35">
      <c r="A139" s="173" t="s">
        <v>215</v>
      </c>
      <c r="B139" s="174">
        <v>7587</v>
      </c>
      <c r="C139" s="189">
        <v>9455</v>
      </c>
      <c r="D139" s="174">
        <v>26575</v>
      </c>
      <c r="E139" s="175">
        <f>SUM(B139:D139)</f>
        <v>43617</v>
      </c>
      <c r="F139" s="299" t="s">
        <v>1285</v>
      </c>
    </row>
    <row r="140" spans="1:6" ht="12.65" customHeight="1" x14ac:dyDescent="0.35">
      <c r="A140" s="173" t="s">
        <v>298</v>
      </c>
      <c r="B140" s="174"/>
      <c r="C140" s="174"/>
      <c r="D140" s="174"/>
      <c r="E140" s="175">
        <f>SUM(B140:D140)</f>
        <v>0</v>
      </c>
    </row>
    <row r="141" spans="1:6" ht="12.65" customHeight="1" x14ac:dyDescent="0.35">
      <c r="A141" s="173" t="s">
        <v>245</v>
      </c>
      <c r="B141" s="174">
        <v>253017156</v>
      </c>
      <c r="C141" s="189">
        <v>93421870</v>
      </c>
      <c r="D141" s="174">
        <v>112750986</v>
      </c>
      <c r="E141" s="175">
        <f>SUM(B141:D141)</f>
        <v>459190012</v>
      </c>
      <c r="F141" s="312" t="s">
        <v>1286</v>
      </c>
    </row>
    <row r="142" spans="1:6" ht="12.65" customHeight="1" x14ac:dyDescent="0.35">
      <c r="A142" s="173" t="s">
        <v>246</v>
      </c>
      <c r="B142" s="174">
        <v>335257560</v>
      </c>
      <c r="C142" s="189">
        <v>114840636</v>
      </c>
      <c r="D142" s="174">
        <v>227083444</v>
      </c>
      <c r="E142" s="175">
        <f>SUM(B142:D142)</f>
        <v>677181640</v>
      </c>
      <c r="F142" s="312" t="s">
        <v>1286</v>
      </c>
    </row>
    <row r="143" spans="1:6" ht="12.65" customHeight="1" x14ac:dyDescent="0.35">
      <c r="A143" s="261" t="s">
        <v>299</v>
      </c>
      <c r="B143" s="176" t="s">
        <v>296</v>
      </c>
      <c r="C143" s="192" t="s">
        <v>297</v>
      </c>
      <c r="D143" s="176" t="s">
        <v>132</v>
      </c>
      <c r="E143" s="176" t="s">
        <v>203</v>
      </c>
    </row>
    <row r="144" spans="1:6" ht="12.65" customHeight="1" x14ac:dyDescent="0.35">
      <c r="A144" s="173" t="s">
        <v>277</v>
      </c>
      <c r="B144" s="174"/>
      <c r="C144" s="189"/>
      <c r="D144" s="174"/>
      <c r="E144" s="175">
        <f>SUM(B144:D144)</f>
        <v>0</v>
      </c>
      <c r="F144" s="299" t="s">
        <v>1287</v>
      </c>
    </row>
    <row r="145" spans="1:9" ht="12.65" customHeight="1" x14ac:dyDescent="0.35">
      <c r="A145" s="173" t="s">
        <v>215</v>
      </c>
      <c r="B145" s="174"/>
      <c r="C145" s="189"/>
      <c r="D145" s="174"/>
      <c r="E145" s="175">
        <f>SUM(B145:D145)</f>
        <v>0</v>
      </c>
    </row>
    <row r="146" spans="1:9" ht="12.65" customHeight="1" x14ac:dyDescent="0.35">
      <c r="A146" s="173" t="s">
        <v>298</v>
      </c>
      <c r="B146" s="174"/>
      <c r="C146" s="189"/>
      <c r="D146" s="174"/>
      <c r="E146" s="175">
        <f>SUM(B146:D146)</f>
        <v>0</v>
      </c>
    </row>
    <row r="147" spans="1:9" ht="12.65" customHeight="1" x14ac:dyDescent="0.35">
      <c r="A147" s="173" t="s">
        <v>245</v>
      </c>
      <c r="B147" s="174"/>
      <c r="C147" s="189"/>
      <c r="D147" s="174"/>
      <c r="E147" s="175">
        <f>SUM(B147:D147)</f>
        <v>0</v>
      </c>
    </row>
    <row r="148" spans="1:9" ht="12.65" customHeight="1" x14ac:dyDescent="0.35">
      <c r="A148" s="173" t="s">
        <v>246</v>
      </c>
      <c r="B148" s="174"/>
      <c r="C148" s="189"/>
      <c r="D148" s="174"/>
      <c r="E148" s="175">
        <f>SUM(B148:D148)</f>
        <v>0</v>
      </c>
    </row>
    <row r="149" spans="1:9" ht="12.65" customHeight="1" x14ac:dyDescent="0.35">
      <c r="A149" s="261" t="s">
        <v>300</v>
      </c>
      <c r="B149" s="176" t="s">
        <v>296</v>
      </c>
      <c r="C149" s="192" t="s">
        <v>297</v>
      </c>
      <c r="D149" s="176" t="s">
        <v>132</v>
      </c>
      <c r="E149" s="176" t="s">
        <v>203</v>
      </c>
    </row>
    <row r="150" spans="1:9" ht="12.65" customHeight="1" x14ac:dyDescent="0.35">
      <c r="A150" s="173" t="s">
        <v>277</v>
      </c>
      <c r="B150" s="174"/>
      <c r="C150" s="189"/>
      <c r="D150" s="174"/>
      <c r="E150" s="175">
        <f>SUM(B150:D150)</f>
        <v>0</v>
      </c>
    </row>
    <row r="151" spans="1:9" ht="12.65" customHeight="1" x14ac:dyDescent="0.35">
      <c r="A151" s="173" t="s">
        <v>215</v>
      </c>
      <c r="B151" s="174"/>
      <c r="C151" s="189"/>
      <c r="D151" s="174"/>
      <c r="E151" s="175">
        <f>SUM(B151:D151)</f>
        <v>0</v>
      </c>
    </row>
    <row r="152" spans="1:9" ht="12.65" customHeight="1" x14ac:dyDescent="0.35">
      <c r="A152" s="173" t="s">
        <v>298</v>
      </c>
      <c r="B152" s="174"/>
      <c r="C152" s="189"/>
      <c r="D152" s="174"/>
      <c r="E152" s="175">
        <f>SUM(B152:D152)</f>
        <v>0</v>
      </c>
      <c r="G152" s="313" t="s">
        <v>1288</v>
      </c>
      <c r="I152" s="313" t="s">
        <v>1289</v>
      </c>
    </row>
    <row r="153" spans="1:9" ht="12.65" customHeight="1" x14ac:dyDescent="0.35">
      <c r="A153" s="173" t="s">
        <v>245</v>
      </c>
      <c r="B153" s="174"/>
      <c r="C153" s="189"/>
      <c r="D153" s="174"/>
      <c r="E153" s="175">
        <f>SUM(B153:D153)</f>
        <v>0</v>
      </c>
      <c r="G153" s="313">
        <f>D147+D148+D153</f>
        <v>0</v>
      </c>
      <c r="I153" s="314">
        <f>G153-CD81</f>
        <v>0</v>
      </c>
    </row>
    <row r="154" spans="1:9" ht="12.65" customHeight="1" x14ac:dyDescent="0.35">
      <c r="A154" s="173" t="s">
        <v>246</v>
      </c>
      <c r="B154" s="174"/>
      <c r="C154" s="189"/>
      <c r="D154" s="174"/>
      <c r="E154" s="175">
        <f>SUM(B154:D154)</f>
        <v>0</v>
      </c>
    </row>
    <row r="155" spans="1:9" ht="12.65" customHeight="1" x14ac:dyDescent="0.35">
      <c r="A155" s="177"/>
      <c r="B155" s="177"/>
      <c r="C155" s="193"/>
      <c r="D155" s="178"/>
      <c r="E155" s="175"/>
    </row>
    <row r="156" spans="1:9" ht="12.65" customHeight="1" x14ac:dyDescent="0.35">
      <c r="A156" s="261" t="s">
        <v>301</v>
      </c>
      <c r="B156" s="176" t="s">
        <v>302</v>
      </c>
      <c r="C156" s="192" t="s">
        <v>303</v>
      </c>
      <c r="D156" s="175"/>
      <c r="E156" s="175"/>
    </row>
    <row r="157" spans="1:9" ht="12.65" customHeight="1" x14ac:dyDescent="0.35">
      <c r="A157" s="177" t="s">
        <v>304</v>
      </c>
      <c r="B157" s="174">
        <v>0</v>
      </c>
      <c r="C157" s="189">
        <v>10804702</v>
      </c>
      <c r="D157" s="175"/>
      <c r="E157" s="175"/>
      <c r="F157" s="315" t="s">
        <v>1368</v>
      </c>
    </row>
    <row r="158" spans="1:9" ht="12.65" customHeight="1" x14ac:dyDescent="0.35">
      <c r="A158" s="177"/>
      <c r="B158" s="178"/>
      <c r="C158" s="193"/>
      <c r="D158" s="175"/>
      <c r="E158" s="175"/>
      <c r="F158" s="299" t="s">
        <v>1370</v>
      </c>
    </row>
    <row r="159" spans="1:9" ht="12.65" customHeight="1" x14ac:dyDescent="0.35">
      <c r="A159" s="177"/>
      <c r="B159" s="177"/>
      <c r="C159" s="193"/>
      <c r="D159" s="178"/>
      <c r="E159" s="175"/>
      <c r="F159" s="299" t="s">
        <v>1371</v>
      </c>
    </row>
    <row r="160" spans="1:9" ht="12.65" customHeight="1" x14ac:dyDescent="0.35">
      <c r="A160" s="177"/>
      <c r="B160" s="177"/>
      <c r="C160" s="193"/>
      <c r="D160" s="178"/>
      <c r="E160" s="175"/>
    </row>
    <row r="161" spans="1:9" ht="12.65" customHeight="1" x14ac:dyDescent="0.35">
      <c r="A161" s="177"/>
      <c r="B161" s="177"/>
      <c r="C161" s="193"/>
      <c r="D161" s="178"/>
      <c r="E161" s="175"/>
    </row>
    <row r="162" spans="1:9" ht="21.75" customHeight="1" x14ac:dyDescent="0.35">
      <c r="A162" s="177"/>
      <c r="B162" s="177"/>
      <c r="C162" s="193"/>
      <c r="D162" s="178"/>
      <c r="E162" s="175"/>
    </row>
    <row r="163" spans="1:9" ht="11.5" customHeight="1" x14ac:dyDescent="0.35">
      <c r="A163" s="207" t="s">
        <v>305</v>
      </c>
      <c r="B163" s="208"/>
      <c r="C163" s="208"/>
      <c r="D163" s="208"/>
      <c r="E163" s="208"/>
    </row>
    <row r="164" spans="1:9" ht="11.5" customHeight="1" x14ac:dyDescent="0.35">
      <c r="A164" s="260" t="s">
        <v>306</v>
      </c>
      <c r="B164" s="260"/>
      <c r="C164" s="260"/>
      <c r="D164" s="260"/>
      <c r="E164" s="260"/>
    </row>
    <row r="165" spans="1:9" ht="11.5" customHeight="1" x14ac:dyDescent="0.35">
      <c r="A165" s="173" t="s">
        <v>307</v>
      </c>
      <c r="B165" s="172" t="s">
        <v>256</v>
      </c>
      <c r="C165" s="189">
        <v>8955063</v>
      </c>
      <c r="D165" s="175"/>
      <c r="E165" s="175"/>
      <c r="F165" s="316" t="s">
        <v>1290</v>
      </c>
      <c r="G165" s="313"/>
      <c r="H165" s="313"/>
      <c r="I165" s="313"/>
    </row>
    <row r="166" spans="1:9" ht="11.5" customHeight="1" x14ac:dyDescent="0.35">
      <c r="A166" s="173" t="s">
        <v>308</v>
      </c>
      <c r="B166" s="172" t="s">
        <v>256</v>
      </c>
      <c r="C166" s="189">
        <v>299414</v>
      </c>
      <c r="D166" s="175"/>
      <c r="E166" s="175"/>
      <c r="F166" s="316" t="s">
        <v>1291</v>
      </c>
      <c r="G166" s="313"/>
      <c r="H166" s="313"/>
      <c r="I166" s="313"/>
    </row>
    <row r="167" spans="1:9" ht="11.5" customHeight="1" x14ac:dyDescent="0.35">
      <c r="A167" s="177" t="s">
        <v>309</v>
      </c>
      <c r="B167" s="172" t="s">
        <v>256</v>
      </c>
      <c r="C167" s="189">
        <v>867384</v>
      </c>
      <c r="D167" s="175"/>
      <c r="E167" s="175"/>
      <c r="F167" s="316" t="s">
        <v>1292</v>
      </c>
      <c r="G167" s="313"/>
      <c r="H167" s="313"/>
      <c r="I167" s="313"/>
    </row>
    <row r="168" spans="1:9" ht="11.5" customHeight="1" x14ac:dyDescent="0.35">
      <c r="A168" s="173" t="s">
        <v>310</v>
      </c>
      <c r="B168" s="172" t="s">
        <v>256</v>
      </c>
      <c r="C168" s="189">
        <v>23081909</v>
      </c>
      <c r="D168" s="175"/>
      <c r="E168" s="175"/>
      <c r="F168" s="316" t="s">
        <v>1293</v>
      </c>
      <c r="G168" s="313"/>
      <c r="H168" s="313"/>
      <c r="I168" s="313"/>
    </row>
    <row r="169" spans="1:9" ht="11.5" customHeight="1" x14ac:dyDescent="0.35">
      <c r="A169" s="173" t="s">
        <v>311</v>
      </c>
      <c r="B169" s="172" t="s">
        <v>256</v>
      </c>
      <c r="C169" s="189">
        <v>84000</v>
      </c>
      <c r="D169" s="175"/>
      <c r="E169" s="175"/>
      <c r="F169" s="316" t="s">
        <v>1294</v>
      </c>
      <c r="G169" s="313"/>
      <c r="H169" s="313"/>
      <c r="I169" s="313"/>
    </row>
    <row r="170" spans="1:9" ht="11.5" customHeight="1" x14ac:dyDescent="0.35">
      <c r="A170" s="173" t="s">
        <v>312</v>
      </c>
      <c r="B170" s="172" t="s">
        <v>256</v>
      </c>
      <c r="C170" s="189">
        <v>6130535</v>
      </c>
      <c r="D170" s="175"/>
      <c r="E170" s="175"/>
      <c r="F170" s="316" t="s">
        <v>1295</v>
      </c>
      <c r="G170" s="313"/>
      <c r="H170" s="313"/>
      <c r="I170" s="313"/>
    </row>
    <row r="171" spans="1:9" ht="11.5" customHeight="1" x14ac:dyDescent="0.35">
      <c r="A171" s="173" t="s">
        <v>313</v>
      </c>
      <c r="B171" s="172" t="s">
        <v>256</v>
      </c>
      <c r="C171" s="189">
        <v>288248</v>
      </c>
      <c r="D171" s="175"/>
      <c r="E171" s="175"/>
      <c r="F171" s="316" t="s">
        <v>1296</v>
      </c>
      <c r="G171" s="313"/>
      <c r="H171" s="313"/>
      <c r="I171" s="313"/>
    </row>
    <row r="172" spans="1:9" ht="11.5" customHeight="1" x14ac:dyDescent="0.35">
      <c r="A172" s="173" t="s">
        <v>313</v>
      </c>
      <c r="B172" s="172" t="s">
        <v>256</v>
      </c>
      <c r="C172" s="189"/>
      <c r="D172" s="175"/>
      <c r="E172" s="175"/>
      <c r="F172" s="313"/>
      <c r="G172" s="313"/>
      <c r="H172" s="313"/>
      <c r="I172" s="313"/>
    </row>
    <row r="173" spans="1:9" ht="11.5" customHeight="1" x14ac:dyDescent="0.35">
      <c r="A173" s="173" t="s">
        <v>203</v>
      </c>
      <c r="B173" s="175"/>
      <c r="C173" s="191"/>
      <c r="D173" s="175">
        <f>SUM(C165:C172)</f>
        <v>39706553</v>
      </c>
      <c r="E173" s="175"/>
      <c r="F173" s="317" t="s">
        <v>1297</v>
      </c>
      <c r="G173" s="313"/>
      <c r="H173" s="313">
        <f>D173-B47</f>
        <v>-4.0000006556510925E-2</v>
      </c>
      <c r="I173" s="313"/>
    </row>
    <row r="174" spans="1:9" ht="11.5" customHeight="1" x14ac:dyDescent="0.35">
      <c r="A174" s="260" t="s">
        <v>314</v>
      </c>
      <c r="B174" s="260"/>
      <c r="C174" s="260"/>
      <c r="D174" s="260"/>
      <c r="E174" s="260"/>
      <c r="F174" s="313"/>
      <c r="G174" s="313"/>
      <c r="H174" s="313"/>
      <c r="I174" s="313"/>
    </row>
    <row r="175" spans="1:9" ht="11.5" customHeight="1" x14ac:dyDescent="0.35">
      <c r="A175" s="173" t="s">
        <v>315</v>
      </c>
      <c r="B175" s="172" t="s">
        <v>256</v>
      </c>
      <c r="C175" s="189">
        <v>2813973</v>
      </c>
      <c r="D175" s="175"/>
      <c r="E175" s="175"/>
      <c r="F175" s="318" t="s">
        <v>1298</v>
      </c>
      <c r="G175" s="313"/>
      <c r="H175" s="313"/>
      <c r="I175" s="313"/>
    </row>
    <row r="176" spans="1:9" ht="11.5" customHeight="1" x14ac:dyDescent="0.35">
      <c r="A176" s="173" t="s">
        <v>316</v>
      </c>
      <c r="B176" s="172" t="s">
        <v>256</v>
      </c>
      <c r="C176" s="189"/>
      <c r="D176" s="175"/>
      <c r="E176" s="175"/>
      <c r="F176" s="317" t="s">
        <v>1297</v>
      </c>
      <c r="G176" s="313"/>
      <c r="H176" s="313">
        <f>D177-CE68</f>
        <v>2.9999999795109034E-2</v>
      </c>
      <c r="I176" s="313"/>
    </row>
    <row r="177" spans="1:9" ht="11.5" customHeight="1" x14ac:dyDescent="0.35">
      <c r="A177" s="173" t="s">
        <v>203</v>
      </c>
      <c r="B177" s="175"/>
      <c r="C177" s="191"/>
      <c r="D177" s="175">
        <f>SUM(C175:C176)</f>
        <v>2813973</v>
      </c>
      <c r="E177" s="175"/>
      <c r="F177" s="313"/>
      <c r="G177" s="313"/>
      <c r="H177" s="313"/>
      <c r="I177" s="313"/>
    </row>
    <row r="178" spans="1:9" ht="11.5" customHeight="1" x14ac:dyDescent="0.35">
      <c r="A178" s="260" t="s">
        <v>317</v>
      </c>
      <c r="B178" s="260"/>
      <c r="C178" s="260"/>
      <c r="D178" s="260"/>
      <c r="E178" s="260"/>
      <c r="F178" s="313"/>
      <c r="G178" s="313"/>
      <c r="H178" s="313"/>
      <c r="I178" s="313"/>
    </row>
    <row r="179" spans="1:9" ht="11.5" customHeight="1" x14ac:dyDescent="0.35">
      <c r="A179" s="173" t="s">
        <v>318</v>
      </c>
      <c r="B179" s="172" t="s">
        <v>256</v>
      </c>
      <c r="C179" s="189">
        <v>6686651</v>
      </c>
      <c r="D179" s="175"/>
      <c r="E179" s="175"/>
      <c r="F179" s="319" t="s">
        <v>1299</v>
      </c>
      <c r="G179" s="313"/>
      <c r="H179" s="313"/>
      <c r="I179" s="313"/>
    </row>
    <row r="180" spans="1:9" ht="11.5" customHeight="1" x14ac:dyDescent="0.35">
      <c r="A180" s="173" t="s">
        <v>319</v>
      </c>
      <c r="B180" s="172" t="s">
        <v>256</v>
      </c>
      <c r="C180" s="189"/>
      <c r="D180" s="175"/>
      <c r="E180" s="175"/>
      <c r="F180" s="319" t="s">
        <v>1300</v>
      </c>
      <c r="G180" s="313"/>
      <c r="H180" s="313"/>
      <c r="I180" s="313"/>
    </row>
    <row r="181" spans="1:9" ht="11.5" customHeight="1" x14ac:dyDescent="0.35">
      <c r="A181" s="173" t="s">
        <v>203</v>
      </c>
      <c r="B181" s="175"/>
      <c r="C181" s="191"/>
      <c r="D181" s="175">
        <f>SUM(C179:C180)</f>
        <v>6686651</v>
      </c>
      <c r="E181" s="175"/>
      <c r="F181" s="313"/>
      <c r="G181" s="313"/>
      <c r="H181" s="313"/>
      <c r="I181" s="313"/>
    </row>
    <row r="182" spans="1:9" ht="11.5" customHeight="1" x14ac:dyDescent="0.35">
      <c r="A182" s="260" t="s">
        <v>320</v>
      </c>
      <c r="B182" s="260"/>
      <c r="C182" s="260"/>
      <c r="D182" s="260"/>
      <c r="E182" s="260"/>
      <c r="F182" s="313"/>
      <c r="G182" s="313"/>
      <c r="H182" s="313"/>
      <c r="I182" s="313"/>
    </row>
    <row r="183" spans="1:9" ht="11.5" customHeight="1" x14ac:dyDescent="0.35">
      <c r="A183" s="173" t="s">
        <v>321</v>
      </c>
      <c r="B183" s="172" t="s">
        <v>256</v>
      </c>
      <c r="C183" s="189">
        <v>228524</v>
      </c>
      <c r="D183" s="175"/>
      <c r="E183" s="175"/>
      <c r="F183" s="320" t="s">
        <v>1301</v>
      </c>
      <c r="G183" s="313"/>
      <c r="H183" s="313"/>
      <c r="I183" s="313"/>
    </row>
    <row r="184" spans="1:9" ht="11.5" customHeight="1" x14ac:dyDescent="0.35">
      <c r="A184" s="173" t="s">
        <v>322</v>
      </c>
      <c r="B184" s="172" t="s">
        <v>256</v>
      </c>
      <c r="C184" s="189">
        <v>3183754</v>
      </c>
      <c r="D184" s="175"/>
      <c r="E184" s="175"/>
      <c r="F184" s="320" t="s">
        <v>1302</v>
      </c>
      <c r="G184" s="313"/>
      <c r="H184" s="313"/>
      <c r="I184" s="313"/>
    </row>
    <row r="185" spans="1:9" ht="11.5" customHeight="1" x14ac:dyDescent="0.35">
      <c r="A185" s="173" t="s">
        <v>132</v>
      </c>
      <c r="B185" s="172" t="s">
        <v>256</v>
      </c>
      <c r="C185" s="189">
        <v>7004986</v>
      </c>
      <c r="D185" s="175"/>
      <c r="E185" s="175"/>
      <c r="F185" s="320" t="s">
        <v>1303</v>
      </c>
      <c r="G185" s="313"/>
      <c r="H185" s="313"/>
      <c r="I185" s="313"/>
    </row>
    <row r="186" spans="1:9" ht="11.5" customHeight="1" x14ac:dyDescent="0.35">
      <c r="A186" s="173" t="s">
        <v>203</v>
      </c>
      <c r="B186" s="175"/>
      <c r="C186" s="191"/>
      <c r="D186" s="175">
        <f>SUM(C183:C185)</f>
        <v>10417264</v>
      </c>
      <c r="E186" s="175"/>
      <c r="F186" s="321"/>
      <c r="G186" s="313"/>
      <c r="H186" s="313"/>
      <c r="I186" s="313"/>
    </row>
    <row r="187" spans="1:9" ht="11.5" customHeight="1" x14ac:dyDescent="0.35">
      <c r="A187" s="260" t="s">
        <v>323</v>
      </c>
      <c r="B187" s="260"/>
      <c r="C187" s="260"/>
      <c r="D187" s="260"/>
      <c r="E187" s="260"/>
      <c r="F187" s="313"/>
      <c r="G187" s="313"/>
      <c r="H187" s="313"/>
      <c r="I187" s="313"/>
    </row>
    <row r="188" spans="1:9" ht="11.5" customHeight="1" x14ac:dyDescent="0.35">
      <c r="A188" s="173" t="s">
        <v>324</v>
      </c>
      <c r="B188" s="172" t="s">
        <v>256</v>
      </c>
      <c r="C188" s="189">
        <v>4394988</v>
      </c>
      <c r="D188" s="175"/>
      <c r="E188" s="175"/>
      <c r="F188" s="322" t="s">
        <v>1304</v>
      </c>
      <c r="G188" s="313"/>
      <c r="H188" s="313"/>
      <c r="I188" s="313"/>
    </row>
    <row r="189" spans="1:9" ht="11.5" customHeight="1" x14ac:dyDescent="0.35">
      <c r="A189" s="173" t="s">
        <v>325</v>
      </c>
      <c r="B189" s="172" t="s">
        <v>256</v>
      </c>
      <c r="C189" s="189">
        <v>19539</v>
      </c>
      <c r="D189" s="175"/>
      <c r="E189" s="175"/>
      <c r="F189" s="322" t="s">
        <v>1305</v>
      </c>
      <c r="G189" s="313"/>
      <c r="H189" s="313"/>
      <c r="I189" s="313"/>
    </row>
    <row r="190" spans="1:9" ht="11.5" customHeight="1" x14ac:dyDescent="0.35">
      <c r="A190" s="173" t="s">
        <v>203</v>
      </c>
      <c r="B190" s="175"/>
      <c r="C190" s="191"/>
      <c r="D190" s="175">
        <f>SUM(C188:C189)</f>
        <v>4414527</v>
      </c>
      <c r="E190" s="175"/>
    </row>
    <row r="191" spans="1:9" ht="18" customHeight="1" x14ac:dyDescent="0.35">
      <c r="A191" s="173"/>
      <c r="B191" s="175"/>
      <c r="C191" s="191"/>
      <c r="D191" s="175"/>
      <c r="E191" s="175"/>
    </row>
    <row r="192" spans="1:9" ht="12.65" customHeight="1" x14ac:dyDescent="0.35">
      <c r="A192" s="208" t="s">
        <v>326</v>
      </c>
      <c r="B192" s="208"/>
      <c r="C192" s="208"/>
      <c r="D192" s="208"/>
      <c r="E192" s="208"/>
    </row>
    <row r="193" spans="1:15" ht="12.65" customHeight="1" x14ac:dyDescent="0.35">
      <c r="A193" s="207" t="s">
        <v>327</v>
      </c>
      <c r="B193" s="208"/>
      <c r="C193" s="208"/>
      <c r="D193" s="208"/>
      <c r="E193" s="208"/>
    </row>
    <row r="194" spans="1:15" ht="12.65" customHeight="1" x14ac:dyDescent="0.35">
      <c r="A194" s="171"/>
      <c r="B194" s="170" t="s">
        <v>328</v>
      </c>
      <c r="C194" s="182" t="s">
        <v>329</v>
      </c>
      <c r="D194" s="170" t="s">
        <v>330</v>
      </c>
      <c r="E194" s="170" t="s">
        <v>331</v>
      </c>
    </row>
    <row r="195" spans="1:15" ht="12.65" customHeight="1" x14ac:dyDescent="0.35">
      <c r="A195" s="173" t="s">
        <v>332</v>
      </c>
      <c r="B195" s="174">
        <v>8276004</v>
      </c>
      <c r="C195" s="189">
        <v>0</v>
      </c>
      <c r="D195" s="174">
        <v>0</v>
      </c>
      <c r="E195" s="175">
        <f t="shared" ref="E195:E203" si="12">SUM(B195:C195)-D195</f>
        <v>8276004</v>
      </c>
      <c r="F195" s="299" t="s">
        <v>1306</v>
      </c>
      <c r="K195" s="361" t="str">
        <f>+A193</f>
        <v>FIXED ASSETS</v>
      </c>
      <c r="L195" s="361" t="s">
        <v>1361</v>
      </c>
    </row>
    <row r="196" spans="1:15" ht="12.65" customHeight="1" x14ac:dyDescent="0.35">
      <c r="A196" s="173" t="s">
        <v>333</v>
      </c>
      <c r="B196" s="174">
        <v>5369229</v>
      </c>
      <c r="C196" s="189"/>
      <c r="D196" s="174">
        <v>289129</v>
      </c>
      <c r="E196" s="175">
        <f t="shared" si="12"/>
        <v>5080100</v>
      </c>
      <c r="F196" s="299" t="s">
        <v>1306</v>
      </c>
    </row>
    <row r="197" spans="1:15" ht="12.65" customHeight="1" x14ac:dyDescent="0.35">
      <c r="A197" s="173" t="s">
        <v>334</v>
      </c>
      <c r="B197" s="174">
        <v>136358267</v>
      </c>
      <c r="C197" s="189">
        <v>669509</v>
      </c>
      <c r="D197" s="174"/>
      <c r="E197" s="175">
        <f t="shared" si="12"/>
        <v>137027776</v>
      </c>
      <c r="F197" s="299" t="s">
        <v>1306</v>
      </c>
    </row>
    <row r="198" spans="1:15" ht="12.65" customHeight="1" x14ac:dyDescent="0.35">
      <c r="A198" s="173" t="s">
        <v>335</v>
      </c>
      <c r="B198" s="174">
        <v>78547029</v>
      </c>
      <c r="C198" s="189"/>
      <c r="D198" s="174">
        <v>298507</v>
      </c>
      <c r="E198" s="175">
        <f t="shared" si="12"/>
        <v>78248522</v>
      </c>
      <c r="F198" s="299" t="s">
        <v>1306</v>
      </c>
      <c r="O198" s="180">
        <f>11968814-11690530</f>
        <v>278284</v>
      </c>
    </row>
    <row r="199" spans="1:15" ht="12.65" customHeight="1" x14ac:dyDescent="0.35">
      <c r="A199" s="173" t="s">
        <v>336</v>
      </c>
      <c r="B199" s="174"/>
      <c r="C199" s="189"/>
      <c r="D199" s="174"/>
      <c r="E199" s="175">
        <f t="shared" si="12"/>
        <v>0</v>
      </c>
      <c r="F199" s="299" t="s">
        <v>1306</v>
      </c>
    </row>
    <row r="200" spans="1:15" ht="12.65" customHeight="1" x14ac:dyDescent="0.35">
      <c r="A200" s="173" t="s">
        <v>337</v>
      </c>
      <c r="B200" s="174">
        <v>115435711</v>
      </c>
      <c r="C200" s="189">
        <v>1762343</v>
      </c>
      <c r="D200" s="174">
        <v>45475</v>
      </c>
      <c r="E200" s="175">
        <f t="shared" si="12"/>
        <v>117152579</v>
      </c>
      <c r="F200" s="299" t="s">
        <v>1306</v>
      </c>
    </row>
    <row r="201" spans="1:15" ht="12.65" customHeight="1" x14ac:dyDescent="0.35">
      <c r="A201" s="173" t="s">
        <v>338</v>
      </c>
      <c r="B201" s="174"/>
      <c r="C201" s="189"/>
      <c r="D201" s="174"/>
      <c r="E201" s="175">
        <f t="shared" si="12"/>
        <v>0</v>
      </c>
      <c r="F201" s="299" t="s">
        <v>1306</v>
      </c>
    </row>
    <row r="202" spans="1:15" ht="12.65" customHeight="1" x14ac:dyDescent="0.35">
      <c r="A202" s="173" t="s">
        <v>339</v>
      </c>
      <c r="B202" s="174"/>
      <c r="C202" s="189"/>
      <c r="D202" s="174"/>
      <c r="E202" s="175">
        <f t="shared" si="12"/>
        <v>0</v>
      </c>
      <c r="F202" s="299" t="s">
        <v>1306</v>
      </c>
    </row>
    <row r="203" spans="1:15" ht="12.65" customHeight="1" x14ac:dyDescent="0.35">
      <c r="A203" s="173" t="s">
        <v>340</v>
      </c>
      <c r="B203" s="174">
        <v>6276734</v>
      </c>
      <c r="C203" s="189">
        <f>9801936-48252</f>
        <v>9753684</v>
      </c>
      <c r="D203" s="174"/>
      <c r="E203" s="175">
        <f t="shared" si="12"/>
        <v>16030418</v>
      </c>
      <c r="F203" s="299" t="s">
        <v>1306</v>
      </c>
      <c r="G203" s="357" t="s">
        <v>1357</v>
      </c>
      <c r="H203" s="357"/>
      <c r="I203" s="357"/>
      <c r="J203" s="358"/>
      <c r="K203" s="359"/>
    </row>
    <row r="204" spans="1:15" ht="12.65" customHeight="1" x14ac:dyDescent="0.35">
      <c r="A204" s="173" t="s">
        <v>203</v>
      </c>
      <c r="B204" s="175">
        <f>SUM(B195:B203)</f>
        <v>350262974</v>
      </c>
      <c r="C204" s="191">
        <f>SUM(C195:C203)</f>
        <v>12185536</v>
      </c>
      <c r="D204" s="175">
        <f>SUM(D195:D203)</f>
        <v>633111</v>
      </c>
      <c r="E204" s="175">
        <f>SUM(E195:E203)</f>
        <v>361815399</v>
      </c>
      <c r="F204" s="317"/>
      <c r="G204" s="313"/>
      <c r="H204" s="313"/>
      <c r="I204" s="313"/>
      <c r="J204" s="297"/>
    </row>
    <row r="205" spans="1:15" ht="12.65" customHeight="1" x14ac:dyDescent="0.35">
      <c r="A205" s="173"/>
      <c r="B205" s="173"/>
      <c r="C205" s="191"/>
      <c r="D205" s="175"/>
      <c r="E205" s="175"/>
    </row>
    <row r="206" spans="1:15" ht="12.65" customHeight="1" x14ac:dyDescent="0.35">
      <c r="A206" s="207" t="s">
        <v>341</v>
      </c>
      <c r="B206" s="207"/>
      <c r="C206" s="207"/>
      <c r="D206" s="207"/>
      <c r="E206" s="207"/>
    </row>
    <row r="207" spans="1:15" ht="12.65" customHeight="1" x14ac:dyDescent="0.35">
      <c r="A207" s="171"/>
      <c r="B207" s="170" t="s">
        <v>328</v>
      </c>
      <c r="C207" s="182" t="s">
        <v>329</v>
      </c>
      <c r="D207" s="170" t="s">
        <v>330</v>
      </c>
      <c r="E207" s="170" t="s">
        <v>331</v>
      </c>
      <c r="H207" s="323"/>
    </row>
    <row r="208" spans="1:15" ht="12.65" customHeight="1" x14ac:dyDescent="0.35">
      <c r="A208" s="173" t="s">
        <v>332</v>
      </c>
      <c r="B208" s="178"/>
      <c r="C208" s="193"/>
      <c r="D208" s="178"/>
      <c r="E208" s="175"/>
      <c r="H208" s="323"/>
      <c r="K208" s="361" t="str">
        <f>+A206</f>
        <v>ACCUMULATED DEPRECIATION</v>
      </c>
    </row>
    <row r="209" spans="1:15" ht="12.65" customHeight="1" x14ac:dyDescent="0.35">
      <c r="A209" s="173" t="s">
        <v>333</v>
      </c>
      <c r="B209" s="174">
        <v>3792697</v>
      </c>
      <c r="C209" s="189">
        <v>21758</v>
      </c>
      <c r="D209" s="174"/>
      <c r="E209" s="175">
        <f t="shared" ref="E209:E216" si="13">SUM(B209:C209)-D209</f>
        <v>3814455</v>
      </c>
      <c r="F209" s="299" t="s">
        <v>1306</v>
      </c>
      <c r="H209" s="323"/>
    </row>
    <row r="210" spans="1:15" ht="12.65" customHeight="1" x14ac:dyDescent="0.35">
      <c r="A210" s="173" t="s">
        <v>334</v>
      </c>
      <c r="B210" s="174">
        <v>54956981</v>
      </c>
      <c r="C210" s="189">
        <v>3550833</v>
      </c>
      <c r="D210" s="174"/>
      <c r="E210" s="175">
        <f t="shared" si="13"/>
        <v>58507814</v>
      </c>
      <c r="F210" s="299" t="s">
        <v>1306</v>
      </c>
      <c r="H210" s="323"/>
    </row>
    <row r="211" spans="1:15" ht="12.65" customHeight="1" x14ac:dyDescent="0.35">
      <c r="A211" s="173" t="s">
        <v>335</v>
      </c>
      <c r="B211" s="174">
        <v>48441966</v>
      </c>
      <c r="C211" s="189">
        <v>3051627</v>
      </c>
      <c r="D211" s="174"/>
      <c r="E211" s="175">
        <f t="shared" si="13"/>
        <v>51493593</v>
      </c>
      <c r="F211" s="299" t="s">
        <v>1306</v>
      </c>
      <c r="H211" s="323"/>
    </row>
    <row r="212" spans="1:15" ht="12.65" customHeight="1" x14ac:dyDescent="0.35">
      <c r="A212" s="173" t="s">
        <v>336</v>
      </c>
      <c r="B212" s="174"/>
      <c r="C212" s="189"/>
      <c r="D212" s="174"/>
      <c r="E212" s="175">
        <f t="shared" si="13"/>
        <v>0</v>
      </c>
      <c r="F212" s="299" t="s">
        <v>1306</v>
      </c>
      <c r="H212" s="323"/>
    </row>
    <row r="213" spans="1:15" ht="12.65" customHeight="1" x14ac:dyDescent="0.35">
      <c r="A213" s="173" t="s">
        <v>337</v>
      </c>
      <c r="B213" s="174">
        <v>95396522</v>
      </c>
      <c r="C213" s="189">
        <v>5344596</v>
      </c>
      <c r="D213" s="174"/>
      <c r="E213" s="175">
        <f t="shared" si="13"/>
        <v>100741118</v>
      </c>
      <c r="F213" s="299" t="s">
        <v>1306</v>
      </c>
      <c r="H213" s="323"/>
    </row>
    <row r="214" spans="1:15" ht="12.65" customHeight="1" x14ac:dyDescent="0.35">
      <c r="A214" s="173" t="s">
        <v>338</v>
      </c>
      <c r="B214" s="174"/>
      <c r="C214" s="189"/>
      <c r="D214" s="174"/>
      <c r="E214" s="175">
        <f t="shared" si="13"/>
        <v>0</v>
      </c>
      <c r="F214" s="299" t="s">
        <v>1306</v>
      </c>
      <c r="H214" s="323"/>
    </row>
    <row r="215" spans="1:15" ht="12.65" customHeight="1" x14ac:dyDescent="0.35">
      <c r="A215" s="173" t="s">
        <v>339</v>
      </c>
      <c r="B215" s="174"/>
      <c r="C215" s="189"/>
      <c r="D215" s="174"/>
      <c r="E215" s="175">
        <f t="shared" si="13"/>
        <v>0</v>
      </c>
      <c r="F215" s="299" t="s">
        <v>1306</v>
      </c>
      <c r="H215" s="323"/>
    </row>
    <row r="216" spans="1:15" ht="12.65" customHeight="1" x14ac:dyDescent="0.35">
      <c r="A216" s="173" t="s">
        <v>340</v>
      </c>
      <c r="B216" s="174"/>
      <c r="C216" s="189"/>
      <c r="D216" s="174"/>
      <c r="E216" s="175">
        <f t="shared" si="13"/>
        <v>0</v>
      </c>
      <c r="F216" s="299" t="s">
        <v>1306</v>
      </c>
      <c r="H216" s="323"/>
      <c r="I216" s="313"/>
    </row>
    <row r="217" spans="1:15" ht="12.65" customHeight="1" x14ac:dyDescent="0.35">
      <c r="A217" s="173" t="s">
        <v>203</v>
      </c>
      <c r="B217" s="175">
        <f>SUM(B208:B216)</f>
        <v>202588166</v>
      </c>
      <c r="C217" s="191">
        <f>SUM(C208:C216)</f>
        <v>11968814</v>
      </c>
      <c r="D217" s="175">
        <f>SUM(D208:D216)</f>
        <v>0</v>
      </c>
      <c r="E217" s="175">
        <f>SUM(E208:E216)</f>
        <v>214556980</v>
      </c>
      <c r="F217" s="317" t="s">
        <v>1307</v>
      </c>
      <c r="I217" s="301">
        <f>+E204-E217</f>
        <v>147258419</v>
      </c>
      <c r="J217" s="360" t="s">
        <v>1358</v>
      </c>
      <c r="K217" s="368" t="s">
        <v>1360</v>
      </c>
      <c r="L217" s="369"/>
      <c r="M217" s="369"/>
      <c r="N217" s="369"/>
      <c r="O217" s="369"/>
    </row>
    <row r="218" spans="1:15" ht="21.75" customHeight="1" x14ac:dyDescent="0.35">
      <c r="A218" s="173"/>
      <c r="B218" s="175"/>
      <c r="C218" s="191"/>
      <c r="D218" s="175"/>
      <c r="E218" s="175"/>
      <c r="K218" s="369"/>
      <c r="L218" s="369"/>
      <c r="M218" s="369"/>
      <c r="N218" s="369"/>
      <c r="O218" s="369"/>
    </row>
    <row r="219" spans="1:15" ht="28.5" customHeight="1" x14ac:dyDescent="0.35">
      <c r="A219" s="208" t="s">
        <v>342</v>
      </c>
      <c r="B219" s="208"/>
      <c r="C219" s="208"/>
      <c r="D219" s="208"/>
      <c r="E219" s="208"/>
      <c r="K219" s="369"/>
      <c r="L219" s="369"/>
      <c r="M219" s="369"/>
      <c r="N219" s="369"/>
      <c r="O219" s="369"/>
    </row>
    <row r="220" spans="1:15" ht="12.65" customHeight="1" x14ac:dyDescent="0.35">
      <c r="A220" s="208"/>
      <c r="B220" s="367" t="s">
        <v>1257</v>
      </c>
      <c r="C220" s="367"/>
      <c r="D220" s="208"/>
      <c r="E220" s="208"/>
      <c r="K220" s="369"/>
      <c r="L220" s="369"/>
      <c r="M220" s="369"/>
      <c r="N220" s="369"/>
      <c r="O220" s="369"/>
    </row>
    <row r="221" spans="1:15" ht="12.65" customHeight="1" x14ac:dyDescent="0.35">
      <c r="A221" s="274" t="s">
        <v>1257</v>
      </c>
      <c r="B221" s="208"/>
      <c r="C221" s="189">
        <v>10099281</v>
      </c>
      <c r="D221" s="172">
        <f>C221</f>
        <v>10099281</v>
      </c>
      <c r="E221" s="208"/>
      <c r="F221" s="351" t="s">
        <v>1308</v>
      </c>
    </row>
    <row r="222" spans="1:15" ht="12.65" customHeight="1" x14ac:dyDescent="0.35">
      <c r="A222" s="260" t="s">
        <v>343</v>
      </c>
      <c r="B222" s="260"/>
      <c r="C222" s="260"/>
      <c r="D222" s="260"/>
      <c r="E222" s="260"/>
      <c r="F222" s="313"/>
    </row>
    <row r="223" spans="1:15" ht="12.65" customHeight="1" x14ac:dyDescent="0.35">
      <c r="A223" s="173" t="s">
        <v>344</v>
      </c>
      <c r="B223" s="172" t="s">
        <v>256</v>
      </c>
      <c r="C223" s="189">
        <v>389252843</v>
      </c>
      <c r="D223" s="175"/>
      <c r="E223" s="175"/>
      <c r="F223" s="352" t="s">
        <v>1309</v>
      </c>
    </row>
    <row r="224" spans="1:15" ht="12.65" customHeight="1" x14ac:dyDescent="0.35">
      <c r="A224" s="173" t="s">
        <v>345</v>
      </c>
      <c r="B224" s="172" t="s">
        <v>256</v>
      </c>
      <c r="C224" s="189">
        <v>156511611</v>
      </c>
      <c r="D224" s="175"/>
      <c r="E224" s="175"/>
      <c r="F224" s="352" t="s">
        <v>1310</v>
      </c>
    </row>
    <row r="225" spans="1:12" ht="12.65" customHeight="1" x14ac:dyDescent="0.35">
      <c r="A225" s="173" t="s">
        <v>346</v>
      </c>
      <c r="B225" s="172" t="s">
        <v>256</v>
      </c>
      <c r="C225" s="189">
        <v>3999030</v>
      </c>
      <c r="D225" s="175"/>
      <c r="E225" s="175"/>
      <c r="F225" s="352" t="s">
        <v>1311</v>
      </c>
    </row>
    <row r="226" spans="1:12" ht="12.65" customHeight="1" x14ac:dyDescent="0.35">
      <c r="A226" s="173" t="s">
        <v>347</v>
      </c>
      <c r="B226" s="172" t="s">
        <v>256</v>
      </c>
      <c r="C226" s="189"/>
      <c r="D226" s="175"/>
      <c r="E226" s="175"/>
      <c r="F226" s="313"/>
    </row>
    <row r="227" spans="1:12" ht="12.65" customHeight="1" x14ac:dyDescent="0.35">
      <c r="A227" s="173" t="s">
        <v>348</v>
      </c>
      <c r="B227" s="172" t="s">
        <v>256</v>
      </c>
      <c r="C227" s="189"/>
      <c r="D227" s="175"/>
      <c r="E227" s="175"/>
      <c r="F227" s="313"/>
    </row>
    <row r="228" spans="1:12" ht="12.65" customHeight="1" x14ac:dyDescent="0.35">
      <c r="A228" s="173" t="s">
        <v>349</v>
      </c>
      <c r="B228" s="172" t="s">
        <v>256</v>
      </c>
      <c r="C228" s="189">
        <v>85999402</v>
      </c>
      <c r="D228" s="175"/>
      <c r="E228" s="175"/>
      <c r="F228" s="353" t="s">
        <v>1312</v>
      </c>
    </row>
    <row r="229" spans="1:12" ht="12.65" customHeight="1" x14ac:dyDescent="0.35">
      <c r="A229" s="173" t="s">
        <v>350</v>
      </c>
      <c r="B229" s="175"/>
      <c r="C229" s="191"/>
      <c r="D229" s="175">
        <f>SUM(C223:C228)</f>
        <v>635762886</v>
      </c>
      <c r="E229" s="175"/>
    </row>
    <row r="230" spans="1:12" ht="12.65" customHeight="1" x14ac:dyDescent="0.35">
      <c r="A230" s="260" t="s">
        <v>351</v>
      </c>
      <c r="B230" s="260"/>
      <c r="C230" s="260"/>
      <c r="D230" s="260"/>
      <c r="E230" s="260"/>
    </row>
    <row r="231" spans="1:12" ht="12.65" customHeight="1" x14ac:dyDescent="0.35">
      <c r="A231" s="171" t="s">
        <v>352</v>
      </c>
      <c r="B231" s="172" t="s">
        <v>256</v>
      </c>
      <c r="C231" s="366">
        <v>3687</v>
      </c>
      <c r="D231" s="175"/>
      <c r="E231" s="175"/>
      <c r="F231" s="354" t="s">
        <v>1373</v>
      </c>
    </row>
    <row r="232" spans="1:12" ht="12.65" customHeight="1" x14ac:dyDescent="0.35">
      <c r="A232" s="171"/>
      <c r="B232" s="172"/>
      <c r="C232" s="191"/>
      <c r="D232" s="175"/>
      <c r="E232" s="175"/>
    </row>
    <row r="233" spans="1:12" ht="12.65" customHeight="1" x14ac:dyDescent="0.35">
      <c r="A233" s="171" t="s">
        <v>353</v>
      </c>
      <c r="B233" s="172" t="s">
        <v>256</v>
      </c>
      <c r="C233" s="189">
        <v>3532705.83</v>
      </c>
      <c r="D233" s="175"/>
      <c r="E233" s="175"/>
      <c r="F233" s="354" t="s">
        <v>1313</v>
      </c>
    </row>
    <row r="234" spans="1:12" ht="12.65" customHeight="1" x14ac:dyDescent="0.35">
      <c r="A234" s="171" t="s">
        <v>354</v>
      </c>
      <c r="B234" s="172" t="s">
        <v>256</v>
      </c>
      <c r="C234" s="189">
        <f>10028002-C233</f>
        <v>6495296.1699999999</v>
      </c>
      <c r="D234" s="175"/>
      <c r="E234" s="175"/>
      <c r="F234" s="354" t="s">
        <v>1367</v>
      </c>
    </row>
    <row r="235" spans="1:12" ht="12.65" customHeight="1" x14ac:dyDescent="0.35">
      <c r="A235" s="173"/>
      <c r="B235" s="175"/>
      <c r="C235" s="191"/>
      <c r="D235" s="175"/>
      <c r="E235" s="175"/>
      <c r="F235" s="299" t="s">
        <v>1369</v>
      </c>
    </row>
    <row r="236" spans="1:12" ht="12.65" customHeight="1" x14ac:dyDescent="0.35">
      <c r="A236" s="171" t="s">
        <v>355</v>
      </c>
      <c r="B236" s="175"/>
      <c r="C236" s="191"/>
      <c r="D236" s="175">
        <f>SUM(C233:C235)</f>
        <v>10028002</v>
      </c>
      <c r="E236" s="175"/>
      <c r="F236" s="371" t="s">
        <v>1372</v>
      </c>
      <c r="G236" s="369"/>
      <c r="H236" s="369"/>
      <c r="I236" s="369"/>
      <c r="J236" s="369"/>
      <c r="K236" s="369"/>
      <c r="L236" s="369"/>
    </row>
    <row r="237" spans="1:12" x14ac:dyDescent="0.35">
      <c r="A237" s="260" t="s">
        <v>356</v>
      </c>
      <c r="B237" s="260"/>
      <c r="C237" s="260"/>
      <c r="D237" s="260"/>
      <c r="E237" s="260"/>
      <c r="F237" s="369"/>
      <c r="G237" s="369"/>
      <c r="H237" s="369"/>
      <c r="I237" s="369"/>
      <c r="J237" s="369"/>
      <c r="K237" s="369"/>
      <c r="L237" s="369"/>
    </row>
    <row r="238" spans="1:12" ht="12.65" customHeight="1" x14ac:dyDescent="0.35">
      <c r="A238" s="173" t="s">
        <v>357</v>
      </c>
      <c r="B238" s="172" t="s">
        <v>256</v>
      </c>
      <c r="C238" s="189"/>
      <c r="D238" s="175"/>
      <c r="E238" s="175"/>
    </row>
    <row r="239" spans="1:12" ht="12.65" customHeight="1" x14ac:dyDescent="0.35">
      <c r="A239" s="173" t="s">
        <v>356</v>
      </c>
      <c r="B239" s="172" t="s">
        <v>256</v>
      </c>
      <c r="C239" s="189">
        <v>5084402</v>
      </c>
      <c r="D239" s="175"/>
      <c r="E239" s="175"/>
      <c r="F239" s="355" t="s">
        <v>1314</v>
      </c>
    </row>
    <row r="240" spans="1:12" ht="12.65" customHeight="1" x14ac:dyDescent="0.35">
      <c r="A240" s="173" t="s">
        <v>358</v>
      </c>
      <c r="B240" s="175"/>
      <c r="C240" s="191"/>
      <c r="D240" s="175">
        <f>SUM(C238:C239)</f>
        <v>5084402</v>
      </c>
      <c r="E240" s="175"/>
    </row>
    <row r="241" spans="1:10" ht="12.65" customHeight="1" x14ac:dyDescent="0.35">
      <c r="A241" s="173"/>
      <c r="B241" s="175"/>
      <c r="C241" s="191"/>
      <c r="D241" s="175"/>
      <c r="E241" s="175"/>
    </row>
    <row r="242" spans="1:10" ht="12.65" customHeight="1" x14ac:dyDescent="0.35">
      <c r="A242" s="173" t="s">
        <v>359</v>
      </c>
      <c r="B242" s="175"/>
      <c r="C242" s="191"/>
      <c r="D242" s="175">
        <f>D221+D229+D236+D240</f>
        <v>660974571</v>
      </c>
      <c r="E242" s="175"/>
    </row>
    <row r="243" spans="1:10" ht="12.65" customHeight="1" x14ac:dyDescent="0.35">
      <c r="A243" s="173"/>
      <c r="B243" s="173"/>
      <c r="C243" s="191"/>
      <c r="D243" s="175"/>
      <c r="E243" s="175"/>
      <c r="F243" s="317">
        <f>CE75-D242</f>
        <v>475397081.26999974</v>
      </c>
      <c r="G243" s="317" t="s">
        <v>1315</v>
      </c>
    </row>
    <row r="244" spans="1:10" ht="12.65" customHeight="1" x14ac:dyDescent="0.35">
      <c r="A244" s="173"/>
      <c r="B244" s="173"/>
      <c r="C244" s="191"/>
      <c r="D244" s="175"/>
      <c r="E244" s="175"/>
      <c r="F244" s="314"/>
      <c r="G244" s="313" t="s">
        <v>1316</v>
      </c>
    </row>
    <row r="245" spans="1:10" ht="12.65" customHeight="1" x14ac:dyDescent="0.35">
      <c r="A245" s="173"/>
      <c r="B245" s="173"/>
      <c r="C245" s="191"/>
      <c r="D245" s="175"/>
      <c r="E245" s="175"/>
    </row>
    <row r="246" spans="1:10" ht="12.65" customHeight="1" x14ac:dyDescent="0.35">
      <c r="A246" s="173"/>
      <c r="B246" s="173"/>
      <c r="C246" s="191"/>
      <c r="D246" s="175"/>
      <c r="E246" s="175"/>
    </row>
    <row r="247" spans="1:10" ht="21.75" customHeight="1" x14ac:dyDescent="0.35">
      <c r="A247" s="173"/>
      <c r="B247" s="173"/>
      <c r="C247" s="191"/>
      <c r="D247" s="175"/>
      <c r="E247" s="175"/>
    </row>
    <row r="248" spans="1:10" ht="12.45" customHeight="1" x14ac:dyDescent="0.35">
      <c r="A248" s="208" t="s">
        <v>360</v>
      </c>
      <c r="B248" s="208"/>
      <c r="C248" s="208"/>
      <c r="D248" s="208"/>
      <c r="E248" s="208"/>
      <c r="F248" s="336" t="s">
        <v>1317</v>
      </c>
      <c r="G248" s="313"/>
    </row>
    <row r="249" spans="1:10" ht="11.25" customHeight="1" x14ac:dyDescent="0.35">
      <c r="A249" s="260" t="s">
        <v>361</v>
      </c>
      <c r="B249" s="260"/>
      <c r="C249" s="260"/>
      <c r="D249" s="260"/>
      <c r="E249" s="260"/>
      <c r="F249" s="313"/>
      <c r="G249" s="313"/>
    </row>
    <row r="250" spans="1:10" ht="12.45" customHeight="1" x14ac:dyDescent="0.35">
      <c r="A250" s="173" t="s">
        <v>362</v>
      </c>
      <c r="B250" s="172" t="s">
        <v>256</v>
      </c>
      <c r="C250" s="189">
        <v>166468890</v>
      </c>
      <c r="D250" s="175"/>
      <c r="E250" s="175"/>
      <c r="F250" s="337" t="s">
        <v>1318</v>
      </c>
      <c r="G250" s="313"/>
    </row>
    <row r="251" spans="1:10" ht="12.45" customHeight="1" x14ac:dyDescent="0.35">
      <c r="A251" s="173" t="s">
        <v>363</v>
      </c>
      <c r="B251" s="172" t="s">
        <v>256</v>
      </c>
      <c r="C251" s="189"/>
      <c r="D251" s="175"/>
      <c r="E251" s="175"/>
      <c r="F251" s="313"/>
      <c r="G251" s="313"/>
    </row>
    <row r="252" spans="1:10" ht="12.45" customHeight="1" x14ac:dyDescent="0.35">
      <c r="A252" s="173" t="s">
        <v>364</v>
      </c>
      <c r="B252" s="172" t="s">
        <v>256</v>
      </c>
      <c r="C252" s="189">
        <v>156565627</v>
      </c>
      <c r="D252" s="175"/>
      <c r="E252" s="175"/>
      <c r="F252" s="338" t="s">
        <v>1319</v>
      </c>
      <c r="G252" s="313"/>
    </row>
    <row r="253" spans="1:10" ht="12.45" customHeight="1" x14ac:dyDescent="0.35">
      <c r="A253" s="173" t="s">
        <v>365</v>
      </c>
      <c r="B253" s="172" t="s">
        <v>256</v>
      </c>
      <c r="C253" s="189">
        <f>9986409+83610117</f>
        <v>93596526</v>
      </c>
      <c r="D253" s="175"/>
      <c r="E253" s="175"/>
      <c r="F253" s="338" t="s">
        <v>1320</v>
      </c>
      <c r="G253" s="313"/>
      <c r="J253" s="180">
        <f>+C252-C253</f>
        <v>62969101</v>
      </c>
    </row>
    <row r="254" spans="1:10" ht="12.45" customHeight="1" x14ac:dyDescent="0.35">
      <c r="A254" s="173" t="s">
        <v>1241</v>
      </c>
      <c r="B254" s="172" t="s">
        <v>256</v>
      </c>
      <c r="C254" s="189">
        <v>1297062</v>
      </c>
      <c r="D254" s="175"/>
      <c r="E254" s="175"/>
      <c r="F254" s="338" t="s">
        <v>1321</v>
      </c>
      <c r="G254" s="313"/>
    </row>
    <row r="255" spans="1:10" ht="12.45" customHeight="1" x14ac:dyDescent="0.35">
      <c r="A255" s="173" t="s">
        <v>366</v>
      </c>
      <c r="B255" s="172" t="s">
        <v>256</v>
      </c>
      <c r="C255" s="189"/>
      <c r="D255" s="175"/>
      <c r="E255" s="175"/>
      <c r="F255" s="313"/>
      <c r="G255" s="313"/>
    </row>
    <row r="256" spans="1:10" ht="12.45" customHeight="1" x14ac:dyDescent="0.35">
      <c r="A256" s="173" t="s">
        <v>367</v>
      </c>
      <c r="B256" s="172" t="s">
        <v>256</v>
      </c>
      <c r="C256" s="189"/>
      <c r="D256" s="175"/>
      <c r="E256" s="175"/>
      <c r="F256" s="339"/>
      <c r="G256" s="313"/>
    </row>
    <row r="257" spans="1:7" ht="12.45" customHeight="1" x14ac:dyDescent="0.35">
      <c r="A257" s="173" t="s">
        <v>368</v>
      </c>
      <c r="B257" s="172" t="s">
        <v>256</v>
      </c>
      <c r="C257" s="189">
        <v>7023334</v>
      </c>
      <c r="D257" s="175"/>
      <c r="E257" s="175"/>
      <c r="F257" s="339" t="s">
        <v>1322</v>
      </c>
      <c r="G257" s="313"/>
    </row>
    <row r="258" spans="1:7" ht="12.45" customHeight="1" x14ac:dyDescent="0.35">
      <c r="A258" s="173" t="s">
        <v>369</v>
      </c>
      <c r="B258" s="172" t="s">
        <v>256</v>
      </c>
      <c r="C258" s="189">
        <v>2131551</v>
      </c>
      <c r="D258" s="175"/>
      <c r="E258" s="175"/>
      <c r="F258" s="339" t="s">
        <v>1323</v>
      </c>
      <c r="G258" s="313"/>
    </row>
    <row r="259" spans="1:7" ht="12.45" customHeight="1" x14ac:dyDescent="0.35">
      <c r="A259" s="173" t="s">
        <v>370</v>
      </c>
      <c r="B259" s="172" t="s">
        <v>256</v>
      </c>
      <c r="C259" s="189"/>
      <c r="D259" s="175"/>
      <c r="E259" s="175"/>
      <c r="F259" s="313"/>
      <c r="G259" s="313"/>
    </row>
    <row r="260" spans="1:7" ht="12.45" customHeight="1" x14ac:dyDescent="0.35">
      <c r="A260" s="173" t="s">
        <v>371</v>
      </c>
      <c r="B260" s="175"/>
      <c r="C260" s="191"/>
      <c r="D260" s="175">
        <f>SUM(C250:C252)-C253+SUM(C254:C259)</f>
        <v>239889938</v>
      </c>
      <c r="E260" s="175"/>
      <c r="F260" s="313"/>
      <c r="G260" s="313"/>
    </row>
    <row r="261" spans="1:7" ht="11.25" customHeight="1" x14ac:dyDescent="0.35">
      <c r="A261" s="260" t="s">
        <v>372</v>
      </c>
      <c r="B261" s="260"/>
      <c r="C261" s="260"/>
      <c r="D261" s="260"/>
      <c r="E261" s="260"/>
      <c r="F261" s="313"/>
      <c r="G261" s="313"/>
    </row>
    <row r="262" spans="1:7" ht="12.45" customHeight="1" x14ac:dyDescent="0.35">
      <c r="A262" s="173" t="s">
        <v>362</v>
      </c>
      <c r="B262" s="172" t="s">
        <v>256</v>
      </c>
      <c r="C262" s="189"/>
      <c r="D262" s="175"/>
      <c r="E262" s="175"/>
      <c r="F262" s="313"/>
      <c r="G262" s="313"/>
    </row>
    <row r="263" spans="1:7" ht="12.45" customHeight="1" x14ac:dyDescent="0.35">
      <c r="A263" s="173" t="s">
        <v>363</v>
      </c>
      <c r="B263" s="172" t="s">
        <v>256</v>
      </c>
      <c r="C263" s="189">
        <v>159030494</v>
      </c>
      <c r="D263" s="175"/>
      <c r="E263" s="175"/>
      <c r="F263" s="340" t="s">
        <v>1324</v>
      </c>
      <c r="G263" s="313"/>
    </row>
    <row r="264" spans="1:7" ht="12.45" customHeight="1" x14ac:dyDescent="0.35">
      <c r="A264" s="173" t="s">
        <v>373</v>
      </c>
      <c r="B264" s="172" t="s">
        <v>256</v>
      </c>
      <c r="C264" s="189">
        <f>2315000+1628175</f>
        <v>3943175</v>
      </c>
      <c r="D264" s="175"/>
      <c r="E264" s="175"/>
      <c r="F264" s="340" t="s">
        <v>1325</v>
      </c>
      <c r="G264" s="313"/>
    </row>
    <row r="265" spans="1:7" ht="12.45" customHeight="1" x14ac:dyDescent="0.35">
      <c r="A265" s="173" t="s">
        <v>374</v>
      </c>
      <c r="B265" s="175"/>
      <c r="C265" s="191"/>
      <c r="D265" s="175">
        <f>SUM(C262:C264)</f>
        <v>162973669</v>
      </c>
      <c r="E265" s="175"/>
      <c r="F265" s="313"/>
      <c r="G265" s="313"/>
    </row>
    <row r="266" spans="1:7" ht="11.25" customHeight="1" x14ac:dyDescent="0.35">
      <c r="A266" s="260" t="s">
        <v>375</v>
      </c>
      <c r="B266" s="260"/>
      <c r="C266" s="260"/>
      <c r="D266" s="260"/>
      <c r="E266" s="260"/>
      <c r="F266" s="313"/>
      <c r="G266" s="313"/>
    </row>
    <row r="267" spans="1:7" ht="12.45" customHeight="1" x14ac:dyDescent="0.35">
      <c r="A267" s="173" t="s">
        <v>332</v>
      </c>
      <c r="B267" s="172" t="s">
        <v>256</v>
      </c>
      <c r="C267" s="189">
        <f t="shared" ref="C267:C272" si="14">+E195</f>
        <v>8276004</v>
      </c>
      <c r="D267" s="175"/>
      <c r="E267" s="175"/>
      <c r="F267" s="341" t="s">
        <v>1326</v>
      </c>
      <c r="G267" s="313"/>
    </row>
    <row r="268" spans="1:7" ht="12.45" customHeight="1" x14ac:dyDescent="0.35">
      <c r="A268" s="173" t="s">
        <v>333</v>
      </c>
      <c r="B268" s="172" t="s">
        <v>256</v>
      </c>
      <c r="C268" s="189">
        <f t="shared" si="14"/>
        <v>5080100</v>
      </c>
      <c r="D268" s="175"/>
      <c r="E268" s="175"/>
      <c r="F268" s="341" t="s">
        <v>1327</v>
      </c>
      <c r="G268" s="313"/>
    </row>
    <row r="269" spans="1:7" ht="12.45" customHeight="1" x14ac:dyDescent="0.35">
      <c r="A269" s="173" t="s">
        <v>334</v>
      </c>
      <c r="B269" s="172" t="s">
        <v>256</v>
      </c>
      <c r="C269" s="189">
        <f t="shared" si="14"/>
        <v>137027776</v>
      </c>
      <c r="D269" s="175"/>
      <c r="E269" s="175"/>
      <c r="F269" s="341" t="s">
        <v>1328</v>
      </c>
      <c r="G269" s="313"/>
    </row>
    <row r="270" spans="1:7" ht="12.45" customHeight="1" x14ac:dyDescent="0.35">
      <c r="A270" s="173" t="s">
        <v>376</v>
      </c>
      <c r="B270" s="172" t="s">
        <v>256</v>
      </c>
      <c r="C270" s="189">
        <f t="shared" si="14"/>
        <v>78248522</v>
      </c>
      <c r="D270" s="175"/>
      <c r="E270" s="175"/>
      <c r="F270" s="341" t="s">
        <v>1329</v>
      </c>
      <c r="G270" s="313"/>
    </row>
    <row r="271" spans="1:7" ht="12.45" customHeight="1" x14ac:dyDescent="0.35">
      <c r="A271" s="173" t="s">
        <v>377</v>
      </c>
      <c r="B271" s="172" t="s">
        <v>256</v>
      </c>
      <c r="C271" s="189">
        <f t="shared" si="14"/>
        <v>0</v>
      </c>
      <c r="D271" s="175"/>
      <c r="E271" s="175"/>
      <c r="F271" s="341" t="s">
        <v>1330</v>
      </c>
      <c r="G271" s="313"/>
    </row>
    <row r="272" spans="1:7" ht="12.45" customHeight="1" x14ac:dyDescent="0.35">
      <c r="A272" s="173" t="s">
        <v>378</v>
      </c>
      <c r="B272" s="172" t="s">
        <v>256</v>
      </c>
      <c r="C272" s="189">
        <f t="shared" si="14"/>
        <v>117152579</v>
      </c>
      <c r="D272" s="175"/>
      <c r="E272" s="175"/>
      <c r="F272" s="341" t="s">
        <v>1331</v>
      </c>
      <c r="G272" s="313"/>
    </row>
    <row r="273" spans="1:8" ht="12.45" customHeight="1" x14ac:dyDescent="0.35">
      <c r="A273" s="173" t="s">
        <v>339</v>
      </c>
      <c r="B273" s="172" t="s">
        <v>256</v>
      </c>
      <c r="C273" s="189"/>
      <c r="D273" s="175"/>
      <c r="E273" s="175"/>
      <c r="F273" s="341"/>
      <c r="G273" s="313"/>
    </row>
    <row r="274" spans="1:8" ht="12.45" customHeight="1" x14ac:dyDescent="0.35">
      <c r="A274" s="173" t="s">
        <v>340</v>
      </c>
      <c r="B274" s="172" t="s">
        <v>256</v>
      </c>
      <c r="C274" s="189">
        <f>+E203</f>
        <v>16030418</v>
      </c>
      <c r="D274" s="175"/>
      <c r="E274" s="175"/>
      <c r="F274" s="341" t="s">
        <v>1332</v>
      </c>
      <c r="G274" s="313"/>
    </row>
    <row r="275" spans="1:8" ht="12.45" customHeight="1" x14ac:dyDescent="0.35">
      <c r="A275" s="173" t="s">
        <v>379</v>
      </c>
      <c r="B275" s="175"/>
      <c r="C275" s="191"/>
      <c r="D275" s="175">
        <f>SUM(C267:C274)</f>
        <v>361815399</v>
      </c>
      <c r="E275" s="175"/>
      <c r="F275" s="313"/>
      <c r="G275" s="313"/>
    </row>
    <row r="276" spans="1:8" ht="12.65" customHeight="1" x14ac:dyDescent="0.35">
      <c r="A276" s="173" t="s">
        <v>380</v>
      </c>
      <c r="B276" s="172" t="s">
        <v>256</v>
      </c>
      <c r="C276" s="189">
        <v>214556980</v>
      </c>
      <c r="D276" s="175"/>
      <c r="E276" s="175"/>
      <c r="F276" s="313" t="s">
        <v>1333</v>
      </c>
      <c r="G276" s="313"/>
    </row>
    <row r="277" spans="1:8" ht="12.65" customHeight="1" x14ac:dyDescent="0.35">
      <c r="A277" s="173" t="s">
        <v>381</v>
      </c>
      <c r="B277" s="175"/>
      <c r="C277" s="191"/>
      <c r="D277" s="175">
        <f>D275-C276</f>
        <v>147258419</v>
      </c>
      <c r="E277" s="175"/>
      <c r="F277" s="317" t="s">
        <v>1334</v>
      </c>
      <c r="G277" s="317"/>
      <c r="H277" s="301">
        <v>147258419</v>
      </c>
    </row>
    <row r="278" spans="1:8" ht="12.65" customHeight="1" x14ac:dyDescent="0.35">
      <c r="A278" s="260" t="s">
        <v>382</v>
      </c>
      <c r="B278" s="260"/>
      <c r="C278" s="260"/>
      <c r="D278" s="260"/>
      <c r="E278" s="260"/>
      <c r="F278" s="313"/>
      <c r="G278" s="313"/>
    </row>
    <row r="279" spans="1:8" ht="12.65" customHeight="1" x14ac:dyDescent="0.35">
      <c r="A279" s="173" t="s">
        <v>383</v>
      </c>
      <c r="B279" s="172" t="s">
        <v>256</v>
      </c>
      <c r="C279" s="189"/>
      <c r="D279" s="175"/>
      <c r="E279" s="175"/>
      <c r="F279" s="313"/>
      <c r="G279" s="313"/>
    </row>
    <row r="280" spans="1:8" ht="12.65" customHeight="1" x14ac:dyDescent="0.35">
      <c r="A280" s="173" t="s">
        <v>384</v>
      </c>
      <c r="B280" s="172" t="s">
        <v>256</v>
      </c>
      <c r="C280" s="189"/>
      <c r="D280" s="175"/>
      <c r="E280" s="175"/>
      <c r="F280" s="313"/>
      <c r="G280" s="313"/>
    </row>
    <row r="281" spans="1:8" ht="12.65" customHeight="1" x14ac:dyDescent="0.35">
      <c r="A281" s="173" t="s">
        <v>385</v>
      </c>
      <c r="B281" s="172" t="s">
        <v>256</v>
      </c>
      <c r="C281" s="189">
        <v>2869282</v>
      </c>
      <c r="D281" s="175"/>
      <c r="E281" s="175"/>
      <c r="F281" s="342" t="s">
        <v>1335</v>
      </c>
      <c r="G281" s="313"/>
    </row>
    <row r="282" spans="1:8" ht="12.65" customHeight="1" x14ac:dyDescent="0.35">
      <c r="A282" s="173" t="s">
        <v>373</v>
      </c>
      <c r="B282" s="172" t="s">
        <v>256</v>
      </c>
      <c r="C282" s="189">
        <f>19945797+4285811</f>
        <v>24231608</v>
      </c>
      <c r="D282" s="175"/>
      <c r="E282" s="175"/>
      <c r="F282" s="342" t="s">
        <v>1359</v>
      </c>
      <c r="G282" s="313"/>
    </row>
    <row r="283" spans="1:8" ht="12.65" customHeight="1" x14ac:dyDescent="0.35">
      <c r="A283" s="173" t="s">
        <v>386</v>
      </c>
      <c r="B283" s="175"/>
      <c r="C283" s="191"/>
      <c r="D283" s="175">
        <f>C279-C280+C281+C282</f>
        <v>27100890</v>
      </c>
      <c r="E283" s="175"/>
      <c r="F283" s="313"/>
      <c r="G283" s="313"/>
    </row>
    <row r="284" spans="1:8" ht="12.65" customHeight="1" x14ac:dyDescent="0.35">
      <c r="A284" s="173"/>
      <c r="B284" s="175"/>
      <c r="C284" s="191"/>
      <c r="D284" s="175"/>
      <c r="E284" s="175"/>
      <c r="F284" s="313"/>
      <c r="G284" s="313"/>
    </row>
    <row r="285" spans="1:8" ht="12.65" customHeight="1" x14ac:dyDescent="0.35">
      <c r="A285" s="260" t="s">
        <v>387</v>
      </c>
      <c r="B285" s="260"/>
      <c r="C285" s="260"/>
      <c r="D285" s="260"/>
      <c r="E285" s="260"/>
      <c r="F285" s="313"/>
      <c r="G285" s="313"/>
    </row>
    <row r="286" spans="1:8" ht="12.65" customHeight="1" x14ac:dyDescent="0.35">
      <c r="A286" s="173" t="s">
        <v>388</v>
      </c>
      <c r="B286" s="172" t="s">
        <v>256</v>
      </c>
      <c r="C286" s="189"/>
      <c r="D286" s="175"/>
      <c r="E286" s="175"/>
      <c r="F286" s="313"/>
      <c r="G286" s="313"/>
    </row>
    <row r="287" spans="1:8" ht="12.65" customHeight="1" x14ac:dyDescent="0.35">
      <c r="A287" s="173" t="s">
        <v>389</v>
      </c>
      <c r="B287" s="172" t="s">
        <v>256</v>
      </c>
      <c r="C287" s="189"/>
      <c r="D287" s="175"/>
      <c r="E287" s="175"/>
      <c r="F287" s="313"/>
      <c r="G287" s="313"/>
    </row>
    <row r="288" spans="1:8" ht="12.65" customHeight="1" x14ac:dyDescent="0.35">
      <c r="A288" s="173" t="s">
        <v>390</v>
      </c>
      <c r="B288" s="172" t="s">
        <v>256</v>
      </c>
      <c r="C288" s="189"/>
      <c r="D288" s="175"/>
      <c r="E288" s="175"/>
      <c r="F288" s="313"/>
      <c r="G288" s="313"/>
    </row>
    <row r="289" spans="1:8" ht="12.65" customHeight="1" x14ac:dyDescent="0.35">
      <c r="A289" s="173" t="s">
        <v>391</v>
      </c>
      <c r="B289" s="172" t="s">
        <v>256</v>
      </c>
      <c r="C289" s="189"/>
      <c r="D289" s="175"/>
      <c r="E289" s="175"/>
      <c r="F289" s="313"/>
      <c r="G289" s="313"/>
    </row>
    <row r="290" spans="1:8" ht="12.65" customHeight="1" x14ac:dyDescent="0.35">
      <c r="A290" s="173" t="s">
        <v>392</v>
      </c>
      <c r="B290" s="175"/>
      <c r="C290" s="191"/>
      <c r="D290" s="175">
        <f>SUM(C286:C289)</f>
        <v>0</v>
      </c>
      <c r="E290" s="175"/>
      <c r="F290" s="313"/>
      <c r="G290" s="313"/>
    </row>
    <row r="291" spans="1:8" ht="12.65" customHeight="1" x14ac:dyDescent="0.35">
      <c r="A291" s="173"/>
      <c r="B291" s="175"/>
      <c r="C291" s="191"/>
      <c r="D291" s="175"/>
      <c r="E291" s="175"/>
      <c r="F291" s="313"/>
      <c r="G291" s="313"/>
    </row>
    <row r="292" spans="1:8" ht="12.65" customHeight="1" x14ac:dyDescent="0.35">
      <c r="A292" s="173" t="s">
        <v>393</v>
      </c>
      <c r="B292" s="175"/>
      <c r="C292" s="191"/>
      <c r="D292" s="175">
        <f>D260+D265+D277+D283+D290</f>
        <v>577222916</v>
      </c>
      <c r="E292" s="175"/>
      <c r="F292" s="317" t="s">
        <v>1336</v>
      </c>
      <c r="G292" s="313"/>
      <c r="H292" s="301"/>
    </row>
    <row r="293" spans="1:8" ht="12.65" customHeight="1" x14ac:dyDescent="0.35">
      <c r="A293" s="173"/>
      <c r="B293" s="173"/>
      <c r="C293" s="191"/>
      <c r="D293" s="175"/>
      <c r="E293" s="175"/>
      <c r="F293" s="313"/>
      <c r="G293" s="313"/>
    </row>
    <row r="294" spans="1:8" ht="12.65" customHeight="1" x14ac:dyDescent="0.35">
      <c r="A294" s="173"/>
      <c r="B294" s="173"/>
      <c r="C294" s="191"/>
      <c r="D294" s="175"/>
      <c r="E294" s="175"/>
      <c r="F294" s="313"/>
      <c r="G294" s="313"/>
    </row>
    <row r="295" spans="1:8" ht="12.65" customHeight="1" x14ac:dyDescent="0.35">
      <c r="A295" s="173"/>
      <c r="B295" s="173"/>
      <c r="C295" s="191"/>
      <c r="D295" s="175"/>
      <c r="E295" s="175"/>
      <c r="F295" s="313"/>
      <c r="G295" s="313"/>
    </row>
    <row r="296" spans="1:8" ht="12.65" customHeight="1" x14ac:dyDescent="0.35">
      <c r="A296" s="173"/>
      <c r="B296" s="173"/>
      <c r="C296" s="191"/>
      <c r="D296" s="175"/>
      <c r="E296" s="175"/>
      <c r="F296" s="313"/>
      <c r="G296" s="313"/>
    </row>
    <row r="297" spans="1:8" ht="12.65" customHeight="1" x14ac:dyDescent="0.35">
      <c r="A297" s="173"/>
      <c r="B297" s="173"/>
      <c r="C297" s="191"/>
      <c r="D297" s="175"/>
      <c r="E297" s="175"/>
      <c r="F297" s="313"/>
      <c r="G297" s="313"/>
    </row>
    <row r="298" spans="1:8" ht="12.65" customHeight="1" x14ac:dyDescent="0.35">
      <c r="A298" s="173"/>
      <c r="B298" s="173"/>
      <c r="C298" s="191"/>
      <c r="D298" s="175"/>
      <c r="E298" s="175"/>
      <c r="F298" s="313"/>
      <c r="G298" s="313"/>
    </row>
    <row r="299" spans="1:8" ht="12.65" customHeight="1" x14ac:dyDescent="0.35">
      <c r="A299" s="173"/>
      <c r="B299" s="173"/>
      <c r="C299" s="191"/>
      <c r="D299" s="175"/>
      <c r="E299" s="175"/>
      <c r="F299" s="313"/>
      <c r="G299" s="313"/>
    </row>
    <row r="300" spans="1:8" ht="12.65" customHeight="1" x14ac:dyDescent="0.35">
      <c r="A300" s="173"/>
      <c r="B300" s="173"/>
      <c r="C300" s="191"/>
      <c r="D300" s="175"/>
      <c r="E300" s="175"/>
      <c r="F300" s="313"/>
      <c r="G300" s="313"/>
    </row>
    <row r="301" spans="1:8" ht="20.25" customHeight="1" x14ac:dyDescent="0.35">
      <c r="A301" s="173"/>
      <c r="B301" s="173"/>
      <c r="C301" s="191"/>
      <c r="D301" s="175"/>
      <c r="E301" s="175"/>
      <c r="F301" s="313"/>
      <c r="G301" s="313"/>
    </row>
    <row r="302" spans="1:8" ht="12.65" customHeight="1" x14ac:dyDescent="0.35">
      <c r="A302" s="208" t="s">
        <v>394</v>
      </c>
      <c r="B302" s="208"/>
      <c r="C302" s="208"/>
      <c r="D302" s="208"/>
      <c r="E302" s="208"/>
      <c r="F302" s="313"/>
      <c r="G302" s="313"/>
    </row>
    <row r="303" spans="1:8" ht="14.25" customHeight="1" x14ac:dyDescent="0.35">
      <c r="A303" s="260" t="s">
        <v>395</v>
      </c>
      <c r="B303" s="260"/>
      <c r="C303" s="260"/>
      <c r="D303" s="260"/>
      <c r="E303" s="260"/>
      <c r="F303" s="313"/>
      <c r="G303" s="313"/>
    </row>
    <row r="304" spans="1:8" ht="12.65" customHeight="1" x14ac:dyDescent="0.35">
      <c r="A304" s="173" t="s">
        <v>396</v>
      </c>
      <c r="B304" s="172" t="s">
        <v>256</v>
      </c>
      <c r="C304" s="189"/>
      <c r="D304" s="175"/>
      <c r="E304" s="175"/>
      <c r="F304" s="313"/>
      <c r="G304" s="313"/>
    </row>
    <row r="305" spans="1:7" ht="12.65" customHeight="1" x14ac:dyDescent="0.35">
      <c r="A305" s="173" t="s">
        <v>397</v>
      </c>
      <c r="B305" s="172" t="s">
        <v>256</v>
      </c>
      <c r="C305" s="189">
        <v>4726668</v>
      </c>
      <c r="D305" s="175"/>
      <c r="E305" s="175"/>
      <c r="F305" s="343" t="s">
        <v>1337</v>
      </c>
      <c r="G305" s="313"/>
    </row>
    <row r="306" spans="1:7" ht="12.65" customHeight="1" x14ac:dyDescent="0.35">
      <c r="A306" s="173" t="s">
        <v>398</v>
      </c>
      <c r="B306" s="172" t="s">
        <v>256</v>
      </c>
      <c r="C306" s="189">
        <v>6882790</v>
      </c>
      <c r="D306" s="175"/>
      <c r="E306" s="175"/>
      <c r="F306" s="343" t="s">
        <v>1338</v>
      </c>
      <c r="G306" s="313"/>
    </row>
    <row r="307" spans="1:7" ht="12.65" customHeight="1" x14ac:dyDescent="0.35">
      <c r="A307" s="173" t="s">
        <v>399</v>
      </c>
      <c r="B307" s="172" t="s">
        <v>256</v>
      </c>
      <c r="C307" s="189">
        <v>9928808</v>
      </c>
      <c r="D307" s="175"/>
      <c r="E307" s="175"/>
      <c r="F307" s="343" t="s">
        <v>1339</v>
      </c>
      <c r="G307" s="313"/>
    </row>
    <row r="308" spans="1:7" ht="12.65" customHeight="1" x14ac:dyDescent="0.35">
      <c r="A308" s="173" t="s">
        <v>400</v>
      </c>
      <c r="B308" s="172" t="s">
        <v>256</v>
      </c>
      <c r="C308" s="189">
        <v>58415974</v>
      </c>
      <c r="D308" s="175"/>
      <c r="E308" s="175"/>
      <c r="F308" s="313"/>
      <c r="G308" s="313"/>
    </row>
    <row r="309" spans="1:7" ht="12.65" customHeight="1" x14ac:dyDescent="0.35">
      <c r="A309" s="173" t="s">
        <v>1242</v>
      </c>
      <c r="B309" s="172" t="s">
        <v>256</v>
      </c>
      <c r="C309" s="189"/>
      <c r="D309" s="175"/>
      <c r="E309" s="175"/>
      <c r="F309" s="313"/>
      <c r="G309" s="313"/>
    </row>
    <row r="310" spans="1:7" ht="12.65" customHeight="1" x14ac:dyDescent="0.35">
      <c r="A310" s="173" t="s">
        <v>401</v>
      </c>
      <c r="B310" s="172" t="s">
        <v>256</v>
      </c>
      <c r="C310" s="189"/>
      <c r="D310" s="175"/>
      <c r="E310" s="175"/>
      <c r="F310" s="313"/>
      <c r="G310" s="313"/>
    </row>
    <row r="311" spans="1:7" ht="12.65" customHeight="1" x14ac:dyDescent="0.35">
      <c r="A311" s="173" t="s">
        <v>402</v>
      </c>
      <c r="B311" s="172" t="s">
        <v>256</v>
      </c>
      <c r="C311" s="189"/>
      <c r="D311" s="175"/>
      <c r="E311" s="175"/>
      <c r="F311" s="313"/>
      <c r="G311" s="313"/>
    </row>
    <row r="312" spans="1:7" ht="12.65" customHeight="1" x14ac:dyDescent="0.35">
      <c r="A312" s="173" t="s">
        <v>403</v>
      </c>
      <c r="B312" s="172" t="s">
        <v>256</v>
      </c>
      <c r="C312" s="189">
        <f>2297675+260466+300000+23223793</f>
        <v>26081934</v>
      </c>
      <c r="D312" s="175"/>
      <c r="E312" s="175"/>
      <c r="F312" s="344" t="s">
        <v>1340</v>
      </c>
      <c r="G312" s="313"/>
    </row>
    <row r="313" spans="1:7" ht="12.65" customHeight="1" x14ac:dyDescent="0.35">
      <c r="A313" s="173" t="s">
        <v>404</v>
      </c>
      <c r="B313" s="172" t="s">
        <v>256</v>
      </c>
      <c r="C313" s="189">
        <v>1979516</v>
      </c>
      <c r="D313" s="175"/>
      <c r="E313" s="175"/>
      <c r="F313" s="344" t="s">
        <v>1341</v>
      </c>
      <c r="G313" s="313"/>
    </row>
    <row r="314" spans="1:7" ht="12.65" customHeight="1" x14ac:dyDescent="0.35">
      <c r="A314" s="173" t="s">
        <v>405</v>
      </c>
      <c r="B314" s="175"/>
      <c r="C314" s="191"/>
      <c r="D314" s="175">
        <f>SUM(C304:C313)</f>
        <v>108015690</v>
      </c>
      <c r="E314" s="175"/>
      <c r="F314" s="313"/>
      <c r="G314" s="313"/>
    </row>
    <row r="315" spans="1:7" ht="12.65" customHeight="1" x14ac:dyDescent="0.35">
      <c r="A315" s="260" t="s">
        <v>406</v>
      </c>
      <c r="B315" s="260"/>
      <c r="C315" s="260"/>
      <c r="D315" s="260"/>
      <c r="E315" s="260"/>
      <c r="F315" s="313"/>
      <c r="G315" s="313"/>
    </row>
    <row r="316" spans="1:7" ht="12.65" customHeight="1" x14ac:dyDescent="0.35">
      <c r="A316" s="173" t="s">
        <v>407</v>
      </c>
      <c r="B316" s="172" t="s">
        <v>256</v>
      </c>
      <c r="C316" s="189"/>
      <c r="D316" s="175"/>
      <c r="E316" s="175"/>
      <c r="F316" s="313"/>
      <c r="G316" s="313"/>
    </row>
    <row r="317" spans="1:7" ht="12.65" customHeight="1" x14ac:dyDescent="0.35">
      <c r="A317" s="173" t="s">
        <v>408</v>
      </c>
      <c r="B317" s="172" t="s">
        <v>256</v>
      </c>
      <c r="C317" s="189"/>
      <c r="D317" s="175"/>
      <c r="E317" s="175"/>
      <c r="F317" s="313"/>
      <c r="G317" s="313"/>
    </row>
    <row r="318" spans="1:7" ht="12.65" customHeight="1" x14ac:dyDescent="0.35">
      <c r="A318" s="173" t="s">
        <v>409</v>
      </c>
      <c r="B318" s="172" t="s">
        <v>256</v>
      </c>
      <c r="C318" s="189"/>
      <c r="D318" s="175"/>
      <c r="E318" s="175"/>
      <c r="F318" s="313"/>
      <c r="G318" s="313"/>
    </row>
    <row r="319" spans="1:7" ht="12.65" customHeight="1" x14ac:dyDescent="0.35">
      <c r="A319" s="173" t="s">
        <v>410</v>
      </c>
      <c r="B319" s="175"/>
      <c r="C319" s="191"/>
      <c r="D319" s="175">
        <f>SUM(C316:C318)</f>
        <v>0</v>
      </c>
      <c r="E319" s="175"/>
      <c r="F319" s="313"/>
      <c r="G319" s="313"/>
    </row>
    <row r="320" spans="1:7" ht="12.65" customHeight="1" x14ac:dyDescent="0.35">
      <c r="A320" s="260" t="s">
        <v>411</v>
      </c>
      <c r="B320" s="260"/>
      <c r="C320" s="260"/>
      <c r="D320" s="260"/>
      <c r="E320" s="260"/>
      <c r="F320" s="313"/>
      <c r="G320" s="313"/>
    </row>
    <row r="321" spans="1:7" ht="12.65" customHeight="1" x14ac:dyDescent="0.35">
      <c r="A321" s="173" t="s">
        <v>412</v>
      </c>
      <c r="B321" s="172" t="s">
        <v>256</v>
      </c>
      <c r="C321" s="189"/>
      <c r="D321" s="175"/>
      <c r="E321" s="175"/>
      <c r="F321" s="313"/>
      <c r="G321" s="313"/>
    </row>
    <row r="322" spans="1:7" ht="12.65" customHeight="1" x14ac:dyDescent="0.35">
      <c r="A322" s="173" t="s">
        <v>413</v>
      </c>
      <c r="B322" s="172" t="s">
        <v>256</v>
      </c>
      <c r="C322" s="189"/>
      <c r="D322" s="175"/>
      <c r="E322" s="175"/>
      <c r="F322" s="313"/>
      <c r="G322" s="313"/>
    </row>
    <row r="323" spans="1:7" ht="12.65" customHeight="1" x14ac:dyDescent="0.35">
      <c r="A323" s="173" t="s">
        <v>414</v>
      </c>
      <c r="B323" s="172" t="s">
        <v>256</v>
      </c>
      <c r="C323" s="189"/>
      <c r="D323" s="175"/>
      <c r="E323" s="175"/>
      <c r="F323" s="313"/>
      <c r="G323" s="313"/>
    </row>
    <row r="324" spans="1:7" ht="12.65" customHeight="1" x14ac:dyDescent="0.35">
      <c r="A324" s="171" t="s">
        <v>415</v>
      </c>
      <c r="B324" s="172" t="s">
        <v>256</v>
      </c>
      <c r="C324" s="189">
        <v>4750999</v>
      </c>
      <c r="D324" s="175"/>
      <c r="E324" s="175"/>
      <c r="F324" s="313"/>
      <c r="G324" s="313"/>
    </row>
    <row r="325" spans="1:7" ht="12.65" customHeight="1" x14ac:dyDescent="0.35">
      <c r="A325" s="173" t="s">
        <v>416</v>
      </c>
      <c r="B325" s="172" t="s">
        <v>256</v>
      </c>
      <c r="C325" s="189">
        <f>102165395+C313</f>
        <v>104144911</v>
      </c>
      <c r="D325" s="175"/>
      <c r="E325" s="175"/>
      <c r="F325" s="345" t="s">
        <v>1342</v>
      </c>
      <c r="G325" s="313"/>
    </row>
    <row r="326" spans="1:7" ht="12.65" customHeight="1" x14ac:dyDescent="0.35">
      <c r="A326" s="171" t="s">
        <v>417</v>
      </c>
      <c r="B326" s="172" t="s">
        <v>256</v>
      </c>
      <c r="C326" s="189"/>
      <c r="D326" s="175"/>
      <c r="E326" s="175"/>
      <c r="F326" s="313"/>
      <c r="G326" s="313"/>
    </row>
    <row r="327" spans="1:7" ht="12.65" customHeight="1" x14ac:dyDescent="0.35">
      <c r="A327" s="173" t="s">
        <v>418</v>
      </c>
      <c r="B327" s="172" t="s">
        <v>256</v>
      </c>
      <c r="C327" s="189">
        <f>15697432+392589</f>
        <v>16090021</v>
      </c>
      <c r="D327" s="175"/>
      <c r="E327" s="175"/>
      <c r="F327" s="346" t="s">
        <v>1343</v>
      </c>
      <c r="G327" s="313"/>
    </row>
    <row r="328" spans="1:7" ht="19.5" customHeight="1" x14ac:dyDescent="0.35">
      <c r="A328" s="173" t="s">
        <v>203</v>
      </c>
      <c r="B328" s="175"/>
      <c r="C328" s="191"/>
      <c r="D328" s="175">
        <f>SUM(C321:C327)</f>
        <v>124985931</v>
      </c>
      <c r="E328" s="175"/>
      <c r="F328" s="313"/>
      <c r="G328" s="313"/>
    </row>
    <row r="329" spans="1:7" ht="12.65" customHeight="1" x14ac:dyDescent="0.35">
      <c r="A329" s="173" t="s">
        <v>419</v>
      </c>
      <c r="B329" s="175"/>
      <c r="C329" s="191"/>
      <c r="D329" s="175">
        <f>C313</f>
        <v>1979516</v>
      </c>
      <c r="E329" s="175"/>
      <c r="F329" s="313"/>
      <c r="G329" s="313"/>
    </row>
    <row r="330" spans="1:7" ht="12.65" customHeight="1" x14ac:dyDescent="0.35">
      <c r="A330" s="173" t="s">
        <v>420</v>
      </c>
      <c r="B330" s="175"/>
      <c r="C330" s="191"/>
      <c r="D330" s="175">
        <f>D328-D329</f>
        <v>123006415</v>
      </c>
      <c r="E330" s="175"/>
      <c r="F330" s="313"/>
      <c r="G330" s="313"/>
    </row>
    <row r="331" spans="1:7" ht="12.65" customHeight="1" x14ac:dyDescent="0.35">
      <c r="A331" s="173"/>
      <c r="B331" s="175"/>
      <c r="C331" s="191"/>
      <c r="D331" s="175"/>
      <c r="E331" s="175"/>
      <c r="F331" s="313"/>
      <c r="G331" s="313"/>
    </row>
    <row r="332" spans="1:7" ht="12.65" customHeight="1" x14ac:dyDescent="0.35">
      <c r="A332" s="173" t="s">
        <v>421</v>
      </c>
      <c r="B332" s="172" t="s">
        <v>256</v>
      </c>
      <c r="C332" s="222">
        <v>346200811</v>
      </c>
      <c r="D332" s="175"/>
      <c r="E332" s="175"/>
      <c r="F332" s="347" t="s">
        <v>1344</v>
      </c>
      <c r="G332" s="313"/>
    </row>
    <row r="333" spans="1:7" ht="12.65" customHeight="1" x14ac:dyDescent="0.35">
      <c r="A333" s="173"/>
      <c r="B333" s="172"/>
      <c r="C333" s="232"/>
      <c r="D333" s="175"/>
      <c r="E333" s="175"/>
      <c r="F333" s="313"/>
      <c r="G333" s="313"/>
    </row>
    <row r="334" spans="1:7" ht="12.65" customHeight="1" x14ac:dyDescent="0.35">
      <c r="A334" s="173" t="s">
        <v>1142</v>
      </c>
      <c r="B334" s="172" t="s">
        <v>256</v>
      </c>
      <c r="C334" s="222"/>
      <c r="D334" s="175"/>
      <c r="E334" s="175"/>
      <c r="F334" s="313"/>
      <c r="G334" s="313"/>
    </row>
    <row r="335" spans="1:7" ht="12.65" customHeight="1" x14ac:dyDescent="0.35">
      <c r="A335" s="173" t="s">
        <v>1143</v>
      </c>
      <c r="B335" s="172" t="s">
        <v>256</v>
      </c>
      <c r="C335" s="222"/>
      <c r="D335" s="175"/>
      <c r="E335" s="175"/>
      <c r="F335" s="313"/>
      <c r="G335" s="313"/>
    </row>
    <row r="336" spans="1:7" ht="12.65" customHeight="1" x14ac:dyDescent="0.35">
      <c r="A336" s="173" t="s">
        <v>423</v>
      </c>
      <c r="B336" s="172" t="s">
        <v>256</v>
      </c>
      <c r="C336" s="222"/>
      <c r="D336" s="175"/>
      <c r="E336" s="175"/>
      <c r="F336" s="313"/>
      <c r="G336" s="313"/>
    </row>
    <row r="337" spans="1:8" ht="12.65" customHeight="1" x14ac:dyDescent="0.35">
      <c r="A337" s="173" t="s">
        <v>422</v>
      </c>
      <c r="B337" s="172" t="s">
        <v>256</v>
      </c>
      <c r="C337" s="189"/>
      <c r="D337" s="175"/>
      <c r="E337" s="175"/>
      <c r="F337" s="313"/>
      <c r="G337" s="313"/>
    </row>
    <row r="338" spans="1:8" ht="12.65" customHeight="1" x14ac:dyDescent="0.35">
      <c r="A338" s="173" t="s">
        <v>1253</v>
      </c>
      <c r="B338" s="172" t="s">
        <v>256</v>
      </c>
      <c r="C338" s="189"/>
      <c r="D338" s="175"/>
      <c r="E338" s="175"/>
      <c r="F338" s="313"/>
      <c r="G338" s="313"/>
    </row>
    <row r="339" spans="1:8" ht="12.65" customHeight="1" x14ac:dyDescent="0.35">
      <c r="A339" s="173" t="s">
        <v>424</v>
      </c>
      <c r="B339" s="175"/>
      <c r="C339" s="191"/>
      <c r="D339" s="175">
        <f>D314+D319+D330+C332+C336+C337</f>
        <v>577222916</v>
      </c>
      <c r="E339" s="175"/>
      <c r="F339" s="317" t="s">
        <v>1336</v>
      </c>
      <c r="G339" s="313"/>
      <c r="H339" s="301"/>
    </row>
    <row r="340" spans="1:8" ht="12.65" customHeight="1" x14ac:dyDescent="0.35">
      <c r="A340" s="173"/>
      <c r="B340" s="175"/>
      <c r="C340" s="191"/>
      <c r="D340" s="175"/>
      <c r="E340" s="175"/>
      <c r="F340" s="317" t="s">
        <v>1345</v>
      </c>
      <c r="G340" s="313"/>
      <c r="H340" s="356">
        <f>D339-D292</f>
        <v>0</v>
      </c>
    </row>
    <row r="341" spans="1:8" ht="12.65" customHeight="1" x14ac:dyDescent="0.35">
      <c r="A341" s="173" t="s">
        <v>425</v>
      </c>
      <c r="B341" s="175"/>
      <c r="C341" s="191"/>
      <c r="D341" s="175">
        <f>D292</f>
        <v>577222916</v>
      </c>
      <c r="E341" s="175"/>
      <c r="F341" s="313"/>
      <c r="G341" s="313"/>
    </row>
    <row r="342" spans="1:8" ht="12.65" customHeight="1" x14ac:dyDescent="0.35">
      <c r="A342" s="173"/>
      <c r="B342" s="173"/>
      <c r="C342" s="191"/>
      <c r="D342" s="175"/>
      <c r="E342" s="175"/>
      <c r="F342" s="313"/>
      <c r="G342" s="313"/>
    </row>
    <row r="343" spans="1:8" ht="12.65" customHeight="1" x14ac:dyDescent="0.35">
      <c r="A343" s="173"/>
      <c r="B343" s="173"/>
      <c r="C343" s="191"/>
      <c r="D343" s="175"/>
      <c r="E343" s="175"/>
      <c r="F343" s="313"/>
      <c r="G343" s="313"/>
    </row>
    <row r="344" spans="1:8" ht="12.65" customHeight="1" x14ac:dyDescent="0.35">
      <c r="A344" s="173"/>
      <c r="B344" s="173"/>
      <c r="C344" s="191"/>
      <c r="D344" s="175"/>
      <c r="E344" s="175"/>
      <c r="F344" s="313"/>
      <c r="G344" s="313"/>
    </row>
    <row r="345" spans="1:8" ht="12.65" customHeight="1" x14ac:dyDescent="0.35">
      <c r="A345" s="173"/>
      <c r="B345" s="173"/>
      <c r="C345" s="191"/>
      <c r="D345" s="175"/>
      <c r="E345" s="175"/>
      <c r="F345" s="313"/>
      <c r="G345" s="313"/>
    </row>
    <row r="346" spans="1:8" ht="12.65" customHeight="1" x14ac:dyDescent="0.35">
      <c r="A346" s="173"/>
      <c r="B346" s="173"/>
      <c r="C346" s="191"/>
      <c r="D346" s="175"/>
      <c r="E346" s="175"/>
      <c r="F346" s="313"/>
      <c r="G346" s="313"/>
    </row>
    <row r="347" spans="1:8" ht="12.65" customHeight="1" x14ac:dyDescent="0.35">
      <c r="A347" s="173"/>
      <c r="B347" s="173"/>
      <c r="C347" s="191"/>
      <c r="D347" s="175"/>
      <c r="E347" s="175"/>
      <c r="F347" s="313"/>
      <c r="G347" s="313"/>
    </row>
    <row r="348" spans="1:8" ht="12.65" customHeight="1" x14ac:dyDescent="0.35">
      <c r="A348" s="173"/>
      <c r="B348" s="173"/>
      <c r="C348" s="191"/>
      <c r="D348" s="175"/>
      <c r="E348" s="175"/>
      <c r="F348" s="313"/>
      <c r="G348" s="313"/>
    </row>
    <row r="349" spans="1:8" ht="12.65" customHeight="1" x14ac:dyDescent="0.35">
      <c r="A349" s="173"/>
      <c r="B349" s="173"/>
      <c r="C349" s="191"/>
      <c r="D349" s="175"/>
      <c r="E349" s="175"/>
      <c r="F349" s="313"/>
      <c r="G349" s="313"/>
    </row>
    <row r="350" spans="1:8" ht="12.65" customHeight="1" x14ac:dyDescent="0.35">
      <c r="A350" s="173"/>
      <c r="B350" s="173"/>
      <c r="C350" s="191"/>
      <c r="D350" s="175"/>
      <c r="E350" s="175"/>
      <c r="F350" s="313"/>
      <c r="G350" s="313"/>
    </row>
    <row r="351" spans="1:8" ht="12.65" customHeight="1" x14ac:dyDescent="0.35">
      <c r="A351" s="173"/>
      <c r="B351" s="173"/>
      <c r="C351" s="191"/>
      <c r="D351" s="175"/>
      <c r="E351" s="175"/>
      <c r="F351" s="313"/>
      <c r="G351" s="313"/>
    </row>
    <row r="352" spans="1:8" ht="12.65" customHeight="1" x14ac:dyDescent="0.35">
      <c r="A352" s="173"/>
      <c r="B352" s="173"/>
      <c r="C352" s="191"/>
      <c r="D352" s="175"/>
      <c r="E352" s="175"/>
      <c r="F352" s="313"/>
      <c r="G352" s="313"/>
    </row>
    <row r="353" spans="1:7" ht="12.65" customHeight="1" x14ac:dyDescent="0.35">
      <c r="A353" s="173"/>
      <c r="B353" s="173"/>
      <c r="C353" s="191"/>
      <c r="D353" s="175"/>
      <c r="E353" s="175"/>
      <c r="F353" s="313"/>
      <c r="G353" s="313"/>
    </row>
    <row r="354" spans="1:7" ht="12.65" customHeight="1" x14ac:dyDescent="0.35">
      <c r="A354" s="173"/>
      <c r="B354" s="173"/>
      <c r="C354" s="191"/>
      <c r="D354" s="175"/>
      <c r="E354" s="175"/>
      <c r="F354" s="313"/>
      <c r="G354" s="313"/>
    </row>
    <row r="355" spans="1:7" ht="12.65" customHeight="1" x14ac:dyDescent="0.35">
      <c r="A355" s="173"/>
      <c r="B355" s="173"/>
      <c r="C355" s="191"/>
      <c r="D355" s="175"/>
      <c r="E355" s="175"/>
      <c r="F355" s="313"/>
      <c r="G355" s="313"/>
    </row>
    <row r="356" spans="1:7" ht="20.25" customHeight="1" x14ac:dyDescent="0.35">
      <c r="A356" s="173"/>
      <c r="B356" s="173"/>
      <c r="C356" s="191"/>
      <c r="D356" s="175"/>
      <c r="E356" s="175"/>
      <c r="F356" s="313"/>
      <c r="G356" s="313"/>
    </row>
    <row r="357" spans="1:7" ht="12.65" customHeight="1" x14ac:dyDescent="0.35">
      <c r="A357" s="208" t="s">
        <v>426</v>
      </c>
      <c r="B357" s="208"/>
      <c r="C357" s="208"/>
      <c r="D357" s="208"/>
      <c r="E357" s="208"/>
      <c r="F357" s="313"/>
      <c r="G357" s="313"/>
    </row>
    <row r="358" spans="1:7" ht="12.65" customHeight="1" x14ac:dyDescent="0.35">
      <c r="A358" s="260" t="s">
        <v>427</v>
      </c>
      <c r="B358" s="260"/>
      <c r="C358" s="260"/>
      <c r="D358" s="260"/>
      <c r="E358" s="260"/>
      <c r="F358" s="313"/>
      <c r="G358" s="313"/>
    </row>
    <row r="359" spans="1:7" ht="12.65" customHeight="1" x14ac:dyDescent="0.35">
      <c r="A359" s="173" t="s">
        <v>428</v>
      </c>
      <c r="B359" s="172" t="s">
        <v>256</v>
      </c>
      <c r="C359" s="189">
        <v>459190012</v>
      </c>
      <c r="D359" s="175"/>
      <c r="E359" s="175"/>
      <c r="F359" s="348" t="s">
        <v>1346</v>
      </c>
      <c r="G359" s="313"/>
    </row>
    <row r="360" spans="1:7" ht="12.65" customHeight="1" x14ac:dyDescent="0.35">
      <c r="A360" s="173" t="s">
        <v>429</v>
      </c>
      <c r="B360" s="172" t="s">
        <v>256</v>
      </c>
      <c r="C360" s="189">
        <v>677181639.5</v>
      </c>
      <c r="D360" s="175"/>
      <c r="E360" s="175"/>
      <c r="F360" s="348" t="s">
        <v>1347</v>
      </c>
      <c r="G360" s="313"/>
    </row>
    <row r="361" spans="1:7" ht="12.65" customHeight="1" x14ac:dyDescent="0.35">
      <c r="A361" s="173" t="s">
        <v>430</v>
      </c>
      <c r="B361" s="175"/>
      <c r="C361" s="191"/>
      <c r="D361" s="175">
        <f>SUM(C359:C360)</f>
        <v>1136371651.5</v>
      </c>
      <c r="E361" s="175"/>
      <c r="F361" s="348"/>
      <c r="G361" s="313"/>
    </row>
    <row r="362" spans="1:7" ht="12.65" customHeight="1" x14ac:dyDescent="0.35">
      <c r="A362" s="260" t="s">
        <v>431</v>
      </c>
      <c r="B362" s="260"/>
      <c r="C362" s="260"/>
      <c r="D362" s="260"/>
      <c r="E362" s="260"/>
      <c r="F362" s="348"/>
      <c r="G362" s="313"/>
    </row>
    <row r="363" spans="1:7" ht="12.65" customHeight="1" x14ac:dyDescent="0.35">
      <c r="A363" s="173" t="s">
        <v>1257</v>
      </c>
      <c r="B363" s="260"/>
      <c r="C363" s="189">
        <v>10099281</v>
      </c>
      <c r="D363" s="175"/>
      <c r="E363" s="260"/>
      <c r="F363" s="348" t="s">
        <v>1348</v>
      </c>
      <c r="G363" s="313"/>
    </row>
    <row r="364" spans="1:7" ht="12.65" customHeight="1" x14ac:dyDescent="0.35">
      <c r="A364" s="173" t="s">
        <v>432</v>
      </c>
      <c r="B364" s="172" t="s">
        <v>256</v>
      </c>
      <c r="C364" s="189">
        <v>635762887</v>
      </c>
      <c r="D364" s="175"/>
      <c r="E364" s="175"/>
      <c r="F364" s="348" t="s">
        <v>1349</v>
      </c>
      <c r="G364" s="313"/>
    </row>
    <row r="365" spans="1:7" ht="12.65" customHeight="1" x14ac:dyDescent="0.35">
      <c r="A365" s="173" t="s">
        <v>433</v>
      </c>
      <c r="B365" s="172" t="s">
        <v>256</v>
      </c>
      <c r="C365" s="189">
        <v>10028002</v>
      </c>
      <c r="D365" s="175"/>
      <c r="E365" s="175"/>
      <c r="F365" s="348" t="s">
        <v>1348</v>
      </c>
      <c r="G365" s="313"/>
    </row>
    <row r="366" spans="1:7" ht="12.65" customHeight="1" x14ac:dyDescent="0.35">
      <c r="A366" s="173" t="s">
        <v>434</v>
      </c>
      <c r="B366" s="172" t="s">
        <v>256</v>
      </c>
      <c r="C366" s="189">
        <v>5084402</v>
      </c>
      <c r="D366" s="175"/>
      <c r="E366" s="175"/>
      <c r="F366" s="348" t="s">
        <v>1350</v>
      </c>
      <c r="G366" s="313"/>
    </row>
    <row r="367" spans="1:7" ht="12.65" customHeight="1" x14ac:dyDescent="0.35">
      <c r="A367" s="173" t="s">
        <v>359</v>
      </c>
      <c r="B367" s="175"/>
      <c r="C367" s="191"/>
      <c r="D367" s="175">
        <f>SUM(C363:C366)</f>
        <v>660974572</v>
      </c>
      <c r="E367" s="175"/>
      <c r="F367" s="348"/>
      <c r="G367" s="313"/>
    </row>
    <row r="368" spans="1:7" ht="12.65" customHeight="1" x14ac:dyDescent="0.35">
      <c r="A368" s="173" t="s">
        <v>435</v>
      </c>
      <c r="B368" s="175"/>
      <c r="C368" s="191"/>
      <c r="D368" s="175">
        <f>D361-D367</f>
        <v>475397079.5</v>
      </c>
      <c r="E368" s="175"/>
      <c r="F368" s="348"/>
      <c r="G368" s="313"/>
    </row>
    <row r="369" spans="1:7" ht="12.65" customHeight="1" x14ac:dyDescent="0.35">
      <c r="A369" s="260" t="s">
        <v>436</v>
      </c>
      <c r="B369" s="260"/>
      <c r="C369" s="260"/>
      <c r="D369" s="260"/>
      <c r="E369" s="260"/>
      <c r="F369" s="348"/>
      <c r="G369" s="313"/>
    </row>
    <row r="370" spans="1:7" ht="12.65" customHeight="1" x14ac:dyDescent="0.35">
      <c r="A370" s="173" t="s">
        <v>437</v>
      </c>
      <c r="B370" s="172" t="s">
        <v>256</v>
      </c>
      <c r="C370" s="189">
        <v>33160898</v>
      </c>
      <c r="D370" s="175"/>
      <c r="E370" s="175"/>
      <c r="F370" s="348" t="s">
        <v>1351</v>
      </c>
      <c r="G370" s="313"/>
    </row>
    <row r="371" spans="1:7" ht="12.65" customHeight="1" x14ac:dyDescent="0.35">
      <c r="A371" s="173" t="s">
        <v>438</v>
      </c>
      <c r="B371" s="172" t="s">
        <v>256</v>
      </c>
      <c r="C371" s="189"/>
      <c r="D371" s="175"/>
      <c r="E371" s="175"/>
      <c r="F371" s="313"/>
      <c r="G371" s="313"/>
    </row>
    <row r="372" spans="1:7" ht="12.65" customHeight="1" x14ac:dyDescent="0.35">
      <c r="A372" s="173" t="s">
        <v>439</v>
      </c>
      <c r="B372" s="175"/>
      <c r="C372" s="191"/>
      <c r="D372" s="175">
        <f>SUM(C370:C371)</f>
        <v>33160898</v>
      </c>
      <c r="E372" s="175"/>
      <c r="F372" s="313"/>
      <c r="G372" s="313"/>
    </row>
    <row r="373" spans="1:7" ht="12.65" customHeight="1" x14ac:dyDescent="0.35">
      <c r="A373" s="173" t="s">
        <v>440</v>
      </c>
      <c r="B373" s="175"/>
      <c r="C373" s="191"/>
      <c r="D373" s="175">
        <f>D368+D372</f>
        <v>508557977.5</v>
      </c>
      <c r="E373" s="175"/>
      <c r="F373" s="313"/>
      <c r="G373" s="313"/>
    </row>
    <row r="374" spans="1:7" ht="12.65" customHeight="1" x14ac:dyDescent="0.35">
      <c r="A374" s="173"/>
      <c r="B374" s="175"/>
      <c r="C374" s="191"/>
      <c r="D374" s="175"/>
      <c r="E374" s="175"/>
      <c r="F374" s="313"/>
      <c r="G374" s="313"/>
    </row>
    <row r="375" spans="1:7" ht="12.65" customHeight="1" x14ac:dyDescent="0.35">
      <c r="A375" s="173"/>
      <c r="B375" s="175"/>
      <c r="C375" s="191"/>
      <c r="D375" s="175"/>
      <c r="E375" s="175"/>
      <c r="F375" s="313"/>
      <c r="G375" s="313"/>
    </row>
    <row r="376" spans="1:7" ht="12.65" customHeight="1" x14ac:dyDescent="0.35">
      <c r="A376" s="173"/>
      <c r="B376" s="175"/>
      <c r="C376" s="191"/>
      <c r="D376" s="175"/>
      <c r="E376" s="175"/>
      <c r="F376" s="313"/>
      <c r="G376" s="313"/>
    </row>
    <row r="377" spans="1:7" ht="12.65" customHeight="1" x14ac:dyDescent="0.35">
      <c r="A377" s="260" t="s">
        <v>441</v>
      </c>
      <c r="B377" s="260"/>
      <c r="C377" s="260"/>
      <c r="D377" s="260"/>
      <c r="E377" s="260"/>
      <c r="F377" s="313"/>
      <c r="G377" s="313"/>
    </row>
    <row r="378" spans="1:7" ht="12.65" customHeight="1" x14ac:dyDescent="0.35">
      <c r="A378" s="173" t="s">
        <v>442</v>
      </c>
      <c r="B378" s="172" t="s">
        <v>256</v>
      </c>
      <c r="C378" s="189">
        <v>123252917</v>
      </c>
      <c r="D378" s="175"/>
      <c r="E378" s="175"/>
      <c r="F378" s="349" t="s">
        <v>1352</v>
      </c>
      <c r="G378" s="313"/>
    </row>
    <row r="379" spans="1:7" ht="12.65" customHeight="1" x14ac:dyDescent="0.35">
      <c r="A379" s="173" t="s">
        <v>3</v>
      </c>
      <c r="B379" s="172" t="s">
        <v>256</v>
      </c>
      <c r="C379" s="189">
        <v>39706553</v>
      </c>
      <c r="D379" s="175"/>
      <c r="E379" s="175"/>
      <c r="F379" s="349" t="s">
        <v>1352</v>
      </c>
      <c r="G379" s="313"/>
    </row>
    <row r="380" spans="1:7" ht="12.65" customHeight="1" x14ac:dyDescent="0.35">
      <c r="A380" s="173" t="s">
        <v>236</v>
      </c>
      <c r="B380" s="172" t="s">
        <v>256</v>
      </c>
      <c r="C380" s="189">
        <v>167312880</v>
      </c>
      <c r="D380" s="175"/>
      <c r="E380" s="175"/>
      <c r="F380" s="349" t="s">
        <v>1353</v>
      </c>
      <c r="G380" s="313"/>
    </row>
    <row r="381" spans="1:7" ht="12.65" customHeight="1" x14ac:dyDescent="0.35">
      <c r="A381" s="173" t="s">
        <v>443</v>
      </c>
      <c r="B381" s="172" t="s">
        <v>256</v>
      </c>
      <c r="C381" s="189">
        <v>106218605</v>
      </c>
      <c r="D381" s="175"/>
      <c r="E381" s="175"/>
      <c r="F381" s="349" t="s">
        <v>1352</v>
      </c>
      <c r="G381" s="313"/>
    </row>
    <row r="382" spans="1:7" ht="12.65" customHeight="1" x14ac:dyDescent="0.35">
      <c r="A382" s="173" t="s">
        <v>444</v>
      </c>
      <c r="B382" s="172" t="s">
        <v>256</v>
      </c>
      <c r="C382" s="189">
        <v>1612615</v>
      </c>
      <c r="D382" s="175"/>
      <c r="E382" s="175"/>
      <c r="F382" s="349" t="s">
        <v>1352</v>
      </c>
      <c r="G382" s="313"/>
    </row>
    <row r="383" spans="1:7" ht="12.65" customHeight="1" x14ac:dyDescent="0.35">
      <c r="A383" s="173" t="s">
        <v>445</v>
      </c>
      <c r="B383" s="172" t="s">
        <v>256</v>
      </c>
      <c r="C383" s="189">
        <v>13580756</v>
      </c>
      <c r="D383" s="175"/>
      <c r="E383" s="175"/>
      <c r="F383" s="349" t="s">
        <v>1352</v>
      </c>
      <c r="G383" s="313"/>
    </row>
    <row r="384" spans="1:7" ht="12.65" customHeight="1" x14ac:dyDescent="0.35">
      <c r="A384" s="173" t="s">
        <v>6</v>
      </c>
      <c r="B384" s="172" t="s">
        <v>256</v>
      </c>
      <c r="C384" s="189">
        <v>11690527</v>
      </c>
      <c r="D384" s="175"/>
      <c r="E384" s="175"/>
      <c r="F384" s="349" t="s">
        <v>1354</v>
      </c>
      <c r="G384" s="313"/>
    </row>
    <row r="385" spans="1:7" ht="12.65" customHeight="1" x14ac:dyDescent="0.35">
      <c r="A385" s="173" t="s">
        <v>446</v>
      </c>
      <c r="B385" s="172" t="s">
        <v>256</v>
      </c>
      <c r="C385" s="189">
        <v>2813973</v>
      </c>
      <c r="D385" s="175"/>
      <c r="E385" s="175"/>
      <c r="F385" s="349" t="s">
        <v>1352</v>
      </c>
      <c r="G385" s="313"/>
    </row>
    <row r="386" spans="1:7" ht="12.65" customHeight="1" x14ac:dyDescent="0.35">
      <c r="A386" s="173" t="s">
        <v>447</v>
      </c>
      <c r="B386" s="172" t="s">
        <v>256</v>
      </c>
      <c r="C386" s="189">
        <v>6686651</v>
      </c>
      <c r="D386" s="175"/>
      <c r="E386" s="175"/>
      <c r="F386" s="349" t="s">
        <v>1352</v>
      </c>
      <c r="G386" s="313"/>
    </row>
    <row r="387" spans="1:7" ht="12.65" customHeight="1" x14ac:dyDescent="0.35">
      <c r="A387" s="173" t="s">
        <v>448</v>
      </c>
      <c r="B387" s="172" t="s">
        <v>256</v>
      </c>
      <c r="C387" s="189">
        <v>10417264</v>
      </c>
      <c r="D387" s="175"/>
      <c r="E387" s="175"/>
      <c r="F387" s="349" t="s">
        <v>1352</v>
      </c>
      <c r="G387" s="313"/>
    </row>
    <row r="388" spans="1:7" ht="12.65" customHeight="1" x14ac:dyDescent="0.35">
      <c r="A388" s="173" t="s">
        <v>449</v>
      </c>
      <c r="B388" s="172" t="s">
        <v>256</v>
      </c>
      <c r="C388" s="189">
        <v>4414527</v>
      </c>
      <c r="D388" s="175"/>
      <c r="E388" s="175"/>
      <c r="F388" s="349" t="s">
        <v>1352</v>
      </c>
      <c r="G388" s="313"/>
    </row>
    <row r="389" spans="1:7" ht="12.65" customHeight="1" x14ac:dyDescent="0.35">
      <c r="A389" s="173" t="s">
        <v>451</v>
      </c>
      <c r="B389" s="172" t="s">
        <v>256</v>
      </c>
      <c r="C389" s="189">
        <v>2201553</v>
      </c>
      <c r="D389" s="175"/>
      <c r="E389" s="175"/>
      <c r="F389" s="349" t="s">
        <v>1355</v>
      </c>
      <c r="G389" s="313"/>
    </row>
    <row r="390" spans="1:7" ht="12.65" customHeight="1" x14ac:dyDescent="0.35">
      <c r="A390" s="173" t="s">
        <v>452</v>
      </c>
      <c r="B390" s="175"/>
      <c r="C390" s="191"/>
      <c r="D390" s="175">
        <f>SUM(C378:C389)</f>
        <v>489908821</v>
      </c>
      <c r="E390" s="175"/>
      <c r="F390" s="349"/>
      <c r="G390" s="313"/>
    </row>
    <row r="391" spans="1:7" ht="12.65" customHeight="1" x14ac:dyDescent="0.35">
      <c r="A391" s="173" t="s">
        <v>453</v>
      </c>
      <c r="B391" s="175"/>
      <c r="C391" s="191"/>
      <c r="D391" s="175">
        <f>D373-D390</f>
        <v>18649156.5</v>
      </c>
      <c r="E391" s="175"/>
      <c r="F391" s="313"/>
      <c r="G391" s="313"/>
    </row>
    <row r="392" spans="1:7" ht="12.65" customHeight="1" x14ac:dyDescent="0.35">
      <c r="A392" s="173" t="s">
        <v>454</v>
      </c>
      <c r="B392" s="172" t="s">
        <v>256</v>
      </c>
      <c r="C392" s="189">
        <v>14906848</v>
      </c>
      <c r="D392" s="175"/>
      <c r="E392" s="175"/>
      <c r="F392" s="349" t="s">
        <v>1356</v>
      </c>
      <c r="G392" s="313"/>
    </row>
    <row r="393" spans="1:7" ht="12.65" customHeight="1" x14ac:dyDescent="0.35">
      <c r="A393" s="173" t="s">
        <v>455</v>
      </c>
      <c r="B393" s="175"/>
      <c r="C393" s="191"/>
      <c r="D393" s="195">
        <f>D391+C392</f>
        <v>33556004.5</v>
      </c>
      <c r="E393" s="175"/>
      <c r="F393" s="350"/>
      <c r="G393" s="313"/>
    </row>
    <row r="394" spans="1:7" ht="12.65" customHeight="1" x14ac:dyDescent="0.35">
      <c r="A394" s="173" t="s">
        <v>456</v>
      </c>
      <c r="B394" s="172" t="s">
        <v>256</v>
      </c>
      <c r="C394" s="189"/>
      <c r="D394" s="175"/>
      <c r="E394" s="175"/>
      <c r="F394" s="313"/>
      <c r="G394" s="313"/>
    </row>
    <row r="395" spans="1:7" ht="12.65" customHeight="1" x14ac:dyDescent="0.35">
      <c r="A395" s="173" t="s">
        <v>457</v>
      </c>
      <c r="B395" s="172" t="s">
        <v>256</v>
      </c>
      <c r="C395" s="189"/>
      <c r="D395" s="175"/>
      <c r="E395" s="175"/>
      <c r="F395" s="313"/>
      <c r="G395" s="313"/>
    </row>
    <row r="396" spans="1:7" ht="12.65" customHeight="1" x14ac:dyDescent="0.35">
      <c r="A396" s="173" t="s">
        <v>458</v>
      </c>
      <c r="B396" s="175"/>
      <c r="C396" s="191"/>
      <c r="D396" s="175">
        <f>D393+C394-C395</f>
        <v>33556004.5</v>
      </c>
      <c r="E396" s="175"/>
      <c r="F396" s="313"/>
      <c r="G396" s="313"/>
    </row>
    <row r="397" spans="1:7" ht="13.5" customHeight="1" x14ac:dyDescent="0.35">
      <c r="A397" s="179"/>
      <c r="B397" s="179"/>
    </row>
    <row r="398" spans="1:7" ht="12.65" customHeight="1" x14ac:dyDescent="0.35">
      <c r="A398" s="179"/>
      <c r="B398" s="179"/>
    </row>
    <row r="399" spans="1:7" ht="12.65" customHeight="1" x14ac:dyDescent="0.35">
      <c r="A399" s="179"/>
      <c r="B399" s="179"/>
    </row>
    <row r="400" spans="1:7" ht="12" customHeight="1" x14ac:dyDescent="0.35">
      <c r="A400" s="179"/>
      <c r="B400" s="179"/>
    </row>
    <row r="401" spans="1:5" ht="12" customHeight="1" x14ac:dyDescent="0.35">
      <c r="A401" s="179"/>
      <c r="B401" s="179"/>
    </row>
    <row r="402" spans="1:5" ht="12" customHeight="1" x14ac:dyDescent="0.35">
      <c r="A402" s="179"/>
      <c r="B402" s="179"/>
    </row>
    <row r="403" spans="1:5" ht="12" customHeight="1" x14ac:dyDescent="0.35">
      <c r="A403" s="179"/>
      <c r="B403" s="179"/>
    </row>
    <row r="404" spans="1:5" ht="12" customHeight="1" x14ac:dyDescent="0.35">
      <c r="A404" s="179"/>
      <c r="B404" s="179"/>
    </row>
    <row r="405" spans="1:5" ht="12.65" customHeight="1" x14ac:dyDescent="0.35">
      <c r="A405" s="179"/>
      <c r="B405" s="179"/>
    </row>
    <row r="406" spans="1:5" ht="12.65" customHeight="1" x14ac:dyDescent="0.35">
      <c r="A406" s="179"/>
      <c r="B406" s="179"/>
    </row>
    <row r="407" spans="1:5" ht="12.65" customHeight="1" x14ac:dyDescent="0.35">
      <c r="A407" s="179"/>
      <c r="B407" s="179"/>
    </row>
    <row r="408" spans="1:5" ht="12.65" customHeight="1" x14ac:dyDescent="0.35">
      <c r="A408" s="179"/>
      <c r="B408" s="179"/>
    </row>
    <row r="409" spans="1:5" ht="12.65" customHeight="1" x14ac:dyDescent="0.35">
      <c r="A409" s="179"/>
      <c r="B409" s="179"/>
    </row>
    <row r="410" spans="1:5" ht="12.65" customHeight="1" x14ac:dyDescent="0.35">
      <c r="A410" s="179"/>
      <c r="B410" s="179"/>
    </row>
    <row r="411" spans="1:5" ht="12.65" customHeight="1" x14ac:dyDescent="0.35">
      <c r="A411" s="179"/>
      <c r="B411" s="179"/>
      <c r="C411" s="181" t="s">
        <v>459</v>
      </c>
      <c r="D411" s="179"/>
      <c r="E411" s="263"/>
    </row>
    <row r="412" spans="1:5" ht="12.65" customHeight="1" x14ac:dyDescent="0.35">
      <c r="A412" s="179" t="str">
        <f>C84&amp;"   "&amp;"H-"&amp;FIXED(C83,0,TRUE)&amp;"     FYE "&amp;C82</f>
        <v>Confluence Health: Central Washington Hospital   H-168     FYE 12/31/2020</v>
      </c>
      <c r="B412" s="179"/>
      <c r="C412" s="179"/>
      <c r="D412" s="179"/>
      <c r="E412" s="263"/>
    </row>
    <row r="413" spans="1:5" ht="12.65" customHeight="1" x14ac:dyDescent="0.35">
      <c r="A413" s="179" t="s">
        <v>460</v>
      </c>
      <c r="B413" s="181" t="s">
        <v>461</v>
      </c>
      <c r="C413" s="181" t="s">
        <v>1243</v>
      </c>
      <c r="D413" s="181" t="s">
        <v>462</v>
      </c>
    </row>
    <row r="414" spans="1:5" ht="12.65" customHeight="1" x14ac:dyDescent="0.35">
      <c r="A414" s="179" t="s">
        <v>463</v>
      </c>
      <c r="B414" s="179">
        <f>C111</f>
        <v>9625</v>
      </c>
      <c r="C414" s="194">
        <f>E138</f>
        <v>9625</v>
      </c>
      <c r="D414" s="179"/>
    </row>
    <row r="415" spans="1:5" ht="12.65" customHeight="1" x14ac:dyDescent="0.35">
      <c r="A415" s="179" t="s">
        <v>464</v>
      </c>
      <c r="B415" s="179">
        <f>D111</f>
        <v>43617</v>
      </c>
      <c r="C415" s="179">
        <f>E139</f>
        <v>43617</v>
      </c>
      <c r="D415" s="194">
        <f>SUM(C59:H59)+N59</f>
        <v>43617</v>
      </c>
    </row>
    <row r="416" spans="1:5" ht="12.65" customHeight="1" x14ac:dyDescent="0.35">
      <c r="A416" s="179"/>
      <c r="B416" s="179"/>
      <c r="C416" s="194"/>
      <c r="D416" s="179"/>
    </row>
    <row r="417" spans="1:7" ht="12.65" customHeight="1" x14ac:dyDescent="0.35">
      <c r="A417" s="179" t="s">
        <v>465</v>
      </c>
      <c r="B417" s="179">
        <f>C112</f>
        <v>0</v>
      </c>
      <c r="C417" s="194">
        <f>E144</f>
        <v>0</v>
      </c>
      <c r="D417" s="179"/>
    </row>
    <row r="418" spans="1:7" ht="12.65" customHeight="1" x14ac:dyDescent="0.35">
      <c r="A418" s="179" t="s">
        <v>466</v>
      </c>
      <c r="B418" s="179">
        <f>D112</f>
        <v>0</v>
      </c>
      <c r="C418" s="179">
        <f>E145</f>
        <v>0</v>
      </c>
      <c r="D418" s="179">
        <f>K59+L59</f>
        <v>0</v>
      </c>
    </row>
    <row r="419" spans="1:7" ht="12.65" customHeight="1" x14ac:dyDescent="0.35">
      <c r="A419" s="179"/>
      <c r="B419" s="179"/>
      <c r="C419" s="194"/>
      <c r="D419" s="179"/>
    </row>
    <row r="420" spans="1:7" ht="12.65" customHeight="1" x14ac:dyDescent="0.35">
      <c r="A420" s="179" t="s">
        <v>467</v>
      </c>
      <c r="B420" s="179">
        <f>C113</f>
        <v>0</v>
      </c>
      <c r="C420" s="179">
        <f>E150</f>
        <v>0</v>
      </c>
      <c r="D420" s="179"/>
    </row>
    <row r="421" spans="1:7" ht="12.65" customHeight="1" x14ac:dyDescent="0.35">
      <c r="A421" s="179" t="s">
        <v>468</v>
      </c>
      <c r="B421" s="179">
        <f>D113</f>
        <v>0</v>
      </c>
      <c r="C421" s="179">
        <f>E151</f>
        <v>0</v>
      </c>
      <c r="D421" s="179">
        <f>I59</f>
        <v>0</v>
      </c>
    </row>
    <row r="422" spans="1:7" ht="12.65" customHeight="1" x14ac:dyDescent="0.35">
      <c r="A422" s="206"/>
      <c r="B422" s="206"/>
      <c r="C422" s="181"/>
      <c r="D422" s="179"/>
    </row>
    <row r="423" spans="1:7" ht="12.65" customHeight="1" x14ac:dyDescent="0.35">
      <c r="A423" s="180" t="s">
        <v>469</v>
      </c>
      <c r="B423" s="180">
        <f>C114</f>
        <v>1179</v>
      </c>
    </row>
    <row r="424" spans="1:7" ht="12.65" customHeight="1" x14ac:dyDescent="0.35">
      <c r="A424" s="179" t="s">
        <v>1244</v>
      </c>
      <c r="B424" s="179">
        <f>D114</f>
        <v>1795</v>
      </c>
      <c r="D424" s="179">
        <f>J59</f>
        <v>1795</v>
      </c>
    </row>
    <row r="425" spans="1:7" ht="12.65" customHeight="1" x14ac:dyDescent="0.35">
      <c r="A425" s="206"/>
      <c r="B425" s="206"/>
      <c r="C425" s="206"/>
      <c r="D425" s="206"/>
      <c r="F425" s="325"/>
      <c r="G425" s="325"/>
    </row>
    <row r="426" spans="1:7" ht="12.65" customHeight="1" x14ac:dyDescent="0.35">
      <c r="A426" s="179" t="s">
        <v>470</v>
      </c>
      <c r="B426" s="181" t="s">
        <v>471</v>
      </c>
      <c r="C426" s="181" t="s">
        <v>462</v>
      </c>
      <c r="D426" s="181" t="s">
        <v>472</v>
      </c>
    </row>
    <row r="427" spans="1:7" ht="12.65" customHeight="1" x14ac:dyDescent="0.35">
      <c r="A427" s="179" t="s">
        <v>473</v>
      </c>
      <c r="B427" s="179">
        <f t="shared" ref="B427:B437" si="15">C378</f>
        <v>123252917</v>
      </c>
      <c r="C427" s="179">
        <f t="shared" ref="C427:C434" si="16">CE61</f>
        <v>123252916.91000003</v>
      </c>
      <c r="D427" s="179"/>
    </row>
    <row r="428" spans="1:7" ht="12.65" customHeight="1" x14ac:dyDescent="0.35">
      <c r="A428" s="179" t="s">
        <v>3</v>
      </c>
      <c r="B428" s="179">
        <f t="shared" si="15"/>
        <v>39706553</v>
      </c>
      <c r="C428" s="179">
        <f t="shared" si="16"/>
        <v>39706554</v>
      </c>
      <c r="D428" s="179">
        <f>D173</f>
        <v>39706553</v>
      </c>
    </row>
    <row r="429" spans="1:7" ht="12.65" customHeight="1" x14ac:dyDescent="0.35">
      <c r="A429" s="179" t="s">
        <v>236</v>
      </c>
      <c r="B429" s="179">
        <f t="shared" si="15"/>
        <v>167312880</v>
      </c>
      <c r="C429" s="179">
        <f t="shared" si="16"/>
        <v>167312879.69</v>
      </c>
      <c r="D429" s="179"/>
    </row>
    <row r="430" spans="1:7" ht="12.65" customHeight="1" x14ac:dyDescent="0.35">
      <c r="A430" s="179" t="s">
        <v>237</v>
      </c>
      <c r="B430" s="179">
        <f t="shared" si="15"/>
        <v>106218605</v>
      </c>
      <c r="C430" s="179">
        <f t="shared" si="16"/>
        <v>106218605.32000002</v>
      </c>
      <c r="D430" s="179"/>
    </row>
    <row r="431" spans="1:7" ht="12.65" customHeight="1" x14ac:dyDescent="0.35">
      <c r="A431" s="179" t="s">
        <v>444</v>
      </c>
      <c r="B431" s="179">
        <f t="shared" si="15"/>
        <v>1612615</v>
      </c>
      <c r="C431" s="179">
        <f t="shared" si="16"/>
        <v>1612615.0599999998</v>
      </c>
      <c r="D431" s="179"/>
    </row>
    <row r="432" spans="1:7" ht="12.65" customHeight="1" x14ac:dyDescent="0.35">
      <c r="A432" s="179" t="s">
        <v>445</v>
      </c>
      <c r="B432" s="179">
        <f t="shared" si="15"/>
        <v>13580756</v>
      </c>
      <c r="C432" s="179">
        <f t="shared" si="16"/>
        <v>13580757.295999998</v>
      </c>
      <c r="D432" s="179"/>
    </row>
    <row r="433" spans="1:14" ht="12.65" customHeight="1" x14ac:dyDescent="0.35">
      <c r="A433" s="179" t="s">
        <v>6</v>
      </c>
      <c r="B433" s="179">
        <f t="shared" si="15"/>
        <v>11690527</v>
      </c>
      <c r="C433" s="179">
        <f t="shared" si="16"/>
        <v>11690530</v>
      </c>
      <c r="D433" s="179">
        <f>C217</f>
        <v>11968814</v>
      </c>
      <c r="H433" s="370" t="s">
        <v>1362</v>
      </c>
      <c r="I433" s="369"/>
      <c r="J433" s="369"/>
      <c r="K433" s="369"/>
      <c r="L433" s="369"/>
      <c r="M433" s="369"/>
      <c r="N433" s="369"/>
    </row>
    <row r="434" spans="1:14" ht="12.65" customHeight="1" x14ac:dyDescent="0.35">
      <c r="A434" s="179" t="s">
        <v>474</v>
      </c>
      <c r="B434" s="179">
        <f t="shared" si="15"/>
        <v>2813973</v>
      </c>
      <c r="C434" s="179">
        <f t="shared" si="16"/>
        <v>2813972.97</v>
      </c>
      <c r="D434" s="179">
        <f>D177</f>
        <v>2813973</v>
      </c>
      <c r="H434" s="369"/>
      <c r="I434" s="369"/>
      <c r="J434" s="369"/>
      <c r="K434" s="369"/>
      <c r="L434" s="369"/>
      <c r="M434" s="369"/>
      <c r="N434" s="369"/>
    </row>
    <row r="435" spans="1:14" ht="12.65" customHeight="1" x14ac:dyDescent="0.35">
      <c r="A435" s="179" t="s">
        <v>447</v>
      </c>
      <c r="B435" s="179">
        <f t="shared" si="15"/>
        <v>6686651</v>
      </c>
      <c r="C435" s="179"/>
      <c r="D435" s="179">
        <f>D181</f>
        <v>6686651</v>
      </c>
      <c r="H435" s="369"/>
      <c r="I435" s="369"/>
      <c r="J435" s="369"/>
      <c r="K435" s="369"/>
      <c r="L435" s="369"/>
      <c r="M435" s="369"/>
      <c r="N435" s="369"/>
    </row>
    <row r="436" spans="1:14" ht="12.65" customHeight="1" x14ac:dyDescent="0.35">
      <c r="A436" s="179" t="s">
        <v>475</v>
      </c>
      <c r="B436" s="179">
        <f t="shared" si="15"/>
        <v>10417264</v>
      </c>
      <c r="C436" s="179"/>
      <c r="D436" s="179">
        <f>D186</f>
        <v>10417264</v>
      </c>
      <c r="H436" s="369"/>
      <c r="I436" s="369"/>
      <c r="J436" s="369"/>
      <c r="K436" s="369"/>
      <c r="L436" s="369"/>
      <c r="M436" s="369"/>
      <c r="N436" s="369"/>
    </row>
    <row r="437" spans="1:14" ht="12.65" customHeight="1" x14ac:dyDescent="0.35">
      <c r="A437" s="194" t="s">
        <v>449</v>
      </c>
      <c r="B437" s="194">
        <f t="shared" si="15"/>
        <v>4414527</v>
      </c>
      <c r="C437" s="194"/>
      <c r="D437" s="194">
        <f>D190</f>
        <v>4414527</v>
      </c>
    </row>
    <row r="438" spans="1:14" ht="12.65" customHeight="1" x14ac:dyDescent="0.35">
      <c r="A438" s="194" t="s">
        <v>476</v>
      </c>
      <c r="B438" s="194">
        <f>C386+C387+C388</f>
        <v>21518442</v>
      </c>
      <c r="C438" s="194">
        <f>CD69</f>
        <v>0</v>
      </c>
      <c r="D438" s="194">
        <f>D181+D186+D190</f>
        <v>21518442</v>
      </c>
    </row>
    <row r="439" spans="1:14" ht="12.65" customHeight="1" x14ac:dyDescent="0.35">
      <c r="A439" s="179" t="s">
        <v>451</v>
      </c>
      <c r="B439" s="194">
        <f>C389</f>
        <v>2201553</v>
      </c>
      <c r="C439" s="194">
        <f>SUM(C69:CC69)</f>
        <v>23719994.620000001</v>
      </c>
      <c r="D439" s="179"/>
    </row>
    <row r="440" spans="1:14" ht="12.65" customHeight="1" x14ac:dyDescent="0.35">
      <c r="A440" s="179" t="s">
        <v>477</v>
      </c>
      <c r="B440" s="194">
        <f>B438+B439</f>
        <v>23719995</v>
      </c>
      <c r="C440" s="194">
        <f>CE69</f>
        <v>23719994.620000001</v>
      </c>
      <c r="D440" s="179"/>
    </row>
    <row r="441" spans="1:14" ht="12.65" customHeight="1" x14ac:dyDescent="0.35">
      <c r="A441" s="179" t="s">
        <v>478</v>
      </c>
      <c r="B441" s="179">
        <f>D390</f>
        <v>489908821</v>
      </c>
      <c r="C441" s="179">
        <f>SUM(C427:C437)+C440</f>
        <v>489908825.86600012</v>
      </c>
      <c r="D441" s="179"/>
      <c r="E441" s="180">
        <f>+B441-C441</f>
        <v>-4.8660001158714294</v>
      </c>
    </row>
    <row r="442" spans="1:14" ht="12.65" customHeight="1" x14ac:dyDescent="0.35">
      <c r="A442" s="206"/>
      <c r="B442" s="206"/>
      <c r="C442" s="206"/>
      <c r="D442" s="206"/>
      <c r="F442" s="325"/>
      <c r="G442" s="325"/>
    </row>
    <row r="443" spans="1:14" ht="12.65" customHeight="1" x14ac:dyDescent="0.35">
      <c r="A443" s="179" t="s">
        <v>479</v>
      </c>
      <c r="B443" s="181" t="s">
        <v>480</v>
      </c>
      <c r="C443" s="181" t="s">
        <v>471</v>
      </c>
      <c r="D443" s="179"/>
    </row>
    <row r="444" spans="1:14" ht="12.65" customHeight="1" x14ac:dyDescent="0.35">
      <c r="A444" s="179" t="s">
        <v>1259</v>
      </c>
      <c r="B444" s="179">
        <f>D221</f>
        <v>10099281</v>
      </c>
      <c r="C444" s="179">
        <f>C363</f>
        <v>10099281</v>
      </c>
      <c r="D444" s="179"/>
    </row>
    <row r="445" spans="1:14" ht="12.65" customHeight="1" x14ac:dyDescent="0.35">
      <c r="A445" s="179" t="s">
        <v>343</v>
      </c>
      <c r="B445" s="179">
        <f>D229</f>
        <v>635762886</v>
      </c>
      <c r="C445" s="179">
        <f>C364</f>
        <v>635762887</v>
      </c>
      <c r="D445" s="179"/>
    </row>
    <row r="446" spans="1:14" ht="12.65" customHeight="1" x14ac:dyDescent="0.35">
      <c r="A446" s="179" t="s">
        <v>351</v>
      </c>
      <c r="B446" s="179">
        <f>D236</f>
        <v>10028002</v>
      </c>
      <c r="C446" s="179">
        <f>C365</f>
        <v>10028002</v>
      </c>
      <c r="D446" s="179"/>
    </row>
    <row r="447" spans="1:14" ht="12.65" customHeight="1" x14ac:dyDescent="0.35">
      <c r="A447" s="179" t="s">
        <v>356</v>
      </c>
      <c r="B447" s="179">
        <f>D240</f>
        <v>5084402</v>
      </c>
      <c r="C447" s="179">
        <f>C366</f>
        <v>5084402</v>
      </c>
      <c r="D447" s="179"/>
    </row>
    <row r="448" spans="1:14" ht="12.65" customHeight="1" x14ac:dyDescent="0.35">
      <c r="A448" s="179" t="s">
        <v>358</v>
      </c>
      <c r="B448" s="179">
        <f>D242</f>
        <v>660974571</v>
      </c>
      <c r="C448" s="179">
        <f>D367</f>
        <v>660974572</v>
      </c>
      <c r="D448" s="179"/>
    </row>
    <row r="449" spans="1:7" ht="12.65" customHeight="1" x14ac:dyDescent="0.35">
      <c r="A449" s="206"/>
      <c r="B449" s="206"/>
      <c r="C449" s="206"/>
      <c r="D449" s="206"/>
      <c r="F449" s="325"/>
      <c r="G449" s="325"/>
    </row>
    <row r="450" spans="1:7" ht="12.65" customHeight="1" x14ac:dyDescent="0.35">
      <c r="A450" s="180" t="s">
        <v>481</v>
      </c>
      <c r="B450" s="181" t="s">
        <v>482</v>
      </c>
      <c r="C450" s="206"/>
      <c r="D450" s="206"/>
      <c r="F450" s="325"/>
      <c r="G450" s="325"/>
    </row>
    <row r="451" spans="1:7" ht="12.65" customHeight="1" x14ac:dyDescent="0.35">
      <c r="B451" s="181" t="s">
        <v>483</v>
      </c>
    </row>
    <row r="452" spans="1:7" ht="12.65" customHeight="1" x14ac:dyDescent="0.35">
      <c r="B452" s="181" t="s">
        <v>472</v>
      </c>
    </row>
    <row r="453" spans="1:7" ht="12.65" customHeight="1" x14ac:dyDescent="0.35">
      <c r="A453" s="199" t="s">
        <v>484</v>
      </c>
      <c r="B453" s="180">
        <f>C231</f>
        <v>3687</v>
      </c>
    </row>
    <row r="454" spans="1:7" ht="12.65" customHeight="1" x14ac:dyDescent="0.35">
      <c r="A454" s="179" t="s">
        <v>168</v>
      </c>
      <c r="B454" s="179">
        <f>C233</f>
        <v>3532705.83</v>
      </c>
      <c r="C454" s="179"/>
      <c r="D454" s="179"/>
    </row>
    <row r="455" spans="1:7" ht="12.65" customHeight="1" x14ac:dyDescent="0.35">
      <c r="A455" s="179" t="s">
        <v>131</v>
      </c>
      <c r="B455" s="179">
        <f>C234</f>
        <v>6495296.1699999999</v>
      </c>
      <c r="C455" s="179"/>
      <c r="D455" s="179"/>
    </row>
    <row r="456" spans="1:7" ht="12.65" customHeight="1" x14ac:dyDescent="0.35">
      <c r="A456" s="206"/>
      <c r="B456" s="206"/>
      <c r="C456" s="206"/>
      <c r="D456" s="206"/>
      <c r="F456" s="325"/>
      <c r="G456" s="325"/>
    </row>
    <row r="457" spans="1:7" ht="12.65" customHeight="1" x14ac:dyDescent="0.35">
      <c r="A457" s="179" t="s">
        <v>485</v>
      </c>
      <c r="B457" s="181" t="s">
        <v>471</v>
      </c>
      <c r="C457" s="181" t="s">
        <v>486</v>
      </c>
      <c r="D457" s="179"/>
    </row>
    <row r="458" spans="1:7" ht="12.65" customHeight="1" x14ac:dyDescent="0.35">
      <c r="A458" s="179" t="s">
        <v>487</v>
      </c>
      <c r="B458" s="194">
        <f>C370</f>
        <v>33160898</v>
      </c>
      <c r="C458" s="194">
        <f>CE70</f>
        <v>0</v>
      </c>
      <c r="D458" s="194"/>
    </row>
    <row r="459" spans="1:7" ht="12.65" customHeight="1" x14ac:dyDescent="0.35">
      <c r="A459" s="179" t="s">
        <v>244</v>
      </c>
      <c r="B459" s="194">
        <f>C371</f>
        <v>0</v>
      </c>
      <c r="C459" s="194">
        <f>CE72</f>
        <v>0</v>
      </c>
      <c r="D459" s="194"/>
    </row>
    <row r="460" spans="1:7" ht="12.65" customHeight="1" x14ac:dyDescent="0.35">
      <c r="A460" s="206"/>
      <c r="B460" s="206"/>
      <c r="C460" s="206"/>
      <c r="D460" s="206"/>
      <c r="F460" s="325"/>
      <c r="G460" s="325"/>
    </row>
    <row r="461" spans="1:7" ht="12.65" customHeight="1" x14ac:dyDescent="0.35">
      <c r="A461" s="179" t="s">
        <v>488</v>
      </c>
      <c r="B461" s="181"/>
      <c r="C461" s="181"/>
      <c r="D461" s="181" t="s">
        <v>1245</v>
      </c>
    </row>
    <row r="462" spans="1:7" ht="12.65" customHeight="1" x14ac:dyDescent="0.35">
      <c r="B462" s="181" t="s">
        <v>471</v>
      </c>
      <c r="C462" s="181" t="s">
        <v>486</v>
      </c>
      <c r="D462" s="181" t="s">
        <v>490</v>
      </c>
    </row>
    <row r="463" spans="1:7" ht="12.65" customHeight="1" x14ac:dyDescent="0.35">
      <c r="A463" s="179" t="s">
        <v>245</v>
      </c>
      <c r="B463" s="194">
        <f>C359</f>
        <v>459190012</v>
      </c>
      <c r="C463" s="194">
        <f>CE73</f>
        <v>459190011.92999995</v>
      </c>
      <c r="D463" s="194">
        <f>E141+E147+E153</f>
        <v>459190012</v>
      </c>
    </row>
    <row r="464" spans="1:7" ht="12.65" customHeight="1" x14ac:dyDescent="0.35">
      <c r="A464" s="179" t="s">
        <v>246</v>
      </c>
      <c r="B464" s="194">
        <f>C360</f>
        <v>677181639.5</v>
      </c>
      <c r="C464" s="194">
        <f>CE74</f>
        <v>677181640.33999991</v>
      </c>
      <c r="D464" s="194">
        <f>E142+E148+E154</f>
        <v>677181640</v>
      </c>
    </row>
    <row r="465" spans="1:7" ht="12.65" customHeight="1" x14ac:dyDescent="0.35">
      <c r="A465" s="179" t="s">
        <v>247</v>
      </c>
      <c r="B465" s="194">
        <f>D361</f>
        <v>1136371651.5</v>
      </c>
      <c r="C465" s="194">
        <f>CE75</f>
        <v>1136371652.2699997</v>
      </c>
      <c r="D465" s="194">
        <f>D463+D464</f>
        <v>1136371652</v>
      </c>
    </row>
    <row r="466" spans="1:7" ht="12.65" customHeight="1" x14ac:dyDescent="0.35">
      <c r="A466" s="206"/>
      <c r="B466" s="206"/>
      <c r="C466" s="206"/>
      <c r="D466" s="206"/>
      <c r="F466" s="325"/>
      <c r="G466" s="325"/>
    </row>
    <row r="467" spans="1:7" ht="12.65" customHeight="1" x14ac:dyDescent="0.35">
      <c r="A467" s="179" t="s">
        <v>491</v>
      </c>
      <c r="B467" s="181" t="s">
        <v>492</v>
      </c>
      <c r="C467" s="181" t="s">
        <v>493</v>
      </c>
      <c r="D467" s="179"/>
    </row>
    <row r="468" spans="1:7" ht="12.65" customHeight="1" x14ac:dyDescent="0.35">
      <c r="A468" s="179" t="s">
        <v>332</v>
      </c>
      <c r="B468" s="179">
        <f t="shared" ref="B468:B475" si="17">C267</f>
        <v>8276004</v>
      </c>
      <c r="C468" s="179">
        <f>E195</f>
        <v>8276004</v>
      </c>
      <c r="D468" s="179"/>
    </row>
    <row r="469" spans="1:7" ht="12.65" customHeight="1" x14ac:dyDescent="0.35">
      <c r="A469" s="179" t="s">
        <v>333</v>
      </c>
      <c r="B469" s="179">
        <f t="shared" si="17"/>
        <v>5080100</v>
      </c>
      <c r="C469" s="179">
        <f>E196</f>
        <v>5080100</v>
      </c>
      <c r="D469" s="179"/>
    </row>
    <row r="470" spans="1:7" ht="12.65" customHeight="1" x14ac:dyDescent="0.35">
      <c r="A470" s="179" t="s">
        <v>334</v>
      </c>
      <c r="B470" s="179">
        <f t="shared" si="17"/>
        <v>137027776</v>
      </c>
      <c r="C470" s="179">
        <f>E197</f>
        <v>137027776</v>
      </c>
      <c r="D470" s="179"/>
    </row>
    <row r="471" spans="1:7" ht="12.65" customHeight="1" x14ac:dyDescent="0.35">
      <c r="A471" s="179" t="s">
        <v>494</v>
      </c>
      <c r="B471" s="179">
        <f t="shared" si="17"/>
        <v>78248522</v>
      </c>
      <c r="C471" s="179">
        <f>E198</f>
        <v>78248522</v>
      </c>
      <c r="D471" s="179"/>
    </row>
    <row r="472" spans="1:7" ht="12.65" customHeight="1" x14ac:dyDescent="0.35">
      <c r="A472" s="179" t="s">
        <v>377</v>
      </c>
      <c r="B472" s="179">
        <f t="shared" si="17"/>
        <v>0</v>
      </c>
      <c r="C472" s="179">
        <f>E199</f>
        <v>0</v>
      </c>
      <c r="D472" s="179"/>
    </row>
    <row r="473" spans="1:7" ht="12.65" customHeight="1" x14ac:dyDescent="0.35">
      <c r="A473" s="179" t="s">
        <v>495</v>
      </c>
      <c r="B473" s="179">
        <f t="shared" si="17"/>
        <v>117152579</v>
      </c>
      <c r="C473" s="179">
        <f>SUM(E200:E201)</f>
        <v>117152579</v>
      </c>
      <c r="D473" s="179"/>
    </row>
    <row r="474" spans="1:7" ht="12.65" customHeight="1" x14ac:dyDescent="0.35">
      <c r="A474" s="179" t="s">
        <v>339</v>
      </c>
      <c r="B474" s="179">
        <f t="shared" si="17"/>
        <v>0</v>
      </c>
      <c r="C474" s="179">
        <f>E202</f>
        <v>0</v>
      </c>
      <c r="D474" s="179"/>
    </row>
    <row r="475" spans="1:7" ht="12.65" customHeight="1" x14ac:dyDescent="0.35">
      <c r="A475" s="179" t="s">
        <v>340</v>
      </c>
      <c r="B475" s="179">
        <f t="shared" si="17"/>
        <v>16030418</v>
      </c>
      <c r="C475" s="179">
        <f>E203</f>
        <v>16030418</v>
      </c>
      <c r="D475" s="179"/>
    </row>
    <row r="476" spans="1:7" ht="12.65" customHeight="1" x14ac:dyDescent="0.35">
      <c r="A476" s="179" t="s">
        <v>203</v>
      </c>
      <c r="B476" s="179">
        <f>D275</f>
        <v>361815399</v>
      </c>
      <c r="C476" s="179">
        <f>E204</f>
        <v>361815399</v>
      </c>
      <c r="D476" s="179"/>
    </row>
    <row r="477" spans="1:7" ht="12.65" customHeight="1" x14ac:dyDescent="0.35">
      <c r="A477" s="179"/>
      <c r="B477" s="179"/>
      <c r="C477" s="179"/>
      <c r="D477" s="179"/>
    </row>
    <row r="478" spans="1:7" ht="12.65" customHeight="1" x14ac:dyDescent="0.35">
      <c r="A478" s="179" t="s">
        <v>496</v>
      </c>
      <c r="B478" s="179">
        <f>C276</f>
        <v>214556980</v>
      </c>
      <c r="C478" s="179">
        <f>E217</f>
        <v>214556980</v>
      </c>
      <c r="D478" s="179"/>
    </row>
    <row r="480" spans="1:7" ht="12.65" customHeight="1" x14ac:dyDescent="0.35">
      <c r="A480" s="180" t="s">
        <v>497</v>
      </c>
    </row>
    <row r="481" spans="1:12" ht="12.65" customHeight="1" x14ac:dyDescent="0.35">
      <c r="A481" s="180" t="s">
        <v>498</v>
      </c>
      <c r="C481" s="180">
        <f>D341</f>
        <v>577222916</v>
      </c>
    </row>
    <row r="482" spans="1:12" ht="12.65" customHeight="1" x14ac:dyDescent="0.35">
      <c r="A482" s="180" t="s">
        <v>499</v>
      </c>
      <c r="C482" s="180">
        <f>D339</f>
        <v>577222916</v>
      </c>
    </row>
    <row r="485" spans="1:12" ht="12.65" customHeight="1" x14ac:dyDescent="0.35">
      <c r="A485" s="199" t="s">
        <v>500</v>
      </c>
    </row>
    <row r="486" spans="1:12" ht="12.65" customHeight="1" x14ac:dyDescent="0.35">
      <c r="A486" s="199" t="s">
        <v>501</v>
      </c>
    </row>
    <row r="487" spans="1:12" ht="12.65" customHeight="1" x14ac:dyDescent="0.35">
      <c r="A487" s="199" t="s">
        <v>502</v>
      </c>
    </row>
    <row r="488" spans="1:12" ht="12.65" customHeight="1" x14ac:dyDescent="0.35">
      <c r="A488" s="199"/>
    </row>
    <row r="489" spans="1:12" ht="12.65" customHeight="1" x14ac:dyDescent="0.35">
      <c r="A489" s="198" t="s">
        <v>503</v>
      </c>
    </row>
    <row r="490" spans="1:12" ht="12.65" customHeight="1" x14ac:dyDescent="0.35">
      <c r="A490" s="199" t="s">
        <v>504</v>
      </c>
    </row>
    <row r="491" spans="1:12" ht="12.65" customHeight="1" x14ac:dyDescent="0.35">
      <c r="A491" s="199"/>
    </row>
    <row r="493" spans="1:12" ht="12.65" customHeight="1" x14ac:dyDescent="0.35">
      <c r="A493" s="180">
        <f>C83</f>
        <v>168</v>
      </c>
      <c r="B493" s="264">
        <v>2019</v>
      </c>
      <c r="C493" s="264" t="str">
        <f>RIGHT(C82,4)</f>
        <v>2020</v>
      </c>
      <c r="D493" s="264">
        <v>2019</v>
      </c>
      <c r="E493" s="264" t="str">
        <f>RIGHT(C82,4)</f>
        <v>2020</v>
      </c>
      <c r="F493" s="326">
        <v>2019</v>
      </c>
      <c r="G493" s="326" t="str">
        <f>RIGHT(C82,4)</f>
        <v>2020</v>
      </c>
      <c r="H493" s="326"/>
      <c r="K493" s="264"/>
      <c r="L493" s="264"/>
    </row>
    <row r="494" spans="1:12" ht="12.65" customHeight="1" x14ac:dyDescent="0.35">
      <c r="A494" s="198"/>
      <c r="B494" s="181" t="s">
        <v>505</v>
      </c>
      <c r="C494" s="181" t="s">
        <v>505</v>
      </c>
      <c r="D494" s="265" t="s">
        <v>506</v>
      </c>
      <c r="E494" s="265" t="s">
        <v>506</v>
      </c>
      <c r="F494" s="326" t="s">
        <v>507</v>
      </c>
      <c r="G494" s="326" t="s">
        <v>507</v>
      </c>
      <c r="H494" s="326" t="s">
        <v>508</v>
      </c>
      <c r="K494" s="264"/>
      <c r="L494" s="264"/>
    </row>
    <row r="495" spans="1:12" ht="12.65" customHeight="1" x14ac:dyDescent="0.35">
      <c r="B495" s="181" t="s">
        <v>303</v>
      </c>
      <c r="C495" s="181" t="s">
        <v>303</v>
      </c>
      <c r="D495" s="181" t="s">
        <v>509</v>
      </c>
      <c r="E495" s="181" t="s">
        <v>509</v>
      </c>
      <c r="F495" s="326" t="s">
        <v>510</v>
      </c>
      <c r="G495" s="326" t="s">
        <v>510</v>
      </c>
      <c r="H495" s="326" t="s">
        <v>511</v>
      </c>
      <c r="K495" s="264"/>
      <c r="L495" s="264"/>
    </row>
    <row r="496" spans="1:12" ht="12.65" customHeight="1" x14ac:dyDescent="0.35">
      <c r="A496" s="180" t="s">
        <v>512</v>
      </c>
      <c r="B496" s="243">
        <v>8133110.0199999996</v>
      </c>
      <c r="C496" s="243">
        <f>C71</f>
        <v>9407807.4700000007</v>
      </c>
      <c r="D496" s="243">
        <v>4485</v>
      </c>
      <c r="E496" s="180">
        <f>C59</f>
        <v>5401</v>
      </c>
      <c r="F496" s="327">
        <f>IF(B496=0,"",IF(D496=0,"",B496/D496))</f>
        <v>1813.4024570791526</v>
      </c>
      <c r="G496" s="328">
        <f t="shared" ref="G496:G507" si="18">IF(C496=0,"",IF(E496=0,"",C496/E496))</f>
        <v>1741.8640011109055</v>
      </c>
      <c r="H496" s="329" t="str">
        <f>IF(B496=0,"",IF(C496=0,"",IF(D496=0,"",IF(E496=0,"",IF(G496/F496-1&lt;-0.25,G496/F496-1,IF(G496/F496-1&gt;0.25,G496/F496-1,""))))))</f>
        <v/>
      </c>
      <c r="I496" s="330"/>
      <c r="K496" s="264"/>
      <c r="L496" s="264"/>
    </row>
    <row r="497" spans="1:12" ht="12.65" customHeight="1" x14ac:dyDescent="0.35">
      <c r="A497" s="180" t="s">
        <v>513</v>
      </c>
      <c r="B497" s="243">
        <v>10880502.229999999</v>
      </c>
      <c r="C497" s="243">
        <f>D71</f>
        <v>11035747.280000001</v>
      </c>
      <c r="D497" s="243">
        <v>12090</v>
      </c>
      <c r="E497" s="180">
        <f>D59</f>
        <v>11942</v>
      </c>
      <c r="F497" s="327">
        <f t="shared" ref="F497:F498" si="19">IF(B497=0,"",IF(D497=0,"",B497/D497))</f>
        <v>899.95882795698913</v>
      </c>
      <c r="G497" s="328">
        <f t="shared" ref="G497:G498" si="20">IF(C497=0,"",IF(E497=0,"",C497/E497))</f>
        <v>924.1121487188077</v>
      </c>
      <c r="H497" s="329" t="str">
        <f t="shared" ref="H497:H498" si="21">IF(B497=0,"",IF(C497=0,"",IF(D497=0,"",IF(E497=0,"",IF(G497/F497-1&lt;-0.25,G497/F497-1,IF(G497/F497-1&gt;0.25,G497/F497-1,""))))))</f>
        <v/>
      </c>
      <c r="I497" s="330"/>
      <c r="K497" s="264"/>
      <c r="L497" s="264"/>
    </row>
    <row r="498" spans="1:12" ht="12.65" customHeight="1" x14ac:dyDescent="0.35">
      <c r="A498" s="180" t="s">
        <v>514</v>
      </c>
      <c r="B498" s="243">
        <v>25124240.960000001</v>
      </c>
      <c r="C498" s="243">
        <f>E71</f>
        <v>24835341.48</v>
      </c>
      <c r="D498" s="243">
        <v>28615</v>
      </c>
      <c r="E498" s="180">
        <f>E59</f>
        <v>26274</v>
      </c>
      <c r="F498" s="327">
        <f t="shared" si="19"/>
        <v>878.0094691595317</v>
      </c>
      <c r="G498" s="328">
        <f t="shared" si="20"/>
        <v>945.24402374971453</v>
      </c>
      <c r="H498" s="329" t="str">
        <f t="shared" si="21"/>
        <v/>
      </c>
      <c r="I498" s="330"/>
      <c r="K498" s="264"/>
      <c r="L498" s="264"/>
    </row>
    <row r="499" spans="1:12" ht="12.65" customHeight="1" x14ac:dyDescent="0.35">
      <c r="A499" s="180" t="s">
        <v>515</v>
      </c>
      <c r="B499" s="243">
        <v>0</v>
      </c>
      <c r="C499" s="243">
        <f>F71</f>
        <v>0</v>
      </c>
      <c r="D499" s="243">
        <v>0</v>
      </c>
      <c r="E499" s="180">
        <f>F59</f>
        <v>0</v>
      </c>
      <c r="F499" s="327" t="str">
        <f t="shared" ref="F499:F520" si="22">IF(B498=0,"",IF(D499=0,"",B499/D499))</f>
        <v/>
      </c>
      <c r="G499" s="327" t="str">
        <f t="shared" si="18"/>
        <v/>
      </c>
      <c r="H499" s="329" t="str">
        <f t="shared" ref="H499:H507" si="23">IF(B498=0,"",IF(C499=0,"",IF(D499=0,"",IF(E499=0,"",IF(G499/F499-1&lt;-0.25,G499/F499-1,IF(G499/F499-1&gt;0.25,G499/F499-1,""))))))</f>
        <v/>
      </c>
      <c r="I499" s="330"/>
      <c r="K499" s="264"/>
      <c r="L499" s="264"/>
    </row>
    <row r="500" spans="1:12" ht="12.65" customHeight="1" x14ac:dyDescent="0.35">
      <c r="A500" s="180" t="s">
        <v>516</v>
      </c>
      <c r="B500" s="243">
        <v>0</v>
      </c>
      <c r="C500" s="243">
        <f>G71</f>
        <v>0</v>
      </c>
      <c r="D500" s="243">
        <v>0</v>
      </c>
      <c r="E500" s="180">
        <f>G59</f>
        <v>0</v>
      </c>
      <c r="F500" s="327" t="str">
        <f t="shared" si="22"/>
        <v/>
      </c>
      <c r="G500" s="327" t="str">
        <f t="shared" si="18"/>
        <v/>
      </c>
      <c r="H500" s="329" t="str">
        <f t="shared" si="23"/>
        <v/>
      </c>
      <c r="I500" s="330"/>
      <c r="K500" s="264"/>
      <c r="L500" s="264"/>
    </row>
    <row r="501" spans="1:12" ht="12.65" customHeight="1" x14ac:dyDescent="0.35">
      <c r="A501" s="180" t="s">
        <v>517</v>
      </c>
      <c r="B501" s="243">
        <v>0</v>
      </c>
      <c r="C501" s="243">
        <f>H71</f>
        <v>0</v>
      </c>
      <c r="D501" s="243">
        <v>0</v>
      </c>
      <c r="E501" s="180">
        <f>H59</f>
        <v>0</v>
      </c>
      <c r="F501" s="327" t="str">
        <f t="shared" si="22"/>
        <v/>
      </c>
      <c r="G501" s="327" t="str">
        <f t="shared" si="18"/>
        <v/>
      </c>
      <c r="H501" s="329" t="str">
        <f t="shared" si="23"/>
        <v/>
      </c>
      <c r="I501" s="330"/>
      <c r="K501" s="264"/>
      <c r="L501" s="264"/>
    </row>
    <row r="502" spans="1:12" ht="12.65" customHeight="1" x14ac:dyDescent="0.35">
      <c r="A502" s="180" t="s">
        <v>518</v>
      </c>
      <c r="B502" s="243">
        <v>0</v>
      </c>
      <c r="C502" s="243">
        <f>I71</f>
        <v>0</v>
      </c>
      <c r="D502" s="243">
        <v>0</v>
      </c>
      <c r="E502" s="180">
        <f>I59</f>
        <v>0</v>
      </c>
      <c r="F502" s="327" t="str">
        <f t="shared" si="22"/>
        <v/>
      </c>
      <c r="G502" s="327" t="str">
        <f t="shared" si="18"/>
        <v/>
      </c>
      <c r="H502" s="329" t="str">
        <f t="shared" si="23"/>
        <v/>
      </c>
      <c r="I502" s="330"/>
      <c r="K502" s="264"/>
      <c r="L502" s="264"/>
    </row>
    <row r="503" spans="1:12" ht="12.65" customHeight="1" x14ac:dyDescent="0.35">
      <c r="A503" s="180" t="s">
        <v>519</v>
      </c>
      <c r="B503" s="243">
        <v>2.69</v>
      </c>
      <c r="C503" s="243">
        <f>J71</f>
        <v>0</v>
      </c>
      <c r="D503" s="243">
        <v>0</v>
      </c>
      <c r="E503" s="180">
        <f>J59</f>
        <v>1795</v>
      </c>
      <c r="F503" s="327" t="str">
        <f t="shared" si="22"/>
        <v/>
      </c>
      <c r="G503" s="327" t="str">
        <f t="shared" si="18"/>
        <v/>
      </c>
      <c r="H503" s="329" t="str">
        <f t="shared" si="23"/>
        <v/>
      </c>
      <c r="I503" s="330"/>
      <c r="K503" s="264"/>
      <c r="L503" s="264"/>
    </row>
    <row r="504" spans="1:12" ht="12.65" customHeight="1" x14ac:dyDescent="0.35">
      <c r="A504" s="180" t="s">
        <v>520</v>
      </c>
      <c r="B504" s="243">
        <v>42193.65</v>
      </c>
      <c r="C504" s="243">
        <f>K71</f>
        <v>34313.879999999997</v>
      </c>
      <c r="D504" s="243">
        <v>0</v>
      </c>
      <c r="E504" s="180">
        <f>K59</f>
        <v>0</v>
      </c>
      <c r="F504" s="327" t="str">
        <f t="shared" si="22"/>
        <v/>
      </c>
      <c r="G504" s="327" t="str">
        <f t="shared" si="18"/>
        <v/>
      </c>
      <c r="H504" s="329" t="str">
        <f t="shared" si="23"/>
        <v/>
      </c>
      <c r="I504" s="330"/>
      <c r="K504" s="264"/>
      <c r="L504" s="264"/>
    </row>
    <row r="505" spans="1:12" ht="12.65" customHeight="1" x14ac:dyDescent="0.35">
      <c r="A505" s="180" t="s">
        <v>521</v>
      </c>
      <c r="B505" s="243">
        <v>0</v>
      </c>
      <c r="C505" s="243">
        <f>L71</f>
        <v>0</v>
      </c>
      <c r="D505" s="243">
        <v>0</v>
      </c>
      <c r="E505" s="180">
        <f>L59</f>
        <v>0</v>
      </c>
      <c r="F505" s="327" t="str">
        <f t="shared" si="22"/>
        <v/>
      </c>
      <c r="G505" s="327" t="str">
        <f t="shared" si="18"/>
        <v/>
      </c>
      <c r="H505" s="329" t="str">
        <f t="shared" si="23"/>
        <v/>
      </c>
      <c r="I505" s="330"/>
      <c r="K505" s="264"/>
      <c r="L505" s="264"/>
    </row>
    <row r="506" spans="1:12" ht="12.65" customHeight="1" x14ac:dyDescent="0.35">
      <c r="A506" s="180" t="s">
        <v>522</v>
      </c>
      <c r="B506" s="243">
        <v>0</v>
      </c>
      <c r="C506" s="243">
        <f>M71</f>
        <v>0</v>
      </c>
      <c r="D506" s="243">
        <v>0</v>
      </c>
      <c r="E506" s="180">
        <f>M59</f>
        <v>0</v>
      </c>
      <c r="F506" s="327" t="str">
        <f t="shared" si="22"/>
        <v/>
      </c>
      <c r="G506" s="327" t="str">
        <f t="shared" si="18"/>
        <v/>
      </c>
      <c r="H506" s="329" t="str">
        <f t="shared" si="23"/>
        <v/>
      </c>
      <c r="I506" s="330"/>
      <c r="K506" s="264"/>
      <c r="L506" s="264"/>
    </row>
    <row r="507" spans="1:12" ht="12.65" customHeight="1" x14ac:dyDescent="0.35">
      <c r="A507" s="180" t="s">
        <v>523</v>
      </c>
      <c r="B507" s="243">
        <v>0</v>
      </c>
      <c r="C507" s="243">
        <f>N71</f>
        <v>0</v>
      </c>
      <c r="D507" s="243">
        <v>0</v>
      </c>
      <c r="E507" s="180">
        <f>N59</f>
        <v>0</v>
      </c>
      <c r="F507" s="327" t="str">
        <f t="shared" si="22"/>
        <v/>
      </c>
      <c r="G507" s="327" t="str">
        <f t="shared" si="18"/>
        <v/>
      </c>
      <c r="H507" s="329" t="str">
        <f t="shared" si="23"/>
        <v/>
      </c>
      <c r="I507" s="330"/>
      <c r="K507" s="264"/>
      <c r="L507" s="264"/>
    </row>
    <row r="508" spans="1:12" ht="12.65" customHeight="1" x14ac:dyDescent="0.35">
      <c r="A508" s="180" t="s">
        <v>524</v>
      </c>
      <c r="B508" s="243">
        <v>4002808.05</v>
      </c>
      <c r="C508" s="243">
        <f>O71</f>
        <v>3891285.93</v>
      </c>
      <c r="D508" s="243">
        <v>1349</v>
      </c>
      <c r="E508" s="180">
        <f>O59</f>
        <v>1282</v>
      </c>
      <c r="F508" s="327">
        <f>IF(B508=0,"",IF(D508=0,"",B508/D508))</f>
        <v>2967.2409562638991</v>
      </c>
      <c r="G508" s="328">
        <f t="shared" ref="G508:G516" si="24">IF(C508=0,"",IF(E508=0,"",C508/E508))</f>
        <v>3035.3244383775354</v>
      </c>
      <c r="H508" s="329" t="str">
        <f>IF(B508=0,"",IF(C508=0,"",IF(D508=0,"",IF(E508=0,"",IF(G508/F508-1&lt;-0.25,G508/F508-1,IF(G508/F508-1&gt;0.25,G508/F508-1,""))))))</f>
        <v/>
      </c>
      <c r="I508" s="330"/>
      <c r="K508" s="264"/>
      <c r="L508" s="264"/>
    </row>
    <row r="509" spans="1:12" ht="12.65" customHeight="1" x14ac:dyDescent="0.35">
      <c r="A509" s="180" t="s">
        <v>525</v>
      </c>
      <c r="B509" s="243">
        <v>15402565.690000003</v>
      </c>
      <c r="C509" s="243">
        <f>P71</f>
        <v>14662073.65</v>
      </c>
      <c r="D509" s="243">
        <v>824986</v>
      </c>
      <c r="E509" s="180">
        <f>P59</f>
        <v>737015</v>
      </c>
      <c r="F509" s="327">
        <f>IF(B509=0,"",IF(D509=0,"",B509/D509))</f>
        <v>18.670093419767127</v>
      </c>
      <c r="G509" s="328">
        <f t="shared" si="24"/>
        <v>19.893860572715617</v>
      </c>
      <c r="H509" s="329" t="str">
        <f>IF(B509=0,"",IF(C509=0,"",IF(D509=0,"",IF(E509=0,"",IF(G509/F509-1&lt;-0.25,G509/F509-1,IF(G509/F509-1&gt;0.25,G509/F509-1,""))))))</f>
        <v/>
      </c>
      <c r="I509" s="330"/>
      <c r="K509" s="264"/>
      <c r="L509" s="264"/>
    </row>
    <row r="510" spans="1:12" ht="12.65" customHeight="1" x14ac:dyDescent="0.35">
      <c r="A510" s="180" t="s">
        <v>526</v>
      </c>
      <c r="B510" s="243">
        <v>2138068.4699999997</v>
      </c>
      <c r="C510" s="243">
        <f>Q71</f>
        <v>2221327.5259999996</v>
      </c>
      <c r="D510" s="243">
        <v>393888</v>
      </c>
      <c r="E510" s="180">
        <f>Q59</f>
        <v>329624</v>
      </c>
      <c r="F510" s="327">
        <f>IF(B510=0,"",IF(D510=0,"",B510/D510))</f>
        <v>5.4281127376310012</v>
      </c>
      <c r="G510" s="328">
        <f t="shared" si="24"/>
        <v>6.7389738793291736</v>
      </c>
      <c r="H510" s="329" t="str">
        <f>IF(B510=0,"",IF(C510=0,"",IF(D510=0,"",IF(E510=0,"",IF(G510/F510-1&lt;-0.25,G510/F510-1,IF(G510/F510-1&gt;0.25,G510/F510-1,""))))))</f>
        <v/>
      </c>
      <c r="I510" s="330"/>
      <c r="K510" s="264"/>
      <c r="L510" s="264"/>
    </row>
    <row r="511" spans="1:12" ht="12.65" customHeight="1" x14ac:dyDescent="0.35">
      <c r="A511" s="180" t="s">
        <v>527</v>
      </c>
      <c r="B511" s="243">
        <v>2793994.0599999996</v>
      </c>
      <c r="C511" s="363">
        <f>R71</f>
        <v>1190494.4400000004</v>
      </c>
      <c r="D511" s="243">
        <v>847527</v>
      </c>
      <c r="E511" s="180">
        <f>R59</f>
        <v>757108</v>
      </c>
      <c r="F511" s="327">
        <f>IF(B511=0,"",IF(D511=0,"",B511/D511))</f>
        <v>3.2966431275935748</v>
      </c>
      <c r="G511" s="328">
        <f t="shared" si="24"/>
        <v>1.5724235379892966</v>
      </c>
      <c r="H511" s="329">
        <f>IF(B511=0,"",IF(C511=0,"",IF(D511=0,"",IF(E511=0,"",IF(G511/F511-1&lt;-0.25,G511/F511-1,IF(G511/F511-1&gt;0.25,G511/F511-1,""))))))</f>
        <v>-0.52302282135794709</v>
      </c>
      <c r="I511" s="364" t="s">
        <v>1365</v>
      </c>
      <c r="K511" s="264"/>
      <c r="L511" s="264"/>
    </row>
    <row r="512" spans="1:12" ht="12.65" customHeight="1" x14ac:dyDescent="0.35">
      <c r="A512" s="180" t="s">
        <v>528</v>
      </c>
      <c r="B512" s="243">
        <v>28817222.949999999</v>
      </c>
      <c r="C512" s="243">
        <f>S71</f>
        <v>26799688.620000001</v>
      </c>
      <c r="D512" s="181" t="s">
        <v>529</v>
      </c>
      <c r="E512" s="181" t="s">
        <v>529</v>
      </c>
      <c r="F512" s="327"/>
      <c r="G512" s="328"/>
      <c r="H512" s="329"/>
      <c r="I512" s="330"/>
      <c r="K512" s="264"/>
      <c r="L512" s="264"/>
    </row>
    <row r="513" spans="1:12" ht="12.65" customHeight="1" x14ac:dyDescent="0.35">
      <c r="A513" s="180" t="s">
        <v>1246</v>
      </c>
      <c r="B513" s="243">
        <v>1045110.42</v>
      </c>
      <c r="C513" s="243">
        <f>T71</f>
        <v>1063300.26</v>
      </c>
      <c r="D513" s="181" t="s">
        <v>529</v>
      </c>
      <c r="E513" s="181" t="s">
        <v>529</v>
      </c>
      <c r="F513" s="327"/>
      <c r="G513" s="328"/>
      <c r="H513" s="329"/>
      <c r="I513" s="330"/>
      <c r="K513" s="264"/>
      <c r="L513" s="264"/>
    </row>
    <row r="514" spans="1:12" ht="12.65" customHeight="1" x14ac:dyDescent="0.35">
      <c r="A514" s="180" t="s">
        <v>530</v>
      </c>
      <c r="B514" s="243">
        <v>17736808.580000002</v>
      </c>
      <c r="C514" s="243">
        <f>U71</f>
        <v>21094909.59</v>
      </c>
      <c r="D514" s="243">
        <v>930337</v>
      </c>
      <c r="E514" s="180">
        <f>U59</f>
        <v>978198</v>
      </c>
      <c r="F514" s="327">
        <f>IF(B514=0,"",IF(D514=0,"",B514/D514))</f>
        <v>19.064928708629242</v>
      </c>
      <c r="G514" s="328">
        <f t="shared" si="24"/>
        <v>21.565071273913869</v>
      </c>
      <c r="H514" s="329" t="str">
        <f>IF(B514=0,"",IF(C514=0,"",IF(D514=0,"",IF(E514=0,"",IF(G514/F514-1&lt;-0.25,G514/F514-1,IF(G514/F514-1&gt;0.25,G514/F514-1,""))))))</f>
        <v/>
      </c>
      <c r="I514" s="330"/>
      <c r="K514" s="264"/>
      <c r="L514" s="264"/>
    </row>
    <row r="515" spans="1:12" ht="12.65" customHeight="1" x14ac:dyDescent="0.35">
      <c r="A515" s="180" t="s">
        <v>531</v>
      </c>
      <c r="B515" s="243">
        <v>32696.36</v>
      </c>
      <c r="C515" s="362">
        <f>V71</f>
        <v>47691.369999999995</v>
      </c>
      <c r="D515" s="243">
        <v>10935</v>
      </c>
      <c r="E515" s="180">
        <f>V59</f>
        <v>10476</v>
      </c>
      <c r="F515" s="327">
        <f>IF(B515=0,"",IF(D515=0,"",B515/D515))</f>
        <v>2.9900649291266577</v>
      </c>
      <c r="G515" s="328">
        <f t="shared" si="24"/>
        <v>4.5524408171057651</v>
      </c>
      <c r="H515" s="329">
        <f>IF(B515=0,"",IF(C515=0,"",IF(D515=0,"",IF(E515=0,"",IF(G515/F515-1&lt;-0.25,G515/F515-1,IF(G515/F515-1&gt;0.25,G515/F515-1,""))))))</f>
        <v>0.52252239500212072</v>
      </c>
      <c r="I515" s="330"/>
      <c r="K515" s="264"/>
      <c r="L515" s="264"/>
    </row>
    <row r="516" spans="1:12" ht="12.65" customHeight="1" x14ac:dyDescent="0.35">
      <c r="A516" s="180" t="s">
        <v>532</v>
      </c>
      <c r="B516" s="243">
        <v>1314109.04</v>
      </c>
      <c r="C516" s="243">
        <f>W71</f>
        <v>1225276.3999999999</v>
      </c>
      <c r="D516" s="243">
        <v>27626</v>
      </c>
      <c r="E516" s="180">
        <f>W59</f>
        <v>25967</v>
      </c>
      <c r="F516" s="327">
        <f>IF(B516=0,"",IF(D516=0,"",B516/D516))</f>
        <v>47.567836096430902</v>
      </c>
      <c r="G516" s="328">
        <f t="shared" si="24"/>
        <v>47.185905187353178</v>
      </c>
      <c r="H516" s="329" t="str">
        <f>IF(B516=0,"",IF(C516=0,"",IF(D516=0,"",IF(E516=0,"",IF(G516/F516-1&lt;-0.25,G516/F516-1,IF(G516/F516-1&gt;0.25,G516/F516-1,""))))))</f>
        <v/>
      </c>
      <c r="I516" s="330"/>
      <c r="K516" s="264"/>
      <c r="L516" s="264"/>
    </row>
    <row r="517" spans="1:12" ht="12.65" customHeight="1" x14ac:dyDescent="0.35">
      <c r="A517" s="180" t="s">
        <v>533</v>
      </c>
      <c r="B517" s="243">
        <v>1672554.2099999997</v>
      </c>
      <c r="C517" s="243">
        <f>X71</f>
        <v>1791050.4799999997</v>
      </c>
      <c r="D517" s="243">
        <v>15724</v>
      </c>
      <c r="E517" s="180">
        <f>X59</f>
        <v>15830</v>
      </c>
      <c r="F517" s="327">
        <f>IF(B517=0,"",IF(D517=0,"",B517/D517))</f>
        <v>106.3695122106334</v>
      </c>
      <c r="G517" s="328">
        <f t="shared" ref="G517:G518" si="25">IF(C517=0,"",IF(E517=0,"",C517/E517))</f>
        <v>113.14279722046746</v>
      </c>
      <c r="H517" s="329" t="str">
        <f>IF(B517=0,"",IF(C517=0,"",IF(D517=0,"",IF(E517=0,"",IF(G517/F517-1&lt;-0.25,G517/F517-1,IF(G517/F517-1&gt;0.25,G517/F517-1,""))))))</f>
        <v/>
      </c>
      <c r="I517" s="330"/>
      <c r="K517" s="264"/>
      <c r="L517" s="264"/>
    </row>
    <row r="518" spans="1:12" ht="12.65" customHeight="1" x14ac:dyDescent="0.35">
      <c r="A518" s="180" t="s">
        <v>534</v>
      </c>
      <c r="B518" s="243">
        <v>10992712.380000001</v>
      </c>
      <c r="C518" s="243">
        <f>Y71</f>
        <v>14075325.149999999</v>
      </c>
      <c r="D518" s="243">
        <v>345682</v>
      </c>
      <c r="E518" s="180">
        <f>Y59</f>
        <v>351419</v>
      </c>
      <c r="F518" s="327">
        <f>IF(B518=0,"",IF(D518=0,"",B518/D518))</f>
        <v>31.800071684380445</v>
      </c>
      <c r="G518" s="328">
        <f t="shared" si="25"/>
        <v>40.052829101443002</v>
      </c>
      <c r="H518" s="329">
        <f>IF(B518=0,"",IF(C518=0,"",IF(D518=0,"",IF(E518=0,"",IF(G518/F518-1&lt;-0.25,G518/F518-1,IF(G518/F518-1&gt;0.25,G518/F518-1,""))))))</f>
        <v>0.25952008847565411</v>
      </c>
      <c r="I518" s="330"/>
      <c r="K518" s="264"/>
      <c r="L518" s="264"/>
    </row>
    <row r="519" spans="1:12" ht="12.65" customHeight="1" x14ac:dyDescent="0.35">
      <c r="A519" s="180" t="s">
        <v>535</v>
      </c>
      <c r="B519" s="243">
        <v>0</v>
      </c>
      <c r="C519" s="243">
        <f>Z71</f>
        <v>0</v>
      </c>
      <c r="D519" s="243">
        <v>0</v>
      </c>
      <c r="E519" s="180">
        <f>Z59</f>
        <v>0</v>
      </c>
      <c r="F519" s="327" t="str">
        <f t="shared" si="22"/>
        <v/>
      </c>
      <c r="G519" s="327" t="str">
        <f t="shared" ref="G519:G535" si="26">IF(C519=0,"",IF(E519=0,"",C519/E519))</f>
        <v/>
      </c>
      <c r="H519" s="329" t="str">
        <f t="shared" ref="H519:H520" si="27">IF(B519=0,"",IF(C519=0,"",IF(D519=0,"",IF(E519=0,"",IF(G519/F519-1&lt;-0.25,G519/F519-1,IF(G519/F519-1&gt;0.25,G519/F519-1,""))))))</f>
        <v/>
      </c>
      <c r="I519" s="330"/>
      <c r="K519" s="264"/>
      <c r="L519" s="264"/>
    </row>
    <row r="520" spans="1:12" ht="12.65" customHeight="1" x14ac:dyDescent="0.35">
      <c r="A520" s="180" t="s">
        <v>536</v>
      </c>
      <c r="B520" s="243">
        <v>0</v>
      </c>
      <c r="C520" s="243">
        <f>AA71</f>
        <v>0</v>
      </c>
      <c r="D520" s="243">
        <v>0</v>
      </c>
      <c r="E520" s="180">
        <f>AA59</f>
        <v>0</v>
      </c>
      <c r="F520" s="327" t="str">
        <f t="shared" si="22"/>
        <v/>
      </c>
      <c r="G520" s="327" t="str">
        <f t="shared" si="26"/>
        <v/>
      </c>
      <c r="H520" s="329" t="str">
        <f t="shared" si="27"/>
        <v/>
      </c>
      <c r="I520" s="330"/>
      <c r="K520" s="264"/>
      <c r="L520" s="264"/>
    </row>
    <row r="521" spans="1:12" ht="12.65" customHeight="1" x14ac:dyDescent="0.35">
      <c r="A521" s="180" t="s">
        <v>537</v>
      </c>
      <c r="B521" s="243">
        <v>18393603.350000001</v>
      </c>
      <c r="C521" s="243">
        <f>AB71</f>
        <v>17940250.029999997</v>
      </c>
      <c r="D521" s="181" t="s">
        <v>529</v>
      </c>
      <c r="E521" s="181" t="s">
        <v>529</v>
      </c>
      <c r="F521" s="327"/>
      <c r="G521" s="328"/>
      <c r="H521" s="329"/>
      <c r="I521" s="330"/>
      <c r="K521" s="264"/>
      <c r="L521" s="264"/>
    </row>
    <row r="522" spans="1:12" ht="12.65" customHeight="1" x14ac:dyDescent="0.35">
      <c r="A522" s="180" t="s">
        <v>538</v>
      </c>
      <c r="B522" s="243">
        <v>3062428.09</v>
      </c>
      <c r="C522" s="243">
        <f>AC71</f>
        <v>3276620.3500000006</v>
      </c>
      <c r="D522" s="243">
        <v>15534</v>
      </c>
      <c r="E522" s="180">
        <f>AC59</f>
        <v>12386</v>
      </c>
      <c r="F522" s="327">
        <f t="shared" ref="F522:F546" si="28">IF(B522=0,"",IF(D522=0,"",B522/D522))</f>
        <v>197.14356186429765</v>
      </c>
      <c r="G522" s="328">
        <f t="shared" si="26"/>
        <v>264.54225335055713</v>
      </c>
      <c r="H522" s="329">
        <f t="shared" ref="H522:H546" si="29">IF(B522=0,"",IF(C522=0,"",IF(D522=0,"",IF(E522=0,"",IF(G522/F522-1&lt;-0.25,G522/F522-1,IF(G522/F522-1&gt;0.25,G522/F522-1,""))))))</f>
        <v>0.34187619848652662</v>
      </c>
      <c r="I522" s="330" t="s">
        <v>1364</v>
      </c>
      <c r="K522" s="264"/>
      <c r="L522" s="264"/>
    </row>
    <row r="523" spans="1:12" ht="12.65" customHeight="1" x14ac:dyDescent="0.35">
      <c r="A523" s="180" t="s">
        <v>539</v>
      </c>
      <c r="B523" s="243">
        <v>723844.94000000006</v>
      </c>
      <c r="C523" s="243">
        <f>AD71</f>
        <v>1014907.49</v>
      </c>
      <c r="D523" s="243">
        <v>1320</v>
      </c>
      <c r="E523" s="180">
        <f>AD59</f>
        <v>1829</v>
      </c>
      <c r="F523" s="327">
        <f t="shared" si="28"/>
        <v>548.36737878787881</v>
      </c>
      <c r="G523" s="328">
        <f t="shared" si="26"/>
        <v>554.8974794969929</v>
      </c>
      <c r="H523" s="329" t="str">
        <f t="shared" si="29"/>
        <v/>
      </c>
      <c r="I523" s="330"/>
      <c r="K523" s="264"/>
      <c r="L523" s="264"/>
    </row>
    <row r="524" spans="1:12" ht="12.65" customHeight="1" x14ac:dyDescent="0.35">
      <c r="A524" s="180" t="s">
        <v>540</v>
      </c>
      <c r="B524" s="243">
        <v>3491482.4900000007</v>
      </c>
      <c r="C524" s="243">
        <f>AE71</f>
        <v>3260209.16</v>
      </c>
      <c r="D524" s="243">
        <v>31943</v>
      </c>
      <c r="E524" s="180">
        <f>AE59</f>
        <v>27314</v>
      </c>
      <c r="F524" s="327">
        <f t="shared" si="28"/>
        <v>109.30352471590022</v>
      </c>
      <c r="G524" s="328">
        <f t="shared" si="26"/>
        <v>119.36037050596764</v>
      </c>
      <c r="H524" s="329" t="str">
        <f t="shared" si="29"/>
        <v/>
      </c>
      <c r="I524" s="330"/>
      <c r="K524" s="264"/>
      <c r="L524" s="264"/>
    </row>
    <row r="525" spans="1:12" ht="12.65" customHeight="1" x14ac:dyDescent="0.35">
      <c r="A525" s="180" t="s">
        <v>541</v>
      </c>
      <c r="B525" s="243">
        <v>0</v>
      </c>
      <c r="C525" s="243">
        <f>AF71</f>
        <v>0</v>
      </c>
      <c r="D525" s="243">
        <v>0</v>
      </c>
      <c r="E525" s="180">
        <f>AF59</f>
        <v>0</v>
      </c>
      <c r="F525" s="327" t="str">
        <f t="shared" si="28"/>
        <v/>
      </c>
      <c r="G525" s="328" t="str">
        <f t="shared" si="26"/>
        <v/>
      </c>
      <c r="H525" s="329" t="str">
        <f t="shared" si="29"/>
        <v/>
      </c>
      <c r="I525" s="330"/>
      <c r="K525" s="264"/>
      <c r="L525" s="264"/>
    </row>
    <row r="526" spans="1:12" ht="12.65" customHeight="1" x14ac:dyDescent="0.35">
      <c r="A526" s="180" t="s">
        <v>542</v>
      </c>
      <c r="B526" s="243">
        <v>13922886.120000001</v>
      </c>
      <c r="C526" s="243">
        <f>AG71</f>
        <v>14832673.690000001</v>
      </c>
      <c r="D526" s="243">
        <v>37718</v>
      </c>
      <c r="E526" s="180">
        <f>AG59</f>
        <v>33794</v>
      </c>
      <c r="F526" s="327">
        <f t="shared" si="28"/>
        <v>369.13108118139883</v>
      </c>
      <c r="G526" s="328">
        <f t="shared" si="26"/>
        <v>438.91441350535604</v>
      </c>
      <c r="H526" s="329" t="str">
        <f t="shared" si="29"/>
        <v/>
      </c>
      <c r="I526" s="330"/>
      <c r="K526" s="264"/>
      <c r="L526" s="264"/>
    </row>
    <row r="527" spans="1:12" ht="12.65" customHeight="1" x14ac:dyDescent="0.35">
      <c r="A527" s="180" t="s">
        <v>543</v>
      </c>
      <c r="B527" s="243">
        <v>0</v>
      </c>
      <c r="C527" s="243">
        <f>AH71</f>
        <v>0</v>
      </c>
      <c r="D527" s="243">
        <v>0</v>
      </c>
      <c r="E527" s="180">
        <f>AH59</f>
        <v>0</v>
      </c>
      <c r="F527" s="327" t="str">
        <f t="shared" si="28"/>
        <v/>
      </c>
      <c r="G527" s="328" t="str">
        <f t="shared" si="26"/>
        <v/>
      </c>
      <c r="H527" s="329" t="str">
        <f t="shared" si="29"/>
        <v/>
      </c>
      <c r="I527" s="330"/>
      <c r="K527" s="264"/>
      <c r="L527" s="264"/>
    </row>
    <row r="528" spans="1:12" ht="12.65" customHeight="1" x14ac:dyDescent="0.35">
      <c r="A528" s="180" t="s">
        <v>544</v>
      </c>
      <c r="B528" s="243">
        <v>3148777.6200000006</v>
      </c>
      <c r="C528" s="243">
        <f>AI71</f>
        <v>3000995.41</v>
      </c>
      <c r="D528" s="243">
        <v>9722</v>
      </c>
      <c r="E528" s="180">
        <f>AI59</f>
        <v>9330</v>
      </c>
      <c r="F528" s="327">
        <f t="shared" si="28"/>
        <v>323.88167249537139</v>
      </c>
      <c r="G528" s="328">
        <f t="shared" si="26"/>
        <v>321.65009753483389</v>
      </c>
      <c r="H528" s="329" t="str">
        <f t="shared" si="29"/>
        <v/>
      </c>
      <c r="I528" s="330"/>
      <c r="K528" s="264"/>
      <c r="L528" s="264"/>
    </row>
    <row r="529" spans="1:12" ht="12.65" customHeight="1" x14ac:dyDescent="0.35">
      <c r="A529" s="180" t="s">
        <v>545</v>
      </c>
      <c r="B529" s="243">
        <v>29390191.420000002</v>
      </c>
      <c r="C529" s="243">
        <f>AJ71</f>
        <v>33031581.23</v>
      </c>
      <c r="D529" s="243">
        <v>190812</v>
      </c>
      <c r="E529" s="180">
        <f>AJ59</f>
        <v>149831</v>
      </c>
      <c r="F529" s="327">
        <f t="shared" si="28"/>
        <v>154.02695543257238</v>
      </c>
      <c r="G529" s="328">
        <f t="shared" si="26"/>
        <v>220.45892525578819</v>
      </c>
      <c r="H529" s="329">
        <f t="shared" si="29"/>
        <v>0.4313009345451706</v>
      </c>
      <c r="I529" s="330" t="s">
        <v>1366</v>
      </c>
      <c r="K529" s="264"/>
      <c r="L529" s="264"/>
    </row>
    <row r="530" spans="1:12" ht="12.65" customHeight="1" x14ac:dyDescent="0.35">
      <c r="A530" s="180" t="s">
        <v>546</v>
      </c>
      <c r="B530" s="243">
        <v>1108210.96</v>
      </c>
      <c r="C530" s="243">
        <f>AK71</f>
        <v>1025621.66</v>
      </c>
      <c r="D530" s="243">
        <v>9832</v>
      </c>
      <c r="E530" s="180">
        <f>AK59</f>
        <v>8391</v>
      </c>
      <c r="F530" s="327">
        <f t="shared" si="28"/>
        <v>112.71470301057771</v>
      </c>
      <c r="G530" s="328">
        <f t="shared" si="26"/>
        <v>122.22877606959838</v>
      </c>
      <c r="H530" s="329" t="str">
        <f t="shared" si="29"/>
        <v/>
      </c>
      <c r="I530" s="330"/>
      <c r="K530" s="264"/>
      <c r="L530" s="264"/>
    </row>
    <row r="531" spans="1:12" ht="12.65" customHeight="1" x14ac:dyDescent="0.35">
      <c r="A531" s="180" t="s">
        <v>547</v>
      </c>
      <c r="B531" s="243">
        <v>856697.80999999994</v>
      </c>
      <c r="C531" s="243">
        <f>AL71</f>
        <v>793241.17</v>
      </c>
      <c r="D531" s="243">
        <v>7348</v>
      </c>
      <c r="E531" s="180">
        <f>AL59</f>
        <v>5796</v>
      </c>
      <c r="F531" s="327">
        <f t="shared" si="28"/>
        <v>116.58925013609145</v>
      </c>
      <c r="G531" s="328">
        <f t="shared" si="26"/>
        <v>136.86010524499656</v>
      </c>
      <c r="H531" s="329" t="str">
        <f t="shared" si="29"/>
        <v/>
      </c>
      <c r="I531" s="330"/>
      <c r="K531" s="264"/>
      <c r="L531" s="264"/>
    </row>
    <row r="532" spans="1:12" ht="12.65" customHeight="1" x14ac:dyDescent="0.35">
      <c r="A532" s="180" t="s">
        <v>548</v>
      </c>
      <c r="B532" s="243">
        <v>0</v>
      </c>
      <c r="C532" s="243">
        <f>AM71</f>
        <v>0</v>
      </c>
      <c r="D532" s="243">
        <v>0</v>
      </c>
      <c r="E532" s="180">
        <f>AM59</f>
        <v>0</v>
      </c>
      <c r="F532" s="327" t="str">
        <f t="shared" si="28"/>
        <v/>
      </c>
      <c r="G532" s="328" t="str">
        <f t="shared" si="26"/>
        <v/>
      </c>
      <c r="H532" s="329" t="str">
        <f t="shared" si="29"/>
        <v/>
      </c>
      <c r="I532" s="330"/>
      <c r="K532" s="264"/>
      <c r="L532" s="264"/>
    </row>
    <row r="533" spans="1:12" ht="12.65" customHeight="1" x14ac:dyDescent="0.35">
      <c r="A533" s="180" t="s">
        <v>1247</v>
      </c>
      <c r="B533" s="243">
        <v>0</v>
      </c>
      <c r="C533" s="243">
        <f>AN71</f>
        <v>0</v>
      </c>
      <c r="D533" s="243">
        <v>0</v>
      </c>
      <c r="E533" s="180">
        <f>AN59</f>
        <v>0</v>
      </c>
      <c r="F533" s="327" t="str">
        <f t="shared" si="28"/>
        <v/>
      </c>
      <c r="G533" s="328" t="str">
        <f t="shared" si="26"/>
        <v/>
      </c>
      <c r="H533" s="329" t="str">
        <f t="shared" si="29"/>
        <v/>
      </c>
      <c r="I533" s="330"/>
      <c r="K533" s="264"/>
      <c r="L533" s="264"/>
    </row>
    <row r="534" spans="1:12" ht="12.65" customHeight="1" x14ac:dyDescent="0.35">
      <c r="A534" s="180" t="s">
        <v>549</v>
      </c>
      <c r="B534" s="243">
        <v>0</v>
      </c>
      <c r="C534" s="243">
        <f>AO71</f>
        <v>0</v>
      </c>
      <c r="D534" s="243">
        <v>0</v>
      </c>
      <c r="E534" s="180">
        <f>AO59</f>
        <v>0</v>
      </c>
      <c r="F534" s="327" t="str">
        <f t="shared" si="28"/>
        <v/>
      </c>
      <c r="G534" s="328" t="str">
        <f t="shared" si="26"/>
        <v/>
      </c>
      <c r="H534" s="329" t="str">
        <f t="shared" si="29"/>
        <v/>
      </c>
      <c r="I534" s="330"/>
      <c r="K534" s="264"/>
      <c r="L534" s="264"/>
    </row>
    <row r="535" spans="1:12" ht="12.65" customHeight="1" x14ac:dyDescent="0.35">
      <c r="A535" s="180" t="s">
        <v>550</v>
      </c>
      <c r="B535" s="243">
        <v>37661339.769999996</v>
      </c>
      <c r="C535" s="243">
        <f>AP71</f>
        <v>44536121.649999999</v>
      </c>
      <c r="D535" s="243">
        <v>44646</v>
      </c>
      <c r="E535" s="180">
        <f>AP59</f>
        <v>44623</v>
      </c>
      <c r="F535" s="327">
        <f t="shared" si="28"/>
        <v>843.55462460242791</v>
      </c>
      <c r="G535" s="328">
        <f t="shared" si="26"/>
        <v>998.05305896062566</v>
      </c>
      <c r="H535" s="329" t="str">
        <f t="shared" si="29"/>
        <v/>
      </c>
      <c r="I535" s="330"/>
      <c r="K535" s="264"/>
      <c r="L535" s="264"/>
    </row>
    <row r="536" spans="1:12" ht="12.65" customHeight="1" x14ac:dyDescent="0.35">
      <c r="A536" s="180" t="s">
        <v>551</v>
      </c>
      <c r="B536" s="243">
        <v>0</v>
      </c>
      <c r="C536" s="243">
        <f>AQ71</f>
        <v>0</v>
      </c>
      <c r="D536" s="243">
        <v>0</v>
      </c>
      <c r="E536" s="180">
        <f>AQ59</f>
        <v>0</v>
      </c>
      <c r="F536" s="327" t="str">
        <f t="shared" si="28"/>
        <v/>
      </c>
      <c r="G536" s="328" t="str">
        <f t="shared" ref="G536:G575" si="30">IF(C536=0,"",IF(E536=0,"",C536/E536))</f>
        <v/>
      </c>
      <c r="H536" s="329" t="str">
        <f t="shared" si="29"/>
        <v/>
      </c>
      <c r="I536" s="330"/>
      <c r="K536" s="264"/>
      <c r="L536" s="264"/>
    </row>
    <row r="537" spans="1:12" ht="12.65" customHeight="1" x14ac:dyDescent="0.35">
      <c r="A537" s="180" t="s">
        <v>552</v>
      </c>
      <c r="B537" s="243">
        <v>10354651</v>
      </c>
      <c r="C537" s="243">
        <f>AR71</f>
        <v>11758417.280000001</v>
      </c>
      <c r="D537" s="243">
        <v>40436</v>
      </c>
      <c r="E537" s="180">
        <f>AR59</f>
        <v>42459</v>
      </c>
      <c r="F537" s="327">
        <f t="shared" si="28"/>
        <v>256.07505688000793</v>
      </c>
      <c r="G537" s="328">
        <f t="shared" si="30"/>
        <v>276.93580348100522</v>
      </c>
      <c r="H537" s="329" t="str">
        <f t="shared" si="29"/>
        <v/>
      </c>
      <c r="I537" s="330"/>
      <c r="K537" s="264"/>
      <c r="L537" s="264"/>
    </row>
    <row r="538" spans="1:12" ht="12.65" customHeight="1" x14ac:dyDescent="0.35">
      <c r="A538" s="180" t="s">
        <v>553</v>
      </c>
      <c r="B538" s="243">
        <v>0</v>
      </c>
      <c r="C538" s="243">
        <f>AS71</f>
        <v>0</v>
      </c>
      <c r="D538" s="243">
        <v>0</v>
      </c>
      <c r="E538" s="180">
        <f>AS59</f>
        <v>0</v>
      </c>
      <c r="F538" s="327" t="str">
        <f t="shared" si="28"/>
        <v/>
      </c>
      <c r="G538" s="328" t="str">
        <f t="shared" si="30"/>
        <v/>
      </c>
      <c r="H538" s="329" t="str">
        <f t="shared" si="29"/>
        <v/>
      </c>
      <c r="I538" s="330"/>
      <c r="K538" s="264"/>
      <c r="L538" s="264"/>
    </row>
    <row r="539" spans="1:12" ht="12.65" customHeight="1" x14ac:dyDescent="0.35">
      <c r="A539" s="180" t="s">
        <v>554</v>
      </c>
      <c r="B539" s="243">
        <v>0</v>
      </c>
      <c r="C539" s="243">
        <f>AT71</f>
        <v>0</v>
      </c>
      <c r="D539" s="243">
        <v>0</v>
      </c>
      <c r="E539" s="180">
        <f>AT59</f>
        <v>0</v>
      </c>
      <c r="F539" s="327" t="str">
        <f t="shared" si="28"/>
        <v/>
      </c>
      <c r="G539" s="328" t="str">
        <f t="shared" si="30"/>
        <v/>
      </c>
      <c r="H539" s="329" t="str">
        <f t="shared" si="29"/>
        <v/>
      </c>
      <c r="I539" s="330"/>
      <c r="K539" s="264"/>
      <c r="L539" s="264"/>
    </row>
    <row r="540" spans="1:12" ht="12.65" customHeight="1" x14ac:dyDescent="0.35">
      <c r="A540" s="180" t="s">
        <v>555</v>
      </c>
      <c r="B540" s="243">
        <v>0</v>
      </c>
      <c r="C540" s="243">
        <f>AU71</f>
        <v>0</v>
      </c>
      <c r="D540" s="243">
        <v>0</v>
      </c>
      <c r="E540" s="180">
        <f>AU59</f>
        <v>0</v>
      </c>
      <c r="F540" s="327" t="str">
        <f t="shared" si="28"/>
        <v/>
      </c>
      <c r="G540" s="328" t="str">
        <f t="shared" si="30"/>
        <v/>
      </c>
      <c r="H540" s="329" t="str">
        <f t="shared" si="29"/>
        <v/>
      </c>
      <c r="I540" s="330"/>
      <c r="K540" s="264"/>
      <c r="L540" s="264"/>
    </row>
    <row r="541" spans="1:12" ht="12.65" customHeight="1" x14ac:dyDescent="0.35">
      <c r="A541" s="180" t="s">
        <v>556</v>
      </c>
      <c r="B541" s="243">
        <v>0</v>
      </c>
      <c r="C541" s="243">
        <f>AV71</f>
        <v>0</v>
      </c>
      <c r="D541" s="181" t="s">
        <v>529</v>
      </c>
      <c r="E541" s="181" t="s">
        <v>529</v>
      </c>
      <c r="F541" s="327" t="str">
        <f t="shared" si="28"/>
        <v/>
      </c>
      <c r="G541" s="328" t="str">
        <f t="shared" si="30"/>
        <v/>
      </c>
      <c r="H541" s="329" t="str">
        <f t="shared" si="29"/>
        <v/>
      </c>
      <c r="I541" s="330"/>
      <c r="K541" s="264"/>
      <c r="L541" s="264"/>
    </row>
    <row r="542" spans="1:12" ht="12.65" customHeight="1" x14ac:dyDescent="0.35">
      <c r="A542" s="180" t="s">
        <v>1248</v>
      </c>
      <c r="B542" s="243">
        <v>0</v>
      </c>
      <c r="C542" s="243">
        <f>AW71</f>
        <v>0</v>
      </c>
      <c r="D542" s="181" t="s">
        <v>529</v>
      </c>
      <c r="E542" s="181" t="s">
        <v>529</v>
      </c>
      <c r="F542" s="327" t="str">
        <f t="shared" si="28"/>
        <v/>
      </c>
      <c r="G542" s="328" t="str">
        <f t="shared" si="30"/>
        <v/>
      </c>
      <c r="H542" s="329" t="str">
        <f t="shared" si="29"/>
        <v/>
      </c>
      <c r="I542" s="330"/>
      <c r="K542" s="264"/>
      <c r="L542" s="264"/>
    </row>
    <row r="543" spans="1:12" ht="12.65" customHeight="1" x14ac:dyDescent="0.35">
      <c r="A543" s="180" t="s">
        <v>557</v>
      </c>
      <c r="B543" s="243">
        <v>0</v>
      </c>
      <c r="C543" s="243">
        <f>AX71</f>
        <v>0</v>
      </c>
      <c r="D543" s="181" t="s">
        <v>529</v>
      </c>
      <c r="E543" s="181" t="s">
        <v>529</v>
      </c>
      <c r="F543" s="327" t="str">
        <f t="shared" si="28"/>
        <v/>
      </c>
      <c r="G543" s="328" t="str">
        <f t="shared" si="30"/>
        <v/>
      </c>
      <c r="H543" s="329" t="str">
        <f t="shared" si="29"/>
        <v/>
      </c>
      <c r="I543" s="330"/>
      <c r="K543" s="264"/>
      <c r="L543" s="264"/>
    </row>
    <row r="544" spans="1:12" ht="12.65" customHeight="1" x14ac:dyDescent="0.35">
      <c r="A544" s="180" t="s">
        <v>558</v>
      </c>
      <c r="B544" s="243">
        <v>5516718.5799999991</v>
      </c>
      <c r="C544" s="243">
        <f>AY71</f>
        <v>5379993.7000000002</v>
      </c>
      <c r="D544" s="243">
        <v>1185247</v>
      </c>
      <c r="E544" s="180">
        <f>AY59</f>
        <v>992857</v>
      </c>
      <c r="F544" s="327">
        <f t="shared" si="28"/>
        <v>4.654488541207022</v>
      </c>
      <c r="G544" s="328">
        <f t="shared" si="30"/>
        <v>5.4186994703164704</v>
      </c>
      <c r="H544" s="329" t="str">
        <f t="shared" si="29"/>
        <v/>
      </c>
      <c r="I544" s="330"/>
      <c r="K544" s="264"/>
      <c r="L544" s="264"/>
    </row>
    <row r="545" spans="1:13" ht="12.65" customHeight="1" x14ac:dyDescent="0.35">
      <c r="A545" s="180" t="s">
        <v>559</v>
      </c>
      <c r="B545" s="243">
        <v>0</v>
      </c>
      <c r="C545" s="243">
        <f>AZ71</f>
        <v>0</v>
      </c>
      <c r="D545" s="243">
        <v>0</v>
      </c>
      <c r="E545" s="180">
        <f>AZ59</f>
        <v>0</v>
      </c>
      <c r="F545" s="327" t="str">
        <f t="shared" si="28"/>
        <v/>
      </c>
      <c r="G545" s="328" t="str">
        <f t="shared" si="30"/>
        <v/>
      </c>
      <c r="H545" s="329" t="str">
        <f t="shared" si="29"/>
        <v/>
      </c>
      <c r="I545" s="330"/>
      <c r="K545" s="264"/>
      <c r="L545" s="264"/>
    </row>
    <row r="546" spans="1:13" ht="12.65" customHeight="1" x14ac:dyDescent="0.35">
      <c r="A546" s="180" t="s">
        <v>560</v>
      </c>
      <c r="B546" s="243">
        <v>1138862.9100000001</v>
      </c>
      <c r="C546" s="243">
        <f>BA71</f>
        <v>1317603.58</v>
      </c>
      <c r="D546" s="243">
        <v>0</v>
      </c>
      <c r="E546" s="180">
        <f>BA59</f>
        <v>0</v>
      </c>
      <c r="F546" s="327" t="str">
        <f t="shared" si="28"/>
        <v/>
      </c>
      <c r="G546" s="328" t="str">
        <f t="shared" si="30"/>
        <v/>
      </c>
      <c r="H546" s="329" t="str">
        <f t="shared" si="29"/>
        <v/>
      </c>
      <c r="I546" s="330"/>
      <c r="K546" s="264"/>
      <c r="L546" s="264"/>
    </row>
    <row r="547" spans="1:13" ht="12.65" customHeight="1" x14ac:dyDescent="0.35">
      <c r="A547" s="180" t="s">
        <v>561</v>
      </c>
      <c r="B547" s="243">
        <v>3374070.67</v>
      </c>
      <c r="C547" s="243">
        <f>BB71</f>
        <v>3421014.4899999993</v>
      </c>
      <c r="D547" s="181" t="s">
        <v>529</v>
      </c>
      <c r="E547" s="181" t="s">
        <v>529</v>
      </c>
      <c r="F547" s="327"/>
      <c r="G547" s="328"/>
      <c r="H547" s="329"/>
      <c r="I547" s="330"/>
      <c r="K547" s="264"/>
      <c r="L547" s="264"/>
    </row>
    <row r="548" spans="1:13" ht="12.65" customHeight="1" x14ac:dyDescent="0.35">
      <c r="A548" s="180" t="s">
        <v>562</v>
      </c>
      <c r="B548" s="243">
        <v>0</v>
      </c>
      <c r="C548" s="243">
        <f>BC71</f>
        <v>0</v>
      </c>
      <c r="D548" s="181" t="s">
        <v>529</v>
      </c>
      <c r="E548" s="181" t="s">
        <v>529</v>
      </c>
      <c r="F548" s="327"/>
      <c r="G548" s="328"/>
      <c r="H548" s="329"/>
      <c r="I548" s="330"/>
      <c r="K548" s="264"/>
      <c r="L548" s="264"/>
    </row>
    <row r="549" spans="1:13" ht="12.65" customHeight="1" x14ac:dyDescent="0.35">
      <c r="A549" s="180" t="s">
        <v>563</v>
      </c>
      <c r="B549" s="243">
        <v>327877.30000000005</v>
      </c>
      <c r="C549" s="243">
        <f>BD71</f>
        <v>223682.68000000002</v>
      </c>
      <c r="D549" s="181" t="s">
        <v>529</v>
      </c>
      <c r="E549" s="181" t="s">
        <v>529</v>
      </c>
      <c r="F549" s="327"/>
      <c r="G549" s="328"/>
      <c r="H549" s="329"/>
      <c r="I549" s="330"/>
      <c r="K549" s="264"/>
      <c r="L549" s="264"/>
    </row>
    <row r="550" spans="1:13" ht="12.65" customHeight="1" x14ac:dyDescent="0.35">
      <c r="A550" s="180" t="s">
        <v>564</v>
      </c>
      <c r="B550" s="243">
        <v>3577933.9599999995</v>
      </c>
      <c r="C550" s="243">
        <f>BE71</f>
        <v>3571299.5199999996</v>
      </c>
      <c r="D550" s="243">
        <v>462666</v>
      </c>
      <c r="E550" s="180">
        <f>BE59</f>
        <v>354089</v>
      </c>
      <c r="F550" s="327">
        <f t="shared" ref="F550:F575" si="31">IF(B550=0,"",IF(D550=0,"",B550/D550))</f>
        <v>7.7332978001409209</v>
      </c>
      <c r="G550" s="328">
        <f t="shared" si="30"/>
        <v>10.085881007317369</v>
      </c>
      <c r="H550" s="329">
        <f t="shared" ref="H550:H575" si="32">IF(B550=0,"",IF(C550=0,"",IF(D550=0,"",IF(E550=0,"",IF(G550/F550-1&lt;-0.25,G550/F550-1,IF(G550/F550-1&gt;0.25,G550/F550-1,""))))))</f>
        <v>0.30421474356432743</v>
      </c>
      <c r="I550" s="330" t="s">
        <v>1363</v>
      </c>
      <c r="K550" s="264"/>
      <c r="L550" s="264"/>
    </row>
    <row r="551" spans="1:13" ht="12.65" customHeight="1" x14ac:dyDescent="0.35">
      <c r="A551" s="180" t="s">
        <v>565</v>
      </c>
      <c r="B551" s="243">
        <v>3325626.57</v>
      </c>
      <c r="C551" s="243">
        <f>BF71</f>
        <v>3951980.88</v>
      </c>
      <c r="D551" s="181" t="s">
        <v>529</v>
      </c>
      <c r="E551" s="181" t="s">
        <v>529</v>
      </c>
      <c r="F551" s="327"/>
      <c r="G551" s="328"/>
      <c r="H551" s="329"/>
      <c r="I551" s="330"/>
      <c r="J551" s="199"/>
      <c r="M551" s="268"/>
    </row>
    <row r="552" spans="1:13" ht="12.65" customHeight="1" x14ac:dyDescent="0.35">
      <c r="A552" s="180" t="s">
        <v>566</v>
      </c>
      <c r="B552" s="243">
        <v>313242.51999999996</v>
      </c>
      <c r="C552" s="243">
        <f>BG71</f>
        <v>111148.47</v>
      </c>
      <c r="D552" s="181" t="s">
        <v>529</v>
      </c>
      <c r="E552" s="181" t="s">
        <v>529</v>
      </c>
      <c r="F552" s="327"/>
      <c r="G552" s="328"/>
      <c r="H552" s="329"/>
      <c r="J552" s="199"/>
      <c r="M552" s="268"/>
    </row>
    <row r="553" spans="1:13" ht="12.65" customHeight="1" x14ac:dyDescent="0.35">
      <c r="A553" s="180" t="s">
        <v>567</v>
      </c>
      <c r="B553" s="243">
        <v>1984418.47</v>
      </c>
      <c r="C553" s="243">
        <f>BH71</f>
        <v>2035903.2</v>
      </c>
      <c r="D553" s="181" t="s">
        <v>529</v>
      </c>
      <c r="E553" s="181" t="s">
        <v>529</v>
      </c>
      <c r="F553" s="327"/>
      <c r="G553" s="328"/>
      <c r="H553" s="329"/>
      <c r="J553" s="199"/>
      <c r="M553" s="268"/>
    </row>
    <row r="554" spans="1:13" ht="12.65" customHeight="1" x14ac:dyDescent="0.35">
      <c r="A554" s="180" t="s">
        <v>568</v>
      </c>
      <c r="B554" s="243">
        <v>0</v>
      </c>
      <c r="C554" s="243">
        <f>BI71</f>
        <v>0</v>
      </c>
      <c r="D554" s="181" t="s">
        <v>529</v>
      </c>
      <c r="E554" s="181" t="s">
        <v>529</v>
      </c>
      <c r="F554" s="327"/>
      <c r="G554" s="328"/>
      <c r="H554" s="329"/>
      <c r="J554" s="199"/>
      <c r="M554" s="268"/>
    </row>
    <row r="555" spans="1:13" ht="12.65" customHeight="1" x14ac:dyDescent="0.35">
      <c r="A555" s="180" t="s">
        <v>569</v>
      </c>
      <c r="B555" s="243">
        <v>0</v>
      </c>
      <c r="C555" s="243">
        <f>BJ71</f>
        <v>0</v>
      </c>
      <c r="D555" s="181" t="s">
        <v>529</v>
      </c>
      <c r="E555" s="181" t="s">
        <v>529</v>
      </c>
      <c r="F555" s="327"/>
      <c r="G555" s="328"/>
      <c r="H555" s="329"/>
      <c r="J555" s="199"/>
      <c r="M555" s="268"/>
    </row>
    <row r="556" spans="1:13" ht="12.65" customHeight="1" x14ac:dyDescent="0.35">
      <c r="A556" s="180" t="s">
        <v>570</v>
      </c>
      <c r="B556" s="243">
        <v>9</v>
      </c>
      <c r="C556" s="243">
        <f>BK71</f>
        <v>69.34</v>
      </c>
      <c r="D556" s="181" t="s">
        <v>529</v>
      </c>
      <c r="E556" s="181" t="s">
        <v>529</v>
      </c>
      <c r="F556" s="327"/>
      <c r="G556" s="328"/>
      <c r="H556" s="329"/>
      <c r="J556" s="199"/>
      <c r="M556" s="268"/>
    </row>
    <row r="557" spans="1:13" ht="12.65" customHeight="1" x14ac:dyDescent="0.35">
      <c r="A557" s="180" t="s">
        <v>571</v>
      </c>
      <c r="B557" s="243">
        <v>1772761.7100000002</v>
      </c>
      <c r="C557" s="243">
        <f>BL71</f>
        <v>4350.95</v>
      </c>
      <c r="D557" s="181" t="s">
        <v>529</v>
      </c>
      <c r="E557" s="181" t="s">
        <v>529</v>
      </c>
      <c r="F557" s="327"/>
      <c r="G557" s="328"/>
      <c r="H557" s="329"/>
      <c r="J557" s="199"/>
      <c r="M557" s="268"/>
    </row>
    <row r="558" spans="1:13" ht="12.65" customHeight="1" x14ac:dyDescent="0.35">
      <c r="A558" s="180" t="s">
        <v>572</v>
      </c>
      <c r="B558" s="243">
        <v>0</v>
      </c>
      <c r="C558" s="243">
        <f>BM71</f>
        <v>0</v>
      </c>
      <c r="D558" s="181" t="s">
        <v>529</v>
      </c>
      <c r="E558" s="181" t="s">
        <v>529</v>
      </c>
      <c r="F558" s="327"/>
      <c r="G558" s="328"/>
      <c r="H558" s="329"/>
      <c r="J558" s="199"/>
      <c r="M558" s="268"/>
    </row>
    <row r="559" spans="1:13" ht="12.65" customHeight="1" x14ac:dyDescent="0.35">
      <c r="A559" s="180" t="s">
        <v>573</v>
      </c>
      <c r="B559" s="243">
        <v>144287838.03999999</v>
      </c>
      <c r="C559" s="243">
        <f>BN71</f>
        <v>191261506.43000001</v>
      </c>
      <c r="D559" s="181" t="s">
        <v>529</v>
      </c>
      <c r="E559" s="181" t="s">
        <v>529</v>
      </c>
      <c r="F559" s="327"/>
      <c r="G559" s="328"/>
      <c r="H559" s="329"/>
      <c r="J559" s="199"/>
      <c r="M559" s="268"/>
    </row>
    <row r="560" spans="1:13" ht="12.65" customHeight="1" x14ac:dyDescent="0.35">
      <c r="A560" s="180" t="s">
        <v>574</v>
      </c>
      <c r="B560" s="243">
        <v>0</v>
      </c>
      <c r="C560" s="243">
        <f>BO71</f>
        <v>0</v>
      </c>
      <c r="D560" s="181" t="s">
        <v>529</v>
      </c>
      <c r="E560" s="181" t="s">
        <v>529</v>
      </c>
      <c r="F560" s="327"/>
      <c r="G560" s="328"/>
      <c r="H560" s="329"/>
      <c r="J560" s="199"/>
      <c r="M560" s="268"/>
    </row>
    <row r="561" spans="1:13" ht="12.65" customHeight="1" x14ac:dyDescent="0.35">
      <c r="A561" s="180" t="s">
        <v>575</v>
      </c>
      <c r="B561" s="243">
        <v>247309.39</v>
      </c>
      <c r="C561" s="243">
        <f>BP71</f>
        <v>236613.01</v>
      </c>
      <c r="D561" s="181" t="s">
        <v>529</v>
      </c>
      <c r="E561" s="181" t="s">
        <v>529</v>
      </c>
      <c r="F561" s="327"/>
      <c r="G561" s="328"/>
      <c r="H561" s="329"/>
      <c r="J561" s="199"/>
      <c r="M561" s="268"/>
    </row>
    <row r="562" spans="1:13" ht="12.65" customHeight="1" x14ac:dyDescent="0.35">
      <c r="A562" s="180" t="s">
        <v>576</v>
      </c>
      <c r="B562" s="243">
        <v>0</v>
      </c>
      <c r="C562" s="243">
        <f>BQ71</f>
        <v>0</v>
      </c>
      <c r="D562" s="181" t="s">
        <v>529</v>
      </c>
      <c r="E562" s="181" t="s">
        <v>529</v>
      </c>
      <c r="F562" s="327"/>
      <c r="G562" s="328"/>
      <c r="H562" s="329"/>
      <c r="J562" s="199"/>
      <c r="M562" s="268"/>
    </row>
    <row r="563" spans="1:13" ht="12.65" customHeight="1" x14ac:dyDescent="0.35">
      <c r="A563" s="180" t="s">
        <v>577</v>
      </c>
      <c r="B563" s="243">
        <v>265123.31999999995</v>
      </c>
      <c r="C563" s="243">
        <f>BR71</f>
        <v>320887.99000000005</v>
      </c>
      <c r="D563" s="181" t="s">
        <v>529</v>
      </c>
      <c r="E563" s="181" t="s">
        <v>529</v>
      </c>
      <c r="F563" s="327"/>
      <c r="G563" s="328"/>
      <c r="H563" s="329"/>
      <c r="J563" s="199"/>
      <c r="M563" s="268"/>
    </row>
    <row r="564" spans="1:13" ht="12.65" customHeight="1" x14ac:dyDescent="0.35">
      <c r="A564" s="180" t="s">
        <v>1249</v>
      </c>
      <c r="B564" s="243">
        <v>0</v>
      </c>
      <c r="C564" s="243">
        <f>BS71</f>
        <v>0</v>
      </c>
      <c r="D564" s="181" t="s">
        <v>529</v>
      </c>
      <c r="E564" s="181" t="s">
        <v>529</v>
      </c>
      <c r="F564" s="327"/>
      <c r="G564" s="328"/>
      <c r="H564" s="329"/>
      <c r="J564" s="199"/>
      <c r="M564" s="268"/>
    </row>
    <row r="565" spans="1:13" ht="12.65" customHeight="1" x14ac:dyDescent="0.35">
      <c r="A565" s="180" t="s">
        <v>578</v>
      </c>
      <c r="B565" s="243">
        <v>50208.26</v>
      </c>
      <c r="C565" s="243">
        <f>BT71</f>
        <v>184333.39</v>
      </c>
      <c r="D565" s="181" t="s">
        <v>529</v>
      </c>
      <c r="E565" s="181" t="s">
        <v>529</v>
      </c>
      <c r="F565" s="327"/>
      <c r="G565" s="328"/>
      <c r="H565" s="329"/>
      <c r="J565" s="199"/>
      <c r="M565" s="268"/>
    </row>
    <row r="566" spans="1:13" ht="12.65" customHeight="1" x14ac:dyDescent="0.35">
      <c r="A566" s="180" t="s">
        <v>579</v>
      </c>
      <c r="B566" s="243">
        <v>0</v>
      </c>
      <c r="C566" s="243">
        <f>BU71</f>
        <v>0</v>
      </c>
      <c r="D566" s="181" t="s">
        <v>529</v>
      </c>
      <c r="E566" s="181" t="s">
        <v>529</v>
      </c>
      <c r="F566" s="327"/>
      <c r="G566" s="328"/>
      <c r="H566" s="329"/>
      <c r="J566" s="199"/>
      <c r="M566" s="268"/>
    </row>
    <row r="567" spans="1:13" ht="12.65" customHeight="1" x14ac:dyDescent="0.35">
      <c r="A567" s="180" t="s">
        <v>580</v>
      </c>
      <c r="B567" s="243">
        <v>234263.44</v>
      </c>
      <c r="C567" s="243">
        <f>BV71</f>
        <v>1035858.2900000002</v>
      </c>
      <c r="D567" s="181" t="s">
        <v>529</v>
      </c>
      <c r="E567" s="181" t="s">
        <v>529</v>
      </c>
      <c r="F567" s="327"/>
      <c r="G567" s="328"/>
      <c r="H567" s="329"/>
      <c r="J567" s="199"/>
      <c r="M567" s="268"/>
    </row>
    <row r="568" spans="1:13" ht="12.65" customHeight="1" x14ac:dyDescent="0.35">
      <c r="A568" s="180" t="s">
        <v>581</v>
      </c>
      <c r="B568" s="243">
        <v>0</v>
      </c>
      <c r="C568" s="243">
        <f>BW71</f>
        <v>0</v>
      </c>
      <c r="D568" s="181" t="s">
        <v>529</v>
      </c>
      <c r="E568" s="181" t="s">
        <v>529</v>
      </c>
      <c r="F568" s="327"/>
      <c r="G568" s="328"/>
      <c r="H568" s="329"/>
      <c r="J568" s="199"/>
      <c r="M568" s="268"/>
    </row>
    <row r="569" spans="1:13" ht="12.65" customHeight="1" x14ac:dyDescent="0.35">
      <c r="A569" s="180" t="s">
        <v>582</v>
      </c>
      <c r="B569" s="243">
        <v>198065.48</v>
      </c>
      <c r="C569" s="243">
        <f>BX71</f>
        <v>848735.54</v>
      </c>
      <c r="D569" s="181" t="s">
        <v>529</v>
      </c>
      <c r="E569" s="181" t="s">
        <v>529</v>
      </c>
      <c r="F569" s="327"/>
      <c r="G569" s="328"/>
      <c r="H569" s="329"/>
      <c r="J569" s="199"/>
      <c r="M569" s="268"/>
    </row>
    <row r="570" spans="1:13" ht="12.65" customHeight="1" x14ac:dyDescent="0.35">
      <c r="A570" s="180" t="s">
        <v>583</v>
      </c>
      <c r="B570" s="243">
        <v>655306.44999999995</v>
      </c>
      <c r="C570" s="243">
        <f>BY71</f>
        <v>339300.76</v>
      </c>
      <c r="D570" s="181" t="s">
        <v>529</v>
      </c>
      <c r="E570" s="181" t="s">
        <v>529</v>
      </c>
      <c r="F570" s="327"/>
      <c r="G570" s="328"/>
      <c r="H570" s="329"/>
      <c r="J570" s="199"/>
      <c r="M570" s="268"/>
    </row>
    <row r="571" spans="1:13" ht="12.65" customHeight="1" x14ac:dyDescent="0.35">
      <c r="A571" s="180" t="s">
        <v>584</v>
      </c>
      <c r="B571" s="243">
        <v>4.9400000000000004</v>
      </c>
      <c r="C571" s="243">
        <f>BZ71</f>
        <v>0</v>
      </c>
      <c r="D571" s="181" t="s">
        <v>529</v>
      </c>
      <c r="E571" s="181" t="s">
        <v>529</v>
      </c>
      <c r="F571" s="327"/>
      <c r="G571" s="328"/>
      <c r="H571" s="329"/>
      <c r="J571" s="199"/>
      <c r="M571" s="268"/>
    </row>
    <row r="572" spans="1:13" ht="12.65" customHeight="1" x14ac:dyDescent="0.35">
      <c r="A572" s="180" t="s">
        <v>585</v>
      </c>
      <c r="B572" s="243">
        <v>8198682.7999999998</v>
      </c>
      <c r="C572" s="243">
        <f>CA71</f>
        <v>7818270.9999999991</v>
      </c>
      <c r="D572" s="181" t="s">
        <v>529</v>
      </c>
      <c r="E572" s="181" t="s">
        <v>529</v>
      </c>
      <c r="F572" s="327"/>
      <c r="G572" s="328"/>
      <c r="H572" s="329"/>
      <c r="J572" s="199"/>
      <c r="M572" s="268"/>
    </row>
    <row r="573" spans="1:13" ht="12.65" customHeight="1" x14ac:dyDescent="0.35">
      <c r="A573" s="180" t="s">
        <v>586</v>
      </c>
      <c r="B573" s="243">
        <v>0</v>
      </c>
      <c r="C573" s="243">
        <f>CB71</f>
        <v>0</v>
      </c>
      <c r="D573" s="181" t="s">
        <v>529</v>
      </c>
      <c r="E573" s="181" t="s">
        <v>529</v>
      </c>
      <c r="F573" s="327" t="str">
        <f t="shared" si="31"/>
        <v/>
      </c>
      <c r="G573" s="328" t="str">
        <f t="shared" si="30"/>
        <v/>
      </c>
      <c r="H573" s="329" t="str">
        <f t="shared" si="32"/>
        <v/>
      </c>
      <c r="J573" s="199"/>
      <c r="M573" s="268"/>
    </row>
    <row r="574" spans="1:13" ht="12.65" customHeight="1" x14ac:dyDescent="0.35">
      <c r="A574" s="180" t="s">
        <v>587</v>
      </c>
      <c r="B574" s="243">
        <v>0</v>
      </c>
      <c r="C574" s="243">
        <f>CC71</f>
        <v>0</v>
      </c>
      <c r="D574" s="181" t="s">
        <v>529</v>
      </c>
      <c r="E574" s="181" t="s">
        <v>529</v>
      </c>
      <c r="F574" s="327" t="str">
        <f t="shared" si="31"/>
        <v/>
      </c>
      <c r="G574" s="328" t="str">
        <f t="shared" si="30"/>
        <v/>
      </c>
      <c r="H574" s="329" t="str">
        <f t="shared" si="32"/>
        <v/>
      </c>
      <c r="J574" s="199"/>
      <c r="M574" s="268"/>
    </row>
    <row r="575" spans="1:13" ht="12.65" customHeight="1" x14ac:dyDescent="0.35">
      <c r="A575" s="180" t="s">
        <v>588</v>
      </c>
      <c r="B575" s="180">
        <v>0</v>
      </c>
      <c r="C575" s="243">
        <f>CD71</f>
        <v>0</v>
      </c>
      <c r="D575" s="181" t="s">
        <v>529</v>
      </c>
      <c r="E575" s="181" t="s">
        <v>529</v>
      </c>
      <c r="F575" s="327" t="str">
        <f t="shared" si="31"/>
        <v/>
      </c>
      <c r="G575" s="328" t="str">
        <f t="shared" si="30"/>
        <v/>
      </c>
      <c r="H575" s="329" t="str">
        <f t="shared" si="32"/>
        <v/>
      </c>
    </row>
    <row r="576" spans="1:13" ht="12.65" customHeight="1" x14ac:dyDescent="0.35">
      <c r="D576" s="180">
        <v>0</v>
      </c>
      <c r="M576" s="268"/>
    </row>
    <row r="577" spans="13:13" ht="12.65" customHeight="1" x14ac:dyDescent="0.35">
      <c r="M577" s="268"/>
    </row>
    <row r="578" spans="13:13" ht="12.65" customHeight="1" x14ac:dyDescent="0.35">
      <c r="M578" s="268"/>
    </row>
    <row r="612" spans="1:14" ht="12.65" customHeight="1" x14ac:dyDescent="0.35">
      <c r="A612" s="196"/>
      <c r="C612" s="181" t="s">
        <v>589</v>
      </c>
      <c r="D612" s="180" t="e">
        <f>CE76-(BE76+CD76)</f>
        <v>#VALUE!</v>
      </c>
      <c r="E612" s="180" t="e">
        <f>SUM(C624:D647)+SUM(C668:D713)</f>
        <v>#VALUE!</v>
      </c>
      <c r="F612" s="299" t="e">
        <f>CE64-(AX64+BD64+BE64+BG64+BJ64+BN64+BP64+BQ64+CB64+CC64+CD64)</f>
        <v>#VALUE!</v>
      </c>
      <c r="G612" s="299" t="e">
        <f>CE77-(AX77+AY77+BD77+BE77+BG77+BJ77+BN77+BP77+BQ77+CB77+CC77+CD77)</f>
        <v>#VALUE!</v>
      </c>
      <c r="H612" s="324" t="e">
        <f>CE60-(AX60+AY60+AZ60+BD60+BE60+BG60+BJ60+BN61+BO61+BP61+BQ61+BR61+CB61+CC60+CD60)</f>
        <v>#VALUE!</v>
      </c>
      <c r="I612" s="299" t="e">
        <f>CE78-(AX78+AY78+AZ78+BD78+BE78+BF78+BG78+BJ78+BN78+BO78+BP78+BQ78+BR78+CB78+CC78+CD78)</f>
        <v>#VALUE!</v>
      </c>
      <c r="J612" s="180" t="e">
        <f>CE79-(AX79+AY79+AZ79+BA79+BD79+BE79+BF79+BG79+BJ79+BN79+BO79+BP79+BQ79+BR79+CB79+CC79+CD79)</f>
        <v>#VALUE!</v>
      </c>
      <c r="K612" s="180" t="e">
        <f>CE75-(AW75+AX75+AY75+AZ75+BA75+BB75+BC75+BD75+BE75+BF75+BG75+BH75+BI75+BJ75+BK75+BL75+BM75+BN75+BO75+BP75+BQ75+BR75+BS75+BT75+BU75+BV75+BW75+BX75+CB75+CC75+CD75)</f>
        <v>#VALUE!</v>
      </c>
      <c r="L612" s="197" t="e">
        <f>CE80-(AW80+AX80+AY80+AZ80+BA80+BB80+BC80+BD80+BE80+BF80+BG80+BH80+BI80+BJ80+BK80+BL80+BM80+BN80+BO80+BP80+BQ80+BR80+BS80+BT80+BU80+BV80+BW80+BX80+BY80+BZ80+CA80+CB80+CC80+CD80)</f>
        <v>#VALUE!</v>
      </c>
    </row>
    <row r="613" spans="1:14" ht="12.65" customHeight="1" x14ac:dyDescent="0.35">
      <c r="A613" s="196"/>
      <c r="B613" s="198" t="s">
        <v>140</v>
      </c>
      <c r="C613" s="181" t="s">
        <v>590</v>
      </c>
      <c r="D613" s="181" t="s">
        <v>591</v>
      </c>
      <c r="E613" s="198" t="s">
        <v>592</v>
      </c>
      <c r="F613" s="303" t="s">
        <v>593</v>
      </c>
      <c r="G613" s="303" t="s">
        <v>594</v>
      </c>
      <c r="H613" s="303" t="s">
        <v>595</v>
      </c>
      <c r="I613" s="303" t="s">
        <v>596</v>
      </c>
      <c r="J613" s="181" t="s">
        <v>597</v>
      </c>
      <c r="K613" s="181" t="s">
        <v>598</v>
      </c>
      <c r="L613" s="198" t="s">
        <v>599</v>
      </c>
    </row>
    <row r="614" spans="1:14" ht="12.65" customHeight="1" x14ac:dyDescent="0.35">
      <c r="A614" s="196">
        <v>8430</v>
      </c>
      <c r="B614" s="198" t="s">
        <v>601</v>
      </c>
      <c r="C614" s="180">
        <f>BE71</f>
        <v>3571299.5199999996</v>
      </c>
      <c r="N614" s="199" t="s">
        <v>600</v>
      </c>
    </row>
    <row r="615" spans="1:14" ht="12.65" customHeight="1" x14ac:dyDescent="0.35">
      <c r="A615" s="196"/>
      <c r="B615" s="200" t="s">
        <v>603</v>
      </c>
      <c r="C615" s="275">
        <f>CD69-CD70</f>
        <v>0</v>
      </c>
      <c r="D615" s="269">
        <f>SUM(C614:C615)</f>
        <v>3571299.5199999996</v>
      </c>
      <c r="N615" s="199" t="s">
        <v>602</v>
      </c>
    </row>
    <row r="616" spans="1:14" ht="12.65" customHeight="1" x14ac:dyDescent="0.35">
      <c r="A616" s="196">
        <v>8310</v>
      </c>
      <c r="B616" s="200" t="s">
        <v>145</v>
      </c>
      <c r="C616" s="180">
        <f>AX71</f>
        <v>0</v>
      </c>
      <c r="D616" s="180" t="e">
        <f>(D615/D612)*AX76</f>
        <v>#VALUE!</v>
      </c>
      <c r="N616" s="199" t="s">
        <v>604</v>
      </c>
    </row>
    <row r="617" spans="1:14" ht="12.65" customHeight="1" x14ac:dyDescent="0.35">
      <c r="A617" s="196">
        <v>8510</v>
      </c>
      <c r="B617" s="200" t="s">
        <v>606</v>
      </c>
      <c r="C617" s="180">
        <f>BJ71</f>
        <v>0</v>
      </c>
      <c r="D617" s="180" t="e">
        <f>(D615/D612)*BJ76</f>
        <v>#VALUE!</v>
      </c>
      <c r="N617" s="199" t="s">
        <v>605</v>
      </c>
    </row>
    <row r="618" spans="1:14" ht="12.65" customHeight="1" x14ac:dyDescent="0.35">
      <c r="A618" s="196">
        <v>8470</v>
      </c>
      <c r="B618" s="200" t="s">
        <v>608</v>
      </c>
      <c r="C618" s="180">
        <f>BG71</f>
        <v>111148.47</v>
      </c>
      <c r="D618" s="180" t="e">
        <f>(D615/D612)*BG76</f>
        <v>#VALUE!</v>
      </c>
      <c r="N618" s="199" t="s">
        <v>607</v>
      </c>
    </row>
    <row r="619" spans="1:14" ht="12.65" customHeight="1" x14ac:dyDescent="0.35">
      <c r="A619" s="196">
        <v>8610</v>
      </c>
      <c r="B619" s="200" t="s">
        <v>610</v>
      </c>
      <c r="C619" s="180">
        <f>BN71</f>
        <v>191261506.43000001</v>
      </c>
      <c r="D619" s="180" t="e">
        <f>(D615/D612)*BN76</f>
        <v>#VALUE!</v>
      </c>
      <c r="N619" s="199" t="s">
        <v>609</v>
      </c>
    </row>
    <row r="620" spans="1:14" ht="12.65" customHeight="1" x14ac:dyDescent="0.35">
      <c r="A620" s="196">
        <v>8790</v>
      </c>
      <c r="B620" s="200" t="s">
        <v>612</v>
      </c>
      <c r="C620" s="180">
        <f>CC71</f>
        <v>0</v>
      </c>
      <c r="D620" s="180" t="e">
        <f>(D615/D612)*CC76</f>
        <v>#VALUE!</v>
      </c>
      <c r="N620" s="199" t="s">
        <v>611</v>
      </c>
    </row>
    <row r="621" spans="1:14" ht="12.65" customHeight="1" x14ac:dyDescent="0.35">
      <c r="A621" s="196">
        <v>8630</v>
      </c>
      <c r="B621" s="198" t="s">
        <v>614</v>
      </c>
      <c r="C621" s="180">
        <f>BP71</f>
        <v>236613.01</v>
      </c>
      <c r="D621" s="180" t="e">
        <f>(D615/D612)*BP76</f>
        <v>#VALUE!</v>
      </c>
      <c r="N621" s="199" t="s">
        <v>613</v>
      </c>
    </row>
    <row r="622" spans="1:14" ht="12.65" customHeight="1" x14ac:dyDescent="0.35">
      <c r="A622" s="196">
        <v>8770</v>
      </c>
      <c r="B622" s="200" t="s">
        <v>616</v>
      </c>
      <c r="C622" s="180">
        <f>CB71</f>
        <v>0</v>
      </c>
      <c r="D622" s="180" t="e">
        <f>(D615/D612)*CB76</f>
        <v>#VALUE!</v>
      </c>
      <c r="N622" s="199" t="s">
        <v>615</v>
      </c>
    </row>
    <row r="623" spans="1:14" ht="12.65" customHeight="1" x14ac:dyDescent="0.35">
      <c r="A623" s="196">
        <v>8640</v>
      </c>
      <c r="B623" s="200" t="s">
        <v>139</v>
      </c>
      <c r="C623" s="180">
        <f>BQ71</f>
        <v>0</v>
      </c>
      <c r="D623" s="180" t="e">
        <f>(D615/D612)*BQ76</f>
        <v>#VALUE!</v>
      </c>
      <c r="E623" s="180" t="e">
        <f>SUM(C616:D623)</f>
        <v>#VALUE!</v>
      </c>
      <c r="N623" s="199" t="s">
        <v>617</v>
      </c>
    </row>
    <row r="624" spans="1:14" ht="12.65" customHeight="1" x14ac:dyDescent="0.35">
      <c r="A624" s="196">
        <v>8420</v>
      </c>
      <c r="B624" s="200" t="s">
        <v>135</v>
      </c>
      <c r="C624" s="180">
        <f>BD71</f>
        <v>223682.68000000002</v>
      </c>
      <c r="D624" s="180" t="e">
        <f>(D615/D612)*BD76</f>
        <v>#VALUE!</v>
      </c>
      <c r="E624" s="180" t="e">
        <f>(E623/E612)*SUM(C624:D624)</f>
        <v>#VALUE!</v>
      </c>
      <c r="F624" s="299" t="e">
        <f>SUM(C624:E624)</f>
        <v>#VALUE!</v>
      </c>
      <c r="N624" s="199" t="s">
        <v>618</v>
      </c>
    </row>
    <row r="625" spans="1:14" ht="12.65" customHeight="1" x14ac:dyDescent="0.35">
      <c r="A625" s="196">
        <v>8320</v>
      </c>
      <c r="B625" s="200" t="s">
        <v>152</v>
      </c>
      <c r="C625" s="180">
        <f>AY71</f>
        <v>5379993.7000000002</v>
      </c>
      <c r="D625" s="180" t="e">
        <f>(D615/D612)*AY76</f>
        <v>#VALUE!</v>
      </c>
      <c r="E625" s="180" t="e">
        <f>(E623/E612)*SUM(C625:D625)</f>
        <v>#VALUE!</v>
      </c>
      <c r="F625" s="299" t="e">
        <f>(F624/F612)*AY64</f>
        <v>#VALUE!</v>
      </c>
      <c r="G625" s="299" t="e">
        <f>SUM(C625:F625)</f>
        <v>#VALUE!</v>
      </c>
      <c r="N625" s="199" t="s">
        <v>619</v>
      </c>
    </row>
    <row r="626" spans="1:14" ht="12.65" customHeight="1" x14ac:dyDescent="0.35">
      <c r="A626" s="196">
        <v>8650</v>
      </c>
      <c r="B626" s="198" t="s">
        <v>621</v>
      </c>
      <c r="C626" s="180">
        <f>BR71</f>
        <v>320887.99000000005</v>
      </c>
      <c r="D626" s="180" t="e">
        <f>(D615/D612)*BR76</f>
        <v>#VALUE!</v>
      </c>
      <c r="E626" s="180" t="e">
        <f>(E623/E612)*SUM(C626:D626)</f>
        <v>#VALUE!</v>
      </c>
      <c r="F626" s="299" t="e">
        <f>(F624/F612)*BR64</f>
        <v>#VALUE!</v>
      </c>
      <c r="G626" s="299" t="e">
        <f>(G625/G612)*BR77</f>
        <v>#VALUE!</v>
      </c>
      <c r="N626" s="199" t="s">
        <v>620</v>
      </c>
    </row>
    <row r="627" spans="1:14" ht="12.65" customHeight="1" x14ac:dyDescent="0.35">
      <c r="A627" s="196">
        <v>8620</v>
      </c>
      <c r="B627" s="200" t="s">
        <v>136</v>
      </c>
      <c r="C627" s="180">
        <f>BO71</f>
        <v>0</v>
      </c>
      <c r="D627" s="180" t="e">
        <f>(D615/D612)*BO76</f>
        <v>#VALUE!</v>
      </c>
      <c r="E627" s="180" t="e">
        <f>(E623/E612)*SUM(C627:D627)</f>
        <v>#VALUE!</v>
      </c>
      <c r="F627" s="299" t="e">
        <f>(F624/F612)*BO64</f>
        <v>#VALUE!</v>
      </c>
      <c r="G627" s="299" t="e">
        <f>(G625/G612)*BO77</f>
        <v>#VALUE!</v>
      </c>
      <c r="N627" s="199" t="s">
        <v>622</v>
      </c>
    </row>
    <row r="628" spans="1:14" ht="12.65" customHeight="1" x14ac:dyDescent="0.35">
      <c r="A628" s="196">
        <v>8330</v>
      </c>
      <c r="B628" s="200" t="s">
        <v>141</v>
      </c>
      <c r="C628" s="180">
        <f>AZ71</f>
        <v>0</v>
      </c>
      <c r="D628" s="180" t="e">
        <f>(D615/D612)*AZ76</f>
        <v>#VALUE!</v>
      </c>
      <c r="E628" s="180" t="e">
        <f>(E623/E612)*SUM(C628:D628)</f>
        <v>#VALUE!</v>
      </c>
      <c r="F628" s="299" t="e">
        <f>(F624/F612)*AZ64</f>
        <v>#VALUE!</v>
      </c>
      <c r="G628" s="299" t="e">
        <f>(G625/G612)*AZ77</f>
        <v>#VALUE!</v>
      </c>
      <c r="H628" s="299" t="e">
        <f>SUM(C626:G628)</f>
        <v>#VALUE!</v>
      </c>
      <c r="N628" s="199" t="s">
        <v>623</v>
      </c>
    </row>
    <row r="629" spans="1:14" ht="12.65" customHeight="1" x14ac:dyDescent="0.35">
      <c r="A629" s="196">
        <v>8460</v>
      </c>
      <c r="B629" s="200" t="s">
        <v>625</v>
      </c>
      <c r="C629" s="180">
        <f>BF71</f>
        <v>3951980.88</v>
      </c>
      <c r="D629" s="180" t="e">
        <f>(D615/D612)*BF76</f>
        <v>#VALUE!</v>
      </c>
      <c r="E629" s="180" t="e">
        <f>(E623/E612)*SUM(C629:D629)</f>
        <v>#VALUE!</v>
      </c>
      <c r="F629" s="299" t="e">
        <f>(F624/F612)*BF64</f>
        <v>#VALUE!</v>
      </c>
      <c r="G629" s="299" t="e">
        <f>(G625/G612)*BF77</f>
        <v>#VALUE!</v>
      </c>
      <c r="H629" s="299" t="e">
        <f>(H628/H612)*BF60</f>
        <v>#VALUE!</v>
      </c>
      <c r="I629" s="299" t="e">
        <f>SUM(C629:H629)</f>
        <v>#VALUE!</v>
      </c>
      <c r="N629" s="199" t="s">
        <v>624</v>
      </c>
    </row>
    <row r="630" spans="1:14" ht="12.65" customHeight="1" x14ac:dyDescent="0.35">
      <c r="A630" s="196">
        <v>8350</v>
      </c>
      <c r="B630" s="200" t="s">
        <v>627</v>
      </c>
      <c r="C630" s="180">
        <f>BA71</f>
        <v>1317603.58</v>
      </c>
      <c r="D630" s="180" t="e">
        <f>(D615/D612)*BA76</f>
        <v>#VALUE!</v>
      </c>
      <c r="E630" s="180" t="e">
        <f>(E623/E612)*SUM(C630:D630)</f>
        <v>#VALUE!</v>
      </c>
      <c r="F630" s="299" t="e">
        <f>(F624/F612)*BA64</f>
        <v>#VALUE!</v>
      </c>
      <c r="G630" s="299" t="e">
        <f>(G625/G612)*BA77</f>
        <v>#VALUE!</v>
      </c>
      <c r="H630" s="299" t="e">
        <f>(H628/H612)*BA60</f>
        <v>#VALUE!</v>
      </c>
      <c r="I630" s="299" t="e">
        <f>(I629/I612)*BA78</f>
        <v>#VALUE!</v>
      </c>
      <c r="J630" s="180" t="e">
        <f>SUM(C630:I630)</f>
        <v>#VALUE!</v>
      </c>
      <c r="N630" s="199" t="s">
        <v>626</v>
      </c>
    </row>
    <row r="631" spans="1:14" ht="12.65" customHeight="1" x14ac:dyDescent="0.35">
      <c r="A631" s="196">
        <v>8200</v>
      </c>
      <c r="B631" s="200" t="s">
        <v>629</v>
      </c>
      <c r="C631" s="180">
        <f>AW71</f>
        <v>0</v>
      </c>
      <c r="D631" s="180" t="e">
        <f>(D615/D612)*AW76</f>
        <v>#VALUE!</v>
      </c>
      <c r="E631" s="180" t="e">
        <f>(E623/E612)*SUM(C631:D631)</f>
        <v>#VALUE!</v>
      </c>
      <c r="F631" s="299" t="e">
        <f>(F624/F612)*AW64</f>
        <v>#VALUE!</v>
      </c>
      <c r="G631" s="299" t="e">
        <f>(G625/G612)*AW77</f>
        <v>#VALUE!</v>
      </c>
      <c r="H631" s="299" t="e">
        <f>(H628/H612)*AW60</f>
        <v>#VALUE!</v>
      </c>
      <c r="I631" s="299" t="e">
        <f>(I629/I612)*AW78</f>
        <v>#VALUE!</v>
      </c>
      <c r="J631" s="180" t="e">
        <f>(J630/J612)*AW79</f>
        <v>#VALUE!</v>
      </c>
      <c r="N631" s="199" t="s">
        <v>628</v>
      </c>
    </row>
    <row r="632" spans="1:14" ht="12.65" customHeight="1" x14ac:dyDescent="0.35">
      <c r="A632" s="196">
        <v>8360</v>
      </c>
      <c r="B632" s="200" t="s">
        <v>631</v>
      </c>
      <c r="C632" s="180">
        <f>BB71</f>
        <v>3421014.4899999993</v>
      </c>
      <c r="D632" s="180" t="e">
        <f>(D615/D612)*BB76</f>
        <v>#VALUE!</v>
      </c>
      <c r="E632" s="180" t="e">
        <f>(E623/E612)*SUM(C632:D632)</f>
        <v>#VALUE!</v>
      </c>
      <c r="F632" s="299" t="e">
        <f>(F624/F612)*BB64</f>
        <v>#VALUE!</v>
      </c>
      <c r="G632" s="299" t="e">
        <f>(G625/G612)*BB77</f>
        <v>#VALUE!</v>
      </c>
      <c r="H632" s="299" t="e">
        <f>(H628/H612)*BB60</f>
        <v>#VALUE!</v>
      </c>
      <c r="I632" s="299" t="e">
        <f>(I629/I612)*BB78</f>
        <v>#VALUE!</v>
      </c>
      <c r="J632" s="180" t="e">
        <f>(J630/J612)*BB79</f>
        <v>#VALUE!</v>
      </c>
      <c r="N632" s="199" t="s">
        <v>630</v>
      </c>
    </row>
    <row r="633" spans="1:14" ht="12.65" customHeight="1" x14ac:dyDescent="0.35">
      <c r="A633" s="196">
        <v>8370</v>
      </c>
      <c r="B633" s="200" t="s">
        <v>633</v>
      </c>
      <c r="C633" s="180">
        <f>BC71</f>
        <v>0</v>
      </c>
      <c r="D633" s="180" t="e">
        <f>(D615/D612)*BC76</f>
        <v>#VALUE!</v>
      </c>
      <c r="E633" s="180" t="e">
        <f>(E623/E612)*SUM(C633:D633)</f>
        <v>#VALUE!</v>
      </c>
      <c r="F633" s="299" t="e">
        <f>(F624/F612)*BC64</f>
        <v>#VALUE!</v>
      </c>
      <c r="G633" s="299" t="e">
        <f>(G625/G612)*BC77</f>
        <v>#VALUE!</v>
      </c>
      <c r="H633" s="299" t="e">
        <f>(H628/H612)*BC60</f>
        <v>#VALUE!</v>
      </c>
      <c r="I633" s="299" t="e">
        <f>(I629/I612)*BC78</f>
        <v>#VALUE!</v>
      </c>
      <c r="J633" s="180" t="e">
        <f>(J630/J612)*BC79</f>
        <v>#VALUE!</v>
      </c>
      <c r="N633" s="199" t="s">
        <v>632</v>
      </c>
    </row>
    <row r="634" spans="1:14" ht="12.65" customHeight="1" x14ac:dyDescent="0.35">
      <c r="A634" s="196">
        <v>8490</v>
      </c>
      <c r="B634" s="200" t="s">
        <v>635</v>
      </c>
      <c r="C634" s="180">
        <f>BI71</f>
        <v>0</v>
      </c>
      <c r="D634" s="180" t="e">
        <f>(D615/D612)*BI76</f>
        <v>#VALUE!</v>
      </c>
      <c r="E634" s="180" t="e">
        <f>(E623/E612)*SUM(C634:D634)</f>
        <v>#VALUE!</v>
      </c>
      <c r="F634" s="299" t="e">
        <f>(F624/F612)*BI64</f>
        <v>#VALUE!</v>
      </c>
      <c r="G634" s="299" t="e">
        <f>(G625/G612)*BI77</f>
        <v>#VALUE!</v>
      </c>
      <c r="H634" s="299" t="e">
        <f>(H628/H612)*BI60</f>
        <v>#VALUE!</v>
      </c>
      <c r="I634" s="299" t="e">
        <f>(I629/I612)*BI78</f>
        <v>#VALUE!</v>
      </c>
      <c r="J634" s="180" t="e">
        <f>(J630/J612)*BI79</f>
        <v>#VALUE!</v>
      </c>
      <c r="N634" s="199" t="s">
        <v>634</v>
      </c>
    </row>
    <row r="635" spans="1:14" ht="12.65" customHeight="1" x14ac:dyDescent="0.35">
      <c r="A635" s="196">
        <v>8530</v>
      </c>
      <c r="B635" s="200" t="s">
        <v>637</v>
      </c>
      <c r="C635" s="180">
        <f>BK71</f>
        <v>69.34</v>
      </c>
      <c r="D635" s="180" t="e">
        <f>(D615/D612)*BK76</f>
        <v>#VALUE!</v>
      </c>
      <c r="E635" s="180" t="e">
        <f>(E623/E612)*SUM(C635:D635)</f>
        <v>#VALUE!</v>
      </c>
      <c r="F635" s="299" t="e">
        <f>(F624/F612)*BK64</f>
        <v>#VALUE!</v>
      </c>
      <c r="G635" s="299" t="e">
        <f>(G625/G612)*BK77</f>
        <v>#VALUE!</v>
      </c>
      <c r="H635" s="299" t="e">
        <f>(H628/H612)*BK60</f>
        <v>#VALUE!</v>
      </c>
      <c r="I635" s="299" t="e">
        <f>(I629/I612)*BK78</f>
        <v>#VALUE!</v>
      </c>
      <c r="J635" s="180" t="e">
        <f>(J630/J612)*BK79</f>
        <v>#VALUE!</v>
      </c>
      <c r="N635" s="199" t="s">
        <v>636</v>
      </c>
    </row>
    <row r="636" spans="1:14" ht="12.65" customHeight="1" x14ac:dyDescent="0.35">
      <c r="A636" s="196">
        <v>8480</v>
      </c>
      <c r="B636" s="200" t="s">
        <v>147</v>
      </c>
      <c r="C636" s="180">
        <f>BH71</f>
        <v>2035903.2</v>
      </c>
      <c r="D636" s="180" t="e">
        <f>(D615/D612)*BH76</f>
        <v>#VALUE!</v>
      </c>
      <c r="E636" s="180" t="e">
        <f>(E623/E612)*SUM(C636:D636)</f>
        <v>#VALUE!</v>
      </c>
      <c r="F636" s="299" t="e">
        <f>(F624/F612)*BH64</f>
        <v>#VALUE!</v>
      </c>
      <c r="G636" s="299" t="e">
        <f>(G625/G612)*BH77</f>
        <v>#VALUE!</v>
      </c>
      <c r="H636" s="299" t="e">
        <f>(H628/H612)*BH60</f>
        <v>#VALUE!</v>
      </c>
      <c r="I636" s="299" t="e">
        <f>(I629/I612)*BH78</f>
        <v>#VALUE!</v>
      </c>
      <c r="J636" s="180" t="e">
        <f>(J630/J612)*BH79</f>
        <v>#VALUE!</v>
      </c>
      <c r="N636" s="199" t="s">
        <v>638</v>
      </c>
    </row>
    <row r="637" spans="1:14" ht="12.65" customHeight="1" x14ac:dyDescent="0.35">
      <c r="A637" s="196">
        <v>8560</v>
      </c>
      <c r="B637" s="200" t="s">
        <v>640</v>
      </c>
      <c r="C637" s="180">
        <f>BL71</f>
        <v>4350.95</v>
      </c>
      <c r="D637" s="180" t="e">
        <f>(D615/D612)*BL76</f>
        <v>#VALUE!</v>
      </c>
      <c r="E637" s="180" t="e">
        <f>(E623/E612)*SUM(C637:D637)</f>
        <v>#VALUE!</v>
      </c>
      <c r="F637" s="299" t="e">
        <f>(F624/F612)*BL64</f>
        <v>#VALUE!</v>
      </c>
      <c r="G637" s="299" t="e">
        <f>(G625/G612)*BL77</f>
        <v>#VALUE!</v>
      </c>
      <c r="H637" s="299" t="e">
        <f>(H628/H612)*BL61</f>
        <v>#VALUE!</v>
      </c>
      <c r="I637" s="299" t="e">
        <f>(I629/I612)*BL78</f>
        <v>#VALUE!</v>
      </c>
      <c r="J637" s="180" t="e">
        <f>(J630/J612)*BL79</f>
        <v>#VALUE!</v>
      </c>
      <c r="N637" s="199" t="s">
        <v>639</v>
      </c>
    </row>
    <row r="638" spans="1:14" ht="12.65" customHeight="1" x14ac:dyDescent="0.35">
      <c r="A638" s="196">
        <v>8590</v>
      </c>
      <c r="B638" s="200" t="s">
        <v>642</v>
      </c>
      <c r="C638" s="180">
        <f>BM71</f>
        <v>0</v>
      </c>
      <c r="D638" s="180" t="e">
        <f>(D615/D612)*BM76</f>
        <v>#VALUE!</v>
      </c>
      <c r="E638" s="180" t="e">
        <f>(E623/E612)*SUM(C638:D638)</f>
        <v>#VALUE!</v>
      </c>
      <c r="F638" s="299" t="e">
        <f>(F624/F612)*BM64</f>
        <v>#VALUE!</v>
      </c>
      <c r="G638" s="299" t="e">
        <f>(G625/G612)*BM77</f>
        <v>#VALUE!</v>
      </c>
      <c r="H638" s="299" t="e">
        <f>(H628/H612)*BM61</f>
        <v>#VALUE!</v>
      </c>
      <c r="I638" s="299" t="e">
        <f>(I629/I612)*BM78</f>
        <v>#VALUE!</v>
      </c>
      <c r="J638" s="180" t="e">
        <f>(J630/J612)*BM79</f>
        <v>#VALUE!</v>
      </c>
      <c r="N638" s="199" t="s">
        <v>641</v>
      </c>
    </row>
    <row r="639" spans="1:14" ht="12.65" customHeight="1" x14ac:dyDescent="0.35">
      <c r="A639" s="196">
        <v>8660</v>
      </c>
      <c r="B639" s="200" t="s">
        <v>644</v>
      </c>
      <c r="C639" s="180">
        <f>BS71</f>
        <v>0</v>
      </c>
      <c r="D639" s="180" t="e">
        <f>(D615/D612)*BS76</f>
        <v>#VALUE!</v>
      </c>
      <c r="E639" s="180" t="e">
        <f>(E623/E612)*SUM(C639:D639)</f>
        <v>#VALUE!</v>
      </c>
      <c r="F639" s="299" t="e">
        <f>(F624/F612)*BS64</f>
        <v>#VALUE!</v>
      </c>
      <c r="G639" s="299" t="e">
        <f>(G625/G612)*BS77</f>
        <v>#VALUE!</v>
      </c>
      <c r="H639" s="299" t="e">
        <f>(H628/H612)*BS61</f>
        <v>#VALUE!</v>
      </c>
      <c r="I639" s="299" t="e">
        <f>(I629/I612)*BS78</f>
        <v>#VALUE!</v>
      </c>
      <c r="J639" s="180" t="e">
        <f>(J630/J612)*BS79</f>
        <v>#VALUE!</v>
      </c>
      <c r="N639" s="199" t="s">
        <v>643</v>
      </c>
    </row>
    <row r="640" spans="1:14" ht="12.65" customHeight="1" x14ac:dyDescent="0.35">
      <c r="A640" s="196">
        <v>8670</v>
      </c>
      <c r="B640" s="200" t="s">
        <v>646</v>
      </c>
      <c r="C640" s="180">
        <f>BT71</f>
        <v>184333.39</v>
      </c>
      <c r="D640" s="180" t="e">
        <f>(D615/D612)*BT76</f>
        <v>#VALUE!</v>
      </c>
      <c r="E640" s="180" t="e">
        <f>(E623/E612)*SUM(C640:D640)</f>
        <v>#VALUE!</v>
      </c>
      <c r="F640" s="299" t="e">
        <f>(F624/F612)*BT64</f>
        <v>#VALUE!</v>
      </c>
      <c r="G640" s="299" t="e">
        <f>(G625/G612)*BT77</f>
        <v>#VALUE!</v>
      </c>
      <c r="H640" s="299" t="e">
        <f>(H628/H612)*BT61</f>
        <v>#VALUE!</v>
      </c>
      <c r="I640" s="299" t="e">
        <f>(I629/I612)*BT78</f>
        <v>#VALUE!</v>
      </c>
      <c r="J640" s="180" t="e">
        <f>(J630/J612)*BT79</f>
        <v>#VALUE!</v>
      </c>
      <c r="N640" s="199" t="s">
        <v>645</v>
      </c>
    </row>
    <row r="641" spans="1:14" ht="12.65" customHeight="1" x14ac:dyDescent="0.35">
      <c r="A641" s="196">
        <v>8680</v>
      </c>
      <c r="B641" s="200" t="s">
        <v>648</v>
      </c>
      <c r="C641" s="180">
        <f>BU71</f>
        <v>0</v>
      </c>
      <c r="D641" s="180" t="e">
        <f>(D615/D612)*BU76</f>
        <v>#VALUE!</v>
      </c>
      <c r="E641" s="180" t="e">
        <f>(E623/E612)*SUM(C641:D641)</f>
        <v>#VALUE!</v>
      </c>
      <c r="F641" s="299" t="e">
        <f>(F624/F612)*BU64</f>
        <v>#VALUE!</v>
      </c>
      <c r="G641" s="299" t="e">
        <f>(G625/G612)*BU77</f>
        <v>#VALUE!</v>
      </c>
      <c r="H641" s="299" t="e">
        <f>(H628/H612)*BU61</f>
        <v>#VALUE!</v>
      </c>
      <c r="I641" s="299" t="e">
        <f>(I629/I612)*BU78</f>
        <v>#VALUE!</v>
      </c>
      <c r="J641" s="180" t="e">
        <f>(J630/J612)*BU79</f>
        <v>#VALUE!</v>
      </c>
      <c r="N641" s="199" t="s">
        <v>647</v>
      </c>
    </row>
    <row r="642" spans="1:14" ht="12.65" customHeight="1" x14ac:dyDescent="0.35">
      <c r="A642" s="196">
        <v>8690</v>
      </c>
      <c r="B642" s="200" t="s">
        <v>650</v>
      </c>
      <c r="C642" s="180">
        <f>BV71</f>
        <v>1035858.2900000002</v>
      </c>
      <c r="D642" s="180" t="e">
        <f>(D615/D612)*BV76</f>
        <v>#VALUE!</v>
      </c>
      <c r="E642" s="180" t="e">
        <f>(E623/E612)*SUM(C642:D642)</f>
        <v>#VALUE!</v>
      </c>
      <c r="F642" s="299" t="e">
        <f>(F624/F612)*BV64</f>
        <v>#VALUE!</v>
      </c>
      <c r="G642" s="299" t="e">
        <f>(G625/G612)*BV77</f>
        <v>#VALUE!</v>
      </c>
      <c r="H642" s="299" t="e">
        <f>(H628/H612)*BV61</f>
        <v>#VALUE!</v>
      </c>
      <c r="I642" s="299" t="e">
        <f>(I629/I612)*BV78</f>
        <v>#VALUE!</v>
      </c>
      <c r="J642" s="180" t="e">
        <f>(J630/J612)*BV79</f>
        <v>#VALUE!</v>
      </c>
      <c r="N642" s="199" t="s">
        <v>649</v>
      </c>
    </row>
    <row r="643" spans="1:14" ht="12.65" customHeight="1" x14ac:dyDescent="0.35">
      <c r="A643" s="196">
        <v>8700</v>
      </c>
      <c r="B643" s="200" t="s">
        <v>652</v>
      </c>
      <c r="C643" s="180">
        <f>BW71</f>
        <v>0</v>
      </c>
      <c r="D643" s="180" t="e">
        <f>(D615/D612)*BW76</f>
        <v>#VALUE!</v>
      </c>
      <c r="E643" s="180" t="e">
        <f>(E623/E612)*SUM(C643:D643)</f>
        <v>#VALUE!</v>
      </c>
      <c r="F643" s="299" t="e">
        <f>(F624/F612)*BW64</f>
        <v>#VALUE!</v>
      </c>
      <c r="G643" s="299" t="e">
        <f>(G625/G612)*BW77</f>
        <v>#VALUE!</v>
      </c>
      <c r="H643" s="299" t="e">
        <f>(H628/H612)*BW61</f>
        <v>#VALUE!</v>
      </c>
      <c r="I643" s="299" t="e">
        <f>(I629/I612)*BW78</f>
        <v>#VALUE!</v>
      </c>
      <c r="J643" s="180" t="e">
        <f>(J630/J612)*BW79</f>
        <v>#VALUE!</v>
      </c>
      <c r="N643" s="199" t="s">
        <v>651</v>
      </c>
    </row>
    <row r="644" spans="1:14" ht="12.65" customHeight="1" x14ac:dyDescent="0.35">
      <c r="A644" s="196">
        <v>8710</v>
      </c>
      <c r="B644" s="200" t="s">
        <v>654</v>
      </c>
      <c r="C644" s="180">
        <f>BX71</f>
        <v>848735.54</v>
      </c>
      <c r="D644" s="180" t="e">
        <f>(D615/D612)*BX76</f>
        <v>#VALUE!</v>
      </c>
      <c r="E644" s="180" t="e">
        <f>(E623/E612)*SUM(C644:D644)</f>
        <v>#VALUE!</v>
      </c>
      <c r="F644" s="299" t="e">
        <f>(F624/F612)*BX64</f>
        <v>#VALUE!</v>
      </c>
      <c r="G644" s="299" t="e">
        <f>(G625/G612)*BX77</f>
        <v>#VALUE!</v>
      </c>
      <c r="H644" s="299" t="e">
        <f>(H628/H612)*BX61</f>
        <v>#VALUE!</v>
      </c>
      <c r="I644" s="299" t="e">
        <f>(I629/I612)*BX78</f>
        <v>#VALUE!</v>
      </c>
      <c r="J644" s="180" t="e">
        <f>(J630/J612)*BX79</f>
        <v>#VALUE!</v>
      </c>
      <c r="K644" s="180" t="e">
        <f>SUM(C631:J644)</f>
        <v>#VALUE!</v>
      </c>
      <c r="N644" s="199" t="s">
        <v>653</v>
      </c>
    </row>
    <row r="645" spans="1:14" ht="12.65" customHeight="1" x14ac:dyDescent="0.35">
      <c r="A645" s="196">
        <v>8720</v>
      </c>
      <c r="B645" s="200" t="s">
        <v>656</v>
      </c>
      <c r="C645" s="180">
        <f>BY71</f>
        <v>339300.76</v>
      </c>
      <c r="D645" s="180" t="e">
        <f>(D615/D612)*BY76</f>
        <v>#VALUE!</v>
      </c>
      <c r="E645" s="180" t="e">
        <f>(E623/E612)*SUM(C645:D645)</f>
        <v>#VALUE!</v>
      </c>
      <c r="F645" s="299" t="e">
        <f>(F624/F612)*BY64</f>
        <v>#VALUE!</v>
      </c>
      <c r="G645" s="299" t="e">
        <f>(G625/G612)*BY77</f>
        <v>#VALUE!</v>
      </c>
      <c r="H645" s="299" t="e">
        <f>(H628/H612)*BY61</f>
        <v>#VALUE!</v>
      </c>
      <c r="I645" s="299" t="e">
        <f>(I629/I612)*BY78</f>
        <v>#VALUE!</v>
      </c>
      <c r="J645" s="180" t="e">
        <f>(J630/J612)*BY79</f>
        <v>#VALUE!</v>
      </c>
      <c r="K645" s="180">
        <v>0</v>
      </c>
      <c r="N645" s="199" t="s">
        <v>655</v>
      </c>
    </row>
    <row r="646" spans="1:14" ht="12.65" customHeight="1" x14ac:dyDescent="0.35">
      <c r="A646" s="196">
        <v>8730</v>
      </c>
      <c r="B646" s="200" t="s">
        <v>658</v>
      </c>
      <c r="C646" s="180">
        <f>BZ71</f>
        <v>0</v>
      </c>
      <c r="D646" s="180" t="e">
        <f>(D615/D612)*BZ76</f>
        <v>#VALUE!</v>
      </c>
      <c r="E646" s="180" t="e">
        <f>(E623/E612)*SUM(C646:D646)</f>
        <v>#VALUE!</v>
      </c>
      <c r="F646" s="299" t="e">
        <f>(F624/F612)*BZ64</f>
        <v>#VALUE!</v>
      </c>
      <c r="G646" s="299" t="e">
        <f>(G625/G612)*BZ77</f>
        <v>#VALUE!</v>
      </c>
      <c r="H646" s="299" t="e">
        <f>(H628/H612)*BZ61</f>
        <v>#VALUE!</v>
      </c>
      <c r="I646" s="299" t="e">
        <f>(I629/I612)*BZ78</f>
        <v>#VALUE!</v>
      </c>
      <c r="J646" s="180" t="e">
        <f>(J630/J612)*BZ79</f>
        <v>#VALUE!</v>
      </c>
      <c r="K646" s="180">
        <v>0</v>
      </c>
      <c r="N646" s="199" t="s">
        <v>657</v>
      </c>
    </row>
    <row r="647" spans="1:14" ht="12.65" customHeight="1" x14ac:dyDescent="0.35">
      <c r="A647" s="196">
        <v>8740</v>
      </c>
      <c r="B647" s="196"/>
      <c r="C647" s="180">
        <f>CA71</f>
        <v>7818270.9999999991</v>
      </c>
      <c r="D647" s="180" t="e">
        <f>(D615/D612)*CA76</f>
        <v>#VALUE!</v>
      </c>
      <c r="E647" s="180" t="e">
        <f>(E623/E612)*SUM(C647:D647)</f>
        <v>#VALUE!</v>
      </c>
      <c r="F647" s="299" t="e">
        <f>(F624/F612)*CA64</f>
        <v>#VALUE!</v>
      </c>
      <c r="G647" s="299" t="e">
        <f>(G625/G612)*CA77</f>
        <v>#VALUE!</v>
      </c>
      <c r="H647" s="299" t="e">
        <f>(H628/H612)*CA61</f>
        <v>#VALUE!</v>
      </c>
      <c r="I647" s="299" t="e">
        <f>(I629/I612)*CA78</f>
        <v>#VALUE!</v>
      </c>
      <c r="J647" s="180" t="e">
        <f>(J630/J612)*CA79</f>
        <v>#VALUE!</v>
      </c>
      <c r="K647" s="180">
        <v>0</v>
      </c>
      <c r="L647" s="180" t="e">
        <f>SUM(C645:K647)</f>
        <v>#VALUE!</v>
      </c>
      <c r="N647" s="199" t="s">
        <v>659</v>
      </c>
    </row>
    <row r="648" spans="1:14" ht="12.65" customHeight="1" x14ac:dyDescent="0.35">
      <c r="A648" s="196"/>
      <c r="C648" s="180">
        <f>SUM(C614:C647)</f>
        <v>222062553.21999997</v>
      </c>
      <c r="L648" s="269"/>
    </row>
    <row r="666" spans="1:14" ht="12.65" customHeight="1" x14ac:dyDescent="0.35">
      <c r="C666" s="181" t="s">
        <v>660</v>
      </c>
      <c r="M666" s="181" t="s">
        <v>661</v>
      </c>
    </row>
    <row r="667" spans="1:14" ht="12.65" customHeight="1" x14ac:dyDescent="0.35">
      <c r="B667" s="198" t="s">
        <v>283</v>
      </c>
      <c r="C667" s="181" t="s">
        <v>590</v>
      </c>
      <c r="D667" s="181" t="s">
        <v>591</v>
      </c>
      <c r="E667" s="198" t="s">
        <v>592</v>
      </c>
      <c r="F667" s="303" t="s">
        <v>593</v>
      </c>
      <c r="G667" s="303" t="s">
        <v>594</v>
      </c>
      <c r="H667" s="303" t="s">
        <v>595</v>
      </c>
      <c r="I667" s="303" t="s">
        <v>596</v>
      </c>
      <c r="J667" s="181" t="s">
        <v>597</v>
      </c>
      <c r="K667" s="181" t="s">
        <v>598</v>
      </c>
      <c r="L667" s="198" t="s">
        <v>599</v>
      </c>
      <c r="M667" s="181" t="s">
        <v>662</v>
      </c>
    </row>
    <row r="668" spans="1:14" ht="12.65" customHeight="1" x14ac:dyDescent="0.35">
      <c r="A668" s="196">
        <v>6010</v>
      </c>
      <c r="B668" s="198" t="s">
        <v>284</v>
      </c>
      <c r="C668" s="180">
        <f>C71</f>
        <v>9407807.4700000007</v>
      </c>
      <c r="D668" s="180" t="e">
        <f>(D615/D612)*C76</f>
        <v>#VALUE!</v>
      </c>
      <c r="E668" s="180" t="e">
        <f>(E623/E612)*SUM(C668:D668)</f>
        <v>#VALUE!</v>
      </c>
      <c r="F668" s="299" t="e">
        <f>(F624/F612)*C64</f>
        <v>#VALUE!</v>
      </c>
      <c r="G668" s="299" t="e">
        <f>(G625/G612)*C77</f>
        <v>#VALUE!</v>
      </c>
      <c r="H668" s="299" t="e">
        <f>(H628/H612)*C60</f>
        <v>#VALUE!</v>
      </c>
      <c r="I668" s="299" t="e">
        <f>(I629/I612)*C78</f>
        <v>#VALUE!</v>
      </c>
      <c r="J668" s="180" t="e">
        <f>(J630/J612)*C79</f>
        <v>#VALUE!</v>
      </c>
      <c r="K668" s="180" t="e">
        <f>(K644/K612)*C75</f>
        <v>#VALUE!</v>
      </c>
      <c r="L668" s="180" t="e">
        <f>(L647/L612)*C80</f>
        <v>#VALUE!</v>
      </c>
      <c r="M668" s="180" t="e">
        <f t="shared" ref="M668:M713" si="33">ROUND(SUM(D668:L668),0)</f>
        <v>#VALUE!</v>
      </c>
      <c r="N668" s="198" t="s">
        <v>663</v>
      </c>
    </row>
    <row r="669" spans="1:14" ht="12.65" customHeight="1" x14ac:dyDescent="0.35">
      <c r="A669" s="196">
        <v>6030</v>
      </c>
      <c r="B669" s="198" t="s">
        <v>665</v>
      </c>
      <c r="C669" s="180">
        <f>D71</f>
        <v>11035747.280000001</v>
      </c>
      <c r="D669" s="180" t="e">
        <f>(D615/D612)*D76</f>
        <v>#VALUE!</v>
      </c>
      <c r="E669" s="180" t="e">
        <f>(E623/E612)*SUM(C669:D669)</f>
        <v>#VALUE!</v>
      </c>
      <c r="F669" s="299" t="e">
        <f>(F624/F612)*D64</f>
        <v>#VALUE!</v>
      </c>
      <c r="G669" s="299" t="e">
        <f>(G625/G612)*D77</f>
        <v>#VALUE!</v>
      </c>
      <c r="H669" s="299" t="e">
        <f>(H628/H612)*D60</f>
        <v>#VALUE!</v>
      </c>
      <c r="I669" s="299" t="e">
        <f>(I629/I612)*D78</f>
        <v>#VALUE!</v>
      </c>
      <c r="J669" s="180" t="e">
        <f>(J630/J612)*D79</f>
        <v>#VALUE!</v>
      </c>
      <c r="K669" s="180" t="e">
        <f>(K644/K612)*D75</f>
        <v>#VALUE!</v>
      </c>
      <c r="L669" s="180" t="e">
        <f>(L647/L612)*D80</f>
        <v>#VALUE!</v>
      </c>
      <c r="M669" s="180" t="e">
        <f t="shared" si="33"/>
        <v>#VALUE!</v>
      </c>
      <c r="N669" s="198" t="s">
        <v>664</v>
      </c>
    </row>
    <row r="670" spans="1:14" ht="12.65" customHeight="1" x14ac:dyDescent="0.35">
      <c r="A670" s="196">
        <v>6070</v>
      </c>
      <c r="B670" s="198" t="s">
        <v>667</v>
      </c>
      <c r="C670" s="180">
        <f>E71</f>
        <v>24835341.48</v>
      </c>
      <c r="D670" s="180" t="e">
        <f>(D615/D612)*E76</f>
        <v>#VALUE!</v>
      </c>
      <c r="E670" s="180" t="e">
        <f>(E623/E612)*SUM(C670:D670)</f>
        <v>#VALUE!</v>
      </c>
      <c r="F670" s="299" t="e">
        <f>(F624/F612)*E64</f>
        <v>#VALUE!</v>
      </c>
      <c r="G670" s="299" t="e">
        <f>(G625/G612)*E77</f>
        <v>#VALUE!</v>
      </c>
      <c r="H670" s="299" t="e">
        <f>(H628/H612)*E60</f>
        <v>#VALUE!</v>
      </c>
      <c r="I670" s="299" t="e">
        <f>(I629/I612)*E78</f>
        <v>#VALUE!</v>
      </c>
      <c r="J670" s="180" t="e">
        <f>(J630/J612)*E79</f>
        <v>#VALUE!</v>
      </c>
      <c r="K670" s="180" t="e">
        <f>(K644/K612)*E75</f>
        <v>#VALUE!</v>
      </c>
      <c r="L670" s="180" t="e">
        <f>(L647/L612)*E80</f>
        <v>#VALUE!</v>
      </c>
      <c r="M670" s="180" t="e">
        <f t="shared" si="33"/>
        <v>#VALUE!</v>
      </c>
      <c r="N670" s="198" t="s">
        <v>666</v>
      </c>
    </row>
    <row r="671" spans="1:14" ht="12.65" customHeight="1" x14ac:dyDescent="0.35">
      <c r="A671" s="196">
        <v>6100</v>
      </c>
      <c r="B671" s="198" t="s">
        <v>669</v>
      </c>
      <c r="C671" s="180">
        <f>F71</f>
        <v>0</v>
      </c>
      <c r="D671" s="180" t="e">
        <f>(D615/D612)*F76</f>
        <v>#VALUE!</v>
      </c>
      <c r="E671" s="180" t="e">
        <f>(E623/E612)*SUM(C671:D671)</f>
        <v>#VALUE!</v>
      </c>
      <c r="F671" s="299" t="e">
        <f>(F624/F612)*F64</f>
        <v>#VALUE!</v>
      </c>
      <c r="G671" s="299" t="e">
        <f>(G625/G612)*F77</f>
        <v>#VALUE!</v>
      </c>
      <c r="H671" s="299" t="e">
        <f>(H628/H612)*F60</f>
        <v>#VALUE!</v>
      </c>
      <c r="I671" s="299" t="e">
        <f>(I629/I612)*F78</f>
        <v>#VALUE!</v>
      </c>
      <c r="J671" s="180" t="e">
        <f>(J630/J612)*F79</f>
        <v>#VALUE!</v>
      </c>
      <c r="K671" s="180" t="e">
        <f>(K644/K612)*F75</f>
        <v>#VALUE!</v>
      </c>
      <c r="L671" s="180" t="e">
        <f>(L647/L612)*F80</f>
        <v>#VALUE!</v>
      </c>
      <c r="M671" s="180" t="e">
        <f t="shared" si="33"/>
        <v>#VALUE!</v>
      </c>
      <c r="N671" s="198" t="s">
        <v>668</v>
      </c>
    </row>
    <row r="672" spans="1:14" ht="12.65" customHeight="1" x14ac:dyDescent="0.35">
      <c r="A672" s="196">
        <v>6120</v>
      </c>
      <c r="B672" s="198" t="s">
        <v>671</v>
      </c>
      <c r="C672" s="180">
        <f>G71</f>
        <v>0</v>
      </c>
      <c r="D672" s="180" t="e">
        <f>(D615/D612)*G76</f>
        <v>#VALUE!</v>
      </c>
      <c r="E672" s="180" t="e">
        <f>(E623/E612)*SUM(C672:D672)</f>
        <v>#VALUE!</v>
      </c>
      <c r="F672" s="299" t="e">
        <f>(F624/F612)*G64</f>
        <v>#VALUE!</v>
      </c>
      <c r="G672" s="299" t="e">
        <f>(G625/G612)*G77</f>
        <v>#VALUE!</v>
      </c>
      <c r="H672" s="299" t="e">
        <f>(H628/H612)*G60</f>
        <v>#VALUE!</v>
      </c>
      <c r="I672" s="299" t="e">
        <f>(I629/I612)*G78</f>
        <v>#VALUE!</v>
      </c>
      <c r="J672" s="180" t="e">
        <f>(J630/J612)*G79</f>
        <v>#VALUE!</v>
      </c>
      <c r="K672" s="180" t="e">
        <f>(K644/K612)*G75</f>
        <v>#VALUE!</v>
      </c>
      <c r="L672" s="180" t="e">
        <f>(L647/L612)*G80</f>
        <v>#VALUE!</v>
      </c>
      <c r="M672" s="180" t="e">
        <f t="shared" si="33"/>
        <v>#VALUE!</v>
      </c>
      <c r="N672" s="198" t="s">
        <v>670</v>
      </c>
    </row>
    <row r="673" spans="1:14" ht="12.65" customHeight="1" x14ac:dyDescent="0.35">
      <c r="A673" s="196">
        <v>6140</v>
      </c>
      <c r="B673" s="198" t="s">
        <v>673</v>
      </c>
      <c r="C673" s="180">
        <f>H71</f>
        <v>0</v>
      </c>
      <c r="D673" s="180" t="e">
        <f>(D615/D612)*H76</f>
        <v>#VALUE!</v>
      </c>
      <c r="E673" s="180" t="e">
        <f>(E623/E612)*SUM(C673:D673)</f>
        <v>#VALUE!</v>
      </c>
      <c r="F673" s="299" t="e">
        <f>(F624/F612)*H64</f>
        <v>#VALUE!</v>
      </c>
      <c r="G673" s="299" t="e">
        <f>(G625/G612)*H77</f>
        <v>#VALUE!</v>
      </c>
      <c r="H673" s="299" t="e">
        <f>(H628/H612)*H60</f>
        <v>#VALUE!</v>
      </c>
      <c r="I673" s="299" t="e">
        <f>(I629/I612)*H78</f>
        <v>#VALUE!</v>
      </c>
      <c r="J673" s="180" t="e">
        <f>(J630/J612)*H79</f>
        <v>#VALUE!</v>
      </c>
      <c r="K673" s="180" t="e">
        <f>(K644/K612)*H75</f>
        <v>#VALUE!</v>
      </c>
      <c r="L673" s="180" t="e">
        <f>(L647/L612)*H80</f>
        <v>#VALUE!</v>
      </c>
      <c r="M673" s="180" t="e">
        <f t="shared" si="33"/>
        <v>#VALUE!</v>
      </c>
      <c r="N673" s="198" t="s">
        <v>672</v>
      </c>
    </row>
    <row r="674" spans="1:14" ht="12.65" customHeight="1" x14ac:dyDescent="0.35">
      <c r="A674" s="196">
        <v>6150</v>
      </c>
      <c r="B674" s="198" t="s">
        <v>99</v>
      </c>
      <c r="C674" s="180">
        <f>I71</f>
        <v>0</v>
      </c>
      <c r="D674" s="180" t="e">
        <f>(D615/D612)*I76</f>
        <v>#VALUE!</v>
      </c>
      <c r="E674" s="180" t="e">
        <f>(E623/E612)*SUM(C674:D674)</f>
        <v>#VALUE!</v>
      </c>
      <c r="F674" s="299" t="e">
        <f>(F624/F612)*I64</f>
        <v>#VALUE!</v>
      </c>
      <c r="G674" s="299" t="e">
        <f>(G625/G612)*I77</f>
        <v>#VALUE!</v>
      </c>
      <c r="H674" s="299" t="e">
        <f>(H628/H612)*I60</f>
        <v>#VALUE!</v>
      </c>
      <c r="I674" s="299" t="e">
        <f>(I629/I612)*I78</f>
        <v>#VALUE!</v>
      </c>
      <c r="J674" s="180" t="e">
        <f>(J630/J612)*I79</f>
        <v>#VALUE!</v>
      </c>
      <c r="K674" s="180" t="e">
        <f>(K644/K612)*I75</f>
        <v>#VALUE!</v>
      </c>
      <c r="L674" s="180" t="e">
        <f>(L647/L612)*I80</f>
        <v>#VALUE!</v>
      </c>
      <c r="M674" s="180" t="e">
        <f t="shared" si="33"/>
        <v>#VALUE!</v>
      </c>
      <c r="N674" s="198" t="s">
        <v>674</v>
      </c>
    </row>
    <row r="675" spans="1:14" ht="12.65" customHeight="1" x14ac:dyDescent="0.35">
      <c r="A675" s="196">
        <v>6170</v>
      </c>
      <c r="B675" s="198" t="s">
        <v>288</v>
      </c>
      <c r="C675" s="180">
        <f>J71</f>
        <v>0</v>
      </c>
      <c r="D675" s="180" t="e">
        <f>(D615/D612)*J76</f>
        <v>#VALUE!</v>
      </c>
      <c r="E675" s="180" t="e">
        <f>(E623/E612)*SUM(C675:D675)</f>
        <v>#VALUE!</v>
      </c>
      <c r="F675" s="299" t="e">
        <f>(F624/F612)*J64</f>
        <v>#VALUE!</v>
      </c>
      <c r="G675" s="299" t="e">
        <f>(G625/G612)*J77</f>
        <v>#VALUE!</v>
      </c>
      <c r="H675" s="299" t="e">
        <f>(H628/H612)*J60</f>
        <v>#VALUE!</v>
      </c>
      <c r="I675" s="299" t="e">
        <f>(I629/I612)*J78</f>
        <v>#VALUE!</v>
      </c>
      <c r="J675" s="180" t="e">
        <f>(J630/J612)*J79</f>
        <v>#VALUE!</v>
      </c>
      <c r="K675" s="180" t="e">
        <f>(K644/K612)*J75</f>
        <v>#VALUE!</v>
      </c>
      <c r="L675" s="180" t="e">
        <f>(L647/L612)*J80</f>
        <v>#VALUE!</v>
      </c>
      <c r="M675" s="180" t="e">
        <f t="shared" si="33"/>
        <v>#VALUE!</v>
      </c>
      <c r="N675" s="198" t="s">
        <v>675</v>
      </c>
    </row>
    <row r="676" spans="1:14" ht="12.65" customHeight="1" x14ac:dyDescent="0.35">
      <c r="A676" s="196">
        <v>6200</v>
      </c>
      <c r="B676" s="198" t="s">
        <v>289</v>
      </c>
      <c r="C676" s="180">
        <f>K71</f>
        <v>34313.879999999997</v>
      </c>
      <c r="D676" s="180" t="e">
        <f>(D615/D612)*K76</f>
        <v>#VALUE!</v>
      </c>
      <c r="E676" s="180" t="e">
        <f>(E623/E612)*SUM(C676:D676)</f>
        <v>#VALUE!</v>
      </c>
      <c r="F676" s="299" t="e">
        <f>(F624/F612)*K64</f>
        <v>#VALUE!</v>
      </c>
      <c r="G676" s="299" t="e">
        <f>(G625/G612)*K77</f>
        <v>#VALUE!</v>
      </c>
      <c r="H676" s="299" t="e">
        <f>(H628/H612)*K60</f>
        <v>#VALUE!</v>
      </c>
      <c r="I676" s="299" t="e">
        <f>(I629/I612)*K78</f>
        <v>#VALUE!</v>
      </c>
      <c r="J676" s="180" t="e">
        <f>(J630/J612)*K79</f>
        <v>#VALUE!</v>
      </c>
      <c r="K676" s="180" t="e">
        <f>(K644/K612)*K75</f>
        <v>#VALUE!</v>
      </c>
      <c r="L676" s="180" t="e">
        <f>(L647/L612)*K80</f>
        <v>#VALUE!</v>
      </c>
      <c r="M676" s="180" t="e">
        <f t="shared" si="33"/>
        <v>#VALUE!</v>
      </c>
      <c r="N676" s="198" t="s">
        <v>676</v>
      </c>
    </row>
    <row r="677" spans="1:14" ht="12.65" customHeight="1" x14ac:dyDescent="0.35">
      <c r="A677" s="196">
        <v>6210</v>
      </c>
      <c r="B677" s="198" t="s">
        <v>678</v>
      </c>
      <c r="C677" s="180">
        <f>L71</f>
        <v>0</v>
      </c>
      <c r="D677" s="180" t="e">
        <f>(D615/D612)*L76</f>
        <v>#VALUE!</v>
      </c>
      <c r="E677" s="180" t="e">
        <f>(E623/E612)*SUM(C677:D677)</f>
        <v>#VALUE!</v>
      </c>
      <c r="F677" s="299" t="e">
        <f>(F624/F612)*L64</f>
        <v>#VALUE!</v>
      </c>
      <c r="G677" s="299" t="e">
        <f>(G625/G612)*L77</f>
        <v>#VALUE!</v>
      </c>
      <c r="H677" s="299" t="e">
        <f>(H628/H612)*L60</f>
        <v>#VALUE!</v>
      </c>
      <c r="I677" s="299" t="e">
        <f>(I629/I612)*L78</f>
        <v>#VALUE!</v>
      </c>
      <c r="J677" s="180" t="e">
        <f>(J630/J612)*L79</f>
        <v>#VALUE!</v>
      </c>
      <c r="K677" s="180" t="e">
        <f>(K644/K612)*L75</f>
        <v>#VALUE!</v>
      </c>
      <c r="L677" s="180" t="e">
        <f>(L647/L612)*L80</f>
        <v>#VALUE!</v>
      </c>
      <c r="M677" s="180" t="e">
        <f t="shared" si="33"/>
        <v>#VALUE!</v>
      </c>
      <c r="N677" s="198" t="s">
        <v>677</v>
      </c>
    </row>
    <row r="678" spans="1:14" ht="12.65" customHeight="1" x14ac:dyDescent="0.35">
      <c r="A678" s="196">
        <v>6330</v>
      </c>
      <c r="B678" s="198" t="s">
        <v>680</v>
      </c>
      <c r="C678" s="180">
        <f>M71</f>
        <v>0</v>
      </c>
      <c r="D678" s="180" t="e">
        <f>(D615/D612)*M76</f>
        <v>#VALUE!</v>
      </c>
      <c r="E678" s="180" t="e">
        <f>(E623/E612)*SUM(C678:D678)</f>
        <v>#VALUE!</v>
      </c>
      <c r="F678" s="299" t="e">
        <f>(F624/F612)*M64</f>
        <v>#VALUE!</v>
      </c>
      <c r="G678" s="299" t="e">
        <f>(G625/G612)*M77</f>
        <v>#VALUE!</v>
      </c>
      <c r="H678" s="299" t="e">
        <f>(H628/H612)*M60</f>
        <v>#VALUE!</v>
      </c>
      <c r="I678" s="299" t="e">
        <f>(I629/I612)*M78</f>
        <v>#VALUE!</v>
      </c>
      <c r="J678" s="180" t="e">
        <f>(J630/J612)*M79</f>
        <v>#VALUE!</v>
      </c>
      <c r="K678" s="180" t="e">
        <f>(K644/K612)*M75</f>
        <v>#VALUE!</v>
      </c>
      <c r="L678" s="180" t="e">
        <f>(L647/L612)*M80</f>
        <v>#VALUE!</v>
      </c>
      <c r="M678" s="180" t="e">
        <f t="shared" si="33"/>
        <v>#VALUE!</v>
      </c>
      <c r="N678" s="198" t="s">
        <v>679</v>
      </c>
    </row>
    <row r="679" spans="1:14" ht="12.65" customHeight="1" x14ac:dyDescent="0.35">
      <c r="A679" s="196">
        <v>6400</v>
      </c>
      <c r="B679" s="198" t="s">
        <v>682</v>
      </c>
      <c r="C679" s="180">
        <f>N71</f>
        <v>0</v>
      </c>
      <c r="D679" s="180" t="e">
        <f>(D615/D612)*N76</f>
        <v>#VALUE!</v>
      </c>
      <c r="E679" s="180" t="e">
        <f>(E623/E612)*SUM(C679:D679)</f>
        <v>#VALUE!</v>
      </c>
      <c r="F679" s="299" t="e">
        <f>(F624/F612)*N64</f>
        <v>#VALUE!</v>
      </c>
      <c r="G679" s="299" t="e">
        <f>(G625/G612)*N77</f>
        <v>#VALUE!</v>
      </c>
      <c r="H679" s="299" t="e">
        <f>(H628/H612)*N60</f>
        <v>#VALUE!</v>
      </c>
      <c r="I679" s="299" t="e">
        <f>(I629/I612)*N78</f>
        <v>#VALUE!</v>
      </c>
      <c r="J679" s="180" t="e">
        <f>(J630/J612)*N79</f>
        <v>#VALUE!</v>
      </c>
      <c r="K679" s="180" t="e">
        <f>(K644/K612)*N75</f>
        <v>#VALUE!</v>
      </c>
      <c r="L679" s="180" t="e">
        <f>(L647/L612)*N80</f>
        <v>#VALUE!</v>
      </c>
      <c r="M679" s="180" t="e">
        <f t="shared" si="33"/>
        <v>#VALUE!</v>
      </c>
      <c r="N679" s="198" t="s">
        <v>681</v>
      </c>
    </row>
    <row r="680" spans="1:14" ht="12.65" customHeight="1" x14ac:dyDescent="0.35">
      <c r="A680" s="196">
        <v>7010</v>
      </c>
      <c r="B680" s="198" t="s">
        <v>684</v>
      </c>
      <c r="C680" s="180">
        <f>O71</f>
        <v>3891285.93</v>
      </c>
      <c r="D680" s="180" t="e">
        <f>(D615/D612)*O76</f>
        <v>#VALUE!</v>
      </c>
      <c r="E680" s="180" t="e">
        <f>(E623/E612)*SUM(C680:D680)</f>
        <v>#VALUE!</v>
      </c>
      <c r="F680" s="299" t="e">
        <f>(F624/F612)*O64</f>
        <v>#VALUE!</v>
      </c>
      <c r="G680" s="299" t="e">
        <f>(G625/G612)*O77</f>
        <v>#VALUE!</v>
      </c>
      <c r="H680" s="299" t="e">
        <f>(H628/H612)*O60</f>
        <v>#VALUE!</v>
      </c>
      <c r="I680" s="299" t="e">
        <f>(I629/I612)*O78</f>
        <v>#VALUE!</v>
      </c>
      <c r="J680" s="180" t="e">
        <f>(J630/J612)*O79</f>
        <v>#VALUE!</v>
      </c>
      <c r="K680" s="180" t="e">
        <f>(K644/K612)*O75</f>
        <v>#VALUE!</v>
      </c>
      <c r="L680" s="180" t="e">
        <f>(L647/L612)*O80</f>
        <v>#VALUE!</v>
      </c>
      <c r="M680" s="180" t="e">
        <f t="shared" si="33"/>
        <v>#VALUE!</v>
      </c>
      <c r="N680" s="198" t="s">
        <v>683</v>
      </c>
    </row>
    <row r="681" spans="1:14" ht="12.65" customHeight="1" x14ac:dyDescent="0.35">
      <c r="A681" s="196">
        <v>7020</v>
      </c>
      <c r="B681" s="198" t="s">
        <v>686</v>
      </c>
      <c r="C681" s="180">
        <f>P71</f>
        <v>14662073.65</v>
      </c>
      <c r="D681" s="180" t="e">
        <f>(D615/D612)*P76</f>
        <v>#VALUE!</v>
      </c>
      <c r="E681" s="180" t="e">
        <f>(E623/E612)*SUM(C681:D681)</f>
        <v>#VALUE!</v>
      </c>
      <c r="F681" s="299" t="e">
        <f>(F624/F612)*P64</f>
        <v>#VALUE!</v>
      </c>
      <c r="G681" s="299" t="e">
        <f>(G625/G612)*P77</f>
        <v>#VALUE!</v>
      </c>
      <c r="H681" s="299" t="e">
        <f>(H628/H612)*P60</f>
        <v>#VALUE!</v>
      </c>
      <c r="I681" s="299" t="e">
        <f>(I629/I612)*P78</f>
        <v>#VALUE!</v>
      </c>
      <c r="J681" s="180" t="e">
        <f>(J630/J612)*P79</f>
        <v>#VALUE!</v>
      </c>
      <c r="K681" s="180" t="e">
        <f>(K644/K612)*P75</f>
        <v>#VALUE!</v>
      </c>
      <c r="L681" s="180" t="e">
        <f>(L647/L612)*P80</f>
        <v>#VALUE!</v>
      </c>
      <c r="M681" s="180" t="e">
        <f t="shared" si="33"/>
        <v>#VALUE!</v>
      </c>
      <c r="N681" s="198" t="s">
        <v>685</v>
      </c>
    </row>
    <row r="682" spans="1:14" ht="12.65" customHeight="1" x14ac:dyDescent="0.35">
      <c r="A682" s="196">
        <v>7030</v>
      </c>
      <c r="B682" s="198" t="s">
        <v>107</v>
      </c>
      <c r="C682" s="180">
        <f>Q71</f>
        <v>2221327.5259999996</v>
      </c>
      <c r="D682" s="180" t="e">
        <f>(D615/D612)*Q76</f>
        <v>#VALUE!</v>
      </c>
      <c r="E682" s="180" t="e">
        <f>(E623/E612)*SUM(C682:D682)</f>
        <v>#VALUE!</v>
      </c>
      <c r="F682" s="299" t="e">
        <f>(F624/F612)*Q64</f>
        <v>#VALUE!</v>
      </c>
      <c r="G682" s="299" t="e">
        <f>(G625/G612)*Q77</f>
        <v>#VALUE!</v>
      </c>
      <c r="H682" s="299" t="e">
        <f>(H628/H612)*Q60</f>
        <v>#VALUE!</v>
      </c>
      <c r="I682" s="299" t="e">
        <f>(I629/I612)*Q78</f>
        <v>#VALUE!</v>
      </c>
      <c r="J682" s="180" t="e">
        <f>(J630/J612)*Q79</f>
        <v>#VALUE!</v>
      </c>
      <c r="K682" s="180" t="e">
        <f>(K644/K612)*Q75</f>
        <v>#VALUE!</v>
      </c>
      <c r="L682" s="180" t="e">
        <f>(L647/L612)*Q80</f>
        <v>#VALUE!</v>
      </c>
      <c r="M682" s="180" t="e">
        <f t="shared" si="33"/>
        <v>#VALUE!</v>
      </c>
      <c r="N682" s="198" t="s">
        <v>687</v>
      </c>
    </row>
    <row r="683" spans="1:14" ht="12.65" customHeight="1" x14ac:dyDescent="0.35">
      <c r="A683" s="196">
        <v>7040</v>
      </c>
      <c r="B683" s="198" t="s">
        <v>689</v>
      </c>
      <c r="C683" s="180">
        <f>R71</f>
        <v>1190494.4400000004</v>
      </c>
      <c r="D683" s="180" t="e">
        <f>(D615/D612)*R76</f>
        <v>#VALUE!</v>
      </c>
      <c r="E683" s="180" t="e">
        <f>(E623/E612)*SUM(C683:D683)</f>
        <v>#VALUE!</v>
      </c>
      <c r="F683" s="299" t="e">
        <f>(F624/F612)*R64</f>
        <v>#VALUE!</v>
      </c>
      <c r="G683" s="299" t="e">
        <f>(G625/G612)*R77</f>
        <v>#VALUE!</v>
      </c>
      <c r="H683" s="299" t="e">
        <f>(H628/H612)*R60</f>
        <v>#VALUE!</v>
      </c>
      <c r="I683" s="299" t="e">
        <f>(I629/I612)*R78</f>
        <v>#VALUE!</v>
      </c>
      <c r="J683" s="180" t="e">
        <f>(J630/J612)*R79</f>
        <v>#VALUE!</v>
      </c>
      <c r="K683" s="180" t="e">
        <f>(K644/K612)*R75</f>
        <v>#VALUE!</v>
      </c>
      <c r="L683" s="180" t="e">
        <f>(L647/L612)*R80</f>
        <v>#VALUE!</v>
      </c>
      <c r="M683" s="180" t="e">
        <f t="shared" si="33"/>
        <v>#VALUE!</v>
      </c>
      <c r="N683" s="198" t="s">
        <v>688</v>
      </c>
    </row>
    <row r="684" spans="1:14" ht="12.65" customHeight="1" x14ac:dyDescent="0.35">
      <c r="A684" s="196">
        <v>7050</v>
      </c>
      <c r="B684" s="198" t="s">
        <v>691</v>
      </c>
      <c r="C684" s="180">
        <f>S71</f>
        <v>26799688.620000001</v>
      </c>
      <c r="D684" s="180" t="e">
        <f>(D615/D612)*S76</f>
        <v>#VALUE!</v>
      </c>
      <c r="E684" s="180" t="e">
        <f>(E623/E612)*SUM(C684:D684)</f>
        <v>#VALUE!</v>
      </c>
      <c r="F684" s="299" t="e">
        <f>(F624/F612)*S64</f>
        <v>#VALUE!</v>
      </c>
      <c r="G684" s="299" t="e">
        <f>(G625/G612)*S77</f>
        <v>#VALUE!</v>
      </c>
      <c r="H684" s="299" t="e">
        <f>(H628/H612)*S60</f>
        <v>#VALUE!</v>
      </c>
      <c r="I684" s="299" t="e">
        <f>(I629/I612)*S78</f>
        <v>#VALUE!</v>
      </c>
      <c r="J684" s="180" t="e">
        <f>(J630/J612)*S79</f>
        <v>#VALUE!</v>
      </c>
      <c r="K684" s="180" t="e">
        <f>(K644/K612)*S75</f>
        <v>#VALUE!</v>
      </c>
      <c r="L684" s="180" t="e">
        <f>(L647/L612)*S80</f>
        <v>#VALUE!</v>
      </c>
      <c r="M684" s="180" t="e">
        <f t="shared" si="33"/>
        <v>#VALUE!</v>
      </c>
      <c r="N684" s="198" t="s">
        <v>690</v>
      </c>
    </row>
    <row r="685" spans="1:14" ht="12.65" customHeight="1" x14ac:dyDescent="0.35">
      <c r="A685" s="196">
        <v>7060</v>
      </c>
      <c r="B685" s="198" t="s">
        <v>109</v>
      </c>
      <c r="C685" s="180">
        <f>T71</f>
        <v>1063300.26</v>
      </c>
      <c r="D685" s="180" t="e">
        <f>(D615/D612)*T76</f>
        <v>#VALUE!</v>
      </c>
      <c r="E685" s="180" t="e">
        <f>(E623/E612)*SUM(C685:D685)</f>
        <v>#VALUE!</v>
      </c>
      <c r="F685" s="299" t="e">
        <f>(F624/F612)*T64</f>
        <v>#VALUE!</v>
      </c>
      <c r="G685" s="299" t="e">
        <f>(G625/G612)*T77</f>
        <v>#VALUE!</v>
      </c>
      <c r="H685" s="299" t="e">
        <f>(H628/H612)*T60</f>
        <v>#VALUE!</v>
      </c>
      <c r="I685" s="299" t="e">
        <f>(I629/I612)*T78</f>
        <v>#VALUE!</v>
      </c>
      <c r="J685" s="180" t="e">
        <f>(J630/J612)*T79</f>
        <v>#VALUE!</v>
      </c>
      <c r="K685" s="180" t="e">
        <f>(K644/K612)*T75</f>
        <v>#VALUE!</v>
      </c>
      <c r="L685" s="180" t="e">
        <f>(L647/L612)*T80</f>
        <v>#VALUE!</v>
      </c>
      <c r="M685" s="180" t="e">
        <f t="shared" si="33"/>
        <v>#VALUE!</v>
      </c>
      <c r="N685" s="198" t="s">
        <v>692</v>
      </c>
    </row>
    <row r="686" spans="1:14" ht="12.65" customHeight="1" x14ac:dyDescent="0.35">
      <c r="A686" s="196">
        <v>7070</v>
      </c>
      <c r="B686" s="198" t="s">
        <v>694</v>
      </c>
      <c r="C686" s="180">
        <f>U71</f>
        <v>21094909.59</v>
      </c>
      <c r="D686" s="180" t="e">
        <f>(D615/D612)*U76</f>
        <v>#VALUE!</v>
      </c>
      <c r="E686" s="180" t="e">
        <f>(E623/E612)*SUM(C686:D686)</f>
        <v>#VALUE!</v>
      </c>
      <c r="F686" s="299" t="e">
        <f>(F624/F612)*U64</f>
        <v>#VALUE!</v>
      </c>
      <c r="G686" s="299" t="e">
        <f>(G625/G612)*U77</f>
        <v>#VALUE!</v>
      </c>
      <c r="H686" s="299" t="e">
        <f>(H628/H612)*U60</f>
        <v>#VALUE!</v>
      </c>
      <c r="I686" s="299" t="e">
        <f>(I629/I612)*U78</f>
        <v>#VALUE!</v>
      </c>
      <c r="J686" s="180" t="e">
        <f>(J630/J612)*U79</f>
        <v>#VALUE!</v>
      </c>
      <c r="K686" s="180" t="e">
        <f>(K644/K612)*U75</f>
        <v>#VALUE!</v>
      </c>
      <c r="L686" s="180" t="e">
        <f>(L647/L612)*U80</f>
        <v>#VALUE!</v>
      </c>
      <c r="M686" s="180" t="e">
        <f t="shared" si="33"/>
        <v>#VALUE!</v>
      </c>
      <c r="N686" s="198" t="s">
        <v>693</v>
      </c>
    </row>
    <row r="687" spans="1:14" ht="12.65" customHeight="1" x14ac:dyDescent="0.35">
      <c r="A687" s="196">
        <v>7110</v>
      </c>
      <c r="B687" s="198" t="s">
        <v>696</v>
      </c>
      <c r="C687" s="180">
        <f>V71</f>
        <v>47691.369999999995</v>
      </c>
      <c r="D687" s="180" t="e">
        <f>(D615/D612)*V76</f>
        <v>#VALUE!</v>
      </c>
      <c r="E687" s="180" t="e">
        <f>(E623/E612)*SUM(C687:D687)</f>
        <v>#VALUE!</v>
      </c>
      <c r="F687" s="299" t="e">
        <f>(F624/F612)*V64</f>
        <v>#VALUE!</v>
      </c>
      <c r="G687" s="299" t="e">
        <f>(G625/G612)*V77</f>
        <v>#VALUE!</v>
      </c>
      <c r="H687" s="299" t="e">
        <f>(H628/H612)*V60</f>
        <v>#VALUE!</v>
      </c>
      <c r="I687" s="299" t="e">
        <f>(I629/I612)*V78</f>
        <v>#VALUE!</v>
      </c>
      <c r="J687" s="180" t="e">
        <f>(J630/J612)*V79</f>
        <v>#VALUE!</v>
      </c>
      <c r="K687" s="180" t="e">
        <f>(K644/K612)*V75</f>
        <v>#VALUE!</v>
      </c>
      <c r="L687" s="180" t="e">
        <f>(L647/L612)*V80</f>
        <v>#VALUE!</v>
      </c>
      <c r="M687" s="180" t="e">
        <f t="shared" si="33"/>
        <v>#VALUE!</v>
      </c>
      <c r="N687" s="198" t="s">
        <v>695</v>
      </c>
    </row>
    <row r="688" spans="1:14" ht="12.65" customHeight="1" x14ac:dyDescent="0.35">
      <c r="A688" s="196">
        <v>7120</v>
      </c>
      <c r="B688" s="198" t="s">
        <v>698</v>
      </c>
      <c r="C688" s="180">
        <f>W71</f>
        <v>1225276.3999999999</v>
      </c>
      <c r="D688" s="180" t="e">
        <f>(D615/D612)*W76</f>
        <v>#VALUE!</v>
      </c>
      <c r="E688" s="180" t="e">
        <f>(E623/E612)*SUM(C688:D688)</f>
        <v>#VALUE!</v>
      </c>
      <c r="F688" s="299" t="e">
        <f>(F624/F612)*W64</f>
        <v>#VALUE!</v>
      </c>
      <c r="G688" s="299" t="e">
        <f>(G625/G612)*W77</f>
        <v>#VALUE!</v>
      </c>
      <c r="H688" s="299" t="e">
        <f>(H628/H612)*W60</f>
        <v>#VALUE!</v>
      </c>
      <c r="I688" s="299" t="e">
        <f>(I629/I612)*W78</f>
        <v>#VALUE!</v>
      </c>
      <c r="J688" s="180" t="e">
        <f>(J630/J612)*W79</f>
        <v>#VALUE!</v>
      </c>
      <c r="K688" s="180" t="e">
        <f>(K644/K612)*W75</f>
        <v>#VALUE!</v>
      </c>
      <c r="L688" s="180" t="e">
        <f>(L647/L612)*W80</f>
        <v>#VALUE!</v>
      </c>
      <c r="M688" s="180" t="e">
        <f t="shared" si="33"/>
        <v>#VALUE!</v>
      </c>
      <c r="N688" s="198" t="s">
        <v>697</v>
      </c>
    </row>
    <row r="689" spans="1:14" ht="12.65" customHeight="1" x14ac:dyDescent="0.35">
      <c r="A689" s="196">
        <v>7130</v>
      </c>
      <c r="B689" s="198" t="s">
        <v>1250</v>
      </c>
      <c r="C689" s="180">
        <f>X71</f>
        <v>1791050.4799999997</v>
      </c>
      <c r="D689" s="180" t="e">
        <f>(D615/D612)*X76</f>
        <v>#VALUE!</v>
      </c>
      <c r="E689" s="180" t="e">
        <f>(E623/E612)*SUM(C689:D689)</f>
        <v>#VALUE!</v>
      </c>
      <c r="F689" s="299" t="e">
        <f>(F624/F612)*X64</f>
        <v>#VALUE!</v>
      </c>
      <c r="G689" s="299" t="e">
        <f>(G625/G612)*X77</f>
        <v>#VALUE!</v>
      </c>
      <c r="H689" s="299" t="e">
        <f>(H628/H612)*X60</f>
        <v>#VALUE!</v>
      </c>
      <c r="I689" s="299" t="e">
        <f>(I629/I612)*X78</f>
        <v>#VALUE!</v>
      </c>
      <c r="J689" s="180" t="e">
        <f>(J630/J612)*X79</f>
        <v>#VALUE!</v>
      </c>
      <c r="K689" s="180" t="e">
        <f>(K644/K612)*X75</f>
        <v>#VALUE!</v>
      </c>
      <c r="L689" s="180" t="e">
        <f>(L647/L612)*X80</f>
        <v>#VALUE!</v>
      </c>
      <c r="M689" s="180" t="e">
        <f t="shared" si="33"/>
        <v>#VALUE!</v>
      </c>
      <c r="N689" s="198" t="s">
        <v>699</v>
      </c>
    </row>
    <row r="690" spans="1:14" ht="12.65" customHeight="1" x14ac:dyDescent="0.35">
      <c r="A690" s="196">
        <v>7140</v>
      </c>
      <c r="B690" s="198" t="s">
        <v>701</v>
      </c>
      <c r="C690" s="180">
        <f>Y71</f>
        <v>14075325.149999999</v>
      </c>
      <c r="D690" s="180" t="e">
        <f>(D615/D612)*Y76</f>
        <v>#VALUE!</v>
      </c>
      <c r="E690" s="180" t="e">
        <f>(E623/E612)*SUM(C690:D690)</f>
        <v>#VALUE!</v>
      </c>
      <c r="F690" s="299" t="e">
        <f>(F624/F612)*Y64</f>
        <v>#VALUE!</v>
      </c>
      <c r="G690" s="299" t="e">
        <f>(G625/G612)*Y77</f>
        <v>#VALUE!</v>
      </c>
      <c r="H690" s="299" t="e">
        <f>(H628/H612)*Y60</f>
        <v>#VALUE!</v>
      </c>
      <c r="I690" s="299" t="e">
        <f>(I629/I612)*Y78</f>
        <v>#VALUE!</v>
      </c>
      <c r="J690" s="180" t="e">
        <f>(J630/J612)*Y79</f>
        <v>#VALUE!</v>
      </c>
      <c r="K690" s="180" t="e">
        <f>(K644/K612)*Y75</f>
        <v>#VALUE!</v>
      </c>
      <c r="L690" s="180" t="e">
        <f>(L647/L612)*Y80</f>
        <v>#VALUE!</v>
      </c>
      <c r="M690" s="180" t="e">
        <f t="shared" si="33"/>
        <v>#VALUE!</v>
      </c>
      <c r="N690" s="198" t="s">
        <v>700</v>
      </c>
    </row>
    <row r="691" spans="1:14" ht="12.65" customHeight="1" x14ac:dyDescent="0.35">
      <c r="A691" s="196">
        <v>7150</v>
      </c>
      <c r="B691" s="198" t="s">
        <v>703</v>
      </c>
      <c r="C691" s="180">
        <f>Z71</f>
        <v>0</v>
      </c>
      <c r="D691" s="180" t="e">
        <f>(D615/D612)*Z76</f>
        <v>#VALUE!</v>
      </c>
      <c r="E691" s="180" t="e">
        <f>(E623/E612)*SUM(C691:D691)</f>
        <v>#VALUE!</v>
      </c>
      <c r="F691" s="299" t="e">
        <f>(F624/F612)*Z64</f>
        <v>#VALUE!</v>
      </c>
      <c r="G691" s="299" t="e">
        <f>(G625/G612)*Z77</f>
        <v>#VALUE!</v>
      </c>
      <c r="H691" s="299" t="e">
        <f>(H628/H612)*Z60</f>
        <v>#VALUE!</v>
      </c>
      <c r="I691" s="299" t="e">
        <f>(I629/I612)*Z78</f>
        <v>#VALUE!</v>
      </c>
      <c r="J691" s="180" t="e">
        <f>(J630/J612)*Z79</f>
        <v>#VALUE!</v>
      </c>
      <c r="K691" s="180" t="e">
        <f>(K644/K612)*Z75</f>
        <v>#VALUE!</v>
      </c>
      <c r="L691" s="180" t="e">
        <f>(L647/L612)*Z80</f>
        <v>#VALUE!</v>
      </c>
      <c r="M691" s="180" t="e">
        <f t="shared" si="33"/>
        <v>#VALUE!</v>
      </c>
      <c r="N691" s="198" t="s">
        <v>702</v>
      </c>
    </row>
    <row r="692" spans="1:14" ht="12.65" customHeight="1" x14ac:dyDescent="0.35">
      <c r="A692" s="196">
        <v>7160</v>
      </c>
      <c r="B692" s="198" t="s">
        <v>115</v>
      </c>
      <c r="C692" s="180">
        <f>AA71</f>
        <v>0</v>
      </c>
      <c r="D692" s="180" t="e">
        <f>(D615/D612)*AA76</f>
        <v>#VALUE!</v>
      </c>
      <c r="E692" s="180" t="e">
        <f>(E623/E612)*SUM(C692:D692)</f>
        <v>#VALUE!</v>
      </c>
      <c r="F692" s="299" t="e">
        <f>(F624/F612)*AA64</f>
        <v>#VALUE!</v>
      </c>
      <c r="G692" s="299" t="e">
        <f>(G625/G612)*AA77</f>
        <v>#VALUE!</v>
      </c>
      <c r="H692" s="299" t="e">
        <f>(H628/H612)*AA60</f>
        <v>#VALUE!</v>
      </c>
      <c r="I692" s="299" t="e">
        <f>(I629/I612)*AA78</f>
        <v>#VALUE!</v>
      </c>
      <c r="J692" s="180" t="e">
        <f>(J630/J612)*AA79</f>
        <v>#VALUE!</v>
      </c>
      <c r="K692" s="180" t="e">
        <f>(K644/K612)*AA75</f>
        <v>#VALUE!</v>
      </c>
      <c r="L692" s="180" t="e">
        <f>(L647/L612)*AA80</f>
        <v>#VALUE!</v>
      </c>
      <c r="M692" s="180" t="e">
        <f t="shared" si="33"/>
        <v>#VALUE!</v>
      </c>
      <c r="N692" s="198" t="s">
        <v>704</v>
      </c>
    </row>
    <row r="693" spans="1:14" ht="12.65" customHeight="1" x14ac:dyDescent="0.35">
      <c r="A693" s="196">
        <v>7170</v>
      </c>
      <c r="B693" s="198" t="s">
        <v>706</v>
      </c>
      <c r="C693" s="180">
        <f>AB71</f>
        <v>17940250.029999997</v>
      </c>
      <c r="D693" s="180" t="e">
        <f>(D615/D612)*AB76</f>
        <v>#VALUE!</v>
      </c>
      <c r="E693" s="180" t="e">
        <f>(E623/E612)*SUM(C693:D693)</f>
        <v>#VALUE!</v>
      </c>
      <c r="F693" s="299" t="e">
        <f>(F624/F612)*AB64</f>
        <v>#VALUE!</v>
      </c>
      <c r="G693" s="299" t="e">
        <f>(G625/G612)*AB77</f>
        <v>#VALUE!</v>
      </c>
      <c r="H693" s="299" t="e">
        <f>(H628/H612)*AB60</f>
        <v>#VALUE!</v>
      </c>
      <c r="I693" s="299" t="e">
        <f>(I629/I612)*AB78</f>
        <v>#VALUE!</v>
      </c>
      <c r="J693" s="180" t="e">
        <f>(J630/J612)*AB79</f>
        <v>#VALUE!</v>
      </c>
      <c r="K693" s="180" t="e">
        <f>(K644/K612)*AB75</f>
        <v>#VALUE!</v>
      </c>
      <c r="L693" s="180" t="e">
        <f>(L647/L612)*AB80</f>
        <v>#VALUE!</v>
      </c>
      <c r="M693" s="180" t="e">
        <f t="shared" si="33"/>
        <v>#VALUE!</v>
      </c>
      <c r="N693" s="198" t="s">
        <v>705</v>
      </c>
    </row>
    <row r="694" spans="1:14" ht="12.65" customHeight="1" x14ac:dyDescent="0.35">
      <c r="A694" s="196">
        <v>7180</v>
      </c>
      <c r="B694" s="198" t="s">
        <v>117</v>
      </c>
      <c r="C694" s="180">
        <f>AC71</f>
        <v>3276620.3500000006</v>
      </c>
      <c r="D694" s="180" t="e">
        <f>(D615/D612)*AC76</f>
        <v>#VALUE!</v>
      </c>
      <c r="E694" s="180" t="e">
        <f>(E623/E612)*SUM(C694:D694)</f>
        <v>#VALUE!</v>
      </c>
      <c r="F694" s="299" t="e">
        <f>(F624/F612)*AC64</f>
        <v>#VALUE!</v>
      </c>
      <c r="G694" s="299" t="e">
        <f>(G625/G612)*AC77</f>
        <v>#VALUE!</v>
      </c>
      <c r="H694" s="299" t="e">
        <f>(H628/H612)*AC60</f>
        <v>#VALUE!</v>
      </c>
      <c r="I694" s="299" t="e">
        <f>(I629/I612)*AC78</f>
        <v>#VALUE!</v>
      </c>
      <c r="J694" s="180" t="e">
        <f>(J630/J612)*AC79</f>
        <v>#VALUE!</v>
      </c>
      <c r="K694" s="180" t="e">
        <f>(K644/K612)*AC75</f>
        <v>#VALUE!</v>
      </c>
      <c r="L694" s="180" t="e">
        <f>(L647/L612)*AC80</f>
        <v>#VALUE!</v>
      </c>
      <c r="M694" s="180" t="e">
        <f t="shared" si="33"/>
        <v>#VALUE!</v>
      </c>
      <c r="N694" s="198" t="s">
        <v>707</v>
      </c>
    </row>
    <row r="695" spans="1:14" ht="12.65" customHeight="1" x14ac:dyDescent="0.35">
      <c r="A695" s="196">
        <v>7190</v>
      </c>
      <c r="B695" s="198" t="s">
        <v>709</v>
      </c>
      <c r="C695" s="180">
        <f>AD71</f>
        <v>1014907.49</v>
      </c>
      <c r="D695" s="180" t="e">
        <f>(D615/D612)*AD76</f>
        <v>#VALUE!</v>
      </c>
      <c r="E695" s="180" t="e">
        <f>(E623/E612)*SUM(C695:D695)</f>
        <v>#VALUE!</v>
      </c>
      <c r="F695" s="299" t="e">
        <f>(F624/F612)*AD64</f>
        <v>#VALUE!</v>
      </c>
      <c r="G695" s="299" t="e">
        <f>(G625/G612)*AD77</f>
        <v>#VALUE!</v>
      </c>
      <c r="H695" s="299" t="e">
        <f>(H628/H612)*AD60</f>
        <v>#VALUE!</v>
      </c>
      <c r="I695" s="299" t="e">
        <f>(I629/I612)*AD78</f>
        <v>#VALUE!</v>
      </c>
      <c r="J695" s="180" t="e">
        <f>(J630/J612)*AD79</f>
        <v>#VALUE!</v>
      </c>
      <c r="K695" s="180" t="e">
        <f>(K644/K612)*AD75</f>
        <v>#VALUE!</v>
      </c>
      <c r="L695" s="180" t="e">
        <f>(L647/L612)*AD80</f>
        <v>#VALUE!</v>
      </c>
      <c r="M695" s="180" t="e">
        <f t="shared" si="33"/>
        <v>#VALUE!</v>
      </c>
      <c r="N695" s="198" t="s">
        <v>708</v>
      </c>
    </row>
    <row r="696" spans="1:14" ht="12.65" customHeight="1" x14ac:dyDescent="0.35">
      <c r="A696" s="196">
        <v>7200</v>
      </c>
      <c r="B696" s="198" t="s">
        <v>711</v>
      </c>
      <c r="C696" s="180">
        <f>AE71</f>
        <v>3260209.16</v>
      </c>
      <c r="D696" s="180" t="e">
        <f>(D615/D612)*AE76</f>
        <v>#VALUE!</v>
      </c>
      <c r="E696" s="180" t="e">
        <f>(E623/E612)*SUM(C696:D696)</f>
        <v>#VALUE!</v>
      </c>
      <c r="F696" s="299" t="e">
        <f>(F624/F612)*AE64</f>
        <v>#VALUE!</v>
      </c>
      <c r="G696" s="299" t="e">
        <f>(G625/G612)*AE77</f>
        <v>#VALUE!</v>
      </c>
      <c r="H696" s="299" t="e">
        <f>(H628/H612)*AE60</f>
        <v>#VALUE!</v>
      </c>
      <c r="I696" s="299" t="e">
        <f>(I629/I612)*AE78</f>
        <v>#VALUE!</v>
      </c>
      <c r="J696" s="180" t="e">
        <f>(J630/J612)*AE79</f>
        <v>#VALUE!</v>
      </c>
      <c r="K696" s="180" t="e">
        <f>(K644/K612)*AE75</f>
        <v>#VALUE!</v>
      </c>
      <c r="L696" s="180" t="e">
        <f>(L647/L612)*AE80</f>
        <v>#VALUE!</v>
      </c>
      <c r="M696" s="180" t="e">
        <f t="shared" si="33"/>
        <v>#VALUE!</v>
      </c>
      <c r="N696" s="198" t="s">
        <v>710</v>
      </c>
    </row>
    <row r="697" spans="1:14" ht="12.65" customHeight="1" x14ac:dyDescent="0.35">
      <c r="A697" s="196">
        <v>7220</v>
      </c>
      <c r="B697" s="198" t="s">
        <v>713</v>
      </c>
      <c r="C697" s="180">
        <f>AF71</f>
        <v>0</v>
      </c>
      <c r="D697" s="180" t="e">
        <f>(D615/D612)*AF76</f>
        <v>#VALUE!</v>
      </c>
      <c r="E697" s="180" t="e">
        <f>(E623/E612)*SUM(C697:D697)</f>
        <v>#VALUE!</v>
      </c>
      <c r="F697" s="299" t="e">
        <f>(F624/F612)*AF64</f>
        <v>#VALUE!</v>
      </c>
      <c r="G697" s="299" t="e">
        <f>(G625/G612)*AF77</f>
        <v>#VALUE!</v>
      </c>
      <c r="H697" s="299" t="e">
        <f>(H628/H612)*AF60</f>
        <v>#VALUE!</v>
      </c>
      <c r="I697" s="299" t="e">
        <f>(I629/I612)*AF78</f>
        <v>#VALUE!</v>
      </c>
      <c r="J697" s="180" t="e">
        <f>(J630/J612)*AF79</f>
        <v>#VALUE!</v>
      </c>
      <c r="K697" s="180" t="e">
        <f>(K644/K612)*AF75</f>
        <v>#VALUE!</v>
      </c>
      <c r="L697" s="180" t="e">
        <f>(L647/L612)*AF80</f>
        <v>#VALUE!</v>
      </c>
      <c r="M697" s="180" t="e">
        <f t="shared" si="33"/>
        <v>#VALUE!</v>
      </c>
      <c r="N697" s="198" t="s">
        <v>712</v>
      </c>
    </row>
    <row r="698" spans="1:14" ht="12.65" customHeight="1" x14ac:dyDescent="0.35">
      <c r="A698" s="196">
        <v>7230</v>
      </c>
      <c r="B698" s="198" t="s">
        <v>119</v>
      </c>
      <c r="C698" s="180">
        <f>AG71</f>
        <v>14832673.690000001</v>
      </c>
      <c r="D698" s="180" t="e">
        <f>(D615/D612)*AG76</f>
        <v>#VALUE!</v>
      </c>
      <c r="E698" s="180" t="e">
        <f>(E623/E612)*SUM(C698:D698)</f>
        <v>#VALUE!</v>
      </c>
      <c r="F698" s="299" t="e">
        <f>(F624/F612)*AG64</f>
        <v>#VALUE!</v>
      </c>
      <c r="G698" s="299" t="e">
        <f>(G625/G612)*AG77</f>
        <v>#VALUE!</v>
      </c>
      <c r="H698" s="299" t="e">
        <f>(H628/H612)*AG60</f>
        <v>#VALUE!</v>
      </c>
      <c r="I698" s="299" t="e">
        <f>(I629/I612)*AG78</f>
        <v>#VALUE!</v>
      </c>
      <c r="J698" s="180" t="e">
        <f>(J630/J612)*AG79</f>
        <v>#VALUE!</v>
      </c>
      <c r="K698" s="180" t="e">
        <f>(K644/K612)*AG75</f>
        <v>#VALUE!</v>
      </c>
      <c r="L698" s="180" t="e">
        <f>(L647/L612)*AG80</f>
        <v>#VALUE!</v>
      </c>
      <c r="M698" s="180" t="e">
        <f t="shared" si="33"/>
        <v>#VALUE!</v>
      </c>
      <c r="N698" s="198" t="s">
        <v>714</v>
      </c>
    </row>
    <row r="699" spans="1:14" ht="12.65" customHeight="1" x14ac:dyDescent="0.35">
      <c r="A699" s="196">
        <v>7240</v>
      </c>
      <c r="B699" s="198" t="s">
        <v>716</v>
      </c>
      <c r="C699" s="180">
        <f>AH71</f>
        <v>0</v>
      </c>
      <c r="D699" s="180" t="e">
        <f>(D615/D612)*AH76</f>
        <v>#VALUE!</v>
      </c>
      <c r="E699" s="180" t="e">
        <f>(E623/E612)*SUM(C699:D699)</f>
        <v>#VALUE!</v>
      </c>
      <c r="F699" s="299" t="e">
        <f>(F624/F612)*AH64</f>
        <v>#VALUE!</v>
      </c>
      <c r="G699" s="299" t="e">
        <f>(G625/G612)*AH77</f>
        <v>#VALUE!</v>
      </c>
      <c r="H699" s="299" t="e">
        <f>(H628/H612)*AH60</f>
        <v>#VALUE!</v>
      </c>
      <c r="I699" s="299" t="e">
        <f>(I629/I612)*AH78</f>
        <v>#VALUE!</v>
      </c>
      <c r="J699" s="180" t="e">
        <f>(J630/J612)*AH79</f>
        <v>#VALUE!</v>
      </c>
      <c r="K699" s="180" t="e">
        <f>(K644/K612)*AH75</f>
        <v>#VALUE!</v>
      </c>
      <c r="L699" s="180" t="e">
        <f>(L647/L612)*AH80</f>
        <v>#VALUE!</v>
      </c>
      <c r="M699" s="180" t="e">
        <f t="shared" si="33"/>
        <v>#VALUE!</v>
      </c>
      <c r="N699" s="198" t="s">
        <v>715</v>
      </c>
    </row>
    <row r="700" spans="1:14" ht="12.65" customHeight="1" x14ac:dyDescent="0.35">
      <c r="A700" s="196">
        <v>7250</v>
      </c>
      <c r="B700" s="198" t="s">
        <v>121</v>
      </c>
      <c r="C700" s="180">
        <f>AI71</f>
        <v>3000995.41</v>
      </c>
      <c r="D700" s="180" t="e">
        <f>(D615/D612)*AI76</f>
        <v>#VALUE!</v>
      </c>
      <c r="E700" s="180" t="e">
        <f>(E623/E612)*SUM(C700:D700)</f>
        <v>#VALUE!</v>
      </c>
      <c r="F700" s="299" t="e">
        <f>(F624/F612)*AI64</f>
        <v>#VALUE!</v>
      </c>
      <c r="G700" s="299" t="e">
        <f>(G625/G612)*AI77</f>
        <v>#VALUE!</v>
      </c>
      <c r="H700" s="299" t="e">
        <f>(H628/H612)*AI60</f>
        <v>#VALUE!</v>
      </c>
      <c r="I700" s="299" t="e">
        <f>(I629/I612)*AI78</f>
        <v>#VALUE!</v>
      </c>
      <c r="J700" s="180" t="e">
        <f>(J630/J612)*AI79</f>
        <v>#VALUE!</v>
      </c>
      <c r="K700" s="180" t="e">
        <f>(K644/K612)*AI75</f>
        <v>#VALUE!</v>
      </c>
      <c r="L700" s="180" t="e">
        <f>(L647/L612)*AI80</f>
        <v>#VALUE!</v>
      </c>
      <c r="M700" s="180" t="e">
        <f t="shared" si="33"/>
        <v>#VALUE!</v>
      </c>
      <c r="N700" s="198" t="s">
        <v>717</v>
      </c>
    </row>
    <row r="701" spans="1:14" ht="12.65" customHeight="1" x14ac:dyDescent="0.35">
      <c r="A701" s="196">
        <v>7260</v>
      </c>
      <c r="B701" s="198" t="s">
        <v>719</v>
      </c>
      <c r="C701" s="180">
        <f>AJ71</f>
        <v>33031581.23</v>
      </c>
      <c r="D701" s="180" t="e">
        <f>(D615/D612)*AJ76</f>
        <v>#VALUE!</v>
      </c>
      <c r="E701" s="180" t="e">
        <f>(E623/E612)*SUM(C701:D701)</f>
        <v>#VALUE!</v>
      </c>
      <c r="F701" s="299" t="e">
        <f>(F624/F612)*AJ64</f>
        <v>#VALUE!</v>
      </c>
      <c r="G701" s="299" t="e">
        <f>(G625/G612)*AJ77</f>
        <v>#VALUE!</v>
      </c>
      <c r="H701" s="299" t="e">
        <f>(H628/H612)*AJ60</f>
        <v>#VALUE!</v>
      </c>
      <c r="I701" s="299" t="e">
        <f>(I629/I612)*AJ78</f>
        <v>#VALUE!</v>
      </c>
      <c r="J701" s="180" t="e">
        <f>(J630/J612)*AJ79</f>
        <v>#VALUE!</v>
      </c>
      <c r="K701" s="180" t="e">
        <f>(K644/K612)*AJ75</f>
        <v>#VALUE!</v>
      </c>
      <c r="L701" s="180" t="e">
        <f>(L647/L612)*AJ80</f>
        <v>#VALUE!</v>
      </c>
      <c r="M701" s="180" t="e">
        <f t="shared" si="33"/>
        <v>#VALUE!</v>
      </c>
      <c r="N701" s="198" t="s">
        <v>718</v>
      </c>
    </row>
    <row r="702" spans="1:14" ht="12.65" customHeight="1" x14ac:dyDescent="0.35">
      <c r="A702" s="196">
        <v>7310</v>
      </c>
      <c r="B702" s="198" t="s">
        <v>721</v>
      </c>
      <c r="C702" s="180">
        <f>AK71</f>
        <v>1025621.66</v>
      </c>
      <c r="D702" s="180" t="e">
        <f>(D615/D612)*AK76</f>
        <v>#VALUE!</v>
      </c>
      <c r="E702" s="180" t="e">
        <f>(E623/E612)*SUM(C702:D702)</f>
        <v>#VALUE!</v>
      </c>
      <c r="F702" s="299" t="e">
        <f>(F624/F612)*AK64</f>
        <v>#VALUE!</v>
      </c>
      <c r="G702" s="299" t="e">
        <f>(G625/G612)*AK77</f>
        <v>#VALUE!</v>
      </c>
      <c r="H702" s="299" t="e">
        <f>(H628/H612)*AK60</f>
        <v>#VALUE!</v>
      </c>
      <c r="I702" s="299" t="e">
        <f>(I629/I612)*AK78</f>
        <v>#VALUE!</v>
      </c>
      <c r="J702" s="180" t="e">
        <f>(J630/J612)*AK79</f>
        <v>#VALUE!</v>
      </c>
      <c r="K702" s="180" t="e">
        <f>(K644/K612)*AK75</f>
        <v>#VALUE!</v>
      </c>
      <c r="L702" s="180" t="e">
        <f>(L647/L612)*AK80</f>
        <v>#VALUE!</v>
      </c>
      <c r="M702" s="180" t="e">
        <f t="shared" si="33"/>
        <v>#VALUE!</v>
      </c>
      <c r="N702" s="198" t="s">
        <v>720</v>
      </c>
    </row>
    <row r="703" spans="1:14" ht="12.65" customHeight="1" x14ac:dyDescent="0.35">
      <c r="A703" s="196">
        <v>7320</v>
      </c>
      <c r="B703" s="198" t="s">
        <v>723</v>
      </c>
      <c r="C703" s="180">
        <f>AL71</f>
        <v>793241.17</v>
      </c>
      <c r="D703" s="180" t="e">
        <f>(D615/D612)*AL76</f>
        <v>#VALUE!</v>
      </c>
      <c r="E703" s="180" t="e">
        <f>(E623/E612)*SUM(C703:D703)</f>
        <v>#VALUE!</v>
      </c>
      <c r="F703" s="299" t="e">
        <f>(F624/F612)*AL64</f>
        <v>#VALUE!</v>
      </c>
      <c r="G703" s="299" t="e">
        <f>(G625/G612)*AL77</f>
        <v>#VALUE!</v>
      </c>
      <c r="H703" s="299" t="e">
        <f>(H628/H612)*AL60</f>
        <v>#VALUE!</v>
      </c>
      <c r="I703" s="299" t="e">
        <f>(I629/I612)*AL78</f>
        <v>#VALUE!</v>
      </c>
      <c r="J703" s="180" t="e">
        <f>(J630/J612)*AL79</f>
        <v>#VALUE!</v>
      </c>
      <c r="K703" s="180" t="e">
        <f>(K644/K612)*AL75</f>
        <v>#VALUE!</v>
      </c>
      <c r="L703" s="180" t="e">
        <f>(L647/L612)*AL80</f>
        <v>#VALUE!</v>
      </c>
      <c r="M703" s="180" t="e">
        <f t="shared" si="33"/>
        <v>#VALUE!</v>
      </c>
      <c r="N703" s="198" t="s">
        <v>722</v>
      </c>
    </row>
    <row r="704" spans="1:14" ht="12.65" customHeight="1" x14ac:dyDescent="0.35">
      <c r="A704" s="196">
        <v>7330</v>
      </c>
      <c r="B704" s="198" t="s">
        <v>725</v>
      </c>
      <c r="C704" s="180">
        <f>AM71</f>
        <v>0</v>
      </c>
      <c r="D704" s="180" t="e">
        <f>(D615/D612)*AM76</f>
        <v>#VALUE!</v>
      </c>
      <c r="E704" s="180" t="e">
        <f>(E623/E612)*SUM(C704:D704)</f>
        <v>#VALUE!</v>
      </c>
      <c r="F704" s="299" t="e">
        <f>(F624/F612)*AM64</f>
        <v>#VALUE!</v>
      </c>
      <c r="G704" s="299" t="e">
        <f>(G625/G612)*AM77</f>
        <v>#VALUE!</v>
      </c>
      <c r="H704" s="299" t="e">
        <f>(H628/H612)*AM60</f>
        <v>#VALUE!</v>
      </c>
      <c r="I704" s="299" t="e">
        <f>(I629/I612)*AM78</f>
        <v>#VALUE!</v>
      </c>
      <c r="J704" s="180" t="e">
        <f>(J630/J612)*AM79</f>
        <v>#VALUE!</v>
      </c>
      <c r="K704" s="180" t="e">
        <f>(K644/K612)*AM75</f>
        <v>#VALUE!</v>
      </c>
      <c r="L704" s="180" t="e">
        <f>(L647/L612)*AM80</f>
        <v>#VALUE!</v>
      </c>
      <c r="M704" s="180" t="e">
        <f t="shared" si="33"/>
        <v>#VALUE!</v>
      </c>
      <c r="N704" s="198" t="s">
        <v>724</v>
      </c>
    </row>
    <row r="705" spans="1:83" ht="12.65" customHeight="1" x14ac:dyDescent="0.35">
      <c r="A705" s="196">
        <v>7340</v>
      </c>
      <c r="B705" s="198" t="s">
        <v>727</v>
      </c>
      <c r="C705" s="180">
        <f>AN71</f>
        <v>0</v>
      </c>
      <c r="D705" s="180" t="e">
        <f>(D615/D612)*AN76</f>
        <v>#VALUE!</v>
      </c>
      <c r="E705" s="180" t="e">
        <f>(E623/E612)*SUM(C705:D705)</f>
        <v>#VALUE!</v>
      </c>
      <c r="F705" s="299" t="e">
        <f>(F624/F612)*AN64</f>
        <v>#VALUE!</v>
      </c>
      <c r="G705" s="299" t="e">
        <f>(G625/G612)*AN77</f>
        <v>#VALUE!</v>
      </c>
      <c r="H705" s="299" t="e">
        <f>(H628/H612)*AN60</f>
        <v>#VALUE!</v>
      </c>
      <c r="I705" s="299" t="e">
        <f>(I629/I612)*AN78</f>
        <v>#VALUE!</v>
      </c>
      <c r="J705" s="180" t="e">
        <f>(J630/J612)*AN79</f>
        <v>#VALUE!</v>
      </c>
      <c r="K705" s="180" t="e">
        <f>(K644/K612)*AN75</f>
        <v>#VALUE!</v>
      </c>
      <c r="L705" s="180" t="e">
        <f>(L647/L612)*AN80</f>
        <v>#VALUE!</v>
      </c>
      <c r="M705" s="180" t="e">
        <f t="shared" si="33"/>
        <v>#VALUE!</v>
      </c>
      <c r="N705" s="198" t="s">
        <v>726</v>
      </c>
    </row>
    <row r="706" spans="1:83" ht="12.65" customHeight="1" x14ac:dyDescent="0.35">
      <c r="A706" s="196">
        <v>7350</v>
      </c>
      <c r="B706" s="198" t="s">
        <v>729</v>
      </c>
      <c r="C706" s="180">
        <f>AO71</f>
        <v>0</v>
      </c>
      <c r="D706" s="180" t="e">
        <f>(D615/D612)*AO76</f>
        <v>#VALUE!</v>
      </c>
      <c r="E706" s="180" t="e">
        <f>(E623/E612)*SUM(C706:D706)</f>
        <v>#VALUE!</v>
      </c>
      <c r="F706" s="299" t="e">
        <f>(F624/F612)*AO64</f>
        <v>#VALUE!</v>
      </c>
      <c r="G706" s="299" t="e">
        <f>(G625/G612)*AO77</f>
        <v>#VALUE!</v>
      </c>
      <c r="H706" s="299" t="e">
        <f>(H628/H612)*AO60</f>
        <v>#VALUE!</v>
      </c>
      <c r="I706" s="299" t="e">
        <f>(I629/I612)*AO78</f>
        <v>#VALUE!</v>
      </c>
      <c r="J706" s="180" t="e">
        <f>(J630/J612)*AO79</f>
        <v>#VALUE!</v>
      </c>
      <c r="K706" s="180" t="e">
        <f>(K644/K612)*AO75</f>
        <v>#VALUE!</v>
      </c>
      <c r="L706" s="180" t="e">
        <f>(L647/L612)*AO80</f>
        <v>#VALUE!</v>
      </c>
      <c r="M706" s="180" t="e">
        <f t="shared" si="33"/>
        <v>#VALUE!</v>
      </c>
      <c r="N706" s="198" t="s">
        <v>728</v>
      </c>
    </row>
    <row r="707" spans="1:83" ht="12.65" customHeight="1" x14ac:dyDescent="0.35">
      <c r="A707" s="196">
        <v>7380</v>
      </c>
      <c r="B707" s="198" t="s">
        <v>731</v>
      </c>
      <c r="C707" s="180">
        <f>AP71</f>
        <v>44536121.649999999</v>
      </c>
      <c r="D707" s="180" t="e">
        <f>(D615/D612)*AP76</f>
        <v>#VALUE!</v>
      </c>
      <c r="E707" s="180" t="e">
        <f>(E623/E612)*SUM(C707:D707)</f>
        <v>#VALUE!</v>
      </c>
      <c r="F707" s="299" t="e">
        <f>(F624/F612)*AP64</f>
        <v>#VALUE!</v>
      </c>
      <c r="G707" s="299" t="e">
        <f>(G625/G612)*AP77</f>
        <v>#VALUE!</v>
      </c>
      <c r="H707" s="299" t="e">
        <f>(H628/H612)*AP60</f>
        <v>#VALUE!</v>
      </c>
      <c r="I707" s="299" t="e">
        <f>(I629/I612)*AP78</f>
        <v>#VALUE!</v>
      </c>
      <c r="J707" s="180" t="e">
        <f>(J630/J612)*AP79</f>
        <v>#VALUE!</v>
      </c>
      <c r="K707" s="180" t="e">
        <f>(K644/K612)*AP75</f>
        <v>#VALUE!</v>
      </c>
      <c r="L707" s="180" t="e">
        <f>(L647/L612)*AP80</f>
        <v>#VALUE!</v>
      </c>
      <c r="M707" s="180" t="e">
        <f t="shared" si="33"/>
        <v>#VALUE!</v>
      </c>
      <c r="N707" s="198" t="s">
        <v>730</v>
      </c>
    </row>
    <row r="708" spans="1:83" ht="12.65" customHeight="1" x14ac:dyDescent="0.35">
      <c r="A708" s="196">
        <v>7390</v>
      </c>
      <c r="B708" s="198" t="s">
        <v>733</v>
      </c>
      <c r="C708" s="180">
        <f>AQ71</f>
        <v>0</v>
      </c>
      <c r="D708" s="180" t="e">
        <f>(D615/D612)*AQ76</f>
        <v>#VALUE!</v>
      </c>
      <c r="E708" s="180" t="e">
        <f>(E623/E612)*SUM(C708:D708)</f>
        <v>#VALUE!</v>
      </c>
      <c r="F708" s="299" t="e">
        <f>(F624/F612)*AQ64</f>
        <v>#VALUE!</v>
      </c>
      <c r="G708" s="299" t="e">
        <f>(G625/G612)*AQ77</f>
        <v>#VALUE!</v>
      </c>
      <c r="H708" s="299" t="e">
        <f>(H628/H612)*AQ60</f>
        <v>#VALUE!</v>
      </c>
      <c r="I708" s="299" t="e">
        <f>(I629/I612)*AQ78</f>
        <v>#VALUE!</v>
      </c>
      <c r="J708" s="180" t="e">
        <f>(J630/J612)*AQ79</f>
        <v>#VALUE!</v>
      </c>
      <c r="K708" s="180" t="e">
        <f>(K644/K612)*AQ75</f>
        <v>#VALUE!</v>
      </c>
      <c r="L708" s="180" t="e">
        <f>(L647/L612)*AQ80</f>
        <v>#VALUE!</v>
      </c>
      <c r="M708" s="180" t="e">
        <f t="shared" si="33"/>
        <v>#VALUE!</v>
      </c>
      <c r="N708" s="198" t="s">
        <v>732</v>
      </c>
    </row>
    <row r="709" spans="1:83" ht="12.65" customHeight="1" x14ac:dyDescent="0.35">
      <c r="A709" s="196">
        <v>7400</v>
      </c>
      <c r="B709" s="198" t="s">
        <v>129</v>
      </c>
      <c r="C709" s="180">
        <f>AR71</f>
        <v>11758417.280000001</v>
      </c>
      <c r="D709" s="180" t="e">
        <f>(D615/D612)*AR76</f>
        <v>#VALUE!</v>
      </c>
      <c r="E709" s="180" t="e">
        <f>(E623/E612)*SUM(C709:D709)</f>
        <v>#VALUE!</v>
      </c>
      <c r="F709" s="299" t="e">
        <f>(F624/F612)*AR64</f>
        <v>#VALUE!</v>
      </c>
      <c r="G709" s="299" t="e">
        <f>(G625/G612)*AR77</f>
        <v>#VALUE!</v>
      </c>
      <c r="H709" s="299" t="e">
        <f>(H628/H612)*AR60</f>
        <v>#VALUE!</v>
      </c>
      <c r="I709" s="299" t="e">
        <f>(I629/I612)*AR78</f>
        <v>#VALUE!</v>
      </c>
      <c r="J709" s="180" t="e">
        <f>(J630/J612)*AR79</f>
        <v>#VALUE!</v>
      </c>
      <c r="K709" s="180" t="e">
        <f>(K644/K612)*AR75</f>
        <v>#VALUE!</v>
      </c>
      <c r="L709" s="180" t="e">
        <f>(L647/L612)*AR80</f>
        <v>#VALUE!</v>
      </c>
      <c r="M709" s="180" t="e">
        <f t="shared" si="33"/>
        <v>#VALUE!</v>
      </c>
      <c r="N709" s="198" t="s">
        <v>734</v>
      </c>
    </row>
    <row r="710" spans="1:83" ht="12.65" customHeight="1" x14ac:dyDescent="0.35">
      <c r="A710" s="196">
        <v>7410</v>
      </c>
      <c r="B710" s="198" t="s">
        <v>736</v>
      </c>
      <c r="C710" s="180">
        <f>AS71</f>
        <v>0</v>
      </c>
      <c r="D710" s="180" t="e">
        <f>(D615/D612)*AS76</f>
        <v>#VALUE!</v>
      </c>
      <c r="E710" s="180" t="e">
        <f>(E623/E612)*SUM(C710:D710)</f>
        <v>#VALUE!</v>
      </c>
      <c r="F710" s="299" t="e">
        <f>(F624/F612)*AS64</f>
        <v>#VALUE!</v>
      </c>
      <c r="G710" s="299" t="e">
        <f>(G625/G612)*AS77</f>
        <v>#VALUE!</v>
      </c>
      <c r="H710" s="299" t="e">
        <f>(H628/H612)*AS60</f>
        <v>#VALUE!</v>
      </c>
      <c r="I710" s="299" t="e">
        <f>(I629/I612)*AS78</f>
        <v>#VALUE!</v>
      </c>
      <c r="J710" s="180" t="e">
        <f>(J630/J612)*AS79</f>
        <v>#VALUE!</v>
      </c>
      <c r="K710" s="180" t="e">
        <f>(K644/K612)*AS75</f>
        <v>#VALUE!</v>
      </c>
      <c r="L710" s="180" t="e">
        <f>(L647/L612)*AS80</f>
        <v>#VALUE!</v>
      </c>
      <c r="M710" s="180" t="e">
        <f t="shared" si="33"/>
        <v>#VALUE!</v>
      </c>
      <c r="N710" s="198" t="s">
        <v>735</v>
      </c>
    </row>
    <row r="711" spans="1:83" ht="12.65" customHeight="1" x14ac:dyDescent="0.35">
      <c r="A711" s="196">
        <v>7420</v>
      </c>
      <c r="B711" s="198" t="s">
        <v>738</v>
      </c>
      <c r="C711" s="180">
        <f>AT71</f>
        <v>0</v>
      </c>
      <c r="D711" s="180" t="e">
        <f>(D615/D612)*AT76</f>
        <v>#VALUE!</v>
      </c>
      <c r="E711" s="180" t="e">
        <f>(E623/E612)*SUM(C711:D711)</f>
        <v>#VALUE!</v>
      </c>
      <c r="F711" s="299" t="e">
        <f>(F624/F612)*AT64</f>
        <v>#VALUE!</v>
      </c>
      <c r="G711" s="299" t="e">
        <f>(G625/G612)*AT77</f>
        <v>#VALUE!</v>
      </c>
      <c r="H711" s="299" t="e">
        <f>(H628/H612)*AT60</f>
        <v>#VALUE!</v>
      </c>
      <c r="I711" s="299" t="e">
        <f>(I629/I612)*AT78</f>
        <v>#VALUE!</v>
      </c>
      <c r="J711" s="180" t="e">
        <f>(J630/J612)*AT79</f>
        <v>#VALUE!</v>
      </c>
      <c r="K711" s="180" t="e">
        <f>(K644/K612)*AT75</f>
        <v>#VALUE!</v>
      </c>
      <c r="L711" s="180" t="e">
        <f>(L647/L612)*AT80</f>
        <v>#VALUE!</v>
      </c>
      <c r="M711" s="180" t="e">
        <f t="shared" si="33"/>
        <v>#VALUE!</v>
      </c>
      <c r="N711" s="198" t="s">
        <v>737</v>
      </c>
    </row>
    <row r="712" spans="1:83" ht="12.65" customHeight="1" x14ac:dyDescent="0.35">
      <c r="A712" s="196">
        <v>7430</v>
      </c>
      <c r="B712" s="198" t="s">
        <v>740</v>
      </c>
      <c r="C712" s="180">
        <f>AU71</f>
        <v>0</v>
      </c>
      <c r="D712" s="180" t="e">
        <f>(D615/D612)*AU76</f>
        <v>#VALUE!</v>
      </c>
      <c r="E712" s="180" t="e">
        <f>(E623/E612)*SUM(C712:D712)</f>
        <v>#VALUE!</v>
      </c>
      <c r="F712" s="299" t="e">
        <f>(F624/F612)*AU64</f>
        <v>#VALUE!</v>
      </c>
      <c r="G712" s="299" t="e">
        <f>(G625/G612)*AU77</f>
        <v>#VALUE!</v>
      </c>
      <c r="H712" s="299" t="e">
        <f>(H628/H612)*AU60</f>
        <v>#VALUE!</v>
      </c>
      <c r="I712" s="299" t="e">
        <f>(I629/I612)*AU78</f>
        <v>#VALUE!</v>
      </c>
      <c r="J712" s="180" t="e">
        <f>(J630/J612)*AU79</f>
        <v>#VALUE!</v>
      </c>
      <c r="K712" s="180" t="e">
        <f>(K644/K612)*AU75</f>
        <v>#VALUE!</v>
      </c>
      <c r="L712" s="180" t="e">
        <f>(L647/L612)*AU80</f>
        <v>#VALUE!</v>
      </c>
      <c r="M712" s="180" t="e">
        <f t="shared" si="33"/>
        <v>#VALUE!</v>
      </c>
      <c r="N712" s="198" t="s">
        <v>739</v>
      </c>
    </row>
    <row r="713" spans="1:83" ht="12.65" customHeight="1" x14ac:dyDescent="0.35">
      <c r="A713" s="196">
        <v>7490</v>
      </c>
      <c r="C713" s="180">
        <f>AV71</f>
        <v>0</v>
      </c>
      <c r="D713" s="180" t="e">
        <f>(D615/D612)*AV76</f>
        <v>#VALUE!</v>
      </c>
      <c r="E713" s="180" t="e">
        <f>(E623/E612)*SUM(C713:D713)</f>
        <v>#VALUE!</v>
      </c>
      <c r="F713" s="299" t="e">
        <f>(F624/F612)*AV64</f>
        <v>#VALUE!</v>
      </c>
      <c r="G713" s="299" t="e">
        <f>(G625/G612)*AV77</f>
        <v>#VALUE!</v>
      </c>
      <c r="H713" s="299" t="e">
        <f>(H628/H612)*AV60</f>
        <v>#VALUE!</v>
      </c>
      <c r="I713" s="299" t="e">
        <f>(I629/I612)*AV78</f>
        <v>#VALUE!</v>
      </c>
      <c r="J713" s="180" t="e">
        <f>(J630/J612)*AV79</f>
        <v>#VALUE!</v>
      </c>
      <c r="K713" s="180" t="e">
        <f>(K644/K612)*AV75</f>
        <v>#VALUE!</v>
      </c>
      <c r="L713" s="180" t="e">
        <f>(L647/L612)*AV80</f>
        <v>#VALUE!</v>
      </c>
      <c r="M713" s="180" t="e">
        <f t="shared" si="33"/>
        <v>#VALUE!</v>
      </c>
      <c r="N713" s="199" t="s">
        <v>741</v>
      </c>
    </row>
    <row r="715" spans="1:83" ht="12.65" customHeight="1" x14ac:dyDescent="0.35">
      <c r="C715" s="180">
        <f>SUM(C614:C647)+SUM(C668:C713)</f>
        <v>489908825.86599994</v>
      </c>
      <c r="D715" s="180" t="e">
        <f>SUM(D616:D647)+SUM(D668:D713)</f>
        <v>#VALUE!</v>
      </c>
      <c r="E715" s="180" t="e">
        <f>SUM(E624:E647)+SUM(E668:E713)</f>
        <v>#VALUE!</v>
      </c>
      <c r="F715" s="299" t="e">
        <f>SUM(F625:F648)+SUM(F668:F713)</f>
        <v>#VALUE!</v>
      </c>
      <c r="G715" s="299" t="e">
        <f>SUM(G626:G647)+SUM(G668:G713)</f>
        <v>#VALUE!</v>
      </c>
      <c r="H715" s="299" t="e">
        <f>SUM(H629:H647)+SUM(H668:H713)</f>
        <v>#VALUE!</v>
      </c>
      <c r="I715" s="299" t="e">
        <f>SUM(I630:I647)+SUM(I668:I713)</f>
        <v>#VALUE!</v>
      </c>
      <c r="J715" s="180" t="e">
        <f>SUM(J631:J647)+SUM(J668:J713)</f>
        <v>#VALUE!</v>
      </c>
      <c r="K715" s="180" t="e">
        <f>SUM(K668:K713)</f>
        <v>#VALUE!</v>
      </c>
      <c r="L715" s="180" t="e">
        <f>SUM(L668:L713)</f>
        <v>#VALUE!</v>
      </c>
      <c r="M715" s="180" t="e">
        <f>SUM(M668:M713)</f>
        <v>#VALUE!</v>
      </c>
      <c r="N715" s="198" t="s">
        <v>742</v>
      </c>
    </row>
    <row r="716" spans="1:83" ht="12.65" customHeight="1" x14ac:dyDescent="0.35">
      <c r="C716" s="180">
        <f>CE71</f>
        <v>489908825.86600012</v>
      </c>
      <c r="D716" s="180">
        <f>D615</f>
        <v>3571299.5199999996</v>
      </c>
      <c r="E716" s="180" t="e">
        <f>E623</f>
        <v>#VALUE!</v>
      </c>
      <c r="F716" s="299" t="e">
        <f>F624</f>
        <v>#VALUE!</v>
      </c>
      <c r="G716" s="299" t="e">
        <f>G625</f>
        <v>#VALUE!</v>
      </c>
      <c r="H716" s="299" t="e">
        <f>H628</f>
        <v>#VALUE!</v>
      </c>
      <c r="I716" s="299" t="e">
        <f>I629</f>
        <v>#VALUE!</v>
      </c>
      <c r="J716" s="180" t="e">
        <f>J630</f>
        <v>#VALUE!</v>
      </c>
      <c r="K716" s="180" t="e">
        <f>K644</f>
        <v>#VALUE!</v>
      </c>
      <c r="L716" s="180" t="e">
        <f>L647</f>
        <v>#VALUE!</v>
      </c>
      <c r="M716" s="180">
        <f>C648</f>
        <v>222062553.21999997</v>
      </c>
      <c r="N716" s="198" t="s">
        <v>743</v>
      </c>
    </row>
    <row r="717" spans="1:83" ht="12.65" customHeight="1" x14ac:dyDescent="0.35">
      <c r="O717" s="198"/>
    </row>
    <row r="718" spans="1:83" ht="12.65" customHeight="1" x14ac:dyDescent="0.35">
      <c r="O718" s="198"/>
    </row>
    <row r="719" spans="1:83" ht="12.65" customHeight="1" x14ac:dyDescent="0.35">
      <c r="B719" s="278"/>
      <c r="O719" s="198"/>
    </row>
    <row r="720" spans="1:83" s="201" customFormat="1" ht="12.65" customHeight="1" x14ac:dyDescent="0.35">
      <c r="A720" s="201" t="s">
        <v>744</v>
      </c>
      <c r="B720" s="203" t="s">
        <v>746</v>
      </c>
      <c r="C720" s="278"/>
      <c r="D720" s="278"/>
      <c r="E720" s="278"/>
      <c r="F720" s="331"/>
      <c r="G720" s="331"/>
      <c r="H720" s="331"/>
      <c r="I720" s="331"/>
      <c r="J720" s="278"/>
      <c r="K720" s="278"/>
      <c r="L720" s="278"/>
      <c r="M720" s="278"/>
      <c r="N720" s="278"/>
      <c r="O720" s="278"/>
      <c r="P720" s="278"/>
      <c r="Q720" s="278"/>
      <c r="R720" s="278"/>
      <c r="S720" s="278"/>
      <c r="T720" s="278"/>
      <c r="U720" s="278"/>
      <c r="V720" s="278"/>
      <c r="W720" s="278"/>
      <c r="X720" s="278"/>
      <c r="Y720" s="278"/>
      <c r="Z720" s="278"/>
      <c r="AA720" s="278"/>
      <c r="AB720" s="278"/>
      <c r="AC720" s="278"/>
      <c r="AD720" s="278"/>
      <c r="AE720" s="278"/>
      <c r="AF720" s="278"/>
      <c r="AG720" s="278"/>
      <c r="AH720" s="278"/>
      <c r="AI720" s="278"/>
      <c r="AJ720" s="278"/>
      <c r="AK720" s="278"/>
      <c r="AL720" s="278"/>
      <c r="AM720" s="278"/>
      <c r="AN720" s="278"/>
      <c r="AO720" s="278"/>
      <c r="AP720" s="278"/>
      <c r="AQ720" s="278"/>
      <c r="AR720" s="278"/>
      <c r="AS720" s="278"/>
      <c r="AT720" s="278"/>
      <c r="AU720" s="278"/>
      <c r="AV720" s="278"/>
      <c r="AW720" s="278"/>
      <c r="AX720" s="278"/>
      <c r="AY720" s="278"/>
      <c r="AZ720" s="278"/>
      <c r="BA720" s="278"/>
      <c r="BB720" s="278"/>
      <c r="BC720" s="278"/>
      <c r="BD720" s="278"/>
      <c r="BE720" s="278"/>
      <c r="BF720" s="278"/>
      <c r="BG720" s="278"/>
      <c r="BH720" s="278"/>
      <c r="BI720" s="278"/>
      <c r="BJ720" s="278"/>
      <c r="BK720" s="278"/>
      <c r="BL720" s="278"/>
      <c r="BM720" s="278"/>
      <c r="BN720" s="278"/>
      <c r="BO720" s="278"/>
      <c r="BP720" s="278"/>
      <c r="BQ720" s="278"/>
      <c r="BR720" s="278"/>
      <c r="BS720" s="278"/>
      <c r="BT720" s="278"/>
      <c r="BU720" s="278"/>
      <c r="BV720" s="278"/>
      <c r="BW720" s="278"/>
      <c r="BX720" s="278"/>
      <c r="BY720" s="278"/>
      <c r="BZ720" s="278"/>
      <c r="CA720" s="278"/>
      <c r="CB720" s="278"/>
      <c r="CC720" s="278"/>
      <c r="CD720" s="278"/>
      <c r="CE720" s="278"/>
    </row>
    <row r="721" spans="1:84" s="203" customFormat="1" ht="12.65" customHeight="1" x14ac:dyDescent="0.35">
      <c r="A721" s="203" t="s">
        <v>745</v>
      </c>
      <c r="B721" s="278">
        <f>ROUND(C165,0)</f>
        <v>8955063</v>
      </c>
      <c r="C721" s="203" t="s">
        <v>747</v>
      </c>
      <c r="D721" s="203" t="s">
        <v>748</v>
      </c>
      <c r="E721" s="203" t="s">
        <v>749</v>
      </c>
      <c r="F721" s="332" t="s">
        <v>750</v>
      </c>
      <c r="G721" s="332" t="s">
        <v>751</v>
      </c>
      <c r="H721" s="332" t="s">
        <v>752</v>
      </c>
      <c r="I721" s="332" t="s">
        <v>753</v>
      </c>
      <c r="J721" s="203" t="s">
        <v>754</v>
      </c>
      <c r="K721" s="203" t="s">
        <v>755</v>
      </c>
      <c r="L721" s="203" t="s">
        <v>756</v>
      </c>
      <c r="M721" s="203" t="s">
        <v>757</v>
      </c>
      <c r="N721" s="203" t="s">
        <v>758</v>
      </c>
      <c r="O721" s="203" t="s">
        <v>759</v>
      </c>
      <c r="P721" s="203" t="s">
        <v>760</v>
      </c>
      <c r="Q721" s="203" t="s">
        <v>761</v>
      </c>
      <c r="R721" s="203" t="s">
        <v>762</v>
      </c>
      <c r="S721" s="203" t="s">
        <v>763</v>
      </c>
      <c r="T721" s="203" t="s">
        <v>764</v>
      </c>
      <c r="U721" s="203" t="s">
        <v>765</v>
      </c>
      <c r="V721" s="203" t="s">
        <v>766</v>
      </c>
      <c r="W721" s="203" t="s">
        <v>767</v>
      </c>
      <c r="X721" s="203" t="s">
        <v>768</v>
      </c>
      <c r="Y721" s="203" t="s">
        <v>769</v>
      </c>
      <c r="Z721" s="203" t="s">
        <v>770</v>
      </c>
      <c r="AA721" s="203" t="s">
        <v>771</v>
      </c>
      <c r="AB721" s="203" t="s">
        <v>772</v>
      </c>
      <c r="AC721" s="203" t="s">
        <v>773</v>
      </c>
      <c r="AD721" s="203" t="s">
        <v>774</v>
      </c>
      <c r="AE721" s="203" t="s">
        <v>775</v>
      </c>
      <c r="AF721" s="203" t="s">
        <v>776</v>
      </c>
      <c r="AG721" s="203" t="s">
        <v>777</v>
      </c>
      <c r="AH721" s="203" t="s">
        <v>778</v>
      </c>
      <c r="AI721" s="203" t="s">
        <v>779</v>
      </c>
      <c r="AJ721" s="203" t="s">
        <v>780</v>
      </c>
      <c r="AK721" s="203" t="s">
        <v>781</v>
      </c>
      <c r="AL721" s="203" t="s">
        <v>782</v>
      </c>
      <c r="AM721" s="203" t="s">
        <v>783</v>
      </c>
      <c r="AN721" s="203" t="s">
        <v>784</v>
      </c>
      <c r="AO721" s="203" t="s">
        <v>785</v>
      </c>
      <c r="AP721" s="203" t="s">
        <v>786</v>
      </c>
      <c r="AQ721" s="203" t="s">
        <v>787</v>
      </c>
      <c r="AR721" s="203" t="s">
        <v>788</v>
      </c>
      <c r="AS721" s="203" t="s">
        <v>789</v>
      </c>
      <c r="AT721" s="203" t="s">
        <v>790</v>
      </c>
      <c r="AU721" s="203" t="s">
        <v>791</v>
      </c>
      <c r="AV721" s="203" t="s">
        <v>792</v>
      </c>
      <c r="AW721" s="203" t="s">
        <v>793</v>
      </c>
      <c r="AX721" s="203" t="s">
        <v>794</v>
      </c>
      <c r="AY721" s="203" t="s">
        <v>795</v>
      </c>
      <c r="AZ721" s="203" t="s">
        <v>796</v>
      </c>
      <c r="BA721" s="203" t="s">
        <v>797</v>
      </c>
      <c r="BB721" s="203" t="s">
        <v>798</v>
      </c>
      <c r="BC721" s="203" t="s">
        <v>799</v>
      </c>
      <c r="BD721" s="203" t="s">
        <v>800</v>
      </c>
      <c r="BE721" s="203" t="s">
        <v>801</v>
      </c>
      <c r="BF721" s="203" t="s">
        <v>802</v>
      </c>
      <c r="BG721" s="203" t="s">
        <v>803</v>
      </c>
      <c r="BH721" s="203" t="s">
        <v>804</v>
      </c>
      <c r="BI721" s="203" t="s">
        <v>805</v>
      </c>
      <c r="BJ721" s="203" t="s">
        <v>806</v>
      </c>
      <c r="BK721" s="203" t="s">
        <v>807</v>
      </c>
      <c r="BL721" s="203" t="s">
        <v>808</v>
      </c>
      <c r="BM721" s="203" t="s">
        <v>809</v>
      </c>
      <c r="BN721" s="203" t="s">
        <v>810</v>
      </c>
      <c r="BO721" s="203" t="s">
        <v>811</v>
      </c>
      <c r="BP721" s="203" t="s">
        <v>812</v>
      </c>
      <c r="BQ721" s="203" t="s">
        <v>813</v>
      </c>
      <c r="BR721" s="203" t="s">
        <v>814</v>
      </c>
      <c r="BS721" s="203" t="s">
        <v>815</v>
      </c>
      <c r="BT721" s="203" t="s">
        <v>816</v>
      </c>
      <c r="BU721" s="203" t="s">
        <v>817</v>
      </c>
      <c r="BV721" s="203" t="s">
        <v>818</v>
      </c>
      <c r="BW721" s="203" t="s">
        <v>819</v>
      </c>
      <c r="BX721" s="203" t="s">
        <v>820</v>
      </c>
      <c r="BY721" s="203" t="s">
        <v>821</v>
      </c>
      <c r="BZ721" s="203" t="s">
        <v>822</v>
      </c>
      <c r="CA721" s="203" t="s">
        <v>823</v>
      </c>
      <c r="CB721" s="203" t="s">
        <v>824</v>
      </c>
      <c r="CC721" s="203" t="s">
        <v>825</v>
      </c>
      <c r="CD721" s="203" t="s">
        <v>1258</v>
      </c>
    </row>
    <row r="722" spans="1:84" s="201" customFormat="1" ht="12.65" customHeight="1" x14ac:dyDescent="0.35">
      <c r="A722" s="202" t="str">
        <f>RIGHT(C83,3)&amp;"*"&amp;RIGHT(C82,4)&amp;"*"&amp;"A"</f>
        <v>168*2020*A</v>
      </c>
      <c r="B722" s="279"/>
      <c r="C722" s="278">
        <f>ROUND(C166,0)</f>
        <v>299414</v>
      </c>
      <c r="D722" s="278">
        <f>ROUND(C167,0)</f>
        <v>867384</v>
      </c>
      <c r="E722" s="278">
        <f>ROUND(C168,0)</f>
        <v>23081909</v>
      </c>
      <c r="F722" s="331">
        <f>ROUND(C169,0)</f>
        <v>84000</v>
      </c>
      <c r="G722" s="331">
        <f>ROUND(C170,0)</f>
        <v>6130535</v>
      </c>
      <c r="H722" s="331">
        <f>ROUND(C171+C172,0)</f>
        <v>288248</v>
      </c>
      <c r="I722" s="331">
        <f>ROUND(C175,0)</f>
        <v>2813973</v>
      </c>
      <c r="J722" s="278">
        <f>ROUND(C176,0)</f>
        <v>0</v>
      </c>
      <c r="K722" s="278">
        <f>ROUND(C179,0)</f>
        <v>6686651</v>
      </c>
      <c r="L722" s="278">
        <f>ROUND(C180,0)</f>
        <v>0</v>
      </c>
      <c r="M722" s="278">
        <f>ROUND(C183,0)</f>
        <v>228524</v>
      </c>
      <c r="N722" s="278">
        <f>ROUND(C184,0)</f>
        <v>3183754</v>
      </c>
      <c r="O722" s="278">
        <f>ROUND(C185,0)</f>
        <v>7004986</v>
      </c>
      <c r="P722" s="278">
        <f>ROUND(C188,0)</f>
        <v>4394988</v>
      </c>
      <c r="Q722" s="278">
        <f>ROUND(C189,0)</f>
        <v>19539</v>
      </c>
      <c r="R722" s="278">
        <f>ROUND(B195,0)</f>
        <v>8276004</v>
      </c>
      <c r="S722" s="278">
        <f>ROUND(C195,0)</f>
        <v>0</v>
      </c>
      <c r="T722" s="278">
        <f>ROUND(D195,0)</f>
        <v>0</v>
      </c>
      <c r="U722" s="278">
        <f>ROUND(B196,0)</f>
        <v>5369229</v>
      </c>
      <c r="V722" s="278">
        <f>ROUND(C196,0)</f>
        <v>0</v>
      </c>
      <c r="W722" s="278">
        <f>ROUND(D196,0)</f>
        <v>289129</v>
      </c>
      <c r="X722" s="278">
        <f>ROUND(B197,0)</f>
        <v>136358267</v>
      </c>
      <c r="Y722" s="278">
        <f>ROUND(C197,0)</f>
        <v>669509</v>
      </c>
      <c r="Z722" s="278">
        <f>ROUND(D197,0)</f>
        <v>0</v>
      </c>
      <c r="AA722" s="278">
        <f>ROUND(B198,0)</f>
        <v>78547029</v>
      </c>
      <c r="AB722" s="278">
        <f>ROUND(C198,0)</f>
        <v>0</v>
      </c>
      <c r="AC722" s="278">
        <f>ROUND(D198,0)</f>
        <v>298507</v>
      </c>
      <c r="AD722" s="278">
        <f>ROUND(B199,0)</f>
        <v>0</v>
      </c>
      <c r="AE722" s="278">
        <f>ROUND(C199,0)</f>
        <v>0</v>
      </c>
      <c r="AF722" s="278">
        <f>ROUND(D199,0)</f>
        <v>0</v>
      </c>
      <c r="AG722" s="278">
        <f>ROUND(B200,0)</f>
        <v>115435711</v>
      </c>
      <c r="AH722" s="278">
        <f>ROUND(C200,0)</f>
        <v>1762343</v>
      </c>
      <c r="AI722" s="278">
        <f>ROUND(D200,0)</f>
        <v>45475</v>
      </c>
      <c r="AJ722" s="278">
        <f>ROUND(B201,0)</f>
        <v>0</v>
      </c>
      <c r="AK722" s="278">
        <f>ROUND(C201,0)</f>
        <v>0</v>
      </c>
      <c r="AL722" s="278">
        <f>ROUND(D201,0)</f>
        <v>0</v>
      </c>
      <c r="AM722" s="278">
        <f>ROUND(B202,0)</f>
        <v>0</v>
      </c>
      <c r="AN722" s="278">
        <f>ROUND(C202,0)</f>
        <v>0</v>
      </c>
      <c r="AO722" s="278">
        <f>ROUND(D202,0)</f>
        <v>0</v>
      </c>
      <c r="AP722" s="278">
        <f>ROUND(B203,0)</f>
        <v>6276734</v>
      </c>
      <c r="AQ722" s="278">
        <f>ROUND(C203,0)</f>
        <v>9753684</v>
      </c>
      <c r="AR722" s="278">
        <f>ROUND(D203,0)</f>
        <v>0</v>
      </c>
      <c r="AS722" s="278"/>
      <c r="AT722" s="278"/>
      <c r="AU722" s="278"/>
      <c r="AV722" s="278">
        <f>ROUND(B209,0)</f>
        <v>3792697</v>
      </c>
      <c r="AW722" s="278">
        <f>ROUND(C209,0)</f>
        <v>21758</v>
      </c>
      <c r="AX722" s="278">
        <f>ROUND(D209,0)</f>
        <v>0</v>
      </c>
      <c r="AY722" s="278">
        <f>ROUND(B210,0)</f>
        <v>54956981</v>
      </c>
      <c r="AZ722" s="278">
        <f>ROUND(C210,0)</f>
        <v>3550833</v>
      </c>
      <c r="BA722" s="278">
        <f>ROUND(D210,0)</f>
        <v>0</v>
      </c>
      <c r="BB722" s="278">
        <f>ROUND(B211,0)</f>
        <v>48441966</v>
      </c>
      <c r="BC722" s="278">
        <f>ROUND(C211,0)</f>
        <v>3051627</v>
      </c>
      <c r="BD722" s="278">
        <f>ROUND(D211,0)</f>
        <v>0</v>
      </c>
      <c r="BE722" s="278">
        <f>ROUND(B212,0)</f>
        <v>0</v>
      </c>
      <c r="BF722" s="278">
        <f>ROUND(C212,0)</f>
        <v>0</v>
      </c>
      <c r="BG722" s="278">
        <f>ROUND(D212,0)</f>
        <v>0</v>
      </c>
      <c r="BH722" s="278">
        <f>ROUND(B213,0)</f>
        <v>95396522</v>
      </c>
      <c r="BI722" s="278">
        <f>ROUND(C213,0)</f>
        <v>5344596</v>
      </c>
      <c r="BJ722" s="278">
        <f>ROUND(D213,0)</f>
        <v>0</v>
      </c>
      <c r="BK722" s="278">
        <f>ROUND(B214,0)</f>
        <v>0</v>
      </c>
      <c r="BL722" s="278">
        <f>ROUND(C214,0)</f>
        <v>0</v>
      </c>
      <c r="BM722" s="278">
        <f>ROUND(D214,0)</f>
        <v>0</v>
      </c>
      <c r="BN722" s="278">
        <f>ROUND(B215,0)</f>
        <v>0</v>
      </c>
      <c r="BO722" s="278">
        <f>ROUND(C215,0)</f>
        <v>0</v>
      </c>
      <c r="BP722" s="278">
        <f>ROUND(D215,0)</f>
        <v>0</v>
      </c>
      <c r="BQ722" s="278">
        <f>ROUND(B216,0)</f>
        <v>0</v>
      </c>
      <c r="BR722" s="278">
        <f>ROUND(C216,0)</f>
        <v>0</v>
      </c>
      <c r="BS722" s="278">
        <f>ROUND(D216,0)</f>
        <v>0</v>
      </c>
      <c r="BT722" s="278">
        <f>ROUND(C223,0)</f>
        <v>389252843</v>
      </c>
      <c r="BU722" s="278">
        <f>ROUND(C224,0)</f>
        <v>156511611</v>
      </c>
      <c r="BV722" s="278">
        <f>ROUND(C225,0)</f>
        <v>3999030</v>
      </c>
      <c r="BW722" s="278">
        <f>ROUND(C226,0)</f>
        <v>0</v>
      </c>
      <c r="BX722" s="278">
        <f>ROUND(C227,0)</f>
        <v>0</v>
      </c>
      <c r="BY722" s="278">
        <f>ROUND(C228,0)</f>
        <v>85999402</v>
      </c>
      <c r="BZ722" s="278">
        <f>ROUND(C231,0)</f>
        <v>3687</v>
      </c>
      <c r="CA722" s="278">
        <f>ROUND(C233,0)</f>
        <v>3532706</v>
      </c>
      <c r="CB722" s="278">
        <f>ROUND(C234,0)</f>
        <v>6495296</v>
      </c>
      <c r="CC722" s="278">
        <f>ROUND(C238+C239,0)</f>
        <v>5084402</v>
      </c>
      <c r="CD722" s="278">
        <f>D221</f>
        <v>10099281</v>
      </c>
      <c r="CE722" s="278"/>
    </row>
    <row r="723" spans="1:84" ht="12.65" customHeight="1" x14ac:dyDescent="0.35">
      <c r="B723" s="278"/>
      <c r="C723" s="279"/>
      <c r="D723" s="279"/>
      <c r="E723" s="279"/>
      <c r="F723" s="333"/>
      <c r="G723" s="333"/>
      <c r="H723" s="333"/>
      <c r="I723" s="333"/>
      <c r="J723" s="279"/>
      <c r="K723" s="279"/>
      <c r="L723" s="279"/>
      <c r="M723" s="279"/>
      <c r="N723" s="279"/>
      <c r="O723" s="279"/>
      <c r="P723" s="279"/>
      <c r="Q723" s="279"/>
      <c r="R723" s="279"/>
      <c r="S723" s="279"/>
      <c r="T723" s="279"/>
      <c r="U723" s="279"/>
      <c r="V723" s="279"/>
      <c r="W723" s="279"/>
      <c r="X723" s="279"/>
      <c r="Y723" s="279"/>
      <c r="Z723" s="279"/>
      <c r="AA723" s="279"/>
      <c r="AB723" s="279"/>
      <c r="AC723" s="279"/>
      <c r="AD723" s="279"/>
      <c r="AE723" s="279"/>
      <c r="AF723" s="279"/>
      <c r="AG723" s="279"/>
      <c r="AH723" s="279"/>
      <c r="AI723" s="279"/>
      <c r="AJ723" s="279"/>
      <c r="AK723" s="279"/>
      <c r="AL723" s="279"/>
      <c r="AM723" s="279"/>
      <c r="AN723" s="279"/>
      <c r="AO723" s="279"/>
      <c r="AP723" s="279"/>
      <c r="AQ723" s="279"/>
      <c r="AR723" s="279"/>
      <c r="AS723" s="279"/>
      <c r="AT723" s="279"/>
      <c r="AU723" s="279"/>
      <c r="AV723" s="279"/>
      <c r="AW723" s="279"/>
      <c r="AX723" s="279"/>
      <c r="AY723" s="279"/>
      <c r="AZ723" s="279"/>
      <c r="BA723" s="279"/>
      <c r="BB723" s="279"/>
      <c r="BC723" s="279"/>
      <c r="BD723" s="279"/>
      <c r="BE723" s="279"/>
      <c r="BF723" s="279"/>
      <c r="BG723" s="279"/>
      <c r="BH723" s="279"/>
      <c r="BI723" s="279"/>
      <c r="BJ723" s="279"/>
      <c r="BK723" s="279"/>
      <c r="BL723" s="279"/>
      <c r="BM723" s="279"/>
      <c r="BN723" s="279"/>
      <c r="BO723" s="279"/>
      <c r="BP723" s="279"/>
      <c r="BQ723" s="279"/>
      <c r="BR723" s="279"/>
      <c r="BS723" s="279"/>
      <c r="BT723" s="279"/>
      <c r="BU723" s="279"/>
      <c r="BV723" s="279"/>
      <c r="BW723" s="279"/>
      <c r="BX723" s="279"/>
      <c r="BY723" s="279"/>
      <c r="BZ723" s="279"/>
      <c r="CA723" s="279"/>
      <c r="CB723" s="279"/>
      <c r="CC723" s="279"/>
      <c r="CD723" s="279"/>
      <c r="CE723" s="279"/>
    </row>
    <row r="724" spans="1:84" s="201" customFormat="1" ht="12.65" customHeight="1" x14ac:dyDescent="0.35">
      <c r="A724" s="201" t="s">
        <v>148</v>
      </c>
      <c r="B724" s="203" t="s">
        <v>826</v>
      </c>
      <c r="C724" s="278"/>
      <c r="D724" s="278"/>
      <c r="E724" s="278"/>
      <c r="F724" s="331"/>
      <c r="G724" s="331"/>
      <c r="H724" s="331"/>
      <c r="I724" s="331"/>
      <c r="J724" s="278"/>
      <c r="K724" s="278"/>
      <c r="L724" s="278"/>
      <c r="M724" s="278"/>
      <c r="N724" s="278"/>
      <c r="O724" s="278"/>
      <c r="P724" s="278"/>
      <c r="Q724" s="278"/>
      <c r="R724" s="278"/>
      <c r="S724" s="278"/>
      <c r="T724" s="278"/>
      <c r="U724" s="278"/>
      <c r="V724" s="278"/>
      <c r="W724" s="278"/>
      <c r="X724" s="278"/>
      <c r="Y724" s="278"/>
      <c r="Z724" s="278"/>
      <c r="AA724" s="278"/>
      <c r="AB724" s="278"/>
      <c r="AC724" s="278"/>
      <c r="AD724" s="278"/>
      <c r="AE724" s="278"/>
      <c r="AF724" s="278"/>
      <c r="AG724" s="278"/>
      <c r="AH724" s="278"/>
      <c r="AI724" s="278"/>
      <c r="AJ724" s="278"/>
      <c r="AK724" s="278"/>
      <c r="AL724" s="278"/>
      <c r="AM724" s="278"/>
      <c r="AN724" s="278"/>
      <c r="AO724" s="278"/>
      <c r="AP724" s="278"/>
      <c r="AQ724" s="278"/>
      <c r="AR724" s="278"/>
      <c r="AS724" s="278"/>
      <c r="AT724" s="278"/>
      <c r="AU724" s="278"/>
      <c r="AV724" s="278"/>
      <c r="AW724" s="278"/>
      <c r="AX724" s="278"/>
      <c r="AY724" s="278"/>
      <c r="AZ724" s="278"/>
      <c r="BA724" s="278"/>
      <c r="BB724" s="278"/>
      <c r="BC724" s="278"/>
      <c r="BD724" s="278"/>
      <c r="BE724" s="278"/>
      <c r="BF724" s="278"/>
      <c r="BG724" s="278"/>
      <c r="BH724" s="278"/>
      <c r="BI724" s="278"/>
      <c r="BJ724" s="278"/>
      <c r="BK724" s="278"/>
      <c r="BL724" s="278"/>
      <c r="BM724" s="278"/>
      <c r="BN724" s="278"/>
      <c r="BO724" s="278"/>
      <c r="BP724" s="278"/>
      <c r="BQ724" s="278"/>
      <c r="BR724" s="278"/>
      <c r="BS724" s="278"/>
      <c r="BT724" s="278"/>
      <c r="BU724" s="278"/>
      <c r="BV724" s="278"/>
      <c r="BW724" s="278"/>
      <c r="BX724" s="278"/>
      <c r="BY724" s="278"/>
      <c r="BZ724" s="278"/>
      <c r="CA724" s="278"/>
      <c r="CB724" s="278"/>
      <c r="CC724" s="278"/>
      <c r="CD724" s="278"/>
      <c r="CE724" s="278"/>
    </row>
    <row r="725" spans="1:84" s="203" customFormat="1" ht="12.65" customHeight="1" x14ac:dyDescent="0.35">
      <c r="A725" s="203" t="s">
        <v>745</v>
      </c>
      <c r="B725" s="278">
        <f>ROUND(C111,0)</f>
        <v>9625</v>
      </c>
      <c r="C725" s="203" t="s">
        <v>827</v>
      </c>
      <c r="D725" s="203" t="s">
        <v>828</v>
      </c>
      <c r="E725" s="203" t="s">
        <v>829</v>
      </c>
      <c r="F725" s="332" t="s">
        <v>830</v>
      </c>
      <c r="G725" s="332" t="s">
        <v>831</v>
      </c>
      <c r="H725" s="332" t="s">
        <v>832</v>
      </c>
      <c r="I725" s="332" t="s">
        <v>833</v>
      </c>
      <c r="J725" s="203" t="s">
        <v>834</v>
      </c>
      <c r="K725" s="203" t="s">
        <v>835</v>
      </c>
      <c r="L725" s="203" t="s">
        <v>836</v>
      </c>
      <c r="M725" s="203" t="s">
        <v>837</v>
      </c>
      <c r="N725" s="203" t="s">
        <v>838</v>
      </c>
      <c r="O725" s="203" t="s">
        <v>839</v>
      </c>
      <c r="P725" s="203" t="s">
        <v>840</v>
      </c>
      <c r="Q725" s="203" t="s">
        <v>841</v>
      </c>
      <c r="R725" s="203" t="s">
        <v>842</v>
      </c>
      <c r="S725" s="203" t="s">
        <v>843</v>
      </c>
      <c r="T725" s="203" t="s">
        <v>844</v>
      </c>
      <c r="U725" s="203" t="s">
        <v>845</v>
      </c>
      <c r="V725" s="203" t="s">
        <v>846</v>
      </c>
      <c r="W725" s="203" t="s">
        <v>847</v>
      </c>
      <c r="X725" s="203" t="s">
        <v>848</v>
      </c>
      <c r="Y725" s="203" t="s">
        <v>849</v>
      </c>
      <c r="Z725" s="203" t="s">
        <v>850</v>
      </c>
      <c r="AA725" s="203" t="s">
        <v>851</v>
      </c>
      <c r="AB725" s="203" t="s">
        <v>852</v>
      </c>
      <c r="AC725" s="203" t="s">
        <v>853</v>
      </c>
      <c r="AD725" s="203" t="s">
        <v>854</v>
      </c>
      <c r="AE725" s="203" t="s">
        <v>855</v>
      </c>
      <c r="AF725" s="203" t="s">
        <v>856</v>
      </c>
      <c r="AG725" s="203" t="s">
        <v>857</v>
      </c>
      <c r="AH725" s="203" t="s">
        <v>858</v>
      </c>
      <c r="AI725" s="203" t="s">
        <v>859</v>
      </c>
      <c r="AJ725" s="203" t="s">
        <v>860</v>
      </c>
      <c r="AK725" s="203" t="s">
        <v>861</v>
      </c>
      <c r="AL725" s="203" t="s">
        <v>862</v>
      </c>
      <c r="AM725" s="203" t="s">
        <v>863</v>
      </c>
      <c r="AN725" s="203" t="s">
        <v>864</v>
      </c>
      <c r="AO725" s="203" t="s">
        <v>865</v>
      </c>
      <c r="AP725" s="203" t="s">
        <v>866</v>
      </c>
      <c r="AQ725" s="203" t="s">
        <v>867</v>
      </c>
      <c r="AR725" s="203" t="s">
        <v>868</v>
      </c>
      <c r="AS725" s="203" t="s">
        <v>869</v>
      </c>
      <c r="AT725" s="203" t="s">
        <v>870</v>
      </c>
      <c r="AU725" s="203" t="s">
        <v>871</v>
      </c>
      <c r="AV725" s="203" t="s">
        <v>872</v>
      </c>
      <c r="AW725" s="203" t="s">
        <v>873</v>
      </c>
      <c r="AX725" s="203" t="s">
        <v>874</v>
      </c>
      <c r="AY725" s="203" t="s">
        <v>875</v>
      </c>
      <c r="AZ725" s="203" t="s">
        <v>876</v>
      </c>
      <c r="BA725" s="203" t="s">
        <v>877</v>
      </c>
      <c r="BB725" s="203" t="s">
        <v>878</v>
      </c>
      <c r="BC725" s="203" t="s">
        <v>879</v>
      </c>
      <c r="BD725" s="203" t="s">
        <v>880</v>
      </c>
      <c r="BE725" s="203" t="s">
        <v>881</v>
      </c>
      <c r="BF725" s="203" t="s">
        <v>882</v>
      </c>
      <c r="BG725" s="203" t="s">
        <v>883</v>
      </c>
      <c r="BH725" s="203" t="s">
        <v>884</v>
      </c>
      <c r="BI725" s="203" t="s">
        <v>885</v>
      </c>
      <c r="BJ725" s="203" t="s">
        <v>886</v>
      </c>
      <c r="BK725" s="203" t="s">
        <v>887</v>
      </c>
      <c r="BL725" s="203" t="s">
        <v>888</v>
      </c>
      <c r="BM725" s="203" t="s">
        <v>889</v>
      </c>
      <c r="BN725" s="203" t="s">
        <v>890</v>
      </c>
      <c r="BO725" s="203" t="s">
        <v>891</v>
      </c>
      <c r="BP725" s="203" t="s">
        <v>892</v>
      </c>
      <c r="BQ725" s="203" t="s">
        <v>893</v>
      </c>
      <c r="BR725" s="203" t="s">
        <v>894</v>
      </c>
    </row>
    <row r="726" spans="1:84" s="201" customFormat="1" ht="12.65" customHeight="1" x14ac:dyDescent="0.35">
      <c r="A726" s="202" t="str">
        <f>RIGHT(C83,3)&amp;"*"&amp;RIGHT(C82,4)&amp;"*"&amp;"A"</f>
        <v>168*2020*A</v>
      </c>
      <c r="B726" s="279"/>
      <c r="C726" s="278">
        <f>ROUND(C112,0)</f>
        <v>0</v>
      </c>
      <c r="D726" s="278">
        <f>ROUND(C113,0)</f>
        <v>0</v>
      </c>
      <c r="E726" s="278">
        <f>ROUND(C114,0)</f>
        <v>1179</v>
      </c>
      <c r="F726" s="331">
        <f>ROUND(D111,0)</f>
        <v>43617</v>
      </c>
      <c r="G726" s="331">
        <f>ROUND(D112,0)</f>
        <v>0</v>
      </c>
      <c r="H726" s="331">
        <f>ROUND(D113,0)</f>
        <v>0</v>
      </c>
      <c r="I726" s="331">
        <f>ROUND(D114,0)</f>
        <v>1795</v>
      </c>
      <c r="J726" s="278">
        <f>ROUND(C116,0)</f>
        <v>26</v>
      </c>
      <c r="K726" s="278">
        <f>ROUND(C117,0)</f>
        <v>22</v>
      </c>
      <c r="L726" s="278">
        <f>ROUND(C118,0)</f>
        <v>108</v>
      </c>
      <c r="M726" s="278">
        <f>ROUND(C119,0)</f>
        <v>0</v>
      </c>
      <c r="N726" s="278">
        <f>ROUND(C120,0)</f>
        <v>20</v>
      </c>
      <c r="O726" s="278">
        <f>ROUND(C121,0)</f>
        <v>0</v>
      </c>
      <c r="P726" s="278">
        <f>ROUND(C122,0)</f>
        <v>0</v>
      </c>
      <c r="Q726" s="278">
        <f>ROUND(C123,0)</f>
        <v>0</v>
      </c>
      <c r="R726" s="278">
        <f>ROUND(C124,0)</f>
        <v>0</v>
      </c>
      <c r="S726" s="278">
        <f>ROUND(C125,0)</f>
        <v>0</v>
      </c>
      <c r="T726" s="278"/>
      <c r="U726" s="278">
        <f>ROUND(C126,0)</f>
        <v>0</v>
      </c>
      <c r="V726" s="278">
        <f>ROUND(C128,0)</f>
        <v>176</v>
      </c>
      <c r="W726" s="278">
        <f>ROUND(C129,0)</f>
        <v>0</v>
      </c>
      <c r="X726" s="278">
        <f>ROUND(B138,0)</f>
        <v>5030</v>
      </c>
      <c r="Y726" s="278">
        <f>ROUND(B139,0)</f>
        <v>7587</v>
      </c>
      <c r="Z726" s="278">
        <f>ROUND(B140,0)</f>
        <v>0</v>
      </c>
      <c r="AA726" s="278">
        <f>ROUND(B141,0)</f>
        <v>253017156</v>
      </c>
      <c r="AB726" s="278">
        <f>ROUND(B142,0)</f>
        <v>335257560</v>
      </c>
      <c r="AC726" s="278">
        <f>ROUND(C138,0)</f>
        <v>2090</v>
      </c>
      <c r="AD726" s="278">
        <f>ROUND(C139,0)</f>
        <v>9455</v>
      </c>
      <c r="AE726" s="278">
        <f>ROUND(C140,0)</f>
        <v>0</v>
      </c>
      <c r="AF726" s="278">
        <f>ROUND(C141,0)</f>
        <v>93421870</v>
      </c>
      <c r="AG726" s="278">
        <f>ROUND(C142,0)</f>
        <v>114840636</v>
      </c>
      <c r="AH726" s="278">
        <f>ROUND(D138,0)</f>
        <v>2505</v>
      </c>
      <c r="AI726" s="278">
        <f>ROUND(D139,0)</f>
        <v>26575</v>
      </c>
      <c r="AJ726" s="278">
        <f>ROUND(D140,0)</f>
        <v>0</v>
      </c>
      <c r="AK726" s="278">
        <f>ROUND(D141,0)</f>
        <v>112750986</v>
      </c>
      <c r="AL726" s="278">
        <f>ROUND(D142,0)</f>
        <v>227083444</v>
      </c>
      <c r="AM726" s="278">
        <f>ROUND(B144,0)</f>
        <v>0</v>
      </c>
      <c r="AN726" s="278">
        <f>ROUND(B145,0)</f>
        <v>0</v>
      </c>
      <c r="AO726" s="278">
        <f>ROUND(B146,0)</f>
        <v>0</v>
      </c>
      <c r="AP726" s="278">
        <f>ROUND(B147,0)</f>
        <v>0</v>
      </c>
      <c r="AQ726" s="278">
        <f>ROUND(B148,0)</f>
        <v>0</v>
      </c>
      <c r="AR726" s="278">
        <f>ROUND(C144,0)</f>
        <v>0</v>
      </c>
      <c r="AS726" s="278">
        <f>ROUND(C145,0)</f>
        <v>0</v>
      </c>
      <c r="AT726" s="278">
        <f>ROUND(C146,0)</f>
        <v>0</v>
      </c>
      <c r="AU726" s="278">
        <f>ROUND(C147,0)</f>
        <v>0</v>
      </c>
      <c r="AV726" s="278">
        <f>ROUND(C148,0)</f>
        <v>0</v>
      </c>
      <c r="AW726" s="278">
        <f>ROUND(D144,0)</f>
        <v>0</v>
      </c>
      <c r="AX726" s="278">
        <f>ROUND(D145,0)</f>
        <v>0</v>
      </c>
      <c r="AY726" s="278">
        <f>ROUND(D146,0)</f>
        <v>0</v>
      </c>
      <c r="AZ726" s="278">
        <f>ROUND(D147,0)</f>
        <v>0</v>
      </c>
      <c r="BA726" s="278">
        <f>ROUND(D148,0)</f>
        <v>0</v>
      </c>
      <c r="BB726" s="278">
        <f>ROUND(B150,0)</f>
        <v>0</v>
      </c>
      <c r="BC726" s="278">
        <f>ROUND(B151,0)</f>
        <v>0</v>
      </c>
      <c r="BD726" s="278">
        <f>ROUND(B152,0)</f>
        <v>0</v>
      </c>
      <c r="BE726" s="278">
        <f>ROUND(B153,0)</f>
        <v>0</v>
      </c>
      <c r="BF726" s="278">
        <f>ROUND(B154,0)</f>
        <v>0</v>
      </c>
      <c r="BG726" s="278">
        <f>ROUND(C150,0)</f>
        <v>0</v>
      </c>
      <c r="BH726" s="278">
        <f>ROUND(C151,0)</f>
        <v>0</v>
      </c>
      <c r="BI726" s="278">
        <f>ROUND(C152,0)</f>
        <v>0</v>
      </c>
      <c r="BJ726" s="278">
        <f>ROUND(C153,0)</f>
        <v>0</v>
      </c>
      <c r="BK726" s="278">
        <f>ROUND(C154,0)</f>
        <v>0</v>
      </c>
      <c r="BL726" s="278">
        <f>ROUND(D150,0)</f>
        <v>0</v>
      </c>
      <c r="BM726" s="278">
        <f>ROUND(D151,0)</f>
        <v>0</v>
      </c>
      <c r="BN726" s="278">
        <f>ROUND(D152,0)</f>
        <v>0</v>
      </c>
      <c r="BO726" s="278">
        <f>ROUND(D153,0)</f>
        <v>0</v>
      </c>
      <c r="BP726" s="278">
        <f>ROUND(D154,0)</f>
        <v>0</v>
      </c>
      <c r="BQ726" s="278">
        <f>ROUND(B157,0)</f>
        <v>0</v>
      </c>
      <c r="BR726" s="278">
        <f>ROUND(C157,0)</f>
        <v>10804702</v>
      </c>
      <c r="BS726" s="278"/>
      <c r="BT726" s="278"/>
      <c r="BU726" s="278"/>
      <c r="BV726" s="278"/>
      <c r="BW726" s="278"/>
      <c r="BX726" s="278"/>
      <c r="BY726" s="278"/>
      <c r="BZ726" s="278"/>
      <c r="CA726" s="278"/>
      <c r="CB726" s="278"/>
      <c r="CC726" s="278"/>
      <c r="CD726" s="278"/>
      <c r="CE726" s="278"/>
    </row>
    <row r="727" spans="1:84" ht="12.65" customHeight="1" x14ac:dyDescent="0.35">
      <c r="B727" s="278"/>
      <c r="C727" s="279"/>
      <c r="D727" s="279"/>
      <c r="E727" s="279"/>
      <c r="F727" s="333"/>
      <c r="G727" s="333"/>
      <c r="H727" s="333"/>
      <c r="I727" s="333"/>
      <c r="J727" s="279"/>
      <c r="K727" s="279"/>
      <c r="L727" s="279"/>
      <c r="M727" s="279"/>
      <c r="N727" s="279"/>
      <c r="O727" s="279"/>
      <c r="P727" s="279"/>
      <c r="Q727" s="279"/>
      <c r="R727" s="279"/>
      <c r="S727" s="279"/>
      <c r="T727" s="279"/>
      <c r="U727" s="279"/>
      <c r="V727" s="279"/>
      <c r="W727" s="279"/>
      <c r="X727" s="279"/>
      <c r="Y727" s="279"/>
      <c r="Z727" s="279"/>
      <c r="AA727" s="279"/>
      <c r="AB727" s="279"/>
      <c r="AC727" s="279"/>
      <c r="AD727" s="279"/>
      <c r="AE727" s="279"/>
      <c r="AF727" s="279"/>
      <c r="AG727" s="279"/>
      <c r="AH727" s="279"/>
      <c r="AI727" s="279"/>
      <c r="AJ727" s="279"/>
      <c r="AK727" s="279"/>
      <c r="AL727" s="279"/>
      <c r="AM727" s="279"/>
      <c r="AN727" s="279"/>
      <c r="AO727" s="279"/>
      <c r="AP727" s="279"/>
      <c r="AQ727" s="279"/>
      <c r="AR727" s="279"/>
      <c r="AS727" s="279"/>
      <c r="AT727" s="279"/>
      <c r="AU727" s="279"/>
      <c r="AV727" s="279"/>
      <c r="AW727" s="279"/>
      <c r="AX727" s="279"/>
      <c r="AY727" s="279"/>
      <c r="AZ727" s="279"/>
      <c r="BA727" s="279"/>
      <c r="BB727" s="279"/>
      <c r="BC727" s="279"/>
      <c r="BD727" s="279"/>
      <c r="BE727" s="279"/>
      <c r="BF727" s="279"/>
      <c r="BG727" s="279"/>
      <c r="BH727" s="279"/>
      <c r="BI727" s="279"/>
      <c r="BJ727" s="279"/>
      <c r="BK727" s="279"/>
      <c r="BL727" s="279"/>
      <c r="BM727" s="279"/>
      <c r="BN727" s="279"/>
      <c r="BO727" s="279"/>
      <c r="BP727" s="279"/>
      <c r="BQ727" s="279"/>
      <c r="BR727" s="279"/>
      <c r="BS727" s="279"/>
      <c r="BT727" s="279"/>
      <c r="BU727" s="279"/>
      <c r="BV727" s="279"/>
      <c r="BW727" s="279"/>
      <c r="BX727" s="279"/>
      <c r="BY727" s="279"/>
      <c r="BZ727" s="279"/>
      <c r="CA727" s="279"/>
      <c r="CB727" s="279"/>
      <c r="CC727" s="279"/>
      <c r="CD727" s="279"/>
      <c r="CE727" s="279"/>
    </row>
    <row r="728" spans="1:84" s="201" customFormat="1" ht="12.65" customHeight="1" x14ac:dyDescent="0.35">
      <c r="A728" s="201" t="s">
        <v>895</v>
      </c>
      <c r="B728" s="203" t="s">
        <v>896</v>
      </c>
      <c r="C728" s="278"/>
      <c r="D728" s="278"/>
      <c r="E728" s="278"/>
      <c r="F728" s="331"/>
      <c r="G728" s="331"/>
      <c r="H728" s="331"/>
      <c r="I728" s="331"/>
      <c r="J728" s="278"/>
      <c r="K728" s="278"/>
      <c r="L728" s="278"/>
      <c r="M728" s="278"/>
      <c r="N728" s="278"/>
      <c r="O728" s="278"/>
      <c r="P728" s="278"/>
      <c r="Q728" s="278"/>
      <c r="R728" s="278"/>
      <c r="S728" s="278"/>
      <c r="T728" s="278"/>
      <c r="U728" s="278"/>
      <c r="V728" s="278"/>
      <c r="W728" s="278"/>
      <c r="X728" s="278"/>
      <c r="Y728" s="278"/>
      <c r="Z728" s="278"/>
      <c r="AA728" s="278"/>
      <c r="AB728" s="278"/>
      <c r="AC728" s="278"/>
      <c r="AD728" s="278"/>
      <c r="AE728" s="278"/>
      <c r="AF728" s="278"/>
      <c r="AG728" s="278"/>
      <c r="AH728" s="278"/>
      <c r="AI728" s="278"/>
      <c r="AJ728" s="278"/>
      <c r="AK728" s="278"/>
      <c r="AL728" s="278"/>
      <c r="AM728" s="278"/>
      <c r="AN728" s="278"/>
      <c r="AO728" s="278"/>
      <c r="AP728" s="278"/>
      <c r="AQ728" s="278"/>
      <c r="AR728" s="278"/>
      <c r="AS728" s="278"/>
      <c r="AT728" s="278"/>
      <c r="AU728" s="278"/>
      <c r="AV728" s="278"/>
      <c r="AW728" s="278"/>
      <c r="AX728" s="278"/>
      <c r="AY728" s="278"/>
      <c r="AZ728" s="278"/>
      <c r="BA728" s="278"/>
      <c r="BB728" s="278"/>
      <c r="BC728" s="278"/>
      <c r="BD728" s="278"/>
      <c r="BE728" s="278"/>
      <c r="BF728" s="278"/>
      <c r="BG728" s="278"/>
      <c r="BH728" s="278"/>
      <c r="BI728" s="278"/>
      <c r="BJ728" s="278"/>
      <c r="BK728" s="278"/>
      <c r="BL728" s="278"/>
      <c r="BM728" s="278"/>
      <c r="BN728" s="278"/>
      <c r="BO728" s="278"/>
      <c r="BP728" s="278"/>
      <c r="BQ728" s="278"/>
      <c r="BR728" s="278"/>
      <c r="BS728" s="278"/>
      <c r="BT728" s="278"/>
      <c r="BU728" s="278"/>
      <c r="BV728" s="278"/>
      <c r="BW728" s="278"/>
      <c r="BX728" s="278"/>
      <c r="BY728" s="278"/>
      <c r="BZ728" s="278"/>
      <c r="CA728" s="278"/>
      <c r="CB728" s="278"/>
      <c r="CC728" s="278"/>
      <c r="CD728" s="278"/>
      <c r="CE728" s="278"/>
    </row>
    <row r="729" spans="1:84" s="203" customFormat="1" ht="12.65" customHeight="1" x14ac:dyDescent="0.35">
      <c r="A729" s="203" t="s">
        <v>745</v>
      </c>
      <c r="B729" s="278">
        <f>ROUND(C250,0)</f>
        <v>166468890</v>
      </c>
      <c r="C729" s="203" t="s">
        <v>897</v>
      </c>
      <c r="D729" s="203" t="s">
        <v>898</v>
      </c>
      <c r="E729" s="203" t="s">
        <v>899</v>
      </c>
      <c r="F729" s="332" t="s">
        <v>900</v>
      </c>
      <c r="G729" s="332" t="s">
        <v>901</v>
      </c>
      <c r="H729" s="332" t="s">
        <v>902</v>
      </c>
      <c r="I729" s="332" t="s">
        <v>903</v>
      </c>
      <c r="J729" s="203" t="s">
        <v>904</v>
      </c>
      <c r="K729" s="203" t="s">
        <v>905</v>
      </c>
      <c r="L729" s="203" t="s">
        <v>906</v>
      </c>
      <c r="M729" s="203" t="s">
        <v>907</v>
      </c>
      <c r="N729" s="203" t="s">
        <v>908</v>
      </c>
      <c r="O729" s="203" t="s">
        <v>909</v>
      </c>
      <c r="P729" s="203" t="s">
        <v>910</v>
      </c>
      <c r="Q729" s="203" t="s">
        <v>911</v>
      </c>
      <c r="R729" s="203" t="s">
        <v>912</v>
      </c>
      <c r="S729" s="203" t="s">
        <v>913</v>
      </c>
      <c r="T729" s="203" t="s">
        <v>914</v>
      </c>
      <c r="U729" s="203" t="s">
        <v>915</v>
      </c>
      <c r="V729" s="203" t="s">
        <v>916</v>
      </c>
      <c r="W729" s="203" t="s">
        <v>917</v>
      </c>
      <c r="X729" s="203" t="s">
        <v>918</v>
      </c>
      <c r="Y729" s="203" t="s">
        <v>919</v>
      </c>
      <c r="Z729" s="203" t="s">
        <v>920</v>
      </c>
      <c r="AA729" s="203" t="s">
        <v>921</v>
      </c>
      <c r="AB729" s="203" t="s">
        <v>922</v>
      </c>
      <c r="AC729" s="203" t="s">
        <v>923</v>
      </c>
      <c r="AD729" s="203" t="s">
        <v>924</v>
      </c>
      <c r="AE729" s="203" t="s">
        <v>925</v>
      </c>
      <c r="AF729" s="203" t="s">
        <v>926</v>
      </c>
      <c r="AG729" s="203" t="s">
        <v>927</v>
      </c>
      <c r="AH729" s="203" t="s">
        <v>928</v>
      </c>
      <c r="AI729" s="203" t="s">
        <v>929</v>
      </c>
      <c r="AJ729" s="203" t="s">
        <v>930</v>
      </c>
      <c r="AK729" s="203" t="s">
        <v>931</v>
      </c>
      <c r="AL729" s="203" t="s">
        <v>932</v>
      </c>
      <c r="AM729" s="203" t="s">
        <v>933</v>
      </c>
      <c r="AN729" s="203" t="s">
        <v>934</v>
      </c>
      <c r="AO729" s="203" t="s">
        <v>935</v>
      </c>
      <c r="AP729" s="203" t="s">
        <v>936</v>
      </c>
      <c r="AQ729" s="203" t="s">
        <v>937</v>
      </c>
      <c r="AR729" s="203" t="s">
        <v>938</v>
      </c>
      <c r="AS729" s="203" t="s">
        <v>939</v>
      </c>
      <c r="AT729" s="203" t="s">
        <v>940</v>
      </c>
      <c r="AU729" s="203" t="s">
        <v>941</v>
      </c>
      <c r="AV729" s="203" t="s">
        <v>942</v>
      </c>
      <c r="AW729" s="203" t="s">
        <v>943</v>
      </c>
      <c r="AX729" s="203" t="s">
        <v>944</v>
      </c>
      <c r="AY729" s="203" t="s">
        <v>945</v>
      </c>
      <c r="AZ729" s="203" t="s">
        <v>946</v>
      </c>
      <c r="BA729" s="203" t="s">
        <v>947</v>
      </c>
      <c r="BB729" s="203" t="s">
        <v>948</v>
      </c>
      <c r="BC729" s="203" t="s">
        <v>949</v>
      </c>
      <c r="BD729" s="203" t="s">
        <v>950</v>
      </c>
      <c r="BE729" s="203" t="s">
        <v>951</v>
      </c>
      <c r="BF729" s="203" t="s">
        <v>952</v>
      </c>
      <c r="BG729" s="203" t="s">
        <v>953</v>
      </c>
      <c r="BH729" s="203" t="s">
        <v>954</v>
      </c>
      <c r="BI729" s="203" t="s">
        <v>955</v>
      </c>
      <c r="BJ729" s="203" t="s">
        <v>956</v>
      </c>
      <c r="BK729" s="203" t="s">
        <v>957</v>
      </c>
      <c r="BL729" s="203" t="s">
        <v>958</v>
      </c>
      <c r="BM729" s="203" t="s">
        <v>959</v>
      </c>
      <c r="BN729" s="203" t="s">
        <v>960</v>
      </c>
      <c r="BO729" s="203" t="s">
        <v>961</v>
      </c>
      <c r="BP729" s="203" t="s">
        <v>962</v>
      </c>
      <c r="BQ729" s="203" t="s">
        <v>963</v>
      </c>
      <c r="BR729" s="203" t="s">
        <v>964</v>
      </c>
      <c r="BS729" s="203" t="s">
        <v>965</v>
      </c>
      <c r="BT729" s="203" t="s">
        <v>966</v>
      </c>
      <c r="BU729" s="203" t="s">
        <v>967</v>
      </c>
      <c r="BV729" s="203" t="s">
        <v>968</v>
      </c>
      <c r="BW729" s="203" t="s">
        <v>969</v>
      </c>
      <c r="BX729" s="203" t="s">
        <v>970</v>
      </c>
      <c r="BY729" s="203" t="s">
        <v>971</v>
      </c>
      <c r="BZ729" s="203" t="s">
        <v>972</v>
      </c>
      <c r="CA729" s="203" t="s">
        <v>973</v>
      </c>
      <c r="CB729" s="203" t="s">
        <v>974</v>
      </c>
      <c r="CC729" s="203" t="s">
        <v>975</v>
      </c>
      <c r="CD729" s="203" t="s">
        <v>976</v>
      </c>
      <c r="CE729" s="203" t="s">
        <v>977</v>
      </c>
      <c r="CF729" s="203" t="s">
        <v>978</v>
      </c>
    </row>
    <row r="730" spans="1:84" s="201" customFormat="1" ht="12.65" customHeight="1" x14ac:dyDescent="0.35">
      <c r="A730" s="202" t="str">
        <f>RIGHT(C83,3)&amp;"*"&amp;RIGHT(C82,4)&amp;"*"&amp;"A"</f>
        <v>168*2020*A</v>
      </c>
      <c r="B730" s="279"/>
      <c r="C730" s="278">
        <f>ROUND(C251,0)</f>
        <v>0</v>
      </c>
      <c r="D730" s="278">
        <f>ROUND(C252,0)</f>
        <v>156565627</v>
      </c>
      <c r="E730" s="278">
        <f>ROUND(C253,0)</f>
        <v>93596526</v>
      </c>
      <c r="F730" s="331">
        <f>ROUND(C254,0)</f>
        <v>1297062</v>
      </c>
      <c r="G730" s="331">
        <f>ROUND(C255,0)</f>
        <v>0</v>
      </c>
      <c r="H730" s="331">
        <f>ROUND(C256,0)</f>
        <v>0</v>
      </c>
      <c r="I730" s="331">
        <f>ROUND(C257,0)</f>
        <v>7023334</v>
      </c>
      <c r="J730" s="278">
        <f>ROUND(C258,0)</f>
        <v>2131551</v>
      </c>
      <c r="K730" s="278">
        <f>ROUND(C259,0)</f>
        <v>0</v>
      </c>
      <c r="L730" s="278">
        <f>ROUND(C262,0)</f>
        <v>0</v>
      </c>
      <c r="M730" s="278">
        <f>ROUND(C263,0)</f>
        <v>159030494</v>
      </c>
      <c r="N730" s="278">
        <f>ROUND(C264,0)</f>
        <v>3943175</v>
      </c>
      <c r="O730" s="278">
        <f>ROUND(C267,0)</f>
        <v>8276004</v>
      </c>
      <c r="P730" s="278">
        <f>ROUND(C268,0)</f>
        <v>5080100</v>
      </c>
      <c r="Q730" s="278">
        <f>ROUND(C269,0)</f>
        <v>137027776</v>
      </c>
      <c r="R730" s="278">
        <f>ROUND(C270,0)</f>
        <v>78248522</v>
      </c>
      <c r="S730" s="278">
        <f>ROUND(C271,0)</f>
        <v>0</v>
      </c>
      <c r="T730" s="278">
        <f>ROUND(C272,0)</f>
        <v>117152579</v>
      </c>
      <c r="U730" s="278">
        <f>ROUND(C273,0)</f>
        <v>0</v>
      </c>
      <c r="V730" s="278">
        <f>ROUND(C274,0)</f>
        <v>16030418</v>
      </c>
      <c r="W730" s="278">
        <f>ROUND(C275,0)</f>
        <v>0</v>
      </c>
      <c r="X730" s="278">
        <f>ROUND(C276,0)</f>
        <v>214556980</v>
      </c>
      <c r="Y730" s="278">
        <f>ROUND(C279,0)</f>
        <v>0</v>
      </c>
      <c r="Z730" s="278">
        <f>ROUND(C280,0)</f>
        <v>0</v>
      </c>
      <c r="AA730" s="278">
        <f>ROUND(C281,0)</f>
        <v>2869282</v>
      </c>
      <c r="AB730" s="278">
        <f>ROUND(C282,0)</f>
        <v>24231608</v>
      </c>
      <c r="AC730" s="278">
        <f>ROUND(C286,0)</f>
        <v>0</v>
      </c>
      <c r="AD730" s="278">
        <f>ROUND(C287,0)</f>
        <v>0</v>
      </c>
      <c r="AE730" s="278">
        <f>ROUND(C288,0)</f>
        <v>0</v>
      </c>
      <c r="AF730" s="278">
        <f>ROUND(C289,0)</f>
        <v>0</v>
      </c>
      <c r="AG730" s="278">
        <f>ROUND(C304,0)</f>
        <v>0</v>
      </c>
      <c r="AH730" s="278">
        <f>ROUND(C305,0)</f>
        <v>4726668</v>
      </c>
      <c r="AI730" s="278">
        <f>ROUND(C306,0)</f>
        <v>6882790</v>
      </c>
      <c r="AJ730" s="278">
        <f>ROUND(C307,0)</f>
        <v>9928808</v>
      </c>
      <c r="AK730" s="278">
        <f>ROUND(C308,0)</f>
        <v>58415974</v>
      </c>
      <c r="AL730" s="278">
        <f>ROUND(C309,0)</f>
        <v>0</v>
      </c>
      <c r="AM730" s="278">
        <f>ROUND(C310,0)</f>
        <v>0</v>
      </c>
      <c r="AN730" s="278">
        <f>ROUND(C311,0)</f>
        <v>0</v>
      </c>
      <c r="AO730" s="278">
        <f>ROUND(C312,0)</f>
        <v>26081934</v>
      </c>
      <c r="AP730" s="278">
        <f>ROUND(C313,0)</f>
        <v>1979516</v>
      </c>
      <c r="AQ730" s="278">
        <f>ROUND(C316,0)</f>
        <v>0</v>
      </c>
      <c r="AR730" s="278">
        <f>ROUND(C317,0)</f>
        <v>0</v>
      </c>
      <c r="AS730" s="278">
        <f>ROUND(C318,0)</f>
        <v>0</v>
      </c>
      <c r="AT730" s="278">
        <f>ROUND(C321,0)</f>
        <v>0</v>
      </c>
      <c r="AU730" s="278">
        <f>ROUND(C322,0)</f>
        <v>0</v>
      </c>
      <c r="AV730" s="278">
        <f>ROUND(C323,0)</f>
        <v>0</v>
      </c>
      <c r="AW730" s="278">
        <f>ROUND(C324,0)</f>
        <v>4750999</v>
      </c>
      <c r="AX730" s="278">
        <f>ROUND(C325,0)</f>
        <v>104144911</v>
      </c>
      <c r="AY730" s="278">
        <f>ROUND(C326,0)</f>
        <v>0</v>
      </c>
      <c r="AZ730" s="278">
        <f>ROUND(C327,0)</f>
        <v>16090021</v>
      </c>
      <c r="BA730" s="278">
        <f>ROUND(C328,0)</f>
        <v>0</v>
      </c>
      <c r="BB730" s="278">
        <f>ROUND(C332,0)</f>
        <v>346200811</v>
      </c>
      <c r="BC730" s="278"/>
      <c r="BD730" s="278"/>
      <c r="BE730" s="278">
        <f>ROUND(C337,0)</f>
        <v>0</v>
      </c>
      <c r="BF730" s="278">
        <f>ROUND(C336,0)</f>
        <v>0</v>
      </c>
      <c r="BG730" s="278"/>
      <c r="BH730" s="278"/>
      <c r="BI730" s="278">
        <f>ROUND(CE60,2)</f>
        <v>1555.65</v>
      </c>
      <c r="BJ730" s="278">
        <f>ROUND(C359,0)</f>
        <v>459190012</v>
      </c>
      <c r="BK730" s="278">
        <f>ROUND(C360,0)</f>
        <v>677181640</v>
      </c>
      <c r="BL730" s="278">
        <f>ROUND(C364,0)</f>
        <v>635762887</v>
      </c>
      <c r="BM730" s="278">
        <f>ROUND(C365,0)</f>
        <v>10028002</v>
      </c>
      <c r="BN730" s="278">
        <f>ROUND(C366,0)</f>
        <v>5084402</v>
      </c>
      <c r="BO730" s="278">
        <f>ROUND(C370,0)</f>
        <v>33160898</v>
      </c>
      <c r="BP730" s="278">
        <f>ROUND(C371,0)</f>
        <v>0</v>
      </c>
      <c r="BQ730" s="278">
        <f>ROUND(C378,0)</f>
        <v>123252917</v>
      </c>
      <c r="BR730" s="278">
        <f>ROUND(C379,0)</f>
        <v>39706553</v>
      </c>
      <c r="BS730" s="278">
        <f>ROUND(C380,0)</f>
        <v>167312880</v>
      </c>
      <c r="BT730" s="278">
        <f>ROUND(C381,0)</f>
        <v>106218605</v>
      </c>
      <c r="BU730" s="278">
        <f>ROUND(C382,0)</f>
        <v>1612615</v>
      </c>
      <c r="BV730" s="278">
        <f>ROUND(C383,0)</f>
        <v>13580756</v>
      </c>
      <c r="BW730" s="278">
        <f>ROUND(C384,0)</f>
        <v>11690527</v>
      </c>
      <c r="BX730" s="278">
        <f>ROUND(C385,0)</f>
        <v>2813973</v>
      </c>
      <c r="BY730" s="278">
        <f>ROUND(C386,0)</f>
        <v>6686651</v>
      </c>
      <c r="BZ730" s="278">
        <f>ROUND(C387,0)</f>
        <v>10417264</v>
      </c>
      <c r="CA730" s="278">
        <f>ROUND(C388,0)</f>
        <v>4414527</v>
      </c>
      <c r="CB730" s="278">
        <f>C363</f>
        <v>10099281</v>
      </c>
      <c r="CC730" s="278">
        <f>ROUND(C389,0)</f>
        <v>2201553</v>
      </c>
      <c r="CD730" s="278">
        <f>ROUND(C392,0)</f>
        <v>14906848</v>
      </c>
      <c r="CE730" s="278">
        <f>ROUND(C394,0)</f>
        <v>0</v>
      </c>
      <c r="CF730" s="201">
        <f>ROUND(C395,0)</f>
        <v>0</v>
      </c>
    </row>
    <row r="731" spans="1:84" ht="12.65" customHeight="1" x14ac:dyDescent="0.35">
      <c r="B731" s="278"/>
      <c r="C731" s="279"/>
      <c r="D731" s="279"/>
      <c r="E731" s="279"/>
      <c r="F731" s="333"/>
      <c r="G731" s="333"/>
      <c r="H731" s="333"/>
      <c r="I731" s="333"/>
      <c r="J731" s="279"/>
      <c r="K731" s="279"/>
      <c r="L731" s="279"/>
      <c r="M731" s="279"/>
      <c r="N731" s="279"/>
      <c r="O731" s="279"/>
      <c r="P731" s="279"/>
      <c r="Q731" s="279"/>
      <c r="R731" s="279"/>
      <c r="S731" s="279"/>
      <c r="T731" s="279"/>
      <c r="U731" s="279"/>
      <c r="V731" s="279"/>
      <c r="W731" s="279"/>
      <c r="X731" s="279"/>
      <c r="Y731" s="279"/>
      <c r="Z731" s="279"/>
      <c r="AA731" s="279"/>
      <c r="AB731" s="279"/>
      <c r="AC731" s="279"/>
      <c r="AD731" s="279"/>
      <c r="AE731" s="279"/>
      <c r="AF731" s="279"/>
      <c r="AG731" s="279"/>
      <c r="AH731" s="279"/>
      <c r="AI731" s="279"/>
      <c r="AJ731" s="279"/>
      <c r="AK731" s="279"/>
      <c r="AL731" s="279"/>
      <c r="AM731" s="279"/>
      <c r="AN731" s="279"/>
      <c r="AO731" s="279"/>
      <c r="AP731" s="279"/>
      <c r="AQ731" s="279"/>
      <c r="AR731" s="279"/>
      <c r="AS731" s="279"/>
      <c r="AT731" s="279"/>
      <c r="AU731" s="279"/>
      <c r="AV731" s="279"/>
      <c r="AW731" s="279"/>
      <c r="AX731" s="279"/>
      <c r="AY731" s="279"/>
      <c r="AZ731" s="279"/>
      <c r="BA731" s="279"/>
      <c r="BB731" s="279"/>
      <c r="BC731" s="279"/>
      <c r="BD731" s="279"/>
      <c r="BE731" s="279"/>
      <c r="BF731" s="279"/>
      <c r="BG731" s="279"/>
      <c r="BH731" s="279"/>
      <c r="BI731" s="279"/>
      <c r="BJ731" s="279"/>
      <c r="BK731" s="279"/>
      <c r="BL731" s="279"/>
      <c r="BM731" s="279"/>
      <c r="BN731" s="279"/>
      <c r="BO731" s="279"/>
      <c r="BP731" s="279"/>
      <c r="BQ731" s="279"/>
      <c r="BR731" s="279"/>
      <c r="BS731" s="279"/>
      <c r="BT731" s="279"/>
      <c r="BU731" s="279"/>
      <c r="BV731" s="279"/>
      <c r="BW731" s="279"/>
      <c r="BX731" s="279"/>
      <c r="BY731" s="279"/>
      <c r="BZ731" s="279"/>
      <c r="CA731" s="279"/>
      <c r="CB731" s="279"/>
      <c r="CC731" s="279"/>
      <c r="CD731" s="279"/>
      <c r="CE731" s="279"/>
    </row>
    <row r="732" spans="1:84" s="201" customFormat="1" ht="12.65" customHeight="1" x14ac:dyDescent="0.35">
      <c r="A732" s="201" t="s">
        <v>979</v>
      </c>
      <c r="B732" s="203" t="s">
        <v>980</v>
      </c>
      <c r="C732" s="278"/>
      <c r="D732" s="278"/>
      <c r="E732" s="278"/>
      <c r="F732" s="331"/>
      <c r="G732" s="331"/>
      <c r="H732" s="331"/>
      <c r="I732" s="331"/>
      <c r="J732" s="278"/>
      <c r="K732" s="278"/>
      <c r="L732" s="278"/>
      <c r="M732" s="278"/>
      <c r="N732" s="278"/>
      <c r="O732" s="278"/>
      <c r="P732" s="278"/>
      <c r="Q732" s="278"/>
      <c r="R732" s="278"/>
      <c r="S732" s="278"/>
      <c r="T732" s="278"/>
      <c r="U732" s="278"/>
      <c r="V732" s="278"/>
      <c r="W732" s="278"/>
      <c r="X732" s="278"/>
      <c r="Y732" s="278"/>
      <c r="Z732" s="278"/>
      <c r="AA732" s="278"/>
      <c r="AB732" s="278"/>
      <c r="AC732" s="278"/>
      <c r="AD732" s="278"/>
      <c r="AE732" s="278"/>
      <c r="AF732" s="278"/>
      <c r="AG732" s="278"/>
      <c r="AH732" s="278"/>
      <c r="AI732" s="278"/>
      <c r="AJ732" s="278"/>
      <c r="AK732" s="278"/>
      <c r="AL732" s="278"/>
      <c r="AM732" s="278"/>
      <c r="AN732" s="278"/>
      <c r="AO732" s="278"/>
      <c r="AP732" s="278"/>
      <c r="AQ732" s="278"/>
      <c r="AR732" s="278"/>
      <c r="AS732" s="278"/>
      <c r="AT732" s="278"/>
      <c r="AU732" s="278"/>
      <c r="AV732" s="278"/>
      <c r="AW732" s="278"/>
      <c r="AX732" s="278"/>
      <c r="AY732" s="278"/>
      <c r="AZ732" s="278"/>
      <c r="BA732" s="278"/>
      <c r="BB732" s="278"/>
      <c r="BC732" s="278"/>
      <c r="BD732" s="278"/>
      <c r="BE732" s="278"/>
      <c r="BF732" s="278"/>
      <c r="BG732" s="278"/>
      <c r="BH732" s="278"/>
      <c r="BI732" s="278"/>
      <c r="BJ732" s="278"/>
      <c r="BK732" s="278"/>
      <c r="BL732" s="278"/>
      <c r="BM732" s="278"/>
      <c r="BN732" s="278"/>
      <c r="BO732" s="278"/>
      <c r="BP732" s="278"/>
      <c r="BQ732" s="278"/>
      <c r="BR732" s="278"/>
      <c r="BS732" s="278"/>
      <c r="BT732" s="278"/>
      <c r="BU732" s="278"/>
      <c r="BV732" s="278"/>
      <c r="BW732" s="278"/>
      <c r="BX732" s="278"/>
      <c r="BY732" s="278"/>
      <c r="BZ732" s="278"/>
      <c r="CA732" s="278"/>
      <c r="CB732" s="278"/>
      <c r="CC732" s="278"/>
      <c r="CD732" s="278"/>
      <c r="CE732" s="278"/>
    </row>
    <row r="733" spans="1:84" s="203" customFormat="1" ht="12.65" customHeight="1" x14ac:dyDescent="0.35">
      <c r="A733" s="203" t="s">
        <v>745</v>
      </c>
      <c r="B733" s="278">
        <f>ROUND(C59,0)</f>
        <v>5401</v>
      </c>
      <c r="C733" s="203" t="s">
        <v>981</v>
      </c>
      <c r="D733" s="203" t="s">
        <v>982</v>
      </c>
      <c r="E733" s="203" t="s">
        <v>983</v>
      </c>
      <c r="F733" s="332" t="s">
        <v>984</v>
      </c>
      <c r="G733" s="332" t="s">
        <v>985</v>
      </c>
      <c r="H733" s="332" t="s">
        <v>986</v>
      </c>
      <c r="I733" s="332" t="s">
        <v>987</v>
      </c>
      <c r="J733" s="203" t="s">
        <v>988</v>
      </c>
      <c r="K733" s="203" t="s">
        <v>989</v>
      </c>
      <c r="L733" s="203" t="s">
        <v>990</v>
      </c>
      <c r="M733" s="203" t="s">
        <v>991</v>
      </c>
      <c r="N733" s="203" t="s">
        <v>992</v>
      </c>
      <c r="O733" s="203" t="s">
        <v>993</v>
      </c>
      <c r="P733" s="203" t="s">
        <v>994</v>
      </c>
      <c r="Q733" s="203" t="s">
        <v>995</v>
      </c>
      <c r="R733" s="203" t="s">
        <v>996</v>
      </c>
      <c r="S733" s="203" t="s">
        <v>997</v>
      </c>
      <c r="T733" s="203" t="s">
        <v>998</v>
      </c>
      <c r="U733" s="203" t="s">
        <v>999</v>
      </c>
      <c r="V733" s="203" t="s">
        <v>1000</v>
      </c>
      <c r="W733" s="203" t="s">
        <v>1001</v>
      </c>
      <c r="X733" s="203" t="s">
        <v>1002</v>
      </c>
      <c r="Y733" s="203" t="s">
        <v>1003</v>
      </c>
    </row>
    <row r="734" spans="1:84" s="201" customFormat="1" ht="12.65" customHeight="1" x14ac:dyDescent="0.35">
      <c r="A734" s="202" t="str">
        <f>RIGHT($C$83,3)&amp;"*"&amp;RIGHT($C$82,4)&amp;"*"&amp;C$55&amp;"*"&amp;"A"</f>
        <v>168*2020*6010*A</v>
      </c>
      <c r="B734" s="278">
        <f>ROUND(D59,0)</f>
        <v>11942</v>
      </c>
      <c r="C734" s="278">
        <f>ROUND(C60,2)</f>
        <v>57.69</v>
      </c>
      <c r="D734" s="278">
        <f>ROUND(C61,0)</f>
        <v>5549802</v>
      </c>
      <c r="E734" s="278">
        <f>ROUND(C62,0)</f>
        <v>1627715</v>
      </c>
      <c r="F734" s="331">
        <f>ROUND(C63,0)</f>
        <v>1371575</v>
      </c>
      <c r="G734" s="331">
        <f>ROUND(C64,0)</f>
        <v>683525</v>
      </c>
      <c r="H734" s="331">
        <f>ROUND(C65,0)</f>
        <v>8045</v>
      </c>
      <c r="I734" s="331">
        <f>ROUND(C66,0)</f>
        <v>29580</v>
      </c>
      <c r="J734" s="278">
        <f>ROUND(C67,0)</f>
        <v>115105</v>
      </c>
      <c r="K734" s="278">
        <f>ROUND(C68,0)</f>
        <v>0</v>
      </c>
      <c r="L734" s="278">
        <f>ROUND(C69,0)</f>
        <v>22460</v>
      </c>
      <c r="M734" s="278">
        <f>ROUND(C70,0)</f>
        <v>0</v>
      </c>
      <c r="N734" s="278">
        <f>ROUND(C75,0)</f>
        <v>45502689</v>
      </c>
      <c r="O734" s="278">
        <f>ROUND(C73,0)</f>
        <v>45328084</v>
      </c>
      <c r="P734" s="278">
        <f>IF(C76&gt;0,ROUND(C76,0),0)</f>
        <v>12817</v>
      </c>
      <c r="Q734" s="278">
        <f>IF(C77&gt;0,ROUND(C77,0),0)</f>
        <v>8345</v>
      </c>
      <c r="R734" s="278">
        <f>IF(C78&gt;0,ROUND(C78,0),0)</f>
        <v>0</v>
      </c>
      <c r="S734" s="278">
        <f>IF(C79&gt;0,ROUND(C79,0),0)</f>
        <v>111994</v>
      </c>
      <c r="T734" s="278">
        <f>IF(C80&gt;0,ROUND(C80,2),0)</f>
        <v>47.01</v>
      </c>
      <c r="U734" s="278"/>
      <c r="V734" s="278"/>
      <c r="W734" s="278"/>
      <c r="X734" s="278"/>
      <c r="Y734" s="278" t="e">
        <f>IF(M668&lt;&gt;0,ROUND(M668,0),0)</f>
        <v>#VALUE!</v>
      </c>
      <c r="Z734" s="278"/>
      <c r="AA734" s="278"/>
      <c r="AB734" s="278"/>
      <c r="AC734" s="278"/>
      <c r="AD734" s="278"/>
      <c r="AE734" s="278"/>
      <c r="AF734" s="278"/>
      <c r="AG734" s="278"/>
      <c r="AH734" s="278"/>
      <c r="AI734" s="278"/>
      <c r="AJ734" s="278"/>
      <c r="AK734" s="278"/>
      <c r="AL734" s="278"/>
      <c r="AM734" s="278"/>
      <c r="AN734" s="278"/>
      <c r="AO734" s="278"/>
      <c r="AP734" s="278"/>
      <c r="AQ734" s="278"/>
      <c r="AR734" s="278"/>
      <c r="AS734" s="278"/>
      <c r="AT734" s="278"/>
      <c r="AU734" s="278"/>
      <c r="AV734" s="278"/>
      <c r="AW734" s="278"/>
      <c r="AX734" s="278"/>
      <c r="AY734" s="278"/>
      <c r="AZ734" s="278"/>
      <c r="BA734" s="278"/>
      <c r="BB734" s="278"/>
      <c r="BC734" s="278"/>
      <c r="BD734" s="278"/>
      <c r="BE734" s="278"/>
      <c r="BF734" s="278"/>
      <c r="BG734" s="278"/>
      <c r="BH734" s="278"/>
      <c r="BI734" s="278"/>
      <c r="BJ734" s="278"/>
      <c r="BK734" s="278"/>
      <c r="BL734" s="278"/>
      <c r="BM734" s="278"/>
      <c r="BN734" s="278"/>
      <c r="BO734" s="278"/>
      <c r="BP734" s="278"/>
      <c r="BQ734" s="278"/>
      <c r="BR734" s="278"/>
      <c r="BS734" s="278"/>
      <c r="BT734" s="278"/>
      <c r="BU734" s="278"/>
      <c r="BV734" s="278"/>
      <c r="BW734" s="278"/>
      <c r="BX734" s="278"/>
      <c r="BY734" s="278"/>
      <c r="BZ734" s="278"/>
      <c r="CA734" s="278"/>
      <c r="CB734" s="278"/>
      <c r="CC734" s="278"/>
      <c r="CD734" s="278"/>
      <c r="CE734" s="278"/>
    </row>
    <row r="735" spans="1:84" ht="12.65" customHeight="1" x14ac:dyDescent="0.35">
      <c r="A735" s="209" t="str">
        <f>RIGHT($C$83,3)&amp;"*"&amp;RIGHT($C$82,4)&amp;"*"&amp;D$55&amp;"*"&amp;"A"</f>
        <v>168*2020*6030*A</v>
      </c>
      <c r="B735" s="278">
        <f>ROUND(E59,0)</f>
        <v>26274</v>
      </c>
      <c r="C735" s="280">
        <f>ROUND(D60,2)</f>
        <v>92.81</v>
      </c>
      <c r="D735" s="278">
        <f>ROUND(D61,0)</f>
        <v>7448336</v>
      </c>
      <c r="E735" s="278">
        <f>ROUND(D62,0)</f>
        <v>2170119</v>
      </c>
      <c r="F735" s="331">
        <f>ROUND(D63,0)</f>
        <v>506483</v>
      </c>
      <c r="G735" s="331">
        <f>ROUND(D64,0)</f>
        <v>793021</v>
      </c>
      <c r="H735" s="331">
        <f>ROUND(D65,0)</f>
        <v>15272</v>
      </c>
      <c r="I735" s="331">
        <f>ROUND(D66,0)</f>
        <v>19088</v>
      </c>
      <c r="J735" s="278">
        <f>ROUND(D67,0)</f>
        <v>71492</v>
      </c>
      <c r="K735" s="278">
        <f>ROUND(D68,0)</f>
        <v>0</v>
      </c>
      <c r="L735" s="278">
        <f>ROUND(D69,0)</f>
        <v>11936</v>
      </c>
      <c r="M735" s="278">
        <f>ROUND(D70,0)</f>
        <v>0</v>
      </c>
      <c r="N735" s="278">
        <f>ROUND(D75,0)</f>
        <v>63244816</v>
      </c>
      <c r="O735" s="278">
        <f>ROUND(D73,0)</f>
        <v>60066090</v>
      </c>
      <c r="P735" s="278">
        <f>IF(D76&gt;0,ROUND(D76,0),0)</f>
        <v>22396</v>
      </c>
      <c r="Q735" s="278">
        <f>IF(D77&gt;0,ROUND(D77,0),0)</f>
        <v>86230</v>
      </c>
      <c r="R735" s="278">
        <f>IF(D78&gt;0,ROUND(D78,0),0)</f>
        <v>0</v>
      </c>
      <c r="S735" s="278">
        <f>IF(D79&gt;0,ROUND(D79,0),0)</f>
        <v>153439</v>
      </c>
      <c r="T735" s="280">
        <f>IF(D80&gt;0,ROUND(D80,2),0)</f>
        <v>58.03</v>
      </c>
      <c r="U735" s="278"/>
      <c r="V735" s="279"/>
      <c r="W735" s="278"/>
      <c r="X735" s="278"/>
      <c r="Y735" s="278" t="e">
        <f t="shared" ref="Y735:Y779" si="34">IF(M669&lt;&gt;0,ROUND(M669,0),0)</f>
        <v>#VALUE!</v>
      </c>
      <c r="Z735" s="279"/>
      <c r="AA735" s="279"/>
      <c r="AB735" s="279"/>
      <c r="AC735" s="279"/>
      <c r="AD735" s="279"/>
      <c r="AE735" s="279"/>
      <c r="AF735" s="279"/>
      <c r="AG735" s="279"/>
      <c r="AH735" s="279"/>
      <c r="AI735" s="279"/>
      <c r="AJ735" s="279"/>
      <c r="AK735" s="279"/>
      <c r="AL735" s="279"/>
      <c r="AM735" s="279"/>
      <c r="AN735" s="279"/>
      <c r="AO735" s="279"/>
      <c r="AP735" s="279"/>
      <c r="AQ735" s="279"/>
      <c r="AR735" s="279"/>
      <c r="AS735" s="279"/>
      <c r="AT735" s="279"/>
      <c r="AU735" s="279"/>
      <c r="AV735" s="279"/>
      <c r="AW735" s="279"/>
      <c r="AX735" s="279"/>
      <c r="AY735" s="279"/>
      <c r="AZ735" s="279"/>
      <c r="BA735" s="279"/>
      <c r="BB735" s="279"/>
      <c r="BC735" s="279"/>
      <c r="BD735" s="279"/>
      <c r="BE735" s="279"/>
      <c r="BF735" s="279"/>
      <c r="BG735" s="279"/>
      <c r="BH735" s="279"/>
      <c r="BI735" s="279"/>
      <c r="BJ735" s="279"/>
      <c r="BK735" s="279"/>
      <c r="BL735" s="279"/>
      <c r="BM735" s="279"/>
      <c r="BN735" s="279"/>
      <c r="BO735" s="279"/>
      <c r="BP735" s="279"/>
      <c r="BQ735" s="279"/>
      <c r="BR735" s="279"/>
      <c r="BS735" s="279"/>
      <c r="BT735" s="279"/>
      <c r="BU735" s="279"/>
      <c r="BV735" s="279"/>
      <c r="BW735" s="279"/>
      <c r="BX735" s="279"/>
      <c r="BY735" s="279"/>
      <c r="BZ735" s="279"/>
      <c r="CA735" s="279"/>
      <c r="CB735" s="279"/>
      <c r="CC735" s="279"/>
      <c r="CD735" s="279"/>
      <c r="CE735" s="279"/>
    </row>
    <row r="736" spans="1:84" ht="12.65" customHeight="1" x14ac:dyDescent="0.35">
      <c r="A736" s="209" t="str">
        <f>RIGHT($C$83,3)&amp;"*"&amp;RIGHT($C$82,4)&amp;"*"&amp;E$55&amp;"*"&amp;"A"</f>
        <v>168*2020*6070*A</v>
      </c>
      <c r="B736" s="278">
        <f>ROUND(F59,0)</f>
        <v>0</v>
      </c>
      <c r="C736" s="280">
        <f>ROUND(E60,2)</f>
        <v>210.96</v>
      </c>
      <c r="D736" s="278">
        <f>ROUND(E61,0)</f>
        <v>17656560</v>
      </c>
      <c r="E736" s="278">
        <f>ROUND(E62,0)</f>
        <v>5527262</v>
      </c>
      <c r="F736" s="331">
        <f>ROUND(E63,0)</f>
        <v>275275</v>
      </c>
      <c r="G736" s="331">
        <f>ROUND(E64,0)</f>
        <v>956745</v>
      </c>
      <c r="H736" s="331">
        <f>ROUND(E65,0)</f>
        <v>51774</v>
      </c>
      <c r="I736" s="331">
        <f>ROUND(E66,0)</f>
        <v>239291</v>
      </c>
      <c r="J736" s="278">
        <f>ROUND(E67,0)</f>
        <v>104399</v>
      </c>
      <c r="K736" s="278">
        <f>ROUND(E68,0)</f>
        <v>0</v>
      </c>
      <c r="L736" s="278">
        <f>ROUND(E69,0)</f>
        <v>24036</v>
      </c>
      <c r="M736" s="278">
        <f>ROUND(E70,0)</f>
        <v>0</v>
      </c>
      <c r="N736" s="278">
        <f>ROUND(E75,0)</f>
        <v>107459651</v>
      </c>
      <c r="O736" s="278">
        <f>ROUND(E73,0)</f>
        <v>99230541</v>
      </c>
      <c r="P736" s="278">
        <f>IF(E76&gt;0,ROUND(E76,0),0)</f>
        <v>82636</v>
      </c>
      <c r="Q736" s="278">
        <f>IF(E77&gt;0,ROUND(E77,0),0)</f>
        <v>158552</v>
      </c>
      <c r="R736" s="278">
        <f>IF(E78&gt;0,ROUND(E78,0),0)</f>
        <v>0</v>
      </c>
      <c r="S736" s="278">
        <f>IF(E79&gt;0,ROUND(E79,0),0)</f>
        <v>397410</v>
      </c>
      <c r="T736" s="280">
        <f>IF(E80&gt;0,ROUND(E80,2),0)</f>
        <v>137.19999999999999</v>
      </c>
      <c r="U736" s="278"/>
      <c r="V736" s="279"/>
      <c r="W736" s="278"/>
      <c r="X736" s="278"/>
      <c r="Y736" s="278" t="e">
        <f t="shared" si="34"/>
        <v>#VALUE!</v>
      </c>
      <c r="Z736" s="279"/>
      <c r="AA736" s="279"/>
      <c r="AB736" s="279"/>
      <c r="AC736" s="279"/>
      <c r="AD736" s="279"/>
      <c r="AE736" s="279"/>
      <c r="AF736" s="279"/>
      <c r="AG736" s="279"/>
      <c r="AH736" s="279"/>
      <c r="AI736" s="279"/>
      <c r="AJ736" s="279"/>
      <c r="AK736" s="279"/>
      <c r="AL736" s="279"/>
      <c r="AM736" s="279"/>
      <c r="AN736" s="279"/>
      <c r="AO736" s="279"/>
      <c r="AP736" s="279"/>
      <c r="AQ736" s="279"/>
      <c r="AR736" s="279"/>
      <c r="AS736" s="279"/>
      <c r="AT736" s="279"/>
      <c r="AU736" s="279"/>
      <c r="AV736" s="279"/>
      <c r="AW736" s="279"/>
      <c r="AX736" s="279"/>
      <c r="AY736" s="279"/>
      <c r="AZ736" s="279"/>
      <c r="BA736" s="279"/>
      <c r="BB736" s="279"/>
      <c r="BC736" s="279"/>
      <c r="BD736" s="279"/>
      <c r="BE736" s="279"/>
      <c r="BF736" s="279"/>
      <c r="BG736" s="279"/>
      <c r="BH736" s="279"/>
      <c r="BI736" s="279"/>
      <c r="BJ736" s="279"/>
      <c r="BK736" s="279"/>
      <c r="BL736" s="279"/>
      <c r="BM736" s="279"/>
      <c r="BN736" s="279"/>
      <c r="BO736" s="279"/>
      <c r="BP736" s="279"/>
      <c r="BQ736" s="279"/>
      <c r="BR736" s="279"/>
      <c r="BS736" s="279"/>
      <c r="BT736" s="279"/>
      <c r="BU736" s="279"/>
      <c r="BV736" s="279"/>
      <c r="BW736" s="279"/>
      <c r="BX736" s="279"/>
      <c r="BY736" s="279"/>
      <c r="BZ736" s="279"/>
      <c r="CA736" s="279"/>
      <c r="CB736" s="279"/>
      <c r="CC736" s="279"/>
      <c r="CD736" s="279"/>
      <c r="CE736" s="279"/>
    </row>
    <row r="737" spans="1:83" ht="12.65" customHeight="1" x14ac:dyDescent="0.35">
      <c r="A737" s="209" t="str">
        <f>RIGHT($C$83,3)&amp;"*"&amp;RIGHT($C$82,4)&amp;"*"&amp;F$55&amp;"*"&amp;"A"</f>
        <v>168*2020*6100*A</v>
      </c>
      <c r="B737" s="278">
        <f>ROUND(G59,0)</f>
        <v>0</v>
      </c>
      <c r="C737" s="280">
        <f>ROUND(F60,2)</f>
        <v>0</v>
      </c>
      <c r="D737" s="278">
        <f>ROUND(F61,0)</f>
        <v>0</v>
      </c>
      <c r="E737" s="278">
        <f>ROUND(F62,0)</f>
        <v>0</v>
      </c>
      <c r="F737" s="331">
        <f>ROUND(F63,0)</f>
        <v>0</v>
      </c>
      <c r="G737" s="331">
        <f>ROUND(F64,0)</f>
        <v>0</v>
      </c>
      <c r="H737" s="331">
        <f>ROUND(F65,0)</f>
        <v>0</v>
      </c>
      <c r="I737" s="331">
        <f>ROUND(F66,0)</f>
        <v>0</v>
      </c>
      <c r="J737" s="278">
        <f>ROUND(F67,0)</f>
        <v>0</v>
      </c>
      <c r="K737" s="278">
        <f>ROUND(F68,0)</f>
        <v>0</v>
      </c>
      <c r="L737" s="278">
        <f>ROUND(F69,0)</f>
        <v>0</v>
      </c>
      <c r="M737" s="278">
        <f>ROUND(F70,0)</f>
        <v>0</v>
      </c>
      <c r="N737" s="278">
        <f>ROUND(F75,0)</f>
        <v>0</v>
      </c>
      <c r="O737" s="278">
        <f>ROUND(F73,0)</f>
        <v>0</v>
      </c>
      <c r="P737" s="278">
        <f>IF(F76&gt;0,ROUND(F76,0),0)</f>
        <v>0</v>
      </c>
      <c r="Q737" s="278">
        <f>IF(F77&gt;0,ROUND(F77,0),0)</f>
        <v>0</v>
      </c>
      <c r="R737" s="278">
        <f>IF(F78&gt;0,ROUND(F78,0),0)</f>
        <v>0</v>
      </c>
      <c r="S737" s="278">
        <f>IF(F79&gt;0,ROUND(F79,0),0)</f>
        <v>0</v>
      </c>
      <c r="T737" s="280">
        <f>IF(F80&gt;0,ROUND(F80,2),0)</f>
        <v>0</v>
      </c>
      <c r="U737" s="278"/>
      <c r="V737" s="279"/>
      <c r="W737" s="278"/>
      <c r="X737" s="278"/>
      <c r="Y737" s="278" t="e">
        <f t="shared" si="34"/>
        <v>#VALUE!</v>
      </c>
      <c r="Z737" s="279"/>
      <c r="AA737" s="279"/>
      <c r="AB737" s="279"/>
      <c r="AC737" s="279"/>
      <c r="AD737" s="279"/>
      <c r="AE737" s="279"/>
      <c r="AF737" s="279"/>
      <c r="AG737" s="279"/>
      <c r="AH737" s="279"/>
      <c r="AI737" s="279"/>
      <c r="AJ737" s="279"/>
      <c r="AK737" s="279"/>
      <c r="AL737" s="279"/>
      <c r="AM737" s="279"/>
      <c r="AN737" s="279"/>
      <c r="AO737" s="279"/>
      <c r="AP737" s="279"/>
      <c r="AQ737" s="279"/>
      <c r="AR737" s="279"/>
      <c r="AS737" s="279"/>
      <c r="AT737" s="279"/>
      <c r="AU737" s="279"/>
      <c r="AV737" s="279"/>
      <c r="AW737" s="279"/>
      <c r="AX737" s="279"/>
      <c r="AY737" s="279"/>
      <c r="AZ737" s="279"/>
      <c r="BA737" s="279"/>
      <c r="BB737" s="279"/>
      <c r="BC737" s="279"/>
      <c r="BD737" s="279"/>
      <c r="BE737" s="279"/>
      <c r="BF737" s="279"/>
      <c r="BG737" s="279"/>
      <c r="BH737" s="279"/>
      <c r="BI737" s="279"/>
      <c r="BJ737" s="279"/>
      <c r="BK737" s="279"/>
      <c r="BL737" s="279"/>
      <c r="BM737" s="279"/>
      <c r="BN737" s="279"/>
      <c r="BO737" s="279"/>
      <c r="BP737" s="279"/>
      <c r="BQ737" s="279"/>
      <c r="BR737" s="279"/>
      <c r="BS737" s="279"/>
      <c r="BT737" s="279"/>
      <c r="BU737" s="279"/>
      <c r="BV737" s="279"/>
      <c r="BW737" s="279"/>
      <c r="BX737" s="279"/>
      <c r="BY737" s="279"/>
      <c r="BZ737" s="279"/>
      <c r="CA737" s="279"/>
      <c r="CB737" s="279"/>
      <c r="CC737" s="279"/>
      <c r="CD737" s="279"/>
      <c r="CE737" s="279"/>
    </row>
    <row r="738" spans="1:83" ht="12.65" customHeight="1" x14ac:dyDescent="0.35">
      <c r="A738" s="209" t="str">
        <f>RIGHT($C$83,3)&amp;"*"&amp;RIGHT($C$82,4)&amp;"*"&amp;G$55&amp;"*"&amp;"A"</f>
        <v>168*2020*6120*A</v>
      </c>
      <c r="B738" s="278">
        <f>ROUND(H59,0)</f>
        <v>0</v>
      </c>
      <c r="C738" s="280">
        <f>ROUND(G60,2)</f>
        <v>0</v>
      </c>
      <c r="D738" s="278">
        <f>ROUND(G61,0)</f>
        <v>0</v>
      </c>
      <c r="E738" s="278">
        <f>ROUND(G62,0)</f>
        <v>0</v>
      </c>
      <c r="F738" s="331">
        <f>ROUND(G63,0)</f>
        <v>0</v>
      </c>
      <c r="G738" s="331">
        <f>ROUND(G64,0)</f>
        <v>0</v>
      </c>
      <c r="H738" s="331">
        <f>ROUND(G65,0)</f>
        <v>0</v>
      </c>
      <c r="I738" s="331">
        <f>ROUND(G66,0)</f>
        <v>0</v>
      </c>
      <c r="J738" s="278">
        <f>ROUND(G67,0)</f>
        <v>0</v>
      </c>
      <c r="K738" s="278">
        <f>ROUND(G68,0)</f>
        <v>0</v>
      </c>
      <c r="L738" s="278">
        <f>ROUND(G69,0)</f>
        <v>0</v>
      </c>
      <c r="M738" s="278">
        <f>ROUND(G70,0)</f>
        <v>0</v>
      </c>
      <c r="N738" s="278">
        <f>ROUND(G75,0)</f>
        <v>0</v>
      </c>
      <c r="O738" s="278">
        <f>ROUND(G73,0)</f>
        <v>0</v>
      </c>
      <c r="P738" s="278">
        <f>IF(G76&gt;0,ROUND(G76,0),0)</f>
        <v>0</v>
      </c>
      <c r="Q738" s="278">
        <f>IF(G77&gt;0,ROUND(G77,0),0)</f>
        <v>0</v>
      </c>
      <c r="R738" s="278">
        <f>IF(G78&gt;0,ROUND(G78,0),0)</f>
        <v>0</v>
      </c>
      <c r="S738" s="278">
        <f>IF(G79&gt;0,ROUND(G79,0),0)</f>
        <v>0</v>
      </c>
      <c r="T738" s="280">
        <f>IF(G80&gt;0,ROUND(G80,2),0)</f>
        <v>0</v>
      </c>
      <c r="U738" s="278"/>
      <c r="V738" s="279"/>
      <c r="W738" s="278"/>
      <c r="X738" s="278"/>
      <c r="Y738" s="278" t="e">
        <f t="shared" si="34"/>
        <v>#VALUE!</v>
      </c>
      <c r="Z738" s="279"/>
      <c r="AA738" s="279"/>
      <c r="AB738" s="279"/>
      <c r="AC738" s="279"/>
      <c r="AD738" s="279"/>
      <c r="AE738" s="279"/>
      <c r="AF738" s="279"/>
      <c r="AG738" s="279"/>
      <c r="AH738" s="279"/>
      <c r="AI738" s="279"/>
      <c r="AJ738" s="279"/>
      <c r="AK738" s="279"/>
      <c r="AL738" s="279"/>
      <c r="AM738" s="279"/>
      <c r="AN738" s="279"/>
      <c r="AO738" s="279"/>
      <c r="AP738" s="279"/>
      <c r="AQ738" s="279"/>
      <c r="AR738" s="279"/>
      <c r="AS738" s="279"/>
      <c r="AT738" s="279"/>
      <c r="AU738" s="279"/>
      <c r="AV738" s="279"/>
      <c r="AW738" s="279"/>
      <c r="AX738" s="279"/>
      <c r="AY738" s="279"/>
      <c r="AZ738" s="279"/>
      <c r="BA738" s="279"/>
      <c r="BB738" s="279"/>
      <c r="BC738" s="279"/>
      <c r="BD738" s="279"/>
      <c r="BE738" s="279"/>
      <c r="BF738" s="279"/>
      <c r="BG738" s="279"/>
      <c r="BH738" s="279"/>
      <c r="BI738" s="279"/>
      <c r="BJ738" s="279"/>
      <c r="BK738" s="279"/>
      <c r="BL738" s="279"/>
      <c r="BM738" s="279"/>
      <c r="BN738" s="279"/>
      <c r="BO738" s="279"/>
      <c r="BP738" s="279"/>
      <c r="BQ738" s="279"/>
      <c r="BR738" s="279"/>
      <c r="BS738" s="279"/>
      <c r="BT738" s="279"/>
      <c r="BU738" s="279"/>
      <c r="BV738" s="279"/>
      <c r="BW738" s="279"/>
      <c r="BX738" s="279"/>
      <c r="BY738" s="279"/>
      <c r="BZ738" s="279"/>
      <c r="CA738" s="279"/>
      <c r="CB738" s="279"/>
      <c r="CC738" s="279"/>
      <c r="CD738" s="279"/>
      <c r="CE738" s="279"/>
    </row>
    <row r="739" spans="1:83" ht="12.65" customHeight="1" x14ac:dyDescent="0.35">
      <c r="A739" s="209" t="str">
        <f>RIGHT($C$83,3)&amp;"*"&amp;RIGHT($C$82,4)&amp;"*"&amp;H$55&amp;"*"&amp;"A"</f>
        <v>168*2020*6140*A</v>
      </c>
      <c r="B739" s="278">
        <f>ROUND(I59,0)</f>
        <v>0</v>
      </c>
      <c r="C739" s="280">
        <f>ROUND(H60,2)</f>
        <v>0</v>
      </c>
      <c r="D739" s="278">
        <f>ROUND(H61,0)</f>
        <v>0</v>
      </c>
      <c r="E739" s="278">
        <f>ROUND(H62,0)</f>
        <v>0</v>
      </c>
      <c r="F739" s="331">
        <f>ROUND(H63,0)</f>
        <v>0</v>
      </c>
      <c r="G739" s="331">
        <f>ROUND(H64,0)</f>
        <v>0</v>
      </c>
      <c r="H739" s="331">
        <f>ROUND(H65,0)</f>
        <v>0</v>
      </c>
      <c r="I739" s="331">
        <f>ROUND(H66,0)</f>
        <v>0</v>
      </c>
      <c r="J739" s="278">
        <f>ROUND(H67,0)</f>
        <v>0</v>
      </c>
      <c r="K739" s="278">
        <f>ROUND(H68,0)</f>
        <v>0</v>
      </c>
      <c r="L739" s="278">
        <f>ROUND(H69,0)</f>
        <v>0</v>
      </c>
      <c r="M739" s="278">
        <f>ROUND(H70,0)</f>
        <v>0</v>
      </c>
      <c r="N739" s="278">
        <f>ROUND(H75,0)</f>
        <v>0</v>
      </c>
      <c r="O739" s="278">
        <f>ROUND(H73,0)</f>
        <v>0</v>
      </c>
      <c r="P739" s="278">
        <f>IF(H76&gt;0,ROUND(H76,0),0)</f>
        <v>0</v>
      </c>
      <c r="Q739" s="278">
        <f>IF(H77&gt;0,ROUND(H77,0),0)</f>
        <v>0</v>
      </c>
      <c r="R739" s="278">
        <f>IF(H78&gt;0,ROUND(H78,0),0)</f>
        <v>0</v>
      </c>
      <c r="S739" s="278">
        <f>IF(H79&gt;0,ROUND(H79,0),0)</f>
        <v>0</v>
      </c>
      <c r="T739" s="280">
        <f>IF(H80&gt;0,ROUND(H80,2),0)</f>
        <v>0</v>
      </c>
      <c r="U739" s="278"/>
      <c r="V739" s="279"/>
      <c r="W739" s="278"/>
      <c r="X739" s="278"/>
      <c r="Y739" s="278" t="e">
        <f t="shared" si="34"/>
        <v>#VALUE!</v>
      </c>
      <c r="Z739" s="279"/>
      <c r="AA739" s="279"/>
      <c r="AB739" s="279"/>
      <c r="AC739" s="279"/>
      <c r="AD739" s="279"/>
      <c r="AE739" s="279"/>
      <c r="AF739" s="279"/>
      <c r="AG739" s="279"/>
      <c r="AH739" s="279"/>
      <c r="AI739" s="279"/>
      <c r="AJ739" s="279"/>
      <c r="AK739" s="279"/>
      <c r="AL739" s="279"/>
      <c r="AM739" s="279"/>
      <c r="AN739" s="279"/>
      <c r="AO739" s="279"/>
      <c r="AP739" s="279"/>
      <c r="AQ739" s="279"/>
      <c r="AR739" s="279"/>
      <c r="AS739" s="279"/>
      <c r="AT739" s="279"/>
      <c r="AU739" s="279"/>
      <c r="AV739" s="279"/>
      <c r="AW739" s="279"/>
      <c r="AX739" s="279"/>
      <c r="AY739" s="279"/>
      <c r="AZ739" s="279"/>
      <c r="BA739" s="279"/>
      <c r="BB739" s="279"/>
      <c r="BC739" s="279"/>
      <c r="BD739" s="279"/>
      <c r="BE739" s="279"/>
      <c r="BF739" s="279"/>
      <c r="BG739" s="279"/>
      <c r="BH739" s="279"/>
      <c r="BI739" s="279"/>
      <c r="BJ739" s="279"/>
      <c r="BK739" s="279"/>
      <c r="BL739" s="279"/>
      <c r="BM739" s="279"/>
      <c r="BN739" s="279"/>
      <c r="BO739" s="279"/>
      <c r="BP739" s="279"/>
      <c r="BQ739" s="279"/>
      <c r="BR739" s="279"/>
      <c r="BS739" s="279"/>
      <c r="BT739" s="279"/>
      <c r="BU739" s="279"/>
      <c r="BV739" s="279"/>
      <c r="BW739" s="279"/>
      <c r="BX739" s="279"/>
      <c r="BY739" s="279"/>
      <c r="BZ739" s="279"/>
      <c r="CA739" s="279"/>
      <c r="CB739" s="279"/>
      <c r="CC739" s="279"/>
      <c r="CD739" s="279"/>
      <c r="CE739" s="279"/>
    </row>
    <row r="740" spans="1:83" ht="12.65" customHeight="1" x14ac:dyDescent="0.35">
      <c r="A740" s="209" t="str">
        <f>RIGHT($C$83,3)&amp;"*"&amp;RIGHT($C$82,4)&amp;"*"&amp;I$55&amp;"*"&amp;"A"</f>
        <v>168*2020*6150*A</v>
      </c>
      <c r="B740" s="278">
        <f>ROUND(J59,0)</f>
        <v>1795</v>
      </c>
      <c r="C740" s="280">
        <f>ROUND(I60,2)</f>
        <v>0</v>
      </c>
      <c r="D740" s="278">
        <f>ROUND(I61,0)</f>
        <v>0</v>
      </c>
      <c r="E740" s="278">
        <f>ROUND(I62,0)</f>
        <v>0</v>
      </c>
      <c r="F740" s="331">
        <f>ROUND(I63,0)</f>
        <v>0</v>
      </c>
      <c r="G740" s="331">
        <f>ROUND(I64,0)</f>
        <v>0</v>
      </c>
      <c r="H740" s="331">
        <f>ROUND(I65,0)</f>
        <v>0</v>
      </c>
      <c r="I740" s="331">
        <f>ROUND(I66,0)</f>
        <v>0</v>
      </c>
      <c r="J740" s="278">
        <f>ROUND(I67,0)</f>
        <v>0</v>
      </c>
      <c r="K740" s="278">
        <f>ROUND(I68,0)</f>
        <v>0</v>
      </c>
      <c r="L740" s="278">
        <f>ROUND(I69,0)</f>
        <v>0</v>
      </c>
      <c r="M740" s="278">
        <f>ROUND(I70,0)</f>
        <v>0</v>
      </c>
      <c r="N740" s="278">
        <f>ROUND(I75,0)</f>
        <v>0</v>
      </c>
      <c r="O740" s="278">
        <f>ROUND(I73,0)</f>
        <v>0</v>
      </c>
      <c r="P740" s="278">
        <f>IF(I76&gt;0,ROUND(I76,0),0)</f>
        <v>0</v>
      </c>
      <c r="Q740" s="278">
        <f>IF(I77&gt;0,ROUND(I77,0),0)</f>
        <v>0</v>
      </c>
      <c r="R740" s="278">
        <f>IF(I78&gt;0,ROUND(I78,0),0)</f>
        <v>0</v>
      </c>
      <c r="S740" s="278">
        <f>IF(I79&gt;0,ROUND(I79,0),0)</f>
        <v>0</v>
      </c>
      <c r="T740" s="280">
        <f>IF(I80&gt;0,ROUND(I80,2),0)</f>
        <v>0</v>
      </c>
      <c r="U740" s="278"/>
      <c r="V740" s="279"/>
      <c r="W740" s="278"/>
      <c r="X740" s="278"/>
      <c r="Y740" s="278" t="e">
        <f t="shared" si="34"/>
        <v>#VALUE!</v>
      </c>
      <c r="Z740" s="279"/>
      <c r="AA740" s="279"/>
      <c r="AB740" s="279"/>
      <c r="AC740" s="279"/>
      <c r="AD740" s="279"/>
      <c r="AE740" s="279"/>
      <c r="AF740" s="279"/>
      <c r="AG740" s="279"/>
      <c r="AH740" s="279"/>
      <c r="AI740" s="279"/>
      <c r="AJ740" s="279"/>
      <c r="AK740" s="279"/>
      <c r="AL740" s="279"/>
      <c r="AM740" s="279"/>
      <c r="AN740" s="279"/>
      <c r="AO740" s="279"/>
      <c r="AP740" s="279"/>
      <c r="AQ740" s="279"/>
      <c r="AR740" s="279"/>
      <c r="AS740" s="279"/>
      <c r="AT740" s="279"/>
      <c r="AU740" s="279"/>
      <c r="AV740" s="279"/>
      <c r="AW740" s="279"/>
      <c r="AX740" s="279"/>
      <c r="AY740" s="279"/>
      <c r="AZ740" s="279"/>
      <c r="BA740" s="279"/>
      <c r="BB740" s="279"/>
      <c r="BC740" s="279"/>
      <c r="BD740" s="279"/>
      <c r="BE740" s="279"/>
      <c r="BF740" s="279"/>
      <c r="BG740" s="279"/>
      <c r="BH740" s="279"/>
      <c r="BI740" s="279"/>
      <c r="BJ740" s="279"/>
      <c r="BK740" s="279"/>
      <c r="BL740" s="279"/>
      <c r="BM740" s="279"/>
      <c r="BN740" s="279"/>
      <c r="BO740" s="279"/>
      <c r="BP740" s="279"/>
      <c r="BQ740" s="279"/>
      <c r="BR740" s="279"/>
      <c r="BS740" s="279"/>
      <c r="BT740" s="279"/>
      <c r="BU740" s="279"/>
      <c r="BV740" s="279"/>
      <c r="BW740" s="279"/>
      <c r="BX740" s="279"/>
      <c r="BY740" s="279"/>
      <c r="BZ740" s="279"/>
      <c r="CA740" s="279"/>
      <c r="CB740" s="279"/>
      <c r="CC740" s="279"/>
      <c r="CD740" s="279"/>
      <c r="CE740" s="279"/>
    </row>
    <row r="741" spans="1:83" ht="12.65" customHeight="1" x14ac:dyDescent="0.35">
      <c r="A741" s="209" t="str">
        <f>RIGHT($C$83,3)&amp;"*"&amp;RIGHT($C$82,4)&amp;"*"&amp;J$55&amp;"*"&amp;"A"</f>
        <v>168*2020*6170*A</v>
      </c>
      <c r="B741" s="278">
        <f>ROUND(K59,0)</f>
        <v>0</v>
      </c>
      <c r="C741" s="280">
        <f>ROUND(J60,2)</f>
        <v>0</v>
      </c>
      <c r="D741" s="278">
        <f>ROUND(J61,0)</f>
        <v>0</v>
      </c>
      <c r="E741" s="278">
        <f>ROUND(J62,0)</f>
        <v>0</v>
      </c>
      <c r="F741" s="331">
        <f>ROUND(J63,0)</f>
        <v>0</v>
      </c>
      <c r="G741" s="331">
        <f>ROUND(J64,0)</f>
        <v>0</v>
      </c>
      <c r="H741" s="331">
        <f>ROUND(J65,0)</f>
        <v>0</v>
      </c>
      <c r="I741" s="331">
        <f>ROUND(J66,0)</f>
        <v>0</v>
      </c>
      <c r="J741" s="278">
        <f>ROUND(J67,0)</f>
        <v>0</v>
      </c>
      <c r="K741" s="278">
        <f>ROUND(J68,0)</f>
        <v>0</v>
      </c>
      <c r="L741" s="278">
        <f>ROUND(J69,0)</f>
        <v>0</v>
      </c>
      <c r="M741" s="278">
        <f>ROUND(J70,0)</f>
        <v>0</v>
      </c>
      <c r="N741" s="278">
        <f>ROUND(J75,0)</f>
        <v>4919884</v>
      </c>
      <c r="O741" s="278">
        <f>ROUND(J73,0)</f>
        <v>4919884</v>
      </c>
      <c r="P741" s="278">
        <f>IF(J76&gt;0,ROUND(J76,0),0)</f>
        <v>0</v>
      </c>
      <c r="Q741" s="278">
        <f>IF(J77&gt;0,ROUND(J77,0),0)</f>
        <v>0</v>
      </c>
      <c r="R741" s="278">
        <f>IF(J78&gt;0,ROUND(J78,0),0)</f>
        <v>0</v>
      </c>
      <c r="S741" s="278">
        <f>IF(J79&gt;0,ROUND(J79,0),0)</f>
        <v>0</v>
      </c>
      <c r="T741" s="280">
        <f>IF(J80&gt;0,ROUND(J80,2),0)</f>
        <v>0</v>
      </c>
      <c r="U741" s="278"/>
      <c r="V741" s="279"/>
      <c r="W741" s="278"/>
      <c r="X741" s="278"/>
      <c r="Y741" s="278" t="e">
        <f t="shared" si="34"/>
        <v>#VALUE!</v>
      </c>
      <c r="Z741" s="279"/>
      <c r="AA741" s="279"/>
      <c r="AB741" s="279"/>
      <c r="AC741" s="279"/>
      <c r="AD741" s="279"/>
      <c r="AE741" s="279"/>
      <c r="AF741" s="279"/>
      <c r="AG741" s="279"/>
      <c r="AH741" s="279"/>
      <c r="AI741" s="279"/>
      <c r="AJ741" s="279"/>
      <c r="AK741" s="279"/>
      <c r="AL741" s="279"/>
      <c r="AM741" s="279"/>
      <c r="AN741" s="279"/>
      <c r="AO741" s="279"/>
      <c r="AP741" s="279"/>
      <c r="AQ741" s="279"/>
      <c r="AR741" s="279"/>
      <c r="AS741" s="279"/>
      <c r="AT741" s="279"/>
      <c r="AU741" s="279"/>
      <c r="AV741" s="279"/>
      <c r="AW741" s="279"/>
      <c r="AX741" s="279"/>
      <c r="AY741" s="279"/>
      <c r="AZ741" s="279"/>
      <c r="BA741" s="279"/>
      <c r="BB741" s="279"/>
      <c r="BC741" s="279"/>
      <c r="BD741" s="279"/>
      <c r="BE741" s="279"/>
      <c r="BF741" s="279"/>
      <c r="BG741" s="279"/>
      <c r="BH741" s="279"/>
      <c r="BI741" s="279"/>
      <c r="BJ741" s="279"/>
      <c r="BK741" s="279"/>
      <c r="BL741" s="279"/>
      <c r="BM741" s="279"/>
      <c r="BN741" s="279"/>
      <c r="BO741" s="279"/>
      <c r="BP741" s="279"/>
      <c r="BQ741" s="279"/>
      <c r="BR741" s="279"/>
      <c r="BS741" s="279"/>
      <c r="BT741" s="279"/>
      <c r="BU741" s="279"/>
      <c r="BV741" s="279"/>
      <c r="BW741" s="279"/>
      <c r="BX741" s="279"/>
      <c r="BY741" s="279"/>
      <c r="BZ741" s="279"/>
      <c r="CA741" s="279"/>
      <c r="CB741" s="279"/>
      <c r="CC741" s="279"/>
      <c r="CD741" s="279"/>
      <c r="CE741" s="279"/>
    </row>
    <row r="742" spans="1:83" ht="12.65" customHeight="1" x14ac:dyDescent="0.35">
      <c r="A742" s="209" t="str">
        <f>RIGHT($C$83,3)&amp;"*"&amp;RIGHT($C$82,4)&amp;"*"&amp;K$55&amp;"*"&amp;"A"</f>
        <v>168*2020*6200*A</v>
      </c>
      <c r="B742" s="278">
        <f>ROUND(L59,0)</f>
        <v>0</v>
      </c>
      <c r="C742" s="280">
        <f>ROUND(K60,2)</f>
        <v>0</v>
      </c>
      <c r="D742" s="278">
        <f>ROUND(K61,0)</f>
        <v>376</v>
      </c>
      <c r="E742" s="278">
        <f>ROUND(K62,0)</f>
        <v>44</v>
      </c>
      <c r="F742" s="331">
        <f>ROUND(K63,0)</f>
        <v>0</v>
      </c>
      <c r="G742" s="331">
        <f>ROUND(K64,0)</f>
        <v>5</v>
      </c>
      <c r="H742" s="331">
        <f>ROUND(K65,0)</f>
        <v>7257</v>
      </c>
      <c r="I742" s="331">
        <f>ROUND(K66,0)</f>
        <v>0</v>
      </c>
      <c r="J742" s="278">
        <f>ROUND(K67,0)</f>
        <v>26632</v>
      </c>
      <c r="K742" s="278">
        <f>ROUND(K68,0)</f>
        <v>0</v>
      </c>
      <c r="L742" s="278">
        <f>ROUND(K69,0)</f>
        <v>0</v>
      </c>
      <c r="M742" s="278">
        <f>ROUND(K70,0)</f>
        <v>0</v>
      </c>
      <c r="N742" s="278">
        <f>ROUND(K75,0)</f>
        <v>-20</v>
      </c>
      <c r="O742" s="278">
        <f>ROUND(K73,0)</f>
        <v>-20</v>
      </c>
      <c r="P742" s="278">
        <f>IF(K76&gt;0,ROUND(K76,0),0)</f>
        <v>0</v>
      </c>
      <c r="Q742" s="278">
        <f>IF(K77&gt;0,ROUND(K77,0),0)</f>
        <v>0</v>
      </c>
      <c r="R742" s="278">
        <f>IF(K78&gt;0,ROUND(K78,0),0)</f>
        <v>0</v>
      </c>
      <c r="S742" s="278">
        <f>IF(K79&gt;0,ROUND(K79,0),0)</f>
        <v>0</v>
      </c>
      <c r="T742" s="280">
        <f>IF(K80&gt;0,ROUND(K80,2),0)</f>
        <v>0</v>
      </c>
      <c r="U742" s="278"/>
      <c r="V742" s="279"/>
      <c r="W742" s="278"/>
      <c r="X742" s="278"/>
      <c r="Y742" s="278" t="e">
        <f t="shared" si="34"/>
        <v>#VALUE!</v>
      </c>
      <c r="Z742" s="279"/>
      <c r="AA742" s="279"/>
      <c r="AB742" s="279"/>
      <c r="AC742" s="279"/>
      <c r="AD742" s="279"/>
      <c r="AE742" s="279"/>
      <c r="AF742" s="279"/>
      <c r="AG742" s="279"/>
      <c r="AH742" s="279"/>
      <c r="AI742" s="279"/>
      <c r="AJ742" s="279"/>
      <c r="AK742" s="279"/>
      <c r="AL742" s="279"/>
      <c r="AM742" s="279"/>
      <c r="AN742" s="279"/>
      <c r="AO742" s="279"/>
      <c r="AP742" s="279"/>
      <c r="AQ742" s="279"/>
      <c r="AR742" s="279"/>
      <c r="AS742" s="279"/>
      <c r="AT742" s="279"/>
      <c r="AU742" s="279"/>
      <c r="AV742" s="279"/>
      <c r="AW742" s="279"/>
      <c r="AX742" s="279"/>
      <c r="AY742" s="279"/>
      <c r="AZ742" s="279"/>
      <c r="BA742" s="279"/>
      <c r="BB742" s="279"/>
      <c r="BC742" s="279"/>
      <c r="BD742" s="279"/>
      <c r="BE742" s="279"/>
      <c r="BF742" s="279"/>
      <c r="BG742" s="279"/>
      <c r="BH742" s="279"/>
      <c r="BI742" s="279"/>
      <c r="BJ742" s="279"/>
      <c r="BK742" s="279"/>
      <c r="BL742" s="279"/>
      <c r="BM742" s="279"/>
      <c r="BN742" s="279"/>
      <c r="BO742" s="279"/>
      <c r="BP742" s="279"/>
      <c r="BQ742" s="279"/>
      <c r="BR742" s="279"/>
      <c r="BS742" s="279"/>
      <c r="BT742" s="279"/>
      <c r="BU742" s="279"/>
      <c r="BV742" s="279"/>
      <c r="BW742" s="279"/>
      <c r="BX742" s="279"/>
      <c r="BY742" s="279"/>
      <c r="BZ742" s="279"/>
      <c r="CA742" s="279"/>
      <c r="CB742" s="279"/>
      <c r="CC742" s="279"/>
      <c r="CD742" s="279"/>
      <c r="CE742" s="279"/>
    </row>
    <row r="743" spans="1:83" ht="12.65" customHeight="1" x14ac:dyDescent="0.35">
      <c r="A743" s="209" t="str">
        <f>RIGHT($C$83,3)&amp;"*"&amp;RIGHT($C$82,4)&amp;"*"&amp;L$55&amp;"*"&amp;"A"</f>
        <v>168*2020*6210*A</v>
      </c>
      <c r="B743" s="278">
        <f>ROUND(M59,0)</f>
        <v>0</v>
      </c>
      <c r="C743" s="280">
        <f>ROUND(L60,2)</f>
        <v>0</v>
      </c>
      <c r="D743" s="278">
        <f>ROUND(L61,0)</f>
        <v>0</v>
      </c>
      <c r="E743" s="278">
        <f>ROUND(L62,0)</f>
        <v>0</v>
      </c>
      <c r="F743" s="331">
        <f>ROUND(L63,0)</f>
        <v>0</v>
      </c>
      <c r="G743" s="331">
        <f>ROUND(L64,0)</f>
        <v>0</v>
      </c>
      <c r="H743" s="331">
        <f>ROUND(L65,0)</f>
        <v>0</v>
      </c>
      <c r="I743" s="331">
        <f>ROUND(L66,0)</f>
        <v>0</v>
      </c>
      <c r="J743" s="278">
        <f>ROUND(L67,0)</f>
        <v>0</v>
      </c>
      <c r="K743" s="278">
        <f>ROUND(L68,0)</f>
        <v>0</v>
      </c>
      <c r="L743" s="278">
        <f>ROUND(L69,0)</f>
        <v>0</v>
      </c>
      <c r="M743" s="278">
        <f>ROUND(L70,0)</f>
        <v>0</v>
      </c>
      <c r="N743" s="278">
        <f>ROUND(L75,0)</f>
        <v>0</v>
      </c>
      <c r="O743" s="278">
        <f>ROUND(L73,0)</f>
        <v>0</v>
      </c>
      <c r="P743" s="278">
        <f>IF(L76&gt;0,ROUND(L76,0),0)</f>
        <v>0</v>
      </c>
      <c r="Q743" s="278">
        <f>IF(L77&gt;0,ROUND(L77,0),0)</f>
        <v>0</v>
      </c>
      <c r="R743" s="278">
        <f>IF(L78&gt;0,ROUND(L78,0),0)</f>
        <v>0</v>
      </c>
      <c r="S743" s="278">
        <f>IF(L79&gt;0,ROUND(L79,0),0)</f>
        <v>0</v>
      </c>
      <c r="T743" s="280">
        <f>IF(L80&gt;0,ROUND(L80,2),0)</f>
        <v>0</v>
      </c>
      <c r="U743" s="278"/>
      <c r="V743" s="279"/>
      <c r="W743" s="278"/>
      <c r="X743" s="278"/>
      <c r="Y743" s="278" t="e">
        <f t="shared" si="34"/>
        <v>#VALUE!</v>
      </c>
      <c r="Z743" s="279"/>
      <c r="AA743" s="279"/>
      <c r="AB743" s="279"/>
      <c r="AC743" s="279"/>
      <c r="AD743" s="279"/>
      <c r="AE743" s="279"/>
      <c r="AF743" s="279"/>
      <c r="AG743" s="279"/>
      <c r="AH743" s="279"/>
      <c r="AI743" s="279"/>
      <c r="AJ743" s="279"/>
      <c r="AK743" s="279"/>
      <c r="AL743" s="279"/>
      <c r="AM743" s="279"/>
      <c r="AN743" s="279"/>
      <c r="AO743" s="279"/>
      <c r="AP743" s="279"/>
      <c r="AQ743" s="279"/>
      <c r="AR743" s="279"/>
      <c r="AS743" s="279"/>
      <c r="AT743" s="279"/>
      <c r="AU743" s="279"/>
      <c r="AV743" s="279"/>
      <c r="AW743" s="279"/>
      <c r="AX743" s="279"/>
      <c r="AY743" s="279"/>
      <c r="AZ743" s="279"/>
      <c r="BA743" s="279"/>
      <c r="BB743" s="279"/>
      <c r="BC743" s="279"/>
      <c r="BD743" s="279"/>
      <c r="BE743" s="279"/>
      <c r="BF743" s="279"/>
      <c r="BG743" s="279"/>
      <c r="BH743" s="279"/>
      <c r="BI743" s="279"/>
      <c r="BJ743" s="279"/>
      <c r="BK743" s="279"/>
      <c r="BL743" s="279"/>
      <c r="BM743" s="279"/>
      <c r="BN743" s="279"/>
      <c r="BO743" s="279"/>
      <c r="BP743" s="279"/>
      <c r="BQ743" s="279"/>
      <c r="BR743" s="279"/>
      <c r="BS743" s="279"/>
      <c r="BT743" s="279"/>
      <c r="BU743" s="279"/>
      <c r="BV743" s="279"/>
      <c r="BW743" s="279"/>
      <c r="BX743" s="279"/>
      <c r="BY743" s="279"/>
      <c r="BZ743" s="279"/>
      <c r="CA743" s="279"/>
      <c r="CB743" s="279"/>
      <c r="CC743" s="279"/>
      <c r="CD743" s="279"/>
      <c r="CE743" s="279"/>
    </row>
    <row r="744" spans="1:83" ht="12.65" customHeight="1" x14ac:dyDescent="0.35">
      <c r="A744" s="209" t="str">
        <f>RIGHT($C$83,3)&amp;"*"&amp;RIGHT($C$82,4)&amp;"*"&amp;M$55&amp;"*"&amp;"A"</f>
        <v>168*2020*6330*A</v>
      </c>
      <c r="B744" s="278">
        <f>ROUND(N59,0)</f>
        <v>0</v>
      </c>
      <c r="C744" s="280">
        <f>ROUND(M60,2)</f>
        <v>0</v>
      </c>
      <c r="D744" s="278">
        <f>ROUND(M61,0)</f>
        <v>0</v>
      </c>
      <c r="E744" s="278">
        <f>ROUND(M62,0)</f>
        <v>0</v>
      </c>
      <c r="F744" s="331">
        <f>ROUND(M63,0)</f>
        <v>0</v>
      </c>
      <c r="G744" s="331">
        <f>ROUND(M64,0)</f>
        <v>0</v>
      </c>
      <c r="H744" s="331">
        <f>ROUND(M65,0)</f>
        <v>0</v>
      </c>
      <c r="I744" s="331">
        <f>ROUND(M66,0)</f>
        <v>0</v>
      </c>
      <c r="J744" s="278">
        <f>ROUND(M67,0)</f>
        <v>0</v>
      </c>
      <c r="K744" s="278">
        <f>ROUND(M68,0)</f>
        <v>0</v>
      </c>
      <c r="L744" s="278">
        <f>ROUND(M69,0)</f>
        <v>0</v>
      </c>
      <c r="M744" s="278">
        <f>ROUND(M70,0)</f>
        <v>0</v>
      </c>
      <c r="N744" s="278">
        <f>ROUND(M75,0)</f>
        <v>0</v>
      </c>
      <c r="O744" s="278">
        <f>ROUND(M73,0)</f>
        <v>0</v>
      </c>
      <c r="P744" s="278">
        <f>IF(M76&gt;0,ROUND(M76,0),0)</f>
        <v>0</v>
      </c>
      <c r="Q744" s="278">
        <f>IF(M77&gt;0,ROUND(M77,0),0)</f>
        <v>0</v>
      </c>
      <c r="R744" s="278">
        <f>IF(M78&gt;0,ROUND(M78,0),0)</f>
        <v>0</v>
      </c>
      <c r="S744" s="278">
        <f>IF(M79&gt;0,ROUND(M79,0),0)</f>
        <v>0</v>
      </c>
      <c r="T744" s="280">
        <f>IF(M80&gt;0,ROUND(M80,2),0)</f>
        <v>0</v>
      </c>
      <c r="U744" s="278"/>
      <c r="V744" s="279"/>
      <c r="W744" s="278"/>
      <c r="X744" s="278"/>
      <c r="Y744" s="278" t="e">
        <f t="shared" si="34"/>
        <v>#VALUE!</v>
      </c>
      <c r="Z744" s="279"/>
      <c r="AA744" s="279"/>
      <c r="AB744" s="279"/>
      <c r="AC744" s="279"/>
      <c r="AD744" s="279"/>
      <c r="AE744" s="279"/>
      <c r="AF744" s="279"/>
      <c r="AG744" s="279"/>
      <c r="AH744" s="279"/>
      <c r="AI744" s="279"/>
      <c r="AJ744" s="279"/>
      <c r="AK744" s="279"/>
      <c r="AL744" s="279"/>
      <c r="AM744" s="279"/>
      <c r="AN744" s="279"/>
      <c r="AO744" s="279"/>
      <c r="AP744" s="279"/>
      <c r="AQ744" s="279"/>
      <c r="AR744" s="279"/>
      <c r="AS744" s="279"/>
      <c r="AT744" s="279"/>
      <c r="AU744" s="279"/>
      <c r="AV744" s="279"/>
      <c r="AW744" s="279"/>
      <c r="AX744" s="279"/>
      <c r="AY744" s="279"/>
      <c r="AZ744" s="279"/>
      <c r="BA744" s="279"/>
      <c r="BB744" s="279"/>
      <c r="BC744" s="279"/>
      <c r="BD744" s="279"/>
      <c r="BE744" s="279"/>
      <c r="BF744" s="279"/>
      <c r="BG744" s="279"/>
      <c r="BH744" s="279"/>
      <c r="BI744" s="279"/>
      <c r="BJ744" s="279"/>
      <c r="BK744" s="279"/>
      <c r="BL744" s="279"/>
      <c r="BM744" s="279"/>
      <c r="BN744" s="279"/>
      <c r="BO744" s="279"/>
      <c r="BP744" s="279"/>
      <c r="BQ744" s="279"/>
      <c r="BR744" s="279"/>
      <c r="BS744" s="279"/>
      <c r="BT744" s="279"/>
      <c r="BU744" s="279"/>
      <c r="BV744" s="279"/>
      <c r="BW744" s="279"/>
      <c r="BX744" s="279"/>
      <c r="BY744" s="279"/>
      <c r="BZ744" s="279"/>
      <c r="CA744" s="279"/>
      <c r="CB744" s="279"/>
      <c r="CC744" s="279"/>
      <c r="CD744" s="279"/>
      <c r="CE744" s="279"/>
    </row>
    <row r="745" spans="1:83" ht="12.65" customHeight="1" x14ac:dyDescent="0.35">
      <c r="A745" s="209" t="str">
        <f>RIGHT($C$83,3)&amp;"*"&amp;RIGHT($C$82,4)&amp;"*"&amp;N$55&amp;"*"&amp;"A"</f>
        <v>168*2020*6400*A</v>
      </c>
      <c r="B745" s="278">
        <f>ROUND(O59,0)</f>
        <v>1282</v>
      </c>
      <c r="C745" s="280">
        <f>ROUND(N60,2)</f>
        <v>0</v>
      </c>
      <c r="D745" s="278">
        <f>ROUND(N61,0)</f>
        <v>0</v>
      </c>
      <c r="E745" s="278">
        <f>ROUND(N62,0)</f>
        <v>0</v>
      </c>
      <c r="F745" s="331">
        <f>ROUND(N63,0)</f>
        <v>0</v>
      </c>
      <c r="G745" s="331">
        <f>ROUND(N64,0)</f>
        <v>0</v>
      </c>
      <c r="H745" s="331">
        <f>ROUND(N65,0)</f>
        <v>0</v>
      </c>
      <c r="I745" s="331">
        <f>ROUND(N66,0)</f>
        <v>0</v>
      </c>
      <c r="J745" s="278">
        <f>ROUND(N67,0)</f>
        <v>0</v>
      </c>
      <c r="K745" s="278">
        <f>ROUND(N68,0)</f>
        <v>0</v>
      </c>
      <c r="L745" s="278">
        <f>ROUND(N69,0)</f>
        <v>0</v>
      </c>
      <c r="M745" s="278">
        <f>ROUND(N70,0)</f>
        <v>0</v>
      </c>
      <c r="N745" s="278">
        <f>ROUND(N75,0)</f>
        <v>0</v>
      </c>
      <c r="O745" s="278">
        <f>ROUND(N73,0)</f>
        <v>0</v>
      </c>
      <c r="P745" s="278">
        <f>IF(N76&gt;0,ROUND(N76,0),0)</f>
        <v>0</v>
      </c>
      <c r="Q745" s="278">
        <f>IF(N77&gt;0,ROUND(N77,0),0)</f>
        <v>0</v>
      </c>
      <c r="R745" s="278">
        <f>IF(N78&gt;0,ROUND(N78,0),0)</f>
        <v>0</v>
      </c>
      <c r="S745" s="278">
        <f>IF(N79&gt;0,ROUND(N79,0),0)</f>
        <v>0</v>
      </c>
      <c r="T745" s="280">
        <f>IF(N80&gt;0,ROUND(N80,2),0)</f>
        <v>0</v>
      </c>
      <c r="U745" s="278"/>
      <c r="V745" s="279"/>
      <c r="W745" s="278"/>
      <c r="X745" s="278"/>
      <c r="Y745" s="278" t="e">
        <f t="shared" si="34"/>
        <v>#VALUE!</v>
      </c>
      <c r="Z745" s="279"/>
      <c r="AA745" s="279"/>
      <c r="AB745" s="279"/>
      <c r="AC745" s="279"/>
      <c r="AD745" s="279"/>
      <c r="AE745" s="279"/>
      <c r="AF745" s="279"/>
      <c r="AG745" s="279"/>
      <c r="AH745" s="279"/>
      <c r="AI745" s="279"/>
      <c r="AJ745" s="279"/>
      <c r="AK745" s="279"/>
      <c r="AL745" s="279"/>
      <c r="AM745" s="279"/>
      <c r="AN745" s="279"/>
      <c r="AO745" s="279"/>
      <c r="AP745" s="279"/>
      <c r="AQ745" s="279"/>
      <c r="AR745" s="279"/>
      <c r="AS745" s="279"/>
      <c r="AT745" s="279"/>
      <c r="AU745" s="279"/>
      <c r="AV745" s="279"/>
      <c r="AW745" s="279"/>
      <c r="AX745" s="279"/>
      <c r="AY745" s="279"/>
      <c r="AZ745" s="279"/>
      <c r="BA745" s="279"/>
      <c r="BB745" s="279"/>
      <c r="BC745" s="279"/>
      <c r="BD745" s="279"/>
      <c r="BE745" s="279"/>
      <c r="BF745" s="279"/>
      <c r="BG745" s="279"/>
      <c r="BH745" s="279"/>
      <c r="BI745" s="279"/>
      <c r="BJ745" s="279"/>
      <c r="BK745" s="279"/>
      <c r="BL745" s="279"/>
      <c r="BM745" s="279"/>
      <c r="BN745" s="279"/>
      <c r="BO745" s="279"/>
      <c r="BP745" s="279"/>
      <c r="BQ745" s="279"/>
      <c r="BR745" s="279"/>
      <c r="BS745" s="279"/>
      <c r="BT745" s="279"/>
      <c r="BU745" s="279"/>
      <c r="BV745" s="279"/>
      <c r="BW745" s="279"/>
      <c r="BX745" s="279"/>
      <c r="BY745" s="279"/>
      <c r="BZ745" s="279"/>
      <c r="CA745" s="279"/>
      <c r="CB745" s="279"/>
      <c r="CC745" s="279"/>
      <c r="CD745" s="279"/>
      <c r="CE745" s="279"/>
    </row>
    <row r="746" spans="1:83" ht="12.65" customHeight="1" x14ac:dyDescent="0.35">
      <c r="A746" s="209" t="str">
        <f>RIGHT($C$83,3)&amp;"*"&amp;RIGHT($C$82,4)&amp;"*"&amp;O$55&amp;"*"&amp;"A"</f>
        <v>168*2020*7010*A</v>
      </c>
      <c r="B746" s="278">
        <f>ROUND(P59,0)</f>
        <v>737015</v>
      </c>
      <c r="C746" s="280">
        <f>ROUND(O60,2)</f>
        <v>26.51</v>
      </c>
      <c r="D746" s="278">
        <f>ROUND(O61,0)</f>
        <v>2682576</v>
      </c>
      <c r="E746" s="278">
        <f>ROUND(O62,0)</f>
        <v>761425</v>
      </c>
      <c r="F746" s="331">
        <f>ROUND(O63,0)</f>
        <v>0</v>
      </c>
      <c r="G746" s="331">
        <f>ROUND(O64,0)</f>
        <v>220323</v>
      </c>
      <c r="H746" s="331">
        <f>ROUND(O65,0)</f>
        <v>480</v>
      </c>
      <c r="I746" s="331">
        <f>ROUND(O66,0)</f>
        <v>104196</v>
      </c>
      <c r="J746" s="278">
        <f>ROUND(O67,0)</f>
        <v>109175</v>
      </c>
      <c r="K746" s="278">
        <f>ROUND(O68,0)</f>
        <v>0</v>
      </c>
      <c r="L746" s="278">
        <f>ROUND(O69,0)</f>
        <v>13111</v>
      </c>
      <c r="M746" s="278">
        <f>ROUND(O70,0)</f>
        <v>0</v>
      </c>
      <c r="N746" s="278">
        <f>ROUND(O75,0)</f>
        <v>14871015</v>
      </c>
      <c r="O746" s="278">
        <f>ROUND(O73,0)</f>
        <v>13623990</v>
      </c>
      <c r="P746" s="278">
        <f>IF(O76&gt;0,ROUND(O76,0),0)</f>
        <v>2763</v>
      </c>
      <c r="Q746" s="278">
        <f>IF(O77&gt;0,ROUND(O77,0),0)</f>
        <v>20862</v>
      </c>
      <c r="R746" s="278">
        <f>IF(O78&gt;0,ROUND(O78,0),0)</f>
        <v>0</v>
      </c>
      <c r="S746" s="278">
        <f>IF(O79&gt;0,ROUND(O79,0),0)</f>
        <v>66496</v>
      </c>
      <c r="T746" s="280">
        <f>IF(O80&gt;0,ROUND(O80,2),0)</f>
        <v>20.18</v>
      </c>
      <c r="U746" s="278"/>
      <c r="V746" s="279"/>
      <c r="W746" s="278"/>
      <c r="X746" s="278"/>
      <c r="Y746" s="278" t="e">
        <f t="shared" si="34"/>
        <v>#VALUE!</v>
      </c>
      <c r="Z746" s="279"/>
      <c r="AA746" s="279"/>
      <c r="AB746" s="279"/>
      <c r="AC746" s="279"/>
      <c r="AD746" s="279"/>
      <c r="AE746" s="279"/>
      <c r="AF746" s="279"/>
      <c r="AG746" s="279"/>
      <c r="AH746" s="279"/>
      <c r="AI746" s="279"/>
      <c r="AJ746" s="279"/>
      <c r="AK746" s="279"/>
      <c r="AL746" s="279"/>
      <c r="AM746" s="279"/>
      <c r="AN746" s="279"/>
      <c r="AO746" s="279"/>
      <c r="AP746" s="279"/>
      <c r="AQ746" s="279"/>
      <c r="AR746" s="279"/>
      <c r="AS746" s="279"/>
      <c r="AT746" s="279"/>
      <c r="AU746" s="279"/>
      <c r="AV746" s="279"/>
      <c r="AW746" s="279"/>
      <c r="AX746" s="279"/>
      <c r="AY746" s="279"/>
      <c r="AZ746" s="279"/>
      <c r="BA746" s="279"/>
      <c r="BB746" s="279"/>
      <c r="BC746" s="279"/>
      <c r="BD746" s="279"/>
      <c r="BE746" s="279"/>
      <c r="BF746" s="279"/>
      <c r="BG746" s="279"/>
      <c r="BH746" s="279"/>
      <c r="BI746" s="279"/>
      <c r="BJ746" s="279"/>
      <c r="BK746" s="279"/>
      <c r="BL746" s="279"/>
      <c r="BM746" s="279"/>
      <c r="BN746" s="279"/>
      <c r="BO746" s="279"/>
      <c r="BP746" s="279"/>
      <c r="BQ746" s="279"/>
      <c r="BR746" s="279"/>
      <c r="BS746" s="279"/>
      <c r="BT746" s="279"/>
      <c r="BU746" s="279"/>
      <c r="BV746" s="279"/>
      <c r="BW746" s="279"/>
      <c r="BX746" s="279"/>
      <c r="BY746" s="279"/>
      <c r="BZ746" s="279"/>
      <c r="CA746" s="279"/>
      <c r="CB746" s="279"/>
      <c r="CC746" s="279"/>
      <c r="CD746" s="279"/>
      <c r="CE746" s="279"/>
    </row>
    <row r="747" spans="1:83" ht="12.65" customHeight="1" x14ac:dyDescent="0.35">
      <c r="A747" s="209" t="str">
        <f>RIGHT($C$83,3)&amp;"*"&amp;RIGHT($C$82,4)&amp;"*"&amp;P$55&amp;"*"&amp;"A"</f>
        <v>168*2020*7020*A</v>
      </c>
      <c r="B747" s="278">
        <f>ROUND(Q59,0)</f>
        <v>329624</v>
      </c>
      <c r="C747" s="280">
        <f>ROUND(P60,2)</f>
        <v>64.11</v>
      </c>
      <c r="D747" s="278">
        <f>ROUND(P61,0)</f>
        <v>5488059</v>
      </c>
      <c r="E747" s="278">
        <f>ROUND(P62,0)</f>
        <v>1684150</v>
      </c>
      <c r="F747" s="331">
        <f>ROUND(P63,0)</f>
        <v>1250401</v>
      </c>
      <c r="G747" s="331">
        <f>ROUND(P64,0)</f>
        <v>4522868</v>
      </c>
      <c r="H747" s="331">
        <f>ROUND(P65,0)</f>
        <v>8869</v>
      </c>
      <c r="I747" s="331">
        <f>ROUND(P66,0)</f>
        <v>672195</v>
      </c>
      <c r="J747" s="278">
        <f>ROUND(P67,0)</f>
        <v>853504</v>
      </c>
      <c r="K747" s="278">
        <f>ROUND(P68,0)</f>
        <v>83274</v>
      </c>
      <c r="L747" s="278">
        <f>ROUND(P69,0)</f>
        <v>98754</v>
      </c>
      <c r="M747" s="278">
        <f>ROUND(P70,0)</f>
        <v>0</v>
      </c>
      <c r="N747" s="278">
        <f>ROUND(P75,0)</f>
        <v>148103743</v>
      </c>
      <c r="O747" s="278">
        <f>ROUND(P73,0)</f>
        <v>71864181</v>
      </c>
      <c r="P747" s="278">
        <f>IF(P76&gt;0,ROUND(P76,0),0)</f>
        <v>20697</v>
      </c>
      <c r="Q747" s="278">
        <f>IF(P77&gt;0,ROUND(P77,0),0)</f>
        <v>0</v>
      </c>
      <c r="R747" s="278">
        <f>IF(P78&gt;0,ROUND(P78,0),0)</f>
        <v>0</v>
      </c>
      <c r="S747" s="278">
        <f>IF(P79&gt;0,ROUND(P79,0),0)</f>
        <v>217893</v>
      </c>
      <c r="T747" s="280">
        <f>IF(P80&gt;0,ROUND(P80,2),0)</f>
        <v>31.22</v>
      </c>
      <c r="U747" s="278"/>
      <c r="V747" s="279"/>
      <c r="W747" s="278"/>
      <c r="X747" s="278"/>
      <c r="Y747" s="278" t="e">
        <f t="shared" si="34"/>
        <v>#VALUE!</v>
      </c>
      <c r="Z747" s="279"/>
      <c r="AA747" s="279"/>
      <c r="AB747" s="279"/>
      <c r="AC747" s="279"/>
      <c r="AD747" s="279"/>
      <c r="AE747" s="279"/>
      <c r="AF747" s="279"/>
      <c r="AG747" s="279"/>
      <c r="AH747" s="279"/>
      <c r="AI747" s="279"/>
      <c r="AJ747" s="279"/>
      <c r="AK747" s="279"/>
      <c r="AL747" s="279"/>
      <c r="AM747" s="279"/>
      <c r="AN747" s="279"/>
      <c r="AO747" s="279"/>
      <c r="AP747" s="279"/>
      <c r="AQ747" s="279"/>
      <c r="AR747" s="279"/>
      <c r="AS747" s="279"/>
      <c r="AT747" s="279"/>
      <c r="AU747" s="279"/>
      <c r="AV747" s="279"/>
      <c r="AW747" s="279"/>
      <c r="AX747" s="279"/>
      <c r="AY747" s="279"/>
      <c r="AZ747" s="279"/>
      <c r="BA747" s="279"/>
      <c r="BB747" s="279"/>
      <c r="BC747" s="279"/>
      <c r="BD747" s="279"/>
      <c r="BE747" s="279"/>
      <c r="BF747" s="279"/>
      <c r="BG747" s="279"/>
      <c r="BH747" s="279"/>
      <c r="BI747" s="279"/>
      <c r="BJ747" s="279"/>
      <c r="BK747" s="279"/>
      <c r="BL747" s="279"/>
      <c r="BM747" s="279"/>
      <c r="BN747" s="279"/>
      <c r="BO747" s="279"/>
      <c r="BP747" s="279"/>
      <c r="BQ747" s="279"/>
      <c r="BR747" s="279"/>
      <c r="BS747" s="279"/>
      <c r="BT747" s="279"/>
      <c r="BU747" s="279"/>
      <c r="BV747" s="279"/>
      <c r="BW747" s="279"/>
      <c r="BX747" s="279"/>
      <c r="BY747" s="279"/>
      <c r="BZ747" s="279"/>
      <c r="CA747" s="279"/>
      <c r="CB747" s="279"/>
      <c r="CC747" s="279"/>
      <c r="CD747" s="279"/>
      <c r="CE747" s="279"/>
    </row>
    <row r="748" spans="1:83" ht="12.65" customHeight="1" x14ac:dyDescent="0.35">
      <c r="A748" s="209" t="str">
        <f>RIGHT($C$83,3)&amp;"*"&amp;RIGHT($C$82,4)&amp;"*"&amp;Q$55&amp;"*"&amp;"A"</f>
        <v>168*2020*7030*A</v>
      </c>
      <c r="B748" s="278">
        <f>ROUND(R59,0)</f>
        <v>757108</v>
      </c>
      <c r="C748" s="280">
        <f>ROUND(Q60,2)</f>
        <v>14.49</v>
      </c>
      <c r="D748" s="278">
        <f>ROUND(Q61,0)</f>
        <v>1773430</v>
      </c>
      <c r="E748" s="278">
        <f>ROUND(Q62,0)</f>
        <v>411323</v>
      </c>
      <c r="F748" s="331">
        <f>ROUND(Q63,0)</f>
        <v>0</v>
      </c>
      <c r="G748" s="331">
        <f>ROUND(Q64,0)</f>
        <v>24387</v>
      </c>
      <c r="H748" s="331">
        <f>ROUND(Q65,0)</f>
        <v>2441</v>
      </c>
      <c r="I748" s="331">
        <f>ROUND(Q66,0)</f>
        <v>3450</v>
      </c>
      <c r="J748" s="278">
        <f>ROUND(Q67,0)</f>
        <v>5633</v>
      </c>
      <c r="K748" s="278">
        <f>ROUND(Q68,0)</f>
        <v>0</v>
      </c>
      <c r="L748" s="278">
        <f>ROUND(Q69,0)</f>
        <v>663</v>
      </c>
      <c r="M748" s="278">
        <f>ROUND(Q70,0)</f>
        <v>0</v>
      </c>
      <c r="N748" s="278">
        <f>ROUND(Q75,0)</f>
        <v>6569569</v>
      </c>
      <c r="O748" s="278">
        <f>ROUND(Q73,0)</f>
        <v>2855157</v>
      </c>
      <c r="P748" s="278">
        <f>IF(Q76&gt;0,ROUND(Q76,0),0)</f>
        <v>1737</v>
      </c>
      <c r="Q748" s="278">
        <f>IF(Q77&gt;0,ROUND(Q77,0),0)</f>
        <v>0</v>
      </c>
      <c r="R748" s="278">
        <f>IF(Q78&gt;0,ROUND(Q78,0),0)</f>
        <v>0</v>
      </c>
      <c r="S748" s="278">
        <f>IF(Q79&gt;0,ROUND(Q79,0),0)</f>
        <v>13724</v>
      </c>
      <c r="T748" s="280">
        <f>IF(Q80&gt;0,ROUND(Q80,2),0)</f>
        <v>13.77</v>
      </c>
      <c r="U748" s="278"/>
      <c r="V748" s="279"/>
      <c r="W748" s="278"/>
      <c r="X748" s="278"/>
      <c r="Y748" s="278" t="e">
        <f t="shared" si="34"/>
        <v>#VALUE!</v>
      </c>
      <c r="Z748" s="279"/>
      <c r="AA748" s="279"/>
      <c r="AB748" s="279"/>
      <c r="AC748" s="279"/>
      <c r="AD748" s="279"/>
      <c r="AE748" s="279"/>
      <c r="AF748" s="279"/>
      <c r="AG748" s="279"/>
      <c r="AH748" s="279"/>
      <c r="AI748" s="279"/>
      <c r="AJ748" s="279"/>
      <c r="AK748" s="279"/>
      <c r="AL748" s="279"/>
      <c r="AM748" s="279"/>
      <c r="AN748" s="279"/>
      <c r="AO748" s="279"/>
      <c r="AP748" s="279"/>
      <c r="AQ748" s="279"/>
      <c r="AR748" s="279"/>
      <c r="AS748" s="279"/>
      <c r="AT748" s="279"/>
      <c r="AU748" s="279"/>
      <c r="AV748" s="279"/>
      <c r="AW748" s="279"/>
      <c r="AX748" s="279"/>
      <c r="AY748" s="279"/>
      <c r="AZ748" s="279"/>
      <c r="BA748" s="279"/>
      <c r="BB748" s="279"/>
      <c r="BC748" s="279"/>
      <c r="BD748" s="279"/>
      <c r="BE748" s="279"/>
      <c r="BF748" s="279"/>
      <c r="BG748" s="279"/>
      <c r="BH748" s="279"/>
      <c r="BI748" s="279"/>
      <c r="BJ748" s="279"/>
      <c r="BK748" s="279"/>
      <c r="BL748" s="279"/>
      <c r="BM748" s="279"/>
      <c r="BN748" s="279"/>
      <c r="BO748" s="279"/>
      <c r="BP748" s="279"/>
      <c r="BQ748" s="279"/>
      <c r="BR748" s="279"/>
      <c r="BS748" s="279"/>
      <c r="BT748" s="279"/>
      <c r="BU748" s="279"/>
      <c r="BV748" s="279"/>
      <c r="BW748" s="279"/>
      <c r="BX748" s="279"/>
      <c r="BY748" s="279"/>
      <c r="BZ748" s="279"/>
      <c r="CA748" s="279"/>
      <c r="CB748" s="279"/>
      <c r="CC748" s="279"/>
      <c r="CD748" s="279"/>
      <c r="CE748" s="279"/>
    </row>
    <row r="749" spans="1:83" ht="12.65" customHeight="1" x14ac:dyDescent="0.35">
      <c r="A749" s="209" t="str">
        <f>RIGHT($C$83,3)&amp;"*"&amp;RIGHT($C$82,4)&amp;"*"&amp;R$55&amp;"*"&amp;"A"</f>
        <v>168*2020*7040*A</v>
      </c>
      <c r="B749" s="278"/>
      <c r="C749" s="280">
        <f>ROUND(R60,2)</f>
        <v>6.42</v>
      </c>
      <c r="D749" s="278">
        <f>ROUND(R61,0)</f>
        <v>517178</v>
      </c>
      <c r="E749" s="278">
        <f>ROUND(R62,0)</f>
        <v>167796</v>
      </c>
      <c r="F749" s="331">
        <f>ROUND(R63,0)</f>
        <v>159</v>
      </c>
      <c r="G749" s="331">
        <f>ROUND(R64,0)</f>
        <v>418375</v>
      </c>
      <c r="H749" s="331">
        <f>ROUND(R65,0)</f>
        <v>0</v>
      </c>
      <c r="I749" s="331">
        <f>ROUND(R66,0)</f>
        <v>36189</v>
      </c>
      <c r="J749" s="278">
        <f>ROUND(R67,0)</f>
        <v>17876</v>
      </c>
      <c r="K749" s="278">
        <f>ROUND(R68,0)</f>
        <v>1066</v>
      </c>
      <c r="L749" s="278">
        <f>ROUND(R69,0)</f>
        <v>31857</v>
      </c>
      <c r="M749" s="278">
        <f>ROUND(R70,0)</f>
        <v>0</v>
      </c>
      <c r="N749" s="278">
        <f>ROUND(R75,0)</f>
        <v>6317065</v>
      </c>
      <c r="O749" s="278">
        <f>ROUND(R73,0)</f>
        <v>2305852</v>
      </c>
      <c r="P749" s="278">
        <f>IF(R76&gt;0,ROUND(R76,0),0)</f>
        <v>0</v>
      </c>
      <c r="Q749" s="278">
        <f>IF(R77&gt;0,ROUND(R77,0),0)</f>
        <v>0</v>
      </c>
      <c r="R749" s="278">
        <f>IF(R78&gt;0,ROUND(R78,0),0)</f>
        <v>0</v>
      </c>
      <c r="S749" s="278">
        <f>IF(R79&gt;0,ROUND(R79,0),0)</f>
        <v>62242</v>
      </c>
      <c r="T749" s="280">
        <f>IF(R80&gt;0,ROUND(R80,2),0)</f>
        <v>0</v>
      </c>
      <c r="U749" s="278"/>
      <c r="V749" s="279"/>
      <c r="W749" s="278"/>
      <c r="X749" s="278"/>
      <c r="Y749" s="278" t="e">
        <f t="shared" si="34"/>
        <v>#VALUE!</v>
      </c>
      <c r="Z749" s="279"/>
      <c r="AA749" s="279"/>
      <c r="AB749" s="279"/>
      <c r="AC749" s="279"/>
      <c r="AD749" s="279"/>
      <c r="AE749" s="279"/>
      <c r="AF749" s="279"/>
      <c r="AG749" s="279"/>
      <c r="AH749" s="279"/>
      <c r="AI749" s="279"/>
      <c r="AJ749" s="279"/>
      <c r="AK749" s="279"/>
      <c r="AL749" s="279"/>
      <c r="AM749" s="279"/>
      <c r="AN749" s="279"/>
      <c r="AO749" s="279"/>
      <c r="AP749" s="279"/>
      <c r="AQ749" s="279"/>
      <c r="AR749" s="279"/>
      <c r="AS749" s="279"/>
      <c r="AT749" s="279"/>
      <c r="AU749" s="279"/>
      <c r="AV749" s="279"/>
      <c r="AW749" s="279"/>
      <c r="AX749" s="279"/>
      <c r="AY749" s="279"/>
      <c r="AZ749" s="279"/>
      <c r="BA749" s="279"/>
      <c r="BB749" s="279"/>
      <c r="BC749" s="279"/>
      <c r="BD749" s="279"/>
      <c r="BE749" s="279"/>
      <c r="BF749" s="279"/>
      <c r="BG749" s="279"/>
      <c r="BH749" s="279"/>
      <c r="BI749" s="279"/>
      <c r="BJ749" s="279"/>
      <c r="BK749" s="279"/>
      <c r="BL749" s="279"/>
      <c r="BM749" s="279"/>
      <c r="BN749" s="279"/>
      <c r="BO749" s="279"/>
      <c r="BP749" s="279"/>
      <c r="BQ749" s="279"/>
      <c r="BR749" s="279"/>
      <c r="BS749" s="279"/>
      <c r="BT749" s="279"/>
      <c r="BU749" s="279"/>
      <c r="BV749" s="279"/>
      <c r="BW749" s="279"/>
      <c r="BX749" s="279"/>
      <c r="BY749" s="279"/>
      <c r="BZ749" s="279"/>
      <c r="CA749" s="279"/>
      <c r="CB749" s="279"/>
      <c r="CC749" s="279"/>
      <c r="CD749" s="279"/>
      <c r="CE749" s="279"/>
    </row>
    <row r="750" spans="1:83" ht="12.65" customHeight="1" x14ac:dyDescent="0.35">
      <c r="A750" s="209" t="str">
        <f>RIGHT($C$83,3)&amp;"*"&amp;RIGHT($C$82,4)&amp;"*"&amp;S$55&amp;"*"&amp;"A"</f>
        <v>168*2020*7050*A</v>
      </c>
      <c r="B750" s="278"/>
      <c r="C750" s="280">
        <f>ROUND(S60,2)</f>
        <v>15.77</v>
      </c>
      <c r="D750" s="278">
        <f>ROUND(S61,0)</f>
        <v>735789</v>
      </c>
      <c r="E750" s="278">
        <f>ROUND(S62,0)</f>
        <v>278384</v>
      </c>
      <c r="F750" s="331">
        <f>ROUND(S63,0)</f>
        <v>24450</v>
      </c>
      <c r="G750" s="331">
        <f>ROUND(S64,0)</f>
        <v>25345556</v>
      </c>
      <c r="H750" s="331">
        <f>ROUND(S65,0)</f>
        <v>3409</v>
      </c>
      <c r="I750" s="331">
        <f>ROUND(S66,0)</f>
        <v>120826</v>
      </c>
      <c r="J750" s="278">
        <f>ROUND(S67,0)</f>
        <v>217691</v>
      </c>
      <c r="K750" s="278">
        <f>ROUND(S68,0)</f>
        <v>69042</v>
      </c>
      <c r="L750" s="278">
        <f>ROUND(S69,0)</f>
        <v>4542</v>
      </c>
      <c r="M750" s="278">
        <f>ROUND(S70,0)</f>
        <v>0</v>
      </c>
      <c r="N750" s="278">
        <f>ROUND(S75,0)</f>
        <v>66583842</v>
      </c>
      <c r="O750" s="278">
        <f>ROUND(S73,0)</f>
        <v>34301241</v>
      </c>
      <c r="P750" s="278">
        <f>IF(S76&gt;0,ROUND(S76,0),0)</f>
        <v>7010</v>
      </c>
      <c r="Q750" s="278">
        <f>IF(S77&gt;0,ROUND(S77,0),0)</f>
        <v>0</v>
      </c>
      <c r="R750" s="278">
        <f>IF(S78&gt;0,ROUND(S78,0),0)</f>
        <v>0</v>
      </c>
      <c r="S750" s="278">
        <f>IF(S79&gt;0,ROUND(S79,0),0)</f>
        <v>39284</v>
      </c>
      <c r="T750" s="280">
        <f>IF(S80&gt;0,ROUND(S80,2),0)</f>
        <v>0</v>
      </c>
      <c r="U750" s="278"/>
      <c r="V750" s="279"/>
      <c r="W750" s="278"/>
      <c r="X750" s="278"/>
      <c r="Y750" s="278" t="e">
        <f t="shared" si="34"/>
        <v>#VALUE!</v>
      </c>
      <c r="Z750" s="279"/>
      <c r="AA750" s="279"/>
      <c r="AB750" s="279"/>
      <c r="AC750" s="279"/>
      <c r="AD750" s="279"/>
      <c r="AE750" s="279"/>
      <c r="AF750" s="279"/>
      <c r="AG750" s="279"/>
      <c r="AH750" s="279"/>
      <c r="AI750" s="279"/>
      <c r="AJ750" s="279"/>
      <c r="AK750" s="279"/>
      <c r="AL750" s="279"/>
      <c r="AM750" s="279"/>
      <c r="AN750" s="279"/>
      <c r="AO750" s="279"/>
      <c r="AP750" s="279"/>
      <c r="AQ750" s="279"/>
      <c r="AR750" s="279"/>
      <c r="AS750" s="279"/>
      <c r="AT750" s="279"/>
      <c r="AU750" s="279"/>
      <c r="AV750" s="279"/>
      <c r="AW750" s="279"/>
      <c r="AX750" s="279"/>
      <c r="AY750" s="279"/>
      <c r="AZ750" s="279"/>
      <c r="BA750" s="279"/>
      <c r="BB750" s="279"/>
      <c r="BC750" s="279"/>
      <c r="BD750" s="279"/>
      <c r="BE750" s="279"/>
      <c r="BF750" s="279"/>
      <c r="BG750" s="279"/>
      <c r="BH750" s="279"/>
      <c r="BI750" s="279"/>
      <c r="BJ750" s="279"/>
      <c r="BK750" s="279"/>
      <c r="BL750" s="279"/>
      <c r="BM750" s="279"/>
      <c r="BN750" s="279"/>
      <c r="BO750" s="279"/>
      <c r="BP750" s="279"/>
      <c r="BQ750" s="279"/>
      <c r="BR750" s="279"/>
      <c r="BS750" s="279"/>
      <c r="BT750" s="279"/>
      <c r="BU750" s="279"/>
      <c r="BV750" s="279"/>
      <c r="BW750" s="279"/>
      <c r="BX750" s="279"/>
      <c r="BY750" s="279"/>
      <c r="BZ750" s="279"/>
      <c r="CA750" s="279"/>
      <c r="CB750" s="279"/>
      <c r="CC750" s="279"/>
      <c r="CD750" s="279"/>
      <c r="CE750" s="279"/>
    </row>
    <row r="751" spans="1:83" ht="12.65" customHeight="1" x14ac:dyDescent="0.35">
      <c r="A751" s="209" t="str">
        <f>RIGHT($C$83,3)&amp;"*"&amp;RIGHT($C$82,4)&amp;"*"&amp;T$55&amp;"*"&amp;"A"</f>
        <v>168*2020*7060*A</v>
      </c>
      <c r="B751" s="278">
        <f>ROUND(U59,0)</f>
        <v>978198</v>
      </c>
      <c r="C751" s="280">
        <f>ROUND(T60,2)</f>
        <v>3.69</v>
      </c>
      <c r="D751" s="278">
        <f>ROUND(T61,0)</f>
        <v>333632</v>
      </c>
      <c r="E751" s="278">
        <f>ROUND(T62,0)</f>
        <v>98616</v>
      </c>
      <c r="F751" s="331">
        <f>ROUND(T63,0)</f>
        <v>0</v>
      </c>
      <c r="G751" s="331">
        <f>ROUND(T64,0)</f>
        <v>542954</v>
      </c>
      <c r="H751" s="331">
        <f>ROUND(T65,0)</f>
        <v>480</v>
      </c>
      <c r="I751" s="331">
        <f>ROUND(T66,0)</f>
        <v>83004</v>
      </c>
      <c r="J751" s="278">
        <f>ROUND(T67,0)</f>
        <v>0</v>
      </c>
      <c r="K751" s="278">
        <f>ROUND(T68,0)</f>
        <v>0</v>
      </c>
      <c r="L751" s="278">
        <f>ROUND(T69,0)</f>
        <v>4614</v>
      </c>
      <c r="M751" s="278">
        <f>ROUND(T70,0)</f>
        <v>0</v>
      </c>
      <c r="N751" s="278">
        <f>ROUND(T75,0)</f>
        <v>2084790</v>
      </c>
      <c r="O751" s="278">
        <f>ROUND(T73,0)</f>
        <v>0</v>
      </c>
      <c r="P751" s="278">
        <f>IF(T76&gt;0,ROUND(T76,0),0)</f>
        <v>0</v>
      </c>
      <c r="Q751" s="278">
        <f>IF(T77&gt;0,ROUND(T77,0),0)</f>
        <v>0</v>
      </c>
      <c r="R751" s="278">
        <f>IF(T78&gt;0,ROUND(T78,0),0)</f>
        <v>0</v>
      </c>
      <c r="S751" s="278">
        <f>IF(T79&gt;0,ROUND(T79,0),0)</f>
        <v>0</v>
      </c>
      <c r="T751" s="280">
        <f>IF(T80&gt;0,ROUND(T80,2),0)</f>
        <v>0.48</v>
      </c>
      <c r="U751" s="278"/>
      <c r="V751" s="279"/>
      <c r="W751" s="278"/>
      <c r="X751" s="278"/>
      <c r="Y751" s="278" t="e">
        <f t="shared" si="34"/>
        <v>#VALUE!</v>
      </c>
      <c r="Z751" s="279"/>
      <c r="AA751" s="279"/>
      <c r="AB751" s="279"/>
      <c r="AC751" s="279"/>
      <c r="AD751" s="279"/>
      <c r="AE751" s="279"/>
      <c r="AF751" s="279"/>
      <c r="AG751" s="279"/>
      <c r="AH751" s="279"/>
      <c r="AI751" s="279"/>
      <c r="AJ751" s="279"/>
      <c r="AK751" s="279"/>
      <c r="AL751" s="279"/>
      <c r="AM751" s="279"/>
      <c r="AN751" s="279"/>
      <c r="AO751" s="279"/>
      <c r="AP751" s="279"/>
      <c r="AQ751" s="279"/>
      <c r="AR751" s="279"/>
      <c r="AS751" s="279"/>
      <c r="AT751" s="279"/>
      <c r="AU751" s="279"/>
      <c r="AV751" s="279"/>
      <c r="AW751" s="279"/>
      <c r="AX751" s="279"/>
      <c r="AY751" s="279"/>
      <c r="AZ751" s="279"/>
      <c r="BA751" s="279"/>
      <c r="BB751" s="279"/>
      <c r="BC751" s="279"/>
      <c r="BD751" s="279"/>
      <c r="BE751" s="279"/>
      <c r="BF751" s="279"/>
      <c r="BG751" s="279"/>
      <c r="BH751" s="279"/>
      <c r="BI751" s="279"/>
      <c r="BJ751" s="279"/>
      <c r="BK751" s="279"/>
      <c r="BL751" s="279"/>
      <c r="BM751" s="279"/>
      <c r="BN751" s="279"/>
      <c r="BO751" s="279"/>
      <c r="BP751" s="279"/>
      <c r="BQ751" s="279"/>
      <c r="BR751" s="279"/>
      <c r="BS751" s="279"/>
      <c r="BT751" s="279"/>
      <c r="BU751" s="279"/>
      <c r="BV751" s="279"/>
      <c r="BW751" s="279"/>
      <c r="BX751" s="279"/>
      <c r="BY751" s="279"/>
      <c r="BZ751" s="279"/>
      <c r="CA751" s="279"/>
      <c r="CB751" s="279"/>
      <c r="CC751" s="279"/>
      <c r="CD751" s="279"/>
      <c r="CE751" s="279"/>
    </row>
    <row r="752" spans="1:83" ht="12.65" customHeight="1" x14ac:dyDescent="0.35">
      <c r="A752" s="209" t="str">
        <f>RIGHT($C$83,3)&amp;"*"&amp;RIGHT($C$82,4)&amp;"*"&amp;U$55&amp;"*"&amp;"A"</f>
        <v>168*2020*7070*A</v>
      </c>
      <c r="B752" s="278">
        <f>ROUND(V59,0)</f>
        <v>10476</v>
      </c>
      <c r="C752" s="280">
        <f>ROUND(U60,2)</f>
        <v>84.48</v>
      </c>
      <c r="D752" s="278">
        <f>ROUND(U61,0)</f>
        <v>5140526</v>
      </c>
      <c r="E752" s="278">
        <f>ROUND(U62,0)</f>
        <v>1586781</v>
      </c>
      <c r="F752" s="331">
        <f>ROUND(U63,0)</f>
        <v>210344</v>
      </c>
      <c r="G752" s="331">
        <f>ROUND(U64,0)</f>
        <v>8903425</v>
      </c>
      <c r="H752" s="331">
        <f>ROUND(U65,0)</f>
        <v>4403</v>
      </c>
      <c r="I752" s="331">
        <f>ROUND(U66,0)</f>
        <v>4587317</v>
      </c>
      <c r="J752" s="278">
        <f>ROUND(U67,0)</f>
        <v>565079</v>
      </c>
      <c r="K752" s="278">
        <f>ROUND(U68,0)</f>
        <v>40115</v>
      </c>
      <c r="L752" s="278">
        <f>ROUND(U69,0)</f>
        <v>56918</v>
      </c>
      <c r="M752" s="278">
        <f>ROUND(U70,0)</f>
        <v>0</v>
      </c>
      <c r="N752" s="278">
        <f>ROUND(U75,0)</f>
        <v>72886030</v>
      </c>
      <c r="O752" s="278">
        <f>ROUND(U73,0)</f>
        <v>22335171</v>
      </c>
      <c r="P752" s="278">
        <f>IF(U76&gt;0,ROUND(U76,0),0)</f>
        <v>13589</v>
      </c>
      <c r="Q752" s="278">
        <f>IF(U77&gt;0,ROUND(U77,0),0)</f>
        <v>0</v>
      </c>
      <c r="R752" s="278">
        <f>IF(U78&gt;0,ROUND(U78,0),0)</f>
        <v>0</v>
      </c>
      <c r="S752" s="278">
        <f>IF(U79&gt;0,ROUND(U79,0),0)</f>
        <v>0</v>
      </c>
      <c r="T752" s="280">
        <f>IF(U80&gt;0,ROUND(U80,2),0)</f>
        <v>0</v>
      </c>
      <c r="U752" s="278"/>
      <c r="V752" s="279"/>
      <c r="W752" s="278"/>
      <c r="X752" s="278"/>
      <c r="Y752" s="278" t="e">
        <f t="shared" si="34"/>
        <v>#VALUE!</v>
      </c>
      <c r="Z752" s="279"/>
      <c r="AA752" s="279"/>
      <c r="AB752" s="279"/>
      <c r="AC752" s="279"/>
      <c r="AD752" s="279"/>
      <c r="AE752" s="279"/>
      <c r="AF752" s="279"/>
      <c r="AG752" s="279"/>
      <c r="AH752" s="279"/>
      <c r="AI752" s="279"/>
      <c r="AJ752" s="279"/>
      <c r="AK752" s="279"/>
      <c r="AL752" s="279"/>
      <c r="AM752" s="279"/>
      <c r="AN752" s="279"/>
      <c r="AO752" s="279"/>
      <c r="AP752" s="279"/>
      <c r="AQ752" s="279"/>
      <c r="AR752" s="279"/>
      <c r="AS752" s="279"/>
      <c r="AT752" s="279"/>
      <c r="AU752" s="279"/>
      <c r="AV752" s="279"/>
      <c r="AW752" s="279"/>
      <c r="AX752" s="279"/>
      <c r="AY752" s="279"/>
      <c r="AZ752" s="279"/>
      <c r="BA752" s="279"/>
      <c r="BB752" s="279"/>
      <c r="BC752" s="279"/>
      <c r="BD752" s="279"/>
      <c r="BE752" s="279"/>
      <c r="BF752" s="279"/>
      <c r="BG752" s="279"/>
      <c r="BH752" s="279"/>
      <c r="BI752" s="279"/>
      <c r="BJ752" s="279"/>
      <c r="BK752" s="279"/>
      <c r="BL752" s="279"/>
      <c r="BM752" s="279"/>
      <c r="BN752" s="279"/>
      <c r="BO752" s="279"/>
      <c r="BP752" s="279"/>
      <c r="BQ752" s="279"/>
      <c r="BR752" s="279"/>
      <c r="BS752" s="279"/>
      <c r="BT752" s="279"/>
      <c r="BU752" s="279"/>
      <c r="BV752" s="279"/>
      <c r="BW752" s="279"/>
      <c r="BX752" s="279"/>
      <c r="BY752" s="279"/>
      <c r="BZ752" s="279"/>
      <c r="CA752" s="279"/>
      <c r="CB752" s="279"/>
      <c r="CC752" s="279"/>
      <c r="CD752" s="279"/>
      <c r="CE752" s="279"/>
    </row>
    <row r="753" spans="1:83" ht="12.65" customHeight="1" x14ac:dyDescent="0.35">
      <c r="A753" s="209" t="str">
        <f>RIGHT($C$83,3)&amp;"*"&amp;RIGHT($C$82,4)&amp;"*"&amp;V$55&amp;"*"&amp;"A"</f>
        <v>168*2020*7110*A</v>
      </c>
      <c r="B753" s="278">
        <f>ROUND(W59,0)</f>
        <v>25967</v>
      </c>
      <c r="C753" s="280">
        <f>ROUND(V60,2)</f>
        <v>0.41</v>
      </c>
      <c r="D753" s="278">
        <f>ROUND(V61,0)</f>
        <v>27732</v>
      </c>
      <c r="E753" s="278">
        <f>ROUND(V62,0)</f>
        <v>9588</v>
      </c>
      <c r="F753" s="331">
        <f>ROUND(V63,0)</f>
        <v>0</v>
      </c>
      <c r="G753" s="331">
        <f>ROUND(V64,0)</f>
        <v>4246</v>
      </c>
      <c r="H753" s="331">
        <f>ROUND(V65,0)</f>
        <v>0</v>
      </c>
      <c r="I753" s="331">
        <f>ROUND(V66,0)</f>
        <v>0</v>
      </c>
      <c r="J753" s="278">
        <f>ROUND(V67,0)</f>
        <v>6126</v>
      </c>
      <c r="K753" s="278">
        <f>ROUND(V68,0)</f>
        <v>0</v>
      </c>
      <c r="L753" s="278">
        <f>ROUND(V69,0)</f>
        <v>0</v>
      </c>
      <c r="M753" s="278">
        <f>ROUND(V70,0)</f>
        <v>0</v>
      </c>
      <c r="N753" s="278">
        <f>ROUND(V75,0)</f>
        <v>1371780</v>
      </c>
      <c r="O753" s="278">
        <f>ROUND(V73,0)</f>
        <v>1145570</v>
      </c>
      <c r="P753" s="278">
        <f>IF(V76&gt;0,ROUND(V76,0),0)</f>
        <v>0</v>
      </c>
      <c r="Q753" s="278">
        <f>IF(V77&gt;0,ROUND(V77,0),0)</f>
        <v>0</v>
      </c>
      <c r="R753" s="278">
        <f>IF(V78&gt;0,ROUND(V78,0),0)</f>
        <v>0</v>
      </c>
      <c r="S753" s="278">
        <f>IF(V79&gt;0,ROUND(V79,0),0)</f>
        <v>0</v>
      </c>
      <c r="T753" s="280">
        <f>IF(V80&gt;0,ROUND(V80,2),0)</f>
        <v>0</v>
      </c>
      <c r="U753" s="278"/>
      <c r="V753" s="279"/>
      <c r="W753" s="278"/>
      <c r="X753" s="278"/>
      <c r="Y753" s="278" t="e">
        <f t="shared" si="34"/>
        <v>#VALUE!</v>
      </c>
      <c r="Z753" s="279"/>
      <c r="AA753" s="279"/>
      <c r="AB753" s="279"/>
      <c r="AC753" s="279"/>
      <c r="AD753" s="279"/>
      <c r="AE753" s="279"/>
      <c r="AF753" s="279"/>
      <c r="AG753" s="279"/>
      <c r="AH753" s="279"/>
      <c r="AI753" s="279"/>
      <c r="AJ753" s="279"/>
      <c r="AK753" s="279"/>
      <c r="AL753" s="279"/>
      <c r="AM753" s="279"/>
      <c r="AN753" s="279"/>
      <c r="AO753" s="279"/>
      <c r="AP753" s="279"/>
      <c r="AQ753" s="279"/>
      <c r="AR753" s="279"/>
      <c r="AS753" s="279"/>
      <c r="AT753" s="279"/>
      <c r="AU753" s="279"/>
      <c r="AV753" s="279"/>
      <c r="AW753" s="279"/>
      <c r="AX753" s="279"/>
      <c r="AY753" s="279"/>
      <c r="AZ753" s="279"/>
      <c r="BA753" s="279"/>
      <c r="BB753" s="279"/>
      <c r="BC753" s="279"/>
      <c r="BD753" s="279"/>
      <c r="BE753" s="279"/>
      <c r="BF753" s="279"/>
      <c r="BG753" s="279"/>
      <c r="BH753" s="279"/>
      <c r="BI753" s="279"/>
      <c r="BJ753" s="279"/>
      <c r="BK753" s="279"/>
      <c r="BL753" s="279"/>
      <c r="BM753" s="279"/>
      <c r="BN753" s="279"/>
      <c r="BO753" s="279"/>
      <c r="BP753" s="279"/>
      <c r="BQ753" s="279"/>
      <c r="BR753" s="279"/>
      <c r="BS753" s="279"/>
      <c r="BT753" s="279"/>
      <c r="BU753" s="279"/>
      <c r="BV753" s="279"/>
      <c r="BW753" s="279"/>
      <c r="BX753" s="279"/>
      <c r="BY753" s="279"/>
      <c r="BZ753" s="279"/>
      <c r="CA753" s="279"/>
      <c r="CB753" s="279"/>
      <c r="CC753" s="279"/>
      <c r="CD753" s="279"/>
      <c r="CE753" s="279"/>
    </row>
    <row r="754" spans="1:83" ht="12.65" customHeight="1" x14ac:dyDescent="0.35">
      <c r="A754" s="209" t="str">
        <f>RIGHT($C$83,3)&amp;"*"&amp;RIGHT($C$82,4)&amp;"*"&amp;W$55&amp;"*"&amp;"A"</f>
        <v>168*2020*7120*A</v>
      </c>
      <c r="B754" s="278">
        <f>ROUND(X59,0)</f>
        <v>15830</v>
      </c>
      <c r="C754" s="280">
        <f>ROUND(W60,2)</f>
        <v>6.84</v>
      </c>
      <c r="D754" s="278">
        <f>ROUND(W61,0)</f>
        <v>715104</v>
      </c>
      <c r="E754" s="278">
        <f>ROUND(W62,0)</f>
        <v>200763</v>
      </c>
      <c r="F754" s="331">
        <f>ROUND(W63,0)</f>
        <v>38448</v>
      </c>
      <c r="G754" s="331">
        <f>ROUND(W64,0)</f>
        <v>96480</v>
      </c>
      <c r="H754" s="331">
        <f>ROUND(W65,0)</f>
        <v>726</v>
      </c>
      <c r="I754" s="331">
        <f>ROUND(W66,0)</f>
        <v>124460</v>
      </c>
      <c r="J754" s="278">
        <f>ROUND(W67,0)</f>
        <v>47129</v>
      </c>
      <c r="K754" s="278">
        <f>ROUND(W68,0)</f>
        <v>0</v>
      </c>
      <c r="L754" s="278">
        <f>ROUND(W69,0)</f>
        <v>2167</v>
      </c>
      <c r="M754" s="278">
        <f>ROUND(W70,0)</f>
        <v>0</v>
      </c>
      <c r="N754" s="278">
        <f>ROUND(W75,0)</f>
        <v>8256833</v>
      </c>
      <c r="O754" s="278">
        <f>ROUND(W73,0)</f>
        <v>3243847</v>
      </c>
      <c r="P754" s="278">
        <f>IF(W76&gt;0,ROUND(W76,0),0)</f>
        <v>1199</v>
      </c>
      <c r="Q754" s="278">
        <f>IF(W77&gt;0,ROUND(W77,0),0)</f>
        <v>0</v>
      </c>
      <c r="R754" s="278">
        <f>IF(W78&gt;0,ROUND(W78,0),0)</f>
        <v>0</v>
      </c>
      <c r="S754" s="278">
        <f>IF(W79&gt;0,ROUND(W79,0),0)</f>
        <v>0</v>
      </c>
      <c r="T754" s="280">
        <f>IF(W80&gt;0,ROUND(W80,2),0)</f>
        <v>0</v>
      </c>
      <c r="U754" s="278"/>
      <c r="V754" s="279"/>
      <c r="W754" s="278"/>
      <c r="X754" s="278"/>
      <c r="Y754" s="278" t="e">
        <f t="shared" si="34"/>
        <v>#VALUE!</v>
      </c>
      <c r="Z754" s="279"/>
      <c r="AA754" s="279"/>
      <c r="AB754" s="279"/>
      <c r="AC754" s="279"/>
      <c r="AD754" s="279"/>
      <c r="AE754" s="279"/>
      <c r="AF754" s="279"/>
      <c r="AG754" s="279"/>
      <c r="AH754" s="279"/>
      <c r="AI754" s="279"/>
      <c r="AJ754" s="279"/>
      <c r="AK754" s="279"/>
      <c r="AL754" s="279"/>
      <c r="AM754" s="279"/>
      <c r="AN754" s="279"/>
      <c r="AO754" s="279"/>
      <c r="AP754" s="279"/>
      <c r="AQ754" s="279"/>
      <c r="AR754" s="279"/>
      <c r="AS754" s="279"/>
      <c r="AT754" s="279"/>
      <c r="AU754" s="279"/>
      <c r="AV754" s="279"/>
      <c r="AW754" s="279"/>
      <c r="AX754" s="279"/>
      <c r="AY754" s="279"/>
      <c r="AZ754" s="279"/>
      <c r="BA754" s="279"/>
      <c r="BB754" s="279"/>
      <c r="BC754" s="279"/>
      <c r="BD754" s="279"/>
      <c r="BE754" s="279"/>
      <c r="BF754" s="279"/>
      <c r="BG754" s="279"/>
      <c r="BH754" s="279"/>
      <c r="BI754" s="279"/>
      <c r="BJ754" s="279"/>
      <c r="BK754" s="279"/>
      <c r="BL754" s="279"/>
      <c r="BM754" s="279"/>
      <c r="BN754" s="279"/>
      <c r="BO754" s="279"/>
      <c r="BP754" s="279"/>
      <c r="BQ754" s="279"/>
      <c r="BR754" s="279"/>
      <c r="BS754" s="279"/>
      <c r="BT754" s="279"/>
      <c r="BU754" s="279"/>
      <c r="BV754" s="279"/>
      <c r="BW754" s="279"/>
      <c r="BX754" s="279"/>
      <c r="BY754" s="279"/>
      <c r="BZ754" s="279"/>
      <c r="CA754" s="279"/>
      <c r="CB754" s="279"/>
      <c r="CC754" s="279"/>
      <c r="CD754" s="279"/>
      <c r="CE754" s="279"/>
    </row>
    <row r="755" spans="1:83" ht="12.65" customHeight="1" x14ac:dyDescent="0.35">
      <c r="A755" s="209" t="str">
        <f>RIGHT($C$83,3)&amp;"*"&amp;RIGHT($C$82,4)&amp;"*"&amp;X$55&amp;"*"&amp;"A"</f>
        <v>168*2020*7130*A</v>
      </c>
      <c r="B755" s="278">
        <f>ROUND(Y59,0)</f>
        <v>351419</v>
      </c>
      <c r="C755" s="280">
        <f>ROUND(X60,2)</f>
        <v>11.37</v>
      </c>
      <c r="D755" s="278">
        <f>ROUND(X61,0)</f>
        <v>920212</v>
      </c>
      <c r="E755" s="278">
        <f>ROUND(X62,0)</f>
        <v>223053</v>
      </c>
      <c r="F755" s="331">
        <f>ROUND(X63,0)</f>
        <v>9010</v>
      </c>
      <c r="G755" s="331">
        <f>ROUND(X64,0)</f>
        <v>266430</v>
      </c>
      <c r="H755" s="331">
        <f>ROUND(X65,0)</f>
        <v>902</v>
      </c>
      <c r="I755" s="331">
        <f>ROUND(X66,0)</f>
        <v>264829</v>
      </c>
      <c r="J755" s="278">
        <f>ROUND(X67,0)</f>
        <v>105642</v>
      </c>
      <c r="K755" s="278">
        <f>ROUND(X68,0)</f>
        <v>0</v>
      </c>
      <c r="L755" s="278">
        <f>ROUND(X69,0)</f>
        <v>972</v>
      </c>
      <c r="M755" s="278">
        <f>ROUND(X70,0)</f>
        <v>0</v>
      </c>
      <c r="N755" s="278">
        <f>ROUND(X75,0)</f>
        <v>31693851</v>
      </c>
      <c r="O755" s="278">
        <f>ROUND(X73,0)</f>
        <v>13354117</v>
      </c>
      <c r="P755" s="278">
        <f>IF(X76&gt;0,ROUND(X76,0),0)</f>
        <v>1315</v>
      </c>
      <c r="Q755" s="278">
        <f>IF(X77&gt;0,ROUND(X77,0),0)</f>
        <v>0</v>
      </c>
      <c r="R755" s="278">
        <f>IF(X78&gt;0,ROUND(X78,0),0)</f>
        <v>0</v>
      </c>
      <c r="S755" s="278">
        <f>IF(X79&gt;0,ROUND(X79,0),0)</f>
        <v>0</v>
      </c>
      <c r="T755" s="280">
        <f>IF(X80&gt;0,ROUND(X80,2),0)</f>
        <v>0</v>
      </c>
      <c r="U755" s="278"/>
      <c r="V755" s="279"/>
      <c r="W755" s="278"/>
      <c r="X755" s="278"/>
      <c r="Y755" s="278" t="e">
        <f t="shared" si="34"/>
        <v>#VALUE!</v>
      </c>
      <c r="Z755" s="279"/>
      <c r="AA755" s="279"/>
      <c r="AB755" s="279"/>
      <c r="AC755" s="279"/>
      <c r="AD755" s="279"/>
      <c r="AE755" s="279"/>
      <c r="AF755" s="279"/>
      <c r="AG755" s="279"/>
      <c r="AH755" s="279"/>
      <c r="AI755" s="279"/>
      <c r="AJ755" s="279"/>
      <c r="AK755" s="279"/>
      <c r="AL755" s="279"/>
      <c r="AM755" s="279"/>
      <c r="AN755" s="279"/>
      <c r="AO755" s="279"/>
      <c r="AP755" s="279"/>
      <c r="AQ755" s="279"/>
      <c r="AR755" s="279"/>
      <c r="AS755" s="279"/>
      <c r="AT755" s="279"/>
      <c r="AU755" s="279"/>
      <c r="AV755" s="279"/>
      <c r="AW755" s="279"/>
      <c r="AX755" s="279"/>
      <c r="AY755" s="279"/>
      <c r="AZ755" s="279"/>
      <c r="BA755" s="279"/>
      <c r="BB755" s="279"/>
      <c r="BC755" s="279"/>
      <c r="BD755" s="279"/>
      <c r="BE755" s="279"/>
      <c r="BF755" s="279"/>
      <c r="BG755" s="279"/>
      <c r="BH755" s="279"/>
      <c r="BI755" s="279"/>
      <c r="BJ755" s="279"/>
      <c r="BK755" s="279"/>
      <c r="BL755" s="279"/>
      <c r="BM755" s="279"/>
      <c r="BN755" s="279"/>
      <c r="BO755" s="279"/>
      <c r="BP755" s="279"/>
      <c r="BQ755" s="279"/>
      <c r="BR755" s="279"/>
      <c r="BS755" s="279"/>
      <c r="BT755" s="279"/>
      <c r="BU755" s="279"/>
      <c r="BV755" s="279"/>
      <c r="BW755" s="279"/>
      <c r="BX755" s="279"/>
      <c r="BY755" s="279"/>
      <c r="BZ755" s="279"/>
      <c r="CA755" s="279"/>
      <c r="CB755" s="279"/>
      <c r="CC755" s="279"/>
      <c r="CD755" s="279"/>
      <c r="CE755" s="279"/>
    </row>
    <row r="756" spans="1:83" ht="12.65" customHeight="1" x14ac:dyDescent="0.35">
      <c r="A756" s="209" t="str">
        <f>RIGHT($C$83,3)&amp;"*"&amp;RIGHT($C$82,4)&amp;"*"&amp;Y$55&amp;"*"&amp;"A"</f>
        <v>168*2020*7140*A</v>
      </c>
      <c r="B756" s="278">
        <f>ROUND(Z59,0)</f>
        <v>0</v>
      </c>
      <c r="C756" s="280">
        <f>ROUND(Y60,2)</f>
        <v>80.86</v>
      </c>
      <c r="D756" s="278">
        <f>ROUND(Y61,0)</f>
        <v>6573389</v>
      </c>
      <c r="E756" s="278">
        <f>ROUND(Y62,0)</f>
        <v>1902416</v>
      </c>
      <c r="F756" s="331">
        <f>ROUND(Y63,0)</f>
        <v>345640</v>
      </c>
      <c r="G756" s="331">
        <f>ROUND(Y64,0)</f>
        <v>2234651</v>
      </c>
      <c r="H756" s="331">
        <f>ROUND(Y65,0)</f>
        <v>14809</v>
      </c>
      <c r="I756" s="331">
        <f>ROUND(Y66,0)</f>
        <v>1932535</v>
      </c>
      <c r="J756" s="278">
        <f>ROUND(Y67,0)</f>
        <v>742722</v>
      </c>
      <c r="K756" s="278">
        <f>ROUND(Y68,0)</f>
        <v>177776</v>
      </c>
      <c r="L756" s="278">
        <f>ROUND(Y69,0)</f>
        <v>151388</v>
      </c>
      <c r="M756" s="278">
        <f>ROUND(Y70,0)</f>
        <v>0</v>
      </c>
      <c r="N756" s="278">
        <f>ROUND(Y75,0)</f>
        <v>85772958</v>
      </c>
      <c r="O756" s="278">
        <f>ROUND(Y73,0)</f>
        <v>27647945</v>
      </c>
      <c r="P756" s="278">
        <f>IF(Y76&gt;0,ROUND(Y76,0),0)</f>
        <v>15236</v>
      </c>
      <c r="Q756" s="278">
        <f>IF(Y77&gt;0,ROUND(Y77,0),0)</f>
        <v>0</v>
      </c>
      <c r="R756" s="278">
        <f>IF(Y78&gt;0,ROUND(Y78,0),0)</f>
        <v>0</v>
      </c>
      <c r="S756" s="278">
        <f>IF(Y79&gt;0,ROUND(Y79,0),0)</f>
        <v>0</v>
      </c>
      <c r="T756" s="280">
        <f>IF(Y80&gt;0,ROUND(Y80,2),0)</f>
        <v>11.79</v>
      </c>
      <c r="U756" s="278"/>
      <c r="V756" s="279"/>
      <c r="W756" s="278"/>
      <c r="X756" s="278"/>
      <c r="Y756" s="278" t="e">
        <f t="shared" si="34"/>
        <v>#VALUE!</v>
      </c>
      <c r="Z756" s="279"/>
      <c r="AA756" s="279"/>
      <c r="AB756" s="279"/>
      <c r="AC756" s="279"/>
      <c r="AD756" s="279"/>
      <c r="AE756" s="279"/>
      <c r="AF756" s="279"/>
      <c r="AG756" s="279"/>
      <c r="AH756" s="279"/>
      <c r="AI756" s="279"/>
      <c r="AJ756" s="279"/>
      <c r="AK756" s="279"/>
      <c r="AL756" s="279"/>
      <c r="AM756" s="279"/>
      <c r="AN756" s="279"/>
      <c r="AO756" s="279"/>
      <c r="AP756" s="279"/>
      <c r="AQ756" s="279"/>
      <c r="AR756" s="279"/>
      <c r="AS756" s="279"/>
      <c r="AT756" s="279"/>
      <c r="AU756" s="279"/>
      <c r="AV756" s="279"/>
      <c r="AW756" s="279"/>
      <c r="AX756" s="279"/>
      <c r="AY756" s="279"/>
      <c r="AZ756" s="279"/>
      <c r="BA756" s="279"/>
      <c r="BB756" s="279"/>
      <c r="BC756" s="279"/>
      <c r="BD756" s="279"/>
      <c r="BE756" s="279"/>
      <c r="BF756" s="279"/>
      <c r="BG756" s="279"/>
      <c r="BH756" s="279"/>
      <c r="BI756" s="279"/>
      <c r="BJ756" s="279"/>
      <c r="BK756" s="279"/>
      <c r="BL756" s="279"/>
      <c r="BM756" s="279"/>
      <c r="BN756" s="279"/>
      <c r="BO756" s="279"/>
      <c r="BP756" s="279"/>
      <c r="BQ756" s="279"/>
      <c r="BR756" s="279"/>
      <c r="BS756" s="279"/>
      <c r="BT756" s="279"/>
      <c r="BU756" s="279"/>
      <c r="BV756" s="279"/>
      <c r="BW756" s="279"/>
      <c r="BX756" s="279"/>
      <c r="BY756" s="279"/>
      <c r="BZ756" s="279"/>
      <c r="CA756" s="279"/>
      <c r="CB756" s="279"/>
      <c r="CC756" s="279"/>
      <c r="CD756" s="279"/>
      <c r="CE756" s="279"/>
    </row>
    <row r="757" spans="1:83" ht="12.65" customHeight="1" x14ac:dyDescent="0.35">
      <c r="A757" s="209" t="str">
        <f>RIGHT($C$83,3)&amp;"*"&amp;RIGHT($C$82,4)&amp;"*"&amp;Z$55&amp;"*"&amp;"A"</f>
        <v>168*2020*7150*A</v>
      </c>
      <c r="B757" s="278">
        <f>ROUND(AA59,0)</f>
        <v>0</v>
      </c>
      <c r="C757" s="280">
        <f>ROUND(Z60,2)</f>
        <v>0</v>
      </c>
      <c r="D757" s="278">
        <f>ROUND(Z61,0)</f>
        <v>0</v>
      </c>
      <c r="E757" s="278">
        <f>ROUND(Z62,0)</f>
        <v>0</v>
      </c>
      <c r="F757" s="331">
        <f>ROUND(Z63,0)</f>
        <v>0</v>
      </c>
      <c r="G757" s="331">
        <f>ROUND(Z64,0)</f>
        <v>0</v>
      </c>
      <c r="H757" s="331">
        <f>ROUND(Z65,0)</f>
        <v>0</v>
      </c>
      <c r="I757" s="331">
        <f>ROUND(Z66,0)</f>
        <v>0</v>
      </c>
      <c r="J757" s="278">
        <f>ROUND(Z67,0)</f>
        <v>0</v>
      </c>
      <c r="K757" s="278">
        <f>ROUND(Z68,0)</f>
        <v>0</v>
      </c>
      <c r="L757" s="278">
        <f>ROUND(Z69,0)</f>
        <v>0</v>
      </c>
      <c r="M757" s="278">
        <f>ROUND(Z70,0)</f>
        <v>0</v>
      </c>
      <c r="N757" s="278">
        <f>ROUND(Z75,0)</f>
        <v>0</v>
      </c>
      <c r="O757" s="278">
        <f>ROUND(Z73,0)</f>
        <v>0</v>
      </c>
      <c r="P757" s="278">
        <f>IF(Z76&gt;0,ROUND(Z76,0),0)</f>
        <v>0</v>
      </c>
      <c r="Q757" s="278">
        <f>IF(Z77&gt;0,ROUND(Z77,0),0)</f>
        <v>0</v>
      </c>
      <c r="R757" s="278">
        <f>IF(Z78&gt;0,ROUND(Z78,0),0)</f>
        <v>0</v>
      </c>
      <c r="S757" s="278">
        <f>IF(Z79&gt;0,ROUND(Z79,0),0)</f>
        <v>0</v>
      </c>
      <c r="T757" s="280">
        <f>IF(Z80&gt;0,ROUND(Z80,2),0)</f>
        <v>0</v>
      </c>
      <c r="U757" s="278"/>
      <c r="V757" s="279"/>
      <c r="W757" s="278"/>
      <c r="X757" s="278"/>
      <c r="Y757" s="278" t="e">
        <f t="shared" si="34"/>
        <v>#VALUE!</v>
      </c>
      <c r="Z757" s="279"/>
      <c r="AA757" s="279"/>
      <c r="AB757" s="279"/>
      <c r="AC757" s="279"/>
      <c r="AD757" s="279"/>
      <c r="AE757" s="279"/>
      <c r="AF757" s="279"/>
      <c r="AG757" s="279"/>
      <c r="AH757" s="279"/>
      <c r="AI757" s="279"/>
      <c r="AJ757" s="279"/>
      <c r="AK757" s="279"/>
      <c r="AL757" s="279"/>
      <c r="AM757" s="279"/>
      <c r="AN757" s="279"/>
      <c r="AO757" s="279"/>
      <c r="AP757" s="279"/>
      <c r="AQ757" s="279"/>
      <c r="AR757" s="279"/>
      <c r="AS757" s="279"/>
      <c r="AT757" s="279"/>
      <c r="AU757" s="279"/>
      <c r="AV757" s="279"/>
      <c r="AW757" s="279"/>
      <c r="AX757" s="279"/>
      <c r="AY757" s="279"/>
      <c r="AZ757" s="279"/>
      <c r="BA757" s="279"/>
      <c r="BB757" s="279"/>
      <c r="BC757" s="279"/>
      <c r="BD757" s="279"/>
      <c r="BE757" s="279"/>
      <c r="BF757" s="279"/>
      <c r="BG757" s="279"/>
      <c r="BH757" s="279"/>
      <c r="BI757" s="279"/>
      <c r="BJ757" s="279"/>
      <c r="BK757" s="279"/>
      <c r="BL757" s="279"/>
      <c r="BM757" s="279"/>
      <c r="BN757" s="279"/>
      <c r="BO757" s="279"/>
      <c r="BP757" s="279"/>
      <c r="BQ757" s="279"/>
      <c r="BR757" s="279"/>
      <c r="BS757" s="279"/>
      <c r="BT757" s="279"/>
      <c r="BU757" s="279"/>
      <c r="BV757" s="279"/>
      <c r="BW757" s="279"/>
      <c r="BX757" s="279"/>
      <c r="BY757" s="279"/>
      <c r="BZ757" s="279"/>
      <c r="CA757" s="279"/>
      <c r="CB757" s="279"/>
      <c r="CC757" s="279"/>
      <c r="CD757" s="279"/>
      <c r="CE757" s="279"/>
    </row>
    <row r="758" spans="1:83" ht="12.65" customHeight="1" x14ac:dyDescent="0.35">
      <c r="A758" s="209" t="str">
        <f>RIGHT($C$83,3)&amp;"*"&amp;RIGHT($C$82,4)&amp;"*"&amp;AA$55&amp;"*"&amp;"A"</f>
        <v>168*2020*7160*A</v>
      </c>
      <c r="B758" s="278"/>
      <c r="C758" s="280">
        <f>ROUND(AA60,2)</f>
        <v>0</v>
      </c>
      <c r="D758" s="278">
        <f>ROUND(AA61,0)</f>
        <v>0</v>
      </c>
      <c r="E758" s="278">
        <f>ROUND(AA62,0)</f>
        <v>0</v>
      </c>
      <c r="F758" s="331">
        <f>ROUND(AA63,0)</f>
        <v>0</v>
      </c>
      <c r="G758" s="331">
        <f>ROUND(AA64,0)</f>
        <v>0</v>
      </c>
      <c r="H758" s="331">
        <f>ROUND(AA65,0)</f>
        <v>0</v>
      </c>
      <c r="I758" s="331">
        <f>ROUND(AA66,0)</f>
        <v>0</v>
      </c>
      <c r="J758" s="278">
        <f>ROUND(AA67,0)</f>
        <v>0</v>
      </c>
      <c r="K758" s="278">
        <f>ROUND(AA68,0)</f>
        <v>0</v>
      </c>
      <c r="L758" s="278">
        <f>ROUND(AA69,0)</f>
        <v>0</v>
      </c>
      <c r="M758" s="278">
        <f>ROUND(AA70,0)</f>
        <v>0</v>
      </c>
      <c r="N758" s="278">
        <f>ROUND(AA75,0)</f>
        <v>0</v>
      </c>
      <c r="O758" s="278">
        <f>ROUND(AA73,0)</f>
        <v>0</v>
      </c>
      <c r="P758" s="278">
        <f>IF(AA76&gt;0,ROUND(AA76,0),0)</f>
        <v>0</v>
      </c>
      <c r="Q758" s="278">
        <f>IF(AA77&gt;0,ROUND(AA77,0),0)</f>
        <v>0</v>
      </c>
      <c r="R758" s="278">
        <f>IF(AA78&gt;0,ROUND(AA78,0),0)</f>
        <v>0</v>
      </c>
      <c r="S758" s="278">
        <f>IF(AA79&gt;0,ROUND(AA79,0),0)</f>
        <v>0</v>
      </c>
      <c r="T758" s="280">
        <f>IF(AA80&gt;0,ROUND(AA80,2),0)</f>
        <v>0</v>
      </c>
      <c r="U758" s="278"/>
      <c r="V758" s="279"/>
      <c r="W758" s="278"/>
      <c r="X758" s="278"/>
      <c r="Y758" s="278" t="e">
        <f t="shared" si="34"/>
        <v>#VALUE!</v>
      </c>
      <c r="Z758" s="279"/>
      <c r="AA758" s="279"/>
      <c r="AB758" s="279"/>
      <c r="AC758" s="279"/>
      <c r="AD758" s="279"/>
      <c r="AE758" s="279"/>
      <c r="AF758" s="279"/>
      <c r="AG758" s="279"/>
      <c r="AH758" s="279"/>
      <c r="AI758" s="279"/>
      <c r="AJ758" s="279"/>
      <c r="AK758" s="279"/>
      <c r="AL758" s="279"/>
      <c r="AM758" s="279"/>
      <c r="AN758" s="279"/>
      <c r="AO758" s="279"/>
      <c r="AP758" s="279"/>
      <c r="AQ758" s="279"/>
      <c r="AR758" s="279"/>
      <c r="AS758" s="279"/>
      <c r="AT758" s="279"/>
      <c r="AU758" s="279"/>
      <c r="AV758" s="279"/>
      <c r="AW758" s="279"/>
      <c r="AX758" s="279"/>
      <c r="AY758" s="279"/>
      <c r="AZ758" s="279"/>
      <c r="BA758" s="279"/>
      <c r="BB758" s="279"/>
      <c r="BC758" s="279"/>
      <c r="BD758" s="279"/>
      <c r="BE758" s="279"/>
      <c r="BF758" s="279"/>
      <c r="BG758" s="279"/>
      <c r="BH758" s="279"/>
      <c r="BI758" s="279"/>
      <c r="BJ758" s="279"/>
      <c r="BK758" s="279"/>
      <c r="BL758" s="279"/>
      <c r="BM758" s="279"/>
      <c r="BN758" s="279"/>
      <c r="BO758" s="279"/>
      <c r="BP758" s="279"/>
      <c r="BQ758" s="279"/>
      <c r="BR758" s="279"/>
      <c r="BS758" s="279"/>
      <c r="BT758" s="279"/>
      <c r="BU758" s="279"/>
      <c r="BV758" s="279"/>
      <c r="BW758" s="279"/>
      <c r="BX758" s="279"/>
      <c r="BY758" s="279"/>
      <c r="BZ758" s="279"/>
      <c r="CA758" s="279"/>
      <c r="CB758" s="279"/>
      <c r="CC758" s="279"/>
      <c r="CD758" s="279"/>
      <c r="CE758" s="279"/>
    </row>
    <row r="759" spans="1:83" ht="12.65" customHeight="1" x14ac:dyDescent="0.35">
      <c r="A759" s="209" t="str">
        <f>RIGHT($C$83,3)&amp;"*"&amp;RIGHT($C$82,4)&amp;"*"&amp;AB$55&amp;"*"&amp;"A"</f>
        <v>168*2020*7170*A</v>
      </c>
      <c r="B759" s="278">
        <f>ROUND(AC59,0)</f>
        <v>12386</v>
      </c>
      <c r="C759" s="280">
        <f>ROUND(AB60,2)</f>
        <v>71.41</v>
      </c>
      <c r="D759" s="278">
        <f>ROUND(AB61,0)</f>
        <v>6086287</v>
      </c>
      <c r="E759" s="278">
        <f>ROUND(AB62,0)</f>
        <v>1651253</v>
      </c>
      <c r="F759" s="331">
        <f>ROUND(AB63,0)</f>
        <v>26375</v>
      </c>
      <c r="G759" s="331">
        <f>ROUND(AB64,0)</f>
        <v>9303628</v>
      </c>
      <c r="H759" s="331">
        <f>ROUND(AB65,0)</f>
        <v>8936</v>
      </c>
      <c r="I759" s="331">
        <f>ROUND(AB66,0)</f>
        <v>438250</v>
      </c>
      <c r="J759" s="278">
        <f>ROUND(AB67,0)</f>
        <v>206016</v>
      </c>
      <c r="K759" s="278">
        <f>ROUND(AB68,0)</f>
        <v>79416</v>
      </c>
      <c r="L759" s="278">
        <f>ROUND(AB69,0)</f>
        <v>140089</v>
      </c>
      <c r="M759" s="278">
        <f>ROUND(AB70,0)</f>
        <v>0</v>
      </c>
      <c r="N759" s="278">
        <f>ROUND(AB75,0)</f>
        <v>32557747</v>
      </c>
      <c r="O759" s="278">
        <f>ROUND(AB73,0)</f>
        <v>21970946</v>
      </c>
      <c r="P759" s="278">
        <f>IF(AB76&gt;0,ROUND(AB76,0),0)</f>
        <v>8816</v>
      </c>
      <c r="Q759" s="278">
        <f>IF(AB77&gt;0,ROUND(AB77,0),0)</f>
        <v>0</v>
      </c>
      <c r="R759" s="278">
        <f>IF(AB78&gt;0,ROUND(AB78,0),0)</f>
        <v>0</v>
      </c>
      <c r="S759" s="278">
        <f>IF(AB79&gt;0,ROUND(AB79,0),0)</f>
        <v>0</v>
      </c>
      <c r="T759" s="280">
        <f>IF(AB80&gt;0,ROUND(AB80,2),0)</f>
        <v>0</v>
      </c>
      <c r="U759" s="278"/>
      <c r="V759" s="279"/>
      <c r="W759" s="278"/>
      <c r="X759" s="278"/>
      <c r="Y759" s="278" t="e">
        <f t="shared" si="34"/>
        <v>#VALUE!</v>
      </c>
      <c r="Z759" s="279"/>
      <c r="AA759" s="279"/>
      <c r="AB759" s="279"/>
      <c r="AC759" s="279"/>
      <c r="AD759" s="279"/>
      <c r="AE759" s="279"/>
      <c r="AF759" s="279"/>
      <c r="AG759" s="279"/>
      <c r="AH759" s="279"/>
      <c r="AI759" s="279"/>
      <c r="AJ759" s="279"/>
      <c r="AK759" s="279"/>
      <c r="AL759" s="279"/>
      <c r="AM759" s="279"/>
      <c r="AN759" s="279"/>
      <c r="AO759" s="279"/>
      <c r="AP759" s="279"/>
      <c r="AQ759" s="279"/>
      <c r="AR759" s="279"/>
      <c r="AS759" s="279"/>
      <c r="AT759" s="279"/>
      <c r="AU759" s="279"/>
      <c r="AV759" s="279"/>
      <c r="AW759" s="279"/>
      <c r="AX759" s="279"/>
      <c r="AY759" s="279"/>
      <c r="AZ759" s="279"/>
      <c r="BA759" s="279"/>
      <c r="BB759" s="279"/>
      <c r="BC759" s="279"/>
      <c r="BD759" s="279"/>
      <c r="BE759" s="279"/>
      <c r="BF759" s="279"/>
      <c r="BG759" s="279"/>
      <c r="BH759" s="279"/>
      <c r="BI759" s="279"/>
      <c r="BJ759" s="279"/>
      <c r="BK759" s="279"/>
      <c r="BL759" s="279"/>
      <c r="BM759" s="279"/>
      <c r="BN759" s="279"/>
      <c r="BO759" s="279"/>
      <c r="BP759" s="279"/>
      <c r="BQ759" s="279"/>
      <c r="BR759" s="279"/>
      <c r="BS759" s="279"/>
      <c r="BT759" s="279"/>
      <c r="BU759" s="279"/>
      <c r="BV759" s="279"/>
      <c r="BW759" s="279"/>
      <c r="BX759" s="279"/>
      <c r="BY759" s="279"/>
      <c r="BZ759" s="279"/>
      <c r="CA759" s="279"/>
      <c r="CB759" s="279"/>
      <c r="CC759" s="279"/>
      <c r="CD759" s="279"/>
      <c r="CE759" s="279"/>
    </row>
    <row r="760" spans="1:83" ht="12.65" customHeight="1" x14ac:dyDescent="0.35">
      <c r="A760" s="209" t="str">
        <f>RIGHT($C$83,3)&amp;"*"&amp;RIGHT($C$82,4)&amp;"*"&amp;AC$55&amp;"*"&amp;"A"</f>
        <v>168*2020*7180*A</v>
      </c>
      <c r="B760" s="278">
        <f>ROUND(AD59,0)</f>
        <v>1829</v>
      </c>
      <c r="C760" s="280">
        <f>ROUND(AC60,2)</f>
        <v>23.98</v>
      </c>
      <c r="D760" s="278">
        <f>ROUND(AC61,0)</f>
        <v>1982713</v>
      </c>
      <c r="E760" s="278">
        <f>ROUND(AC62,0)</f>
        <v>517509</v>
      </c>
      <c r="F760" s="331">
        <f>ROUND(AC63,0)</f>
        <v>329359</v>
      </c>
      <c r="G760" s="331">
        <f>ROUND(AC64,0)</f>
        <v>347575</v>
      </c>
      <c r="H760" s="331">
        <f>ROUND(AC65,0)</f>
        <v>2135</v>
      </c>
      <c r="I760" s="331">
        <f>ROUND(AC66,0)</f>
        <v>19180</v>
      </c>
      <c r="J760" s="278">
        <f>ROUND(AC67,0)</f>
        <v>12669</v>
      </c>
      <c r="K760" s="278">
        <f>ROUND(AC68,0)</f>
        <v>50792</v>
      </c>
      <c r="L760" s="278">
        <f>ROUND(AC69,0)</f>
        <v>14688</v>
      </c>
      <c r="M760" s="278">
        <f>ROUND(AC70,0)</f>
        <v>0</v>
      </c>
      <c r="N760" s="278">
        <f>ROUND(AC75,0)</f>
        <v>10117916</v>
      </c>
      <c r="O760" s="278">
        <f>ROUND(AC73,0)</f>
        <v>9116065</v>
      </c>
      <c r="P760" s="278">
        <f>IF(AC76&gt;0,ROUND(AC76,0),0)</f>
        <v>2215</v>
      </c>
      <c r="Q760" s="278">
        <f>IF(AC77&gt;0,ROUND(AC77,0),0)</f>
        <v>0</v>
      </c>
      <c r="R760" s="278">
        <f>IF(AC78&gt;0,ROUND(AC78,0),0)</f>
        <v>0</v>
      </c>
      <c r="S760" s="278">
        <f>IF(AC79&gt;0,ROUND(AC79,0),0)</f>
        <v>0</v>
      </c>
      <c r="T760" s="280">
        <f>IF(AC80&gt;0,ROUND(AC80,2),0)</f>
        <v>0</v>
      </c>
      <c r="U760" s="278"/>
      <c r="V760" s="279"/>
      <c r="W760" s="278"/>
      <c r="X760" s="278"/>
      <c r="Y760" s="278" t="e">
        <f t="shared" si="34"/>
        <v>#VALUE!</v>
      </c>
      <c r="Z760" s="279"/>
      <c r="AA760" s="279"/>
      <c r="AB760" s="279"/>
      <c r="AC760" s="279"/>
      <c r="AD760" s="279"/>
      <c r="AE760" s="279"/>
      <c r="AF760" s="279"/>
      <c r="AG760" s="279"/>
      <c r="AH760" s="279"/>
      <c r="AI760" s="279"/>
      <c r="AJ760" s="279"/>
      <c r="AK760" s="279"/>
      <c r="AL760" s="279"/>
      <c r="AM760" s="279"/>
      <c r="AN760" s="279"/>
      <c r="AO760" s="279"/>
      <c r="AP760" s="279"/>
      <c r="AQ760" s="279"/>
      <c r="AR760" s="279"/>
      <c r="AS760" s="279"/>
      <c r="AT760" s="279"/>
      <c r="AU760" s="279"/>
      <c r="AV760" s="279"/>
      <c r="AW760" s="279"/>
      <c r="AX760" s="279"/>
      <c r="AY760" s="279"/>
      <c r="AZ760" s="279"/>
      <c r="BA760" s="279"/>
      <c r="BB760" s="279"/>
      <c r="BC760" s="279"/>
      <c r="BD760" s="279"/>
      <c r="BE760" s="279"/>
      <c r="BF760" s="279"/>
      <c r="BG760" s="279"/>
      <c r="BH760" s="279"/>
      <c r="BI760" s="279"/>
      <c r="BJ760" s="279"/>
      <c r="BK760" s="279"/>
      <c r="BL760" s="279"/>
      <c r="BM760" s="279"/>
      <c r="BN760" s="279"/>
      <c r="BO760" s="279"/>
      <c r="BP760" s="279"/>
      <c r="BQ760" s="279"/>
      <c r="BR760" s="279"/>
      <c r="BS760" s="279"/>
      <c r="BT760" s="279"/>
      <c r="BU760" s="279"/>
      <c r="BV760" s="279"/>
      <c r="BW760" s="279"/>
      <c r="BX760" s="279"/>
      <c r="BY760" s="279"/>
      <c r="BZ760" s="279"/>
      <c r="CA760" s="279"/>
      <c r="CB760" s="279"/>
      <c r="CC760" s="279"/>
      <c r="CD760" s="279"/>
      <c r="CE760" s="279"/>
    </row>
    <row r="761" spans="1:83" ht="12.65" customHeight="1" x14ac:dyDescent="0.35">
      <c r="A761" s="209" t="str">
        <f>RIGHT($C$83,3)&amp;"*"&amp;RIGHT($C$82,4)&amp;"*"&amp;AD$55&amp;"*"&amp;"A"</f>
        <v>168*2020*7190*A</v>
      </c>
      <c r="B761" s="278">
        <f>ROUND(AE59,0)</f>
        <v>27314</v>
      </c>
      <c r="C761" s="280">
        <f>ROUND(AD60,2)</f>
        <v>0</v>
      </c>
      <c r="D761" s="278">
        <f>ROUND(AD61,0)</f>
        <v>0</v>
      </c>
      <c r="E761" s="278">
        <f>ROUND(AD62,0)</f>
        <v>0</v>
      </c>
      <c r="F761" s="331">
        <f>ROUND(AD63,0)</f>
        <v>971873</v>
      </c>
      <c r="G761" s="331">
        <f>ROUND(AD64,0)</f>
        <v>33871</v>
      </c>
      <c r="H761" s="331">
        <f>ROUND(AD65,0)</f>
        <v>0</v>
      </c>
      <c r="I761" s="331">
        <f>ROUND(AD66,0)</f>
        <v>9164</v>
      </c>
      <c r="J761" s="278">
        <f>ROUND(AD67,0)</f>
        <v>0</v>
      </c>
      <c r="K761" s="278">
        <f>ROUND(AD68,0)</f>
        <v>0</v>
      </c>
      <c r="L761" s="278">
        <f>ROUND(AD69,0)</f>
        <v>0</v>
      </c>
      <c r="M761" s="278">
        <f>ROUND(AD70,0)</f>
        <v>0</v>
      </c>
      <c r="N761" s="278">
        <f>ROUND(AD75,0)</f>
        <v>2260644</v>
      </c>
      <c r="O761" s="278">
        <f>ROUND(AD73,0)</f>
        <v>2088840</v>
      </c>
      <c r="P761" s="278">
        <f>IF(AD76&gt;0,ROUND(AD76,0),0)</f>
        <v>1198</v>
      </c>
      <c r="Q761" s="278">
        <f>IF(AD77&gt;0,ROUND(AD77,0),0)</f>
        <v>0</v>
      </c>
      <c r="R761" s="278">
        <f>IF(AD78&gt;0,ROUND(AD78,0),0)</f>
        <v>0</v>
      </c>
      <c r="S761" s="278">
        <f>IF(AD79&gt;0,ROUND(AD79,0),0)</f>
        <v>0</v>
      </c>
      <c r="T761" s="280">
        <f>IF(AD80&gt;0,ROUND(AD80,2),0)</f>
        <v>0</v>
      </c>
      <c r="U761" s="278"/>
      <c r="V761" s="279"/>
      <c r="W761" s="278"/>
      <c r="X761" s="278"/>
      <c r="Y761" s="278" t="e">
        <f t="shared" si="34"/>
        <v>#VALUE!</v>
      </c>
      <c r="Z761" s="279"/>
      <c r="AA761" s="279"/>
      <c r="AB761" s="279"/>
      <c r="AC761" s="279"/>
      <c r="AD761" s="279"/>
      <c r="AE761" s="279"/>
      <c r="AF761" s="279"/>
      <c r="AG761" s="279"/>
      <c r="AH761" s="279"/>
      <c r="AI761" s="279"/>
      <c r="AJ761" s="279"/>
      <c r="AK761" s="279"/>
      <c r="AL761" s="279"/>
      <c r="AM761" s="279"/>
      <c r="AN761" s="279"/>
      <c r="AO761" s="279"/>
      <c r="AP761" s="279"/>
      <c r="AQ761" s="279"/>
      <c r="AR761" s="279"/>
      <c r="AS761" s="279"/>
      <c r="AT761" s="279"/>
      <c r="AU761" s="279"/>
      <c r="AV761" s="279"/>
      <c r="AW761" s="279"/>
      <c r="AX761" s="279"/>
      <c r="AY761" s="279"/>
      <c r="AZ761" s="279"/>
      <c r="BA761" s="279"/>
      <c r="BB761" s="279"/>
      <c r="BC761" s="279"/>
      <c r="BD761" s="279"/>
      <c r="BE761" s="279"/>
      <c r="BF761" s="279"/>
      <c r="BG761" s="279"/>
      <c r="BH761" s="279"/>
      <c r="BI761" s="279"/>
      <c r="BJ761" s="279"/>
      <c r="BK761" s="279"/>
      <c r="BL761" s="279"/>
      <c r="BM761" s="279"/>
      <c r="BN761" s="279"/>
      <c r="BO761" s="279"/>
      <c r="BP761" s="279"/>
      <c r="BQ761" s="279"/>
      <c r="BR761" s="279"/>
      <c r="BS761" s="279"/>
      <c r="BT761" s="279"/>
      <c r="BU761" s="279"/>
      <c r="BV761" s="279"/>
      <c r="BW761" s="279"/>
      <c r="BX761" s="279"/>
      <c r="BY761" s="279"/>
      <c r="BZ761" s="279"/>
      <c r="CA761" s="279"/>
      <c r="CB761" s="279"/>
      <c r="CC761" s="279"/>
      <c r="CD761" s="279"/>
      <c r="CE761" s="279"/>
    </row>
    <row r="762" spans="1:83" ht="12.65" customHeight="1" x14ac:dyDescent="0.35">
      <c r="A762" s="209" t="str">
        <f>RIGHT($C$83,3)&amp;"*"&amp;RIGHT($C$82,4)&amp;"*"&amp;AE$55&amp;"*"&amp;"A"</f>
        <v>168*2020*7200*A</v>
      </c>
      <c r="B762" s="278">
        <f>ROUND(AF59,0)</f>
        <v>0</v>
      </c>
      <c r="C762" s="280">
        <f>ROUND(AE60,2)</f>
        <v>28.09</v>
      </c>
      <c r="D762" s="278">
        <f>ROUND(AE61,0)</f>
        <v>2111503</v>
      </c>
      <c r="E762" s="278">
        <f>ROUND(AE62,0)</f>
        <v>688475</v>
      </c>
      <c r="F762" s="331">
        <f>ROUND(AE63,0)</f>
        <v>0</v>
      </c>
      <c r="G762" s="331">
        <f>ROUND(AE64,0)</f>
        <v>326729</v>
      </c>
      <c r="H762" s="331">
        <f>ROUND(AE65,0)</f>
        <v>7517</v>
      </c>
      <c r="I762" s="331">
        <f>ROUND(AE66,0)</f>
        <v>36678</v>
      </c>
      <c r="J762" s="278">
        <f>ROUND(AE67,0)</f>
        <v>25026</v>
      </c>
      <c r="K762" s="278">
        <f>ROUND(AE68,0)</f>
        <v>5670</v>
      </c>
      <c r="L762" s="278">
        <f>ROUND(AE69,0)</f>
        <v>58611</v>
      </c>
      <c r="M762" s="278">
        <f>ROUND(AE70,0)</f>
        <v>0</v>
      </c>
      <c r="N762" s="278">
        <f>ROUND(AE75,0)</f>
        <v>6370397</v>
      </c>
      <c r="O762" s="278">
        <f>ROUND(AE73,0)</f>
        <v>3194570</v>
      </c>
      <c r="P762" s="278">
        <f>IF(AE76&gt;0,ROUND(AE76,0),0)</f>
        <v>9386</v>
      </c>
      <c r="Q762" s="278">
        <f>IF(AE77&gt;0,ROUND(AE77,0),0)</f>
        <v>0</v>
      </c>
      <c r="R762" s="278">
        <f>IF(AE78&gt;0,ROUND(AE78,0),0)</f>
        <v>0</v>
      </c>
      <c r="S762" s="278">
        <f>IF(AE79&gt;0,ROUND(AE79,0),0)</f>
        <v>2154</v>
      </c>
      <c r="T762" s="280">
        <f>IF(AE80&gt;0,ROUND(AE80,2),0)</f>
        <v>0</v>
      </c>
      <c r="U762" s="278"/>
      <c r="V762" s="279"/>
      <c r="W762" s="278"/>
      <c r="X762" s="278"/>
      <c r="Y762" s="278" t="e">
        <f t="shared" si="34"/>
        <v>#VALUE!</v>
      </c>
      <c r="Z762" s="279"/>
      <c r="AA762" s="279"/>
      <c r="AB762" s="279"/>
      <c r="AC762" s="279"/>
      <c r="AD762" s="279"/>
      <c r="AE762" s="279"/>
      <c r="AF762" s="279"/>
      <c r="AG762" s="279"/>
      <c r="AH762" s="279"/>
      <c r="AI762" s="279"/>
      <c r="AJ762" s="279"/>
      <c r="AK762" s="279"/>
      <c r="AL762" s="279"/>
      <c r="AM762" s="279"/>
      <c r="AN762" s="279"/>
      <c r="AO762" s="279"/>
      <c r="AP762" s="279"/>
      <c r="AQ762" s="279"/>
      <c r="AR762" s="279"/>
      <c r="AS762" s="279"/>
      <c r="AT762" s="279"/>
      <c r="AU762" s="279"/>
      <c r="AV762" s="279"/>
      <c r="AW762" s="279"/>
      <c r="AX762" s="279"/>
      <c r="AY762" s="279"/>
      <c r="AZ762" s="279"/>
      <c r="BA762" s="279"/>
      <c r="BB762" s="279"/>
      <c r="BC762" s="279"/>
      <c r="BD762" s="279"/>
      <c r="BE762" s="279"/>
      <c r="BF762" s="279"/>
      <c r="BG762" s="279"/>
      <c r="BH762" s="279"/>
      <c r="BI762" s="279"/>
      <c r="BJ762" s="279"/>
      <c r="BK762" s="279"/>
      <c r="BL762" s="279"/>
      <c r="BM762" s="279"/>
      <c r="BN762" s="279"/>
      <c r="BO762" s="279"/>
      <c r="BP762" s="279"/>
      <c r="BQ762" s="279"/>
      <c r="BR762" s="279"/>
      <c r="BS762" s="279"/>
      <c r="BT762" s="279"/>
      <c r="BU762" s="279"/>
      <c r="BV762" s="279"/>
      <c r="BW762" s="279"/>
      <c r="BX762" s="279"/>
      <c r="BY762" s="279"/>
      <c r="BZ762" s="279"/>
      <c r="CA762" s="279"/>
      <c r="CB762" s="279"/>
      <c r="CC762" s="279"/>
      <c r="CD762" s="279"/>
      <c r="CE762" s="279"/>
    </row>
    <row r="763" spans="1:83" ht="12.65" customHeight="1" x14ac:dyDescent="0.35">
      <c r="A763" s="209" t="str">
        <f>RIGHT($C$83,3)&amp;"*"&amp;RIGHT($C$82,4)&amp;"*"&amp;AF$55&amp;"*"&amp;"A"</f>
        <v>168*2020*7220*A</v>
      </c>
      <c r="B763" s="278">
        <f>ROUND(AG59,0)</f>
        <v>33794</v>
      </c>
      <c r="C763" s="280">
        <f>ROUND(AF60,2)</f>
        <v>0</v>
      </c>
      <c r="D763" s="278">
        <f>ROUND(AF61,0)</f>
        <v>0</v>
      </c>
      <c r="E763" s="278">
        <f>ROUND(AF62,0)</f>
        <v>0</v>
      </c>
      <c r="F763" s="331">
        <f>ROUND(AF63,0)</f>
        <v>0</v>
      </c>
      <c r="G763" s="331">
        <f>ROUND(AF64,0)</f>
        <v>0</v>
      </c>
      <c r="H763" s="331">
        <f>ROUND(AF65,0)</f>
        <v>0</v>
      </c>
      <c r="I763" s="331">
        <f>ROUND(AF66,0)</f>
        <v>0</v>
      </c>
      <c r="J763" s="278">
        <f>ROUND(AF67,0)</f>
        <v>0</v>
      </c>
      <c r="K763" s="278">
        <f>ROUND(AF68,0)</f>
        <v>0</v>
      </c>
      <c r="L763" s="278">
        <f>ROUND(AF69,0)</f>
        <v>0</v>
      </c>
      <c r="M763" s="278">
        <f>ROUND(AF70,0)</f>
        <v>0</v>
      </c>
      <c r="N763" s="278">
        <f>ROUND(AF75,0)</f>
        <v>0</v>
      </c>
      <c r="O763" s="278">
        <f>ROUND(AF73,0)</f>
        <v>0</v>
      </c>
      <c r="P763" s="278">
        <f>IF(AF76&gt;0,ROUND(AF76,0),0)</f>
        <v>0</v>
      </c>
      <c r="Q763" s="278">
        <f>IF(AF77&gt;0,ROUND(AF77,0),0)</f>
        <v>0</v>
      </c>
      <c r="R763" s="278">
        <f>IF(AF78&gt;0,ROUND(AF78,0),0)</f>
        <v>0</v>
      </c>
      <c r="S763" s="278">
        <f>IF(AF79&gt;0,ROUND(AF79,0),0)</f>
        <v>0</v>
      </c>
      <c r="T763" s="280">
        <f>IF(AF80&gt;0,ROUND(AF80,2),0)</f>
        <v>0</v>
      </c>
      <c r="U763" s="278"/>
      <c r="V763" s="279"/>
      <c r="W763" s="278"/>
      <c r="X763" s="278"/>
      <c r="Y763" s="278" t="e">
        <f t="shared" si="34"/>
        <v>#VALUE!</v>
      </c>
      <c r="Z763" s="279"/>
      <c r="AA763" s="279"/>
      <c r="AB763" s="279"/>
      <c r="AC763" s="279"/>
      <c r="AD763" s="279"/>
      <c r="AE763" s="279"/>
      <c r="AF763" s="279"/>
      <c r="AG763" s="279"/>
      <c r="AH763" s="279"/>
      <c r="AI763" s="279"/>
      <c r="AJ763" s="279"/>
      <c r="AK763" s="279"/>
      <c r="AL763" s="279"/>
      <c r="AM763" s="279"/>
      <c r="AN763" s="279"/>
      <c r="AO763" s="279"/>
      <c r="AP763" s="279"/>
      <c r="AQ763" s="279"/>
      <c r="AR763" s="279"/>
      <c r="AS763" s="279"/>
      <c r="AT763" s="279"/>
      <c r="AU763" s="279"/>
      <c r="AV763" s="279"/>
      <c r="AW763" s="279"/>
      <c r="AX763" s="279"/>
      <c r="AY763" s="279"/>
      <c r="AZ763" s="279"/>
      <c r="BA763" s="279"/>
      <c r="BB763" s="279"/>
      <c r="BC763" s="279"/>
      <c r="BD763" s="279"/>
      <c r="BE763" s="279"/>
      <c r="BF763" s="279"/>
      <c r="BG763" s="279"/>
      <c r="BH763" s="279"/>
      <c r="BI763" s="279"/>
      <c r="BJ763" s="279"/>
      <c r="BK763" s="279"/>
      <c r="BL763" s="279"/>
      <c r="BM763" s="279"/>
      <c r="BN763" s="279"/>
      <c r="BO763" s="279"/>
      <c r="BP763" s="279"/>
      <c r="BQ763" s="279"/>
      <c r="BR763" s="279"/>
      <c r="BS763" s="279"/>
      <c r="BT763" s="279"/>
      <c r="BU763" s="279"/>
      <c r="BV763" s="279"/>
      <c r="BW763" s="279"/>
      <c r="BX763" s="279"/>
      <c r="BY763" s="279"/>
      <c r="BZ763" s="279"/>
      <c r="CA763" s="279"/>
      <c r="CB763" s="279"/>
      <c r="CC763" s="279"/>
      <c r="CD763" s="279"/>
      <c r="CE763" s="279"/>
    </row>
    <row r="764" spans="1:83" ht="12.65" customHeight="1" x14ac:dyDescent="0.35">
      <c r="A764" s="209" t="str">
        <f>RIGHT($C$83,3)&amp;"*"&amp;RIGHT($C$82,4)&amp;"*"&amp;AG$55&amp;"*"&amp;"A"</f>
        <v>168*2020*7230*A</v>
      </c>
      <c r="B764" s="278">
        <f>ROUND(AH59,0)</f>
        <v>0</v>
      </c>
      <c r="C764" s="280">
        <f>ROUND(AG60,2)</f>
        <v>58.18</v>
      </c>
      <c r="D764" s="278">
        <f>ROUND(AG61,0)</f>
        <v>5049086</v>
      </c>
      <c r="E764" s="278">
        <f>ROUND(AG62,0)</f>
        <v>1355112</v>
      </c>
      <c r="F764" s="331">
        <f>ROUND(AG63,0)</f>
        <v>7734356</v>
      </c>
      <c r="G764" s="331">
        <f>ROUND(AG64,0)</f>
        <v>432493</v>
      </c>
      <c r="H764" s="331">
        <f>ROUND(AG65,0)</f>
        <v>8385</v>
      </c>
      <c r="I764" s="331">
        <f>ROUND(AG66,0)</f>
        <v>194766</v>
      </c>
      <c r="J764" s="278">
        <f>ROUND(AG67,0)</f>
        <v>20056</v>
      </c>
      <c r="K764" s="278">
        <f>ROUND(AG68,0)</f>
        <v>0</v>
      </c>
      <c r="L764" s="278">
        <f>ROUND(AG69,0)</f>
        <v>38418</v>
      </c>
      <c r="M764" s="278">
        <f>ROUND(AG70,0)</f>
        <v>0</v>
      </c>
      <c r="N764" s="278">
        <f>ROUND(AG75,0)</f>
        <v>66368778</v>
      </c>
      <c r="O764" s="278">
        <f>ROUND(AG73,0)</f>
        <v>12931859</v>
      </c>
      <c r="P764" s="278">
        <f>IF(AG76&gt;0,ROUND(AG76,0),0)</f>
        <v>10208</v>
      </c>
      <c r="Q764" s="278">
        <f>IF(AG77&gt;0,ROUND(AG77,0),0)</f>
        <v>2782</v>
      </c>
      <c r="R764" s="278">
        <f>IF(AG78&gt;0,ROUND(AG78,0),0)</f>
        <v>0</v>
      </c>
      <c r="S764" s="278">
        <f>IF(AG79&gt;0,ROUND(AG79,0),0)</f>
        <v>324255</v>
      </c>
      <c r="T764" s="280">
        <f>IF(AG80&gt;0,ROUND(AG80,2),0)</f>
        <v>35.43</v>
      </c>
      <c r="U764" s="278"/>
      <c r="V764" s="279"/>
      <c r="W764" s="278"/>
      <c r="X764" s="278"/>
      <c r="Y764" s="278" t="e">
        <f t="shared" si="34"/>
        <v>#VALUE!</v>
      </c>
      <c r="Z764" s="279"/>
      <c r="AA764" s="279"/>
      <c r="AB764" s="279"/>
      <c r="AC764" s="279"/>
      <c r="AD764" s="279"/>
      <c r="AE764" s="279"/>
      <c r="AF764" s="279"/>
      <c r="AG764" s="279"/>
      <c r="AH764" s="279"/>
      <c r="AI764" s="279"/>
      <c r="AJ764" s="279"/>
      <c r="AK764" s="279"/>
      <c r="AL764" s="279"/>
      <c r="AM764" s="279"/>
      <c r="AN764" s="279"/>
      <c r="AO764" s="279"/>
      <c r="AP764" s="279"/>
      <c r="AQ764" s="279"/>
      <c r="AR764" s="279"/>
      <c r="AS764" s="279"/>
      <c r="AT764" s="279"/>
      <c r="AU764" s="279"/>
      <c r="AV764" s="279"/>
      <c r="AW764" s="279"/>
      <c r="AX764" s="279"/>
      <c r="AY764" s="279"/>
      <c r="AZ764" s="279"/>
      <c r="BA764" s="279"/>
      <c r="BB764" s="279"/>
      <c r="BC764" s="279"/>
      <c r="BD764" s="279"/>
      <c r="BE764" s="279"/>
      <c r="BF764" s="279"/>
      <c r="BG764" s="279"/>
      <c r="BH764" s="279"/>
      <c r="BI764" s="279"/>
      <c r="BJ764" s="279"/>
      <c r="BK764" s="279"/>
      <c r="BL764" s="279"/>
      <c r="BM764" s="279"/>
      <c r="BN764" s="279"/>
      <c r="BO764" s="279"/>
      <c r="BP764" s="279"/>
      <c r="BQ764" s="279"/>
      <c r="BR764" s="279"/>
      <c r="BS764" s="279"/>
      <c r="BT764" s="279"/>
      <c r="BU764" s="279"/>
      <c r="BV764" s="279"/>
      <c r="BW764" s="279"/>
      <c r="BX764" s="279"/>
      <c r="BY764" s="279"/>
      <c r="BZ764" s="279"/>
      <c r="CA764" s="279"/>
      <c r="CB764" s="279"/>
      <c r="CC764" s="279"/>
      <c r="CD764" s="279"/>
      <c r="CE764" s="279"/>
    </row>
    <row r="765" spans="1:83" ht="12.65" customHeight="1" x14ac:dyDescent="0.35">
      <c r="A765" s="209" t="str">
        <f>RIGHT($C$83,3)&amp;"*"&amp;RIGHT($C$82,4)&amp;"*"&amp;AH$55&amp;"*"&amp;"A"</f>
        <v>168*2020*7240*A</v>
      </c>
      <c r="B765" s="278">
        <f>ROUND(AI59,0)</f>
        <v>9330</v>
      </c>
      <c r="C765" s="280">
        <f>ROUND(AH60,2)</f>
        <v>0</v>
      </c>
      <c r="D765" s="278">
        <f>ROUND(AH61,0)</f>
        <v>0</v>
      </c>
      <c r="E765" s="278">
        <f>ROUND(AH62,0)</f>
        <v>0</v>
      </c>
      <c r="F765" s="331">
        <f>ROUND(AH63,0)</f>
        <v>0</v>
      </c>
      <c r="G765" s="331">
        <f>ROUND(AH64,0)</f>
        <v>0</v>
      </c>
      <c r="H765" s="331">
        <f>ROUND(AH65,0)</f>
        <v>0</v>
      </c>
      <c r="I765" s="331">
        <f>ROUND(AH66,0)</f>
        <v>0</v>
      </c>
      <c r="J765" s="278">
        <f>ROUND(AH67,0)</f>
        <v>0</v>
      </c>
      <c r="K765" s="278">
        <f>ROUND(AH68,0)</f>
        <v>0</v>
      </c>
      <c r="L765" s="278">
        <f>ROUND(AH69,0)</f>
        <v>0</v>
      </c>
      <c r="M765" s="278">
        <f>ROUND(AH70,0)</f>
        <v>0</v>
      </c>
      <c r="N765" s="278">
        <f>ROUND(AH75,0)</f>
        <v>0</v>
      </c>
      <c r="O765" s="278">
        <f>ROUND(AH73,0)</f>
        <v>0</v>
      </c>
      <c r="P765" s="278">
        <f>IF(AH76&gt;0,ROUND(AH76,0),0)</f>
        <v>0</v>
      </c>
      <c r="Q765" s="278">
        <f>IF(AH77&gt;0,ROUND(AH77,0),0)</f>
        <v>0</v>
      </c>
      <c r="R765" s="278">
        <f>IF(AH78&gt;0,ROUND(AH78,0),0)</f>
        <v>0</v>
      </c>
      <c r="S765" s="278">
        <f>IF(AH79&gt;0,ROUND(AH79,0),0)</f>
        <v>0</v>
      </c>
      <c r="T765" s="280">
        <f>IF(AH80&gt;0,ROUND(AH80,2),0)</f>
        <v>0</v>
      </c>
      <c r="U765" s="278"/>
      <c r="V765" s="279"/>
      <c r="W765" s="278"/>
      <c r="X765" s="278"/>
      <c r="Y765" s="278" t="e">
        <f t="shared" si="34"/>
        <v>#VALUE!</v>
      </c>
      <c r="Z765" s="279"/>
      <c r="AA765" s="279"/>
      <c r="AB765" s="279"/>
      <c r="AC765" s="279"/>
      <c r="AD765" s="279"/>
      <c r="AE765" s="279"/>
      <c r="AF765" s="279"/>
      <c r="AG765" s="279"/>
      <c r="AH765" s="279"/>
      <c r="AI765" s="279"/>
      <c r="AJ765" s="279"/>
      <c r="AK765" s="279"/>
      <c r="AL765" s="279"/>
      <c r="AM765" s="279"/>
      <c r="AN765" s="279"/>
      <c r="AO765" s="279"/>
      <c r="AP765" s="279"/>
      <c r="AQ765" s="279"/>
      <c r="AR765" s="279"/>
      <c r="AS765" s="279"/>
      <c r="AT765" s="279"/>
      <c r="AU765" s="279"/>
      <c r="AV765" s="279"/>
      <c r="AW765" s="279"/>
      <c r="AX765" s="279"/>
      <c r="AY765" s="279"/>
      <c r="AZ765" s="279"/>
      <c r="BA765" s="279"/>
      <c r="BB765" s="279"/>
      <c r="BC765" s="279"/>
      <c r="BD765" s="279"/>
      <c r="BE765" s="279"/>
      <c r="BF765" s="279"/>
      <c r="BG765" s="279"/>
      <c r="BH765" s="279"/>
      <c r="BI765" s="279"/>
      <c r="BJ765" s="279"/>
      <c r="BK765" s="279"/>
      <c r="BL765" s="279"/>
      <c r="BM765" s="279"/>
      <c r="BN765" s="279"/>
      <c r="BO765" s="279"/>
      <c r="BP765" s="279"/>
      <c r="BQ765" s="279"/>
      <c r="BR765" s="279"/>
      <c r="BS765" s="279"/>
      <c r="BT765" s="279"/>
      <c r="BU765" s="279"/>
      <c r="BV765" s="279"/>
      <c r="BW765" s="279"/>
      <c r="BX765" s="279"/>
      <c r="BY765" s="279"/>
      <c r="BZ765" s="279"/>
      <c r="CA765" s="279"/>
      <c r="CB765" s="279"/>
      <c r="CC765" s="279"/>
      <c r="CD765" s="279"/>
      <c r="CE765" s="279"/>
    </row>
    <row r="766" spans="1:83" ht="12.65" customHeight="1" x14ac:dyDescent="0.35">
      <c r="A766" s="209" t="str">
        <f>RIGHT($C$83,3)&amp;"*"&amp;RIGHT($C$82,4)&amp;"*"&amp;AI$55&amp;"*"&amp;"A"</f>
        <v>168*2020*7250*A</v>
      </c>
      <c r="B766" s="278">
        <f>ROUND(AJ59,0)</f>
        <v>149831</v>
      </c>
      <c r="C766" s="280">
        <f>ROUND(AI60,2)</f>
        <v>23.96</v>
      </c>
      <c r="D766" s="278">
        <f>ROUND(AI61,0)</f>
        <v>2230351</v>
      </c>
      <c r="E766" s="278">
        <f>ROUND(AI62,0)</f>
        <v>611266</v>
      </c>
      <c r="F766" s="331">
        <f>ROUND(AI63,0)</f>
        <v>0</v>
      </c>
      <c r="G766" s="331">
        <f>ROUND(AI64,0)</f>
        <v>111006</v>
      </c>
      <c r="H766" s="331">
        <f>ROUND(AI65,0)</f>
        <v>7967</v>
      </c>
      <c r="I766" s="331">
        <f>ROUND(AI66,0)</f>
        <v>15158</v>
      </c>
      <c r="J766" s="278">
        <f>ROUND(AI67,0)</f>
        <v>24902</v>
      </c>
      <c r="K766" s="278">
        <f>ROUND(AI68,0)</f>
        <v>0</v>
      </c>
      <c r="L766" s="278">
        <f>ROUND(AI69,0)</f>
        <v>345</v>
      </c>
      <c r="M766" s="278">
        <f>ROUND(AI70,0)</f>
        <v>0</v>
      </c>
      <c r="N766" s="278">
        <f>ROUND(AI75,0)</f>
        <v>4152700</v>
      </c>
      <c r="O766" s="278">
        <f>ROUND(AI73,0)</f>
        <v>31019</v>
      </c>
      <c r="P766" s="278">
        <f>IF(AI76&gt;0,ROUND(AI76,0),0)</f>
        <v>9401</v>
      </c>
      <c r="Q766" s="278">
        <f>IF(AI77&gt;0,ROUND(AI77,0),0)</f>
        <v>1391</v>
      </c>
      <c r="R766" s="278">
        <f>IF(AI78&gt;0,ROUND(AI78,0),0)</f>
        <v>0</v>
      </c>
      <c r="S766" s="278">
        <f>IF(AI79&gt;0,ROUND(AI79,0),0)</f>
        <v>119465</v>
      </c>
      <c r="T766" s="280">
        <f>IF(AI80&gt;0,ROUND(AI80,2),0)</f>
        <v>16.86</v>
      </c>
      <c r="U766" s="278"/>
      <c r="V766" s="279"/>
      <c r="W766" s="278"/>
      <c r="X766" s="278"/>
      <c r="Y766" s="278" t="e">
        <f t="shared" si="34"/>
        <v>#VALUE!</v>
      </c>
      <c r="Z766" s="279"/>
      <c r="AA766" s="279"/>
      <c r="AB766" s="279"/>
      <c r="AC766" s="279"/>
      <c r="AD766" s="279"/>
      <c r="AE766" s="279"/>
      <c r="AF766" s="279"/>
      <c r="AG766" s="279"/>
      <c r="AH766" s="279"/>
      <c r="AI766" s="279"/>
      <c r="AJ766" s="279"/>
      <c r="AK766" s="279"/>
      <c r="AL766" s="279"/>
      <c r="AM766" s="279"/>
      <c r="AN766" s="279"/>
      <c r="AO766" s="279"/>
      <c r="AP766" s="279"/>
      <c r="AQ766" s="279"/>
      <c r="AR766" s="279"/>
      <c r="AS766" s="279"/>
      <c r="AT766" s="279"/>
      <c r="AU766" s="279"/>
      <c r="AV766" s="279"/>
      <c r="AW766" s="279"/>
      <c r="AX766" s="279"/>
      <c r="AY766" s="279"/>
      <c r="AZ766" s="279"/>
      <c r="BA766" s="279"/>
      <c r="BB766" s="279"/>
      <c r="BC766" s="279"/>
      <c r="BD766" s="279"/>
      <c r="BE766" s="279"/>
      <c r="BF766" s="279"/>
      <c r="BG766" s="279"/>
      <c r="BH766" s="279"/>
      <c r="BI766" s="279"/>
      <c r="BJ766" s="279"/>
      <c r="BK766" s="279"/>
      <c r="BL766" s="279"/>
      <c r="BM766" s="279"/>
      <c r="BN766" s="279"/>
      <c r="BO766" s="279"/>
      <c r="BP766" s="279"/>
      <c r="BQ766" s="279"/>
      <c r="BR766" s="279"/>
      <c r="BS766" s="279"/>
      <c r="BT766" s="279"/>
      <c r="BU766" s="279"/>
      <c r="BV766" s="279"/>
      <c r="BW766" s="279"/>
      <c r="BX766" s="279"/>
      <c r="BY766" s="279"/>
      <c r="BZ766" s="279"/>
      <c r="CA766" s="279"/>
      <c r="CB766" s="279"/>
      <c r="CC766" s="279"/>
      <c r="CD766" s="279"/>
      <c r="CE766" s="279"/>
    </row>
    <row r="767" spans="1:83" ht="12.65" customHeight="1" x14ac:dyDescent="0.35">
      <c r="A767" s="209" t="str">
        <f>RIGHT($C$83,3)&amp;"*"&amp;RIGHT($C$82,4)&amp;"*"&amp;AJ$55&amp;"*"&amp;"A"</f>
        <v>168*2020*7260*A</v>
      </c>
      <c r="B767" s="278">
        <f>ROUND(AK59,0)</f>
        <v>8391</v>
      </c>
      <c r="C767" s="280">
        <f>ROUND(AJ60,2)</f>
        <v>203.36</v>
      </c>
      <c r="D767" s="278">
        <f>ROUND(AJ61,0)</f>
        <v>12932808</v>
      </c>
      <c r="E767" s="278">
        <f>ROUND(AJ62,0)</f>
        <v>4372620</v>
      </c>
      <c r="F767" s="331">
        <f>ROUND(AJ63,0)</f>
        <v>856055</v>
      </c>
      <c r="G767" s="331">
        <f>ROUND(AJ64,0)</f>
        <v>10540265</v>
      </c>
      <c r="H767" s="331">
        <f>ROUND(AJ65,0)</f>
        <v>35845</v>
      </c>
      <c r="I767" s="331">
        <f>ROUND(AJ66,0)</f>
        <v>603197</v>
      </c>
      <c r="J767" s="278">
        <f>ROUND(AJ67,0)</f>
        <v>1045497</v>
      </c>
      <c r="K767" s="278">
        <f>ROUND(AJ68,0)</f>
        <v>1367122</v>
      </c>
      <c r="L767" s="278">
        <f>ROUND(AJ69,0)</f>
        <v>1278172</v>
      </c>
      <c r="M767" s="278">
        <f>ROUND(AJ70,0)</f>
        <v>0</v>
      </c>
      <c r="N767" s="278">
        <f>ROUND(AJ75,0)</f>
        <v>115447431</v>
      </c>
      <c r="O767" s="278">
        <f>ROUND(AJ73,0)</f>
        <v>3365498</v>
      </c>
      <c r="P767" s="278">
        <f>IF(AJ76&gt;0,ROUND(AJ76,0),0)</f>
        <v>41802</v>
      </c>
      <c r="Q767" s="278">
        <f>IF(AJ77&gt;0,ROUND(AJ77,0),0)</f>
        <v>0</v>
      </c>
      <c r="R767" s="278">
        <f>IF(AJ78&gt;0,ROUND(AJ78,0),0)</f>
        <v>0</v>
      </c>
      <c r="S767" s="278">
        <f>IF(AJ79&gt;0,ROUND(AJ79,0),0)</f>
        <v>53455</v>
      </c>
      <c r="T767" s="280">
        <f>IF(AJ80&gt;0,ROUND(AJ80,2),0)</f>
        <v>19.77</v>
      </c>
      <c r="U767" s="278"/>
      <c r="V767" s="279"/>
      <c r="W767" s="278"/>
      <c r="X767" s="278"/>
      <c r="Y767" s="278" t="e">
        <f t="shared" si="34"/>
        <v>#VALUE!</v>
      </c>
      <c r="Z767" s="279"/>
      <c r="AA767" s="279"/>
      <c r="AB767" s="279"/>
      <c r="AC767" s="279"/>
      <c r="AD767" s="279"/>
      <c r="AE767" s="279"/>
      <c r="AF767" s="279"/>
      <c r="AG767" s="279"/>
      <c r="AH767" s="279"/>
      <c r="AI767" s="279"/>
      <c r="AJ767" s="279"/>
      <c r="AK767" s="279"/>
      <c r="AL767" s="279"/>
      <c r="AM767" s="279"/>
      <c r="AN767" s="279"/>
      <c r="AO767" s="279"/>
      <c r="AP767" s="279"/>
      <c r="AQ767" s="279"/>
      <c r="AR767" s="279"/>
      <c r="AS767" s="279"/>
      <c r="AT767" s="279"/>
      <c r="AU767" s="279"/>
      <c r="AV767" s="279"/>
      <c r="AW767" s="279"/>
      <c r="AX767" s="279"/>
      <c r="AY767" s="279"/>
      <c r="AZ767" s="279"/>
      <c r="BA767" s="279"/>
      <c r="BB767" s="279"/>
      <c r="BC767" s="279"/>
      <c r="BD767" s="279"/>
      <c r="BE767" s="279"/>
      <c r="BF767" s="279"/>
      <c r="BG767" s="279"/>
      <c r="BH767" s="279"/>
      <c r="BI767" s="279"/>
      <c r="BJ767" s="279"/>
      <c r="BK767" s="279"/>
      <c r="BL767" s="279"/>
      <c r="BM767" s="279"/>
      <c r="BN767" s="279"/>
      <c r="BO767" s="279"/>
      <c r="BP767" s="279"/>
      <c r="BQ767" s="279"/>
      <c r="BR767" s="279"/>
      <c r="BS767" s="279"/>
      <c r="BT767" s="279"/>
      <c r="BU767" s="279"/>
      <c r="BV767" s="279"/>
      <c r="BW767" s="279"/>
      <c r="BX767" s="279"/>
      <c r="BY767" s="279"/>
      <c r="BZ767" s="279"/>
      <c r="CA767" s="279"/>
      <c r="CB767" s="279"/>
      <c r="CC767" s="279"/>
      <c r="CD767" s="279"/>
      <c r="CE767" s="279"/>
    </row>
    <row r="768" spans="1:83" ht="12.65" customHeight="1" x14ac:dyDescent="0.35">
      <c r="A768" s="209" t="str">
        <f>RIGHT($C$83,3)&amp;"*"&amp;RIGHT($C$82,4)&amp;"*"&amp;AK$55&amp;"*"&amp;"A"</f>
        <v>168*2020*7310*A</v>
      </c>
      <c r="B768" s="278">
        <f>ROUND(AL59,0)</f>
        <v>5796</v>
      </c>
      <c r="C768" s="280">
        <f>ROUND(AK60,2)</f>
        <v>7.6</v>
      </c>
      <c r="D768" s="278">
        <f>ROUND(AK61,0)</f>
        <v>753951</v>
      </c>
      <c r="E768" s="278">
        <f>ROUND(AK62,0)</f>
        <v>205145</v>
      </c>
      <c r="F768" s="331">
        <f>ROUND(AK63,0)</f>
        <v>45544</v>
      </c>
      <c r="G768" s="331">
        <f>ROUND(AK64,0)</f>
        <v>6171</v>
      </c>
      <c r="H768" s="331">
        <f>ROUND(AK65,0)</f>
        <v>0</v>
      </c>
      <c r="I768" s="331">
        <f>ROUND(AK66,0)</f>
        <v>5731</v>
      </c>
      <c r="J768" s="278">
        <f>ROUND(AK67,0)</f>
        <v>1029</v>
      </c>
      <c r="K768" s="278">
        <f>ROUND(AK68,0)</f>
        <v>0</v>
      </c>
      <c r="L768" s="278">
        <f>ROUND(AK69,0)</f>
        <v>8051</v>
      </c>
      <c r="M768" s="278">
        <f>ROUND(AK70,0)</f>
        <v>0</v>
      </c>
      <c r="N768" s="278">
        <f>ROUND(AK75,0)</f>
        <v>3051536</v>
      </c>
      <c r="O768" s="278">
        <f>ROUND(AK73,0)</f>
        <v>2405959</v>
      </c>
      <c r="P768" s="278">
        <f>IF(AK76&gt;0,ROUND(AK76,0),0)</f>
        <v>0</v>
      </c>
      <c r="Q768" s="278">
        <f>IF(AK77&gt;0,ROUND(AK77,0),0)</f>
        <v>0</v>
      </c>
      <c r="R768" s="278">
        <f>IF(AK78&gt;0,ROUND(AK78,0),0)</f>
        <v>0</v>
      </c>
      <c r="S768" s="278">
        <f>IF(AK79&gt;0,ROUND(AK79,0),0)</f>
        <v>0</v>
      </c>
      <c r="T768" s="280">
        <f>IF(AK80&gt;0,ROUND(AK80,2),0)</f>
        <v>0</v>
      </c>
      <c r="U768" s="278"/>
      <c r="V768" s="279"/>
      <c r="W768" s="278"/>
      <c r="X768" s="278"/>
      <c r="Y768" s="278" t="e">
        <f t="shared" si="34"/>
        <v>#VALUE!</v>
      </c>
      <c r="Z768" s="279"/>
      <c r="AA768" s="279"/>
      <c r="AB768" s="279"/>
      <c r="AC768" s="279"/>
      <c r="AD768" s="279"/>
      <c r="AE768" s="279"/>
      <c r="AF768" s="279"/>
      <c r="AG768" s="279"/>
      <c r="AH768" s="279"/>
      <c r="AI768" s="279"/>
      <c r="AJ768" s="279"/>
      <c r="AK768" s="279"/>
      <c r="AL768" s="279"/>
      <c r="AM768" s="279"/>
      <c r="AN768" s="279"/>
      <c r="AO768" s="279"/>
      <c r="AP768" s="279"/>
      <c r="AQ768" s="279"/>
      <c r="AR768" s="279"/>
      <c r="AS768" s="279"/>
      <c r="AT768" s="279"/>
      <c r="AU768" s="279"/>
      <c r="AV768" s="279"/>
      <c r="AW768" s="279"/>
      <c r="AX768" s="279"/>
      <c r="AY768" s="279"/>
      <c r="AZ768" s="279"/>
      <c r="BA768" s="279"/>
      <c r="BB768" s="279"/>
      <c r="BC768" s="279"/>
      <c r="BD768" s="279"/>
      <c r="BE768" s="279"/>
      <c r="BF768" s="279"/>
      <c r="BG768" s="279"/>
      <c r="BH768" s="279"/>
      <c r="BI768" s="279"/>
      <c r="BJ768" s="279"/>
      <c r="BK768" s="279"/>
      <c r="BL768" s="279"/>
      <c r="BM768" s="279"/>
      <c r="BN768" s="279"/>
      <c r="BO768" s="279"/>
      <c r="BP768" s="279"/>
      <c r="BQ768" s="279"/>
      <c r="BR768" s="279"/>
      <c r="BS768" s="279"/>
      <c r="BT768" s="279"/>
      <c r="BU768" s="279"/>
      <c r="BV768" s="279"/>
      <c r="BW768" s="279"/>
      <c r="BX768" s="279"/>
      <c r="BY768" s="279"/>
      <c r="BZ768" s="279"/>
      <c r="CA768" s="279"/>
      <c r="CB768" s="279"/>
      <c r="CC768" s="279"/>
      <c r="CD768" s="279"/>
      <c r="CE768" s="279"/>
    </row>
    <row r="769" spans="1:83" ht="12.65" customHeight="1" x14ac:dyDescent="0.35">
      <c r="A769" s="209" t="str">
        <f>RIGHT($C$83,3)&amp;"*"&amp;RIGHT($C$82,4)&amp;"*"&amp;AL$55&amp;"*"&amp;"A"</f>
        <v>168*2020*7320*A</v>
      </c>
      <c r="B769" s="278">
        <f>ROUND(AM59,0)</f>
        <v>0</v>
      </c>
      <c r="C769" s="280">
        <f>ROUND(AL60,2)</f>
        <v>6.02</v>
      </c>
      <c r="D769" s="278">
        <f>ROUND(AL61,0)</f>
        <v>577333</v>
      </c>
      <c r="E769" s="278">
        <f>ROUND(AL62,0)</f>
        <v>168493</v>
      </c>
      <c r="F769" s="331">
        <f>ROUND(AL63,0)</f>
        <v>3104</v>
      </c>
      <c r="G769" s="331">
        <f>ROUND(AL64,0)</f>
        <v>7608</v>
      </c>
      <c r="H769" s="331">
        <f>ROUND(AL65,0)</f>
        <v>0</v>
      </c>
      <c r="I769" s="331">
        <f>ROUND(AL66,0)</f>
        <v>609</v>
      </c>
      <c r="J769" s="278">
        <f>ROUND(AL67,0)</f>
        <v>11074</v>
      </c>
      <c r="K769" s="278">
        <f>ROUND(AL68,0)</f>
        <v>0</v>
      </c>
      <c r="L769" s="278">
        <f>ROUND(AL69,0)</f>
        <v>25021</v>
      </c>
      <c r="M769" s="278">
        <f>ROUND(AL70,0)</f>
        <v>0</v>
      </c>
      <c r="N769" s="278">
        <f>ROUND(AL75,0)</f>
        <v>2358432</v>
      </c>
      <c r="O769" s="278">
        <f>ROUND(AL73,0)</f>
        <v>1436735</v>
      </c>
      <c r="P769" s="278">
        <f>IF(AL76&gt;0,ROUND(AL76,0),0)</f>
        <v>0</v>
      </c>
      <c r="Q769" s="278">
        <f>IF(AL77&gt;0,ROUND(AL77,0),0)</f>
        <v>0</v>
      </c>
      <c r="R769" s="278">
        <f>IF(AL78&gt;0,ROUND(AL78,0),0)</f>
        <v>0</v>
      </c>
      <c r="S769" s="278">
        <f>IF(AL79&gt;0,ROUND(AL79,0),0)</f>
        <v>0</v>
      </c>
      <c r="T769" s="280">
        <f>IF(AL80&gt;0,ROUND(AL80,2),0)</f>
        <v>0</v>
      </c>
      <c r="U769" s="278"/>
      <c r="V769" s="279"/>
      <c r="W769" s="278"/>
      <c r="X769" s="278"/>
      <c r="Y769" s="278" t="e">
        <f t="shared" si="34"/>
        <v>#VALUE!</v>
      </c>
      <c r="Z769" s="279"/>
      <c r="AA769" s="279"/>
      <c r="AB769" s="279"/>
      <c r="AC769" s="279"/>
      <c r="AD769" s="279"/>
      <c r="AE769" s="279"/>
      <c r="AF769" s="279"/>
      <c r="AG769" s="279"/>
      <c r="AH769" s="279"/>
      <c r="AI769" s="279"/>
      <c r="AJ769" s="279"/>
      <c r="AK769" s="279"/>
      <c r="AL769" s="279"/>
      <c r="AM769" s="279"/>
      <c r="AN769" s="279"/>
      <c r="AO769" s="279"/>
      <c r="AP769" s="279"/>
      <c r="AQ769" s="279"/>
      <c r="AR769" s="279"/>
      <c r="AS769" s="279"/>
      <c r="AT769" s="279"/>
      <c r="AU769" s="279"/>
      <c r="AV769" s="279"/>
      <c r="AW769" s="279"/>
      <c r="AX769" s="279"/>
      <c r="AY769" s="279"/>
      <c r="AZ769" s="279"/>
      <c r="BA769" s="279"/>
      <c r="BB769" s="279"/>
      <c r="BC769" s="279"/>
      <c r="BD769" s="279"/>
      <c r="BE769" s="279"/>
      <c r="BF769" s="279"/>
      <c r="BG769" s="279"/>
      <c r="BH769" s="279"/>
      <c r="BI769" s="279"/>
      <c r="BJ769" s="279"/>
      <c r="BK769" s="279"/>
      <c r="BL769" s="279"/>
      <c r="BM769" s="279"/>
      <c r="BN769" s="279"/>
      <c r="BO769" s="279"/>
      <c r="BP769" s="279"/>
      <c r="BQ769" s="279"/>
      <c r="BR769" s="279"/>
      <c r="BS769" s="279"/>
      <c r="BT769" s="279"/>
      <c r="BU769" s="279"/>
      <c r="BV769" s="279"/>
      <c r="BW769" s="279"/>
      <c r="BX769" s="279"/>
      <c r="BY769" s="279"/>
      <c r="BZ769" s="279"/>
      <c r="CA769" s="279"/>
      <c r="CB769" s="279"/>
      <c r="CC769" s="279"/>
      <c r="CD769" s="279"/>
      <c r="CE769" s="279"/>
    </row>
    <row r="770" spans="1:83" ht="12.65" customHeight="1" x14ac:dyDescent="0.35">
      <c r="A770" s="209" t="str">
        <f>RIGHT($C$83,3)&amp;"*"&amp;RIGHT($C$82,4)&amp;"*"&amp;AM$55&amp;"*"&amp;"A"</f>
        <v>168*2020*7330*A</v>
      </c>
      <c r="B770" s="278">
        <f>ROUND(AN59,0)</f>
        <v>0</v>
      </c>
      <c r="C770" s="280">
        <f>ROUND(AM60,2)</f>
        <v>0</v>
      </c>
      <c r="D770" s="278">
        <f>ROUND(AM61,0)</f>
        <v>0</v>
      </c>
      <c r="E770" s="278">
        <f>ROUND(AM62,0)</f>
        <v>0</v>
      </c>
      <c r="F770" s="331">
        <f>ROUND(AM63,0)</f>
        <v>0</v>
      </c>
      <c r="G770" s="331">
        <f>ROUND(AM64,0)</f>
        <v>0</v>
      </c>
      <c r="H770" s="331">
        <f>ROUND(AM65,0)</f>
        <v>0</v>
      </c>
      <c r="I770" s="331">
        <f>ROUND(AM66,0)</f>
        <v>0</v>
      </c>
      <c r="J770" s="278">
        <f>ROUND(AM67,0)</f>
        <v>0</v>
      </c>
      <c r="K770" s="278">
        <f>ROUND(AM68,0)</f>
        <v>0</v>
      </c>
      <c r="L770" s="278">
        <f>ROUND(AM69,0)</f>
        <v>0</v>
      </c>
      <c r="M770" s="278">
        <f>ROUND(AM70,0)</f>
        <v>0</v>
      </c>
      <c r="N770" s="278">
        <f>ROUND(AM75,0)</f>
        <v>0</v>
      </c>
      <c r="O770" s="278">
        <f>ROUND(AM73,0)</f>
        <v>0</v>
      </c>
      <c r="P770" s="278">
        <f>IF(AM76&gt;0,ROUND(AM76,0),0)</f>
        <v>0</v>
      </c>
      <c r="Q770" s="278">
        <f>IF(AM77&gt;0,ROUND(AM77,0),0)</f>
        <v>0</v>
      </c>
      <c r="R770" s="278">
        <f>IF(AM78&gt;0,ROUND(AM78,0),0)</f>
        <v>0</v>
      </c>
      <c r="S770" s="278">
        <f>IF(AM79&gt;0,ROUND(AM79,0),0)</f>
        <v>0</v>
      </c>
      <c r="T770" s="280">
        <f>IF(AM80&gt;0,ROUND(AM80,2),0)</f>
        <v>0</v>
      </c>
      <c r="U770" s="278"/>
      <c r="V770" s="279"/>
      <c r="W770" s="278"/>
      <c r="X770" s="278"/>
      <c r="Y770" s="278" t="e">
        <f t="shared" si="34"/>
        <v>#VALUE!</v>
      </c>
      <c r="Z770" s="279"/>
      <c r="AA770" s="279"/>
      <c r="AB770" s="279"/>
      <c r="AC770" s="279"/>
      <c r="AD770" s="279"/>
      <c r="AE770" s="279"/>
      <c r="AF770" s="279"/>
      <c r="AG770" s="279"/>
      <c r="AH770" s="279"/>
      <c r="AI770" s="279"/>
      <c r="AJ770" s="279"/>
      <c r="AK770" s="279"/>
      <c r="AL770" s="279"/>
      <c r="AM770" s="279"/>
      <c r="AN770" s="279"/>
      <c r="AO770" s="279"/>
      <c r="AP770" s="279"/>
      <c r="AQ770" s="279"/>
      <c r="AR770" s="279"/>
      <c r="AS770" s="279"/>
      <c r="AT770" s="279"/>
      <c r="AU770" s="279"/>
      <c r="AV770" s="279"/>
      <c r="AW770" s="279"/>
      <c r="AX770" s="279"/>
      <c r="AY770" s="279"/>
      <c r="AZ770" s="279"/>
      <c r="BA770" s="279"/>
      <c r="BB770" s="279"/>
      <c r="BC770" s="279"/>
      <c r="BD770" s="279"/>
      <c r="BE770" s="279"/>
      <c r="BF770" s="279"/>
      <c r="BG770" s="279"/>
      <c r="BH770" s="279"/>
      <c r="BI770" s="279"/>
      <c r="BJ770" s="279"/>
      <c r="BK770" s="279"/>
      <c r="BL770" s="279"/>
      <c r="BM770" s="279"/>
      <c r="BN770" s="279"/>
      <c r="BO770" s="279"/>
      <c r="BP770" s="279"/>
      <c r="BQ770" s="279"/>
      <c r="BR770" s="279"/>
      <c r="BS770" s="279"/>
      <c r="BT770" s="279"/>
      <c r="BU770" s="279"/>
      <c r="BV770" s="279"/>
      <c r="BW770" s="279"/>
      <c r="BX770" s="279"/>
      <c r="BY770" s="279"/>
      <c r="BZ770" s="279"/>
      <c r="CA770" s="279"/>
      <c r="CB770" s="279"/>
      <c r="CC770" s="279"/>
      <c r="CD770" s="279"/>
      <c r="CE770" s="279"/>
    </row>
    <row r="771" spans="1:83" ht="12.65" customHeight="1" x14ac:dyDescent="0.35">
      <c r="A771" s="209" t="str">
        <f>RIGHT($C$83,3)&amp;"*"&amp;RIGHT($C$82,4)&amp;"*"&amp;AN$55&amp;"*"&amp;"A"</f>
        <v>168*2020*7340*A</v>
      </c>
      <c r="B771" s="278">
        <f>ROUND(AO59,0)</f>
        <v>0</v>
      </c>
      <c r="C771" s="280">
        <f>ROUND(AN60,2)</f>
        <v>0</v>
      </c>
      <c r="D771" s="278">
        <f>ROUND(AN61,0)</f>
        <v>0</v>
      </c>
      <c r="E771" s="278">
        <f>ROUND(AN62,0)</f>
        <v>0</v>
      </c>
      <c r="F771" s="331">
        <f>ROUND(AN63,0)</f>
        <v>0</v>
      </c>
      <c r="G771" s="331">
        <f>ROUND(AN64,0)</f>
        <v>0</v>
      </c>
      <c r="H771" s="331">
        <f>ROUND(AN65,0)</f>
        <v>0</v>
      </c>
      <c r="I771" s="331">
        <f>ROUND(AN66,0)</f>
        <v>0</v>
      </c>
      <c r="J771" s="278">
        <f>ROUND(AN67,0)</f>
        <v>0</v>
      </c>
      <c r="K771" s="278">
        <f>ROUND(AN68,0)</f>
        <v>0</v>
      </c>
      <c r="L771" s="278">
        <f>ROUND(AN69,0)</f>
        <v>0</v>
      </c>
      <c r="M771" s="278">
        <f>ROUND(AN70,0)</f>
        <v>0</v>
      </c>
      <c r="N771" s="278">
        <f>ROUND(AN75,0)</f>
        <v>0</v>
      </c>
      <c r="O771" s="278">
        <f>ROUND(AN73,0)</f>
        <v>0</v>
      </c>
      <c r="P771" s="278">
        <f>IF(AN76&gt;0,ROUND(AN76,0),0)</f>
        <v>0</v>
      </c>
      <c r="Q771" s="278">
        <f>IF(AN77&gt;0,ROUND(AN77,0),0)</f>
        <v>0</v>
      </c>
      <c r="R771" s="278">
        <f>IF(AN78&gt;0,ROUND(AN78,0),0)</f>
        <v>0</v>
      </c>
      <c r="S771" s="278">
        <f>IF(AN79&gt;0,ROUND(AN79,0),0)</f>
        <v>0</v>
      </c>
      <c r="T771" s="280">
        <f>IF(AN80&gt;0,ROUND(AN80,2),0)</f>
        <v>0</v>
      </c>
      <c r="U771" s="278"/>
      <c r="V771" s="279"/>
      <c r="W771" s="278"/>
      <c r="X771" s="278"/>
      <c r="Y771" s="278" t="e">
        <f t="shared" si="34"/>
        <v>#VALUE!</v>
      </c>
      <c r="Z771" s="279"/>
      <c r="AA771" s="279"/>
      <c r="AB771" s="279"/>
      <c r="AC771" s="279"/>
      <c r="AD771" s="279"/>
      <c r="AE771" s="279"/>
      <c r="AF771" s="279"/>
      <c r="AG771" s="279"/>
      <c r="AH771" s="279"/>
      <c r="AI771" s="279"/>
      <c r="AJ771" s="279"/>
      <c r="AK771" s="279"/>
      <c r="AL771" s="279"/>
      <c r="AM771" s="279"/>
      <c r="AN771" s="279"/>
      <c r="AO771" s="279"/>
      <c r="AP771" s="279"/>
      <c r="AQ771" s="279"/>
      <c r="AR771" s="279"/>
      <c r="AS771" s="279"/>
      <c r="AT771" s="279"/>
      <c r="AU771" s="279"/>
      <c r="AV771" s="279"/>
      <c r="AW771" s="279"/>
      <c r="AX771" s="279"/>
      <c r="AY771" s="279"/>
      <c r="AZ771" s="279"/>
      <c r="BA771" s="279"/>
      <c r="BB771" s="279"/>
      <c r="BC771" s="279"/>
      <c r="BD771" s="279"/>
      <c r="BE771" s="279"/>
      <c r="BF771" s="279"/>
      <c r="BG771" s="279"/>
      <c r="BH771" s="279"/>
      <c r="BI771" s="279"/>
      <c r="BJ771" s="279"/>
      <c r="BK771" s="279"/>
      <c r="BL771" s="279"/>
      <c r="BM771" s="279"/>
      <c r="BN771" s="279"/>
      <c r="BO771" s="279"/>
      <c r="BP771" s="279"/>
      <c r="BQ771" s="279"/>
      <c r="BR771" s="279"/>
      <c r="BS771" s="279"/>
      <c r="BT771" s="279"/>
      <c r="BU771" s="279"/>
      <c r="BV771" s="279"/>
      <c r="BW771" s="279"/>
      <c r="BX771" s="279"/>
      <c r="BY771" s="279"/>
      <c r="BZ771" s="279"/>
      <c r="CA771" s="279"/>
      <c r="CB771" s="279"/>
      <c r="CC771" s="279"/>
      <c r="CD771" s="279"/>
      <c r="CE771" s="279"/>
    </row>
    <row r="772" spans="1:83" ht="12.65" customHeight="1" x14ac:dyDescent="0.35">
      <c r="A772" s="209" t="str">
        <f>RIGHT($C$83,3)&amp;"*"&amp;RIGHT($C$82,4)&amp;"*"&amp;AO$55&amp;"*"&amp;"A"</f>
        <v>168*2020*7350*A</v>
      </c>
      <c r="B772" s="278">
        <f>ROUND(AP59,0)</f>
        <v>44623</v>
      </c>
      <c r="C772" s="280">
        <f>ROUND(AO60,2)</f>
        <v>0</v>
      </c>
      <c r="D772" s="278">
        <f>ROUND(AO61,0)</f>
        <v>0</v>
      </c>
      <c r="E772" s="278">
        <f>ROUND(AO62,0)</f>
        <v>0</v>
      </c>
      <c r="F772" s="331">
        <f>ROUND(AO63,0)</f>
        <v>0</v>
      </c>
      <c r="G772" s="331">
        <f>ROUND(AO64,0)</f>
        <v>0</v>
      </c>
      <c r="H772" s="331">
        <f>ROUND(AO65,0)</f>
        <v>0</v>
      </c>
      <c r="I772" s="331">
        <f>ROUND(AO66,0)</f>
        <v>0</v>
      </c>
      <c r="J772" s="278">
        <f>ROUND(AO67,0)</f>
        <v>0</v>
      </c>
      <c r="K772" s="278">
        <f>ROUND(AO68,0)</f>
        <v>0</v>
      </c>
      <c r="L772" s="278">
        <f>ROUND(AO69,0)</f>
        <v>0</v>
      </c>
      <c r="M772" s="278">
        <f>ROUND(AO70,0)</f>
        <v>0</v>
      </c>
      <c r="N772" s="278">
        <f>ROUND(AO75,0)</f>
        <v>0</v>
      </c>
      <c r="O772" s="278">
        <f>ROUND(AO73,0)</f>
        <v>0</v>
      </c>
      <c r="P772" s="278">
        <f>IF(AO76&gt;0,ROUND(AO76,0),0)</f>
        <v>0</v>
      </c>
      <c r="Q772" s="278">
        <f>IF(AO77&gt;0,ROUND(AO77,0),0)</f>
        <v>0</v>
      </c>
      <c r="R772" s="278">
        <f>IF(AO78&gt;0,ROUND(AO78,0),0)</f>
        <v>0</v>
      </c>
      <c r="S772" s="278">
        <f>IF(AO79&gt;0,ROUND(AO79,0),0)</f>
        <v>0</v>
      </c>
      <c r="T772" s="280">
        <f>IF(AO80&gt;0,ROUND(AO80,2),0)</f>
        <v>0</v>
      </c>
      <c r="U772" s="278"/>
      <c r="V772" s="279"/>
      <c r="W772" s="278"/>
      <c r="X772" s="278"/>
      <c r="Y772" s="278" t="e">
        <f t="shared" si="34"/>
        <v>#VALUE!</v>
      </c>
      <c r="Z772" s="279"/>
      <c r="AA772" s="279"/>
      <c r="AB772" s="279"/>
      <c r="AC772" s="279"/>
      <c r="AD772" s="279"/>
      <c r="AE772" s="279"/>
      <c r="AF772" s="279"/>
      <c r="AG772" s="279"/>
      <c r="AH772" s="279"/>
      <c r="AI772" s="279"/>
      <c r="AJ772" s="279"/>
      <c r="AK772" s="279"/>
      <c r="AL772" s="279"/>
      <c r="AM772" s="279"/>
      <c r="AN772" s="279"/>
      <c r="AO772" s="279"/>
      <c r="AP772" s="279"/>
      <c r="AQ772" s="279"/>
      <c r="AR772" s="279"/>
      <c r="AS772" s="279"/>
      <c r="AT772" s="279"/>
      <c r="AU772" s="279"/>
      <c r="AV772" s="279"/>
      <c r="AW772" s="279"/>
      <c r="AX772" s="279"/>
      <c r="AY772" s="279"/>
      <c r="AZ772" s="279"/>
      <c r="BA772" s="279"/>
      <c r="BB772" s="279"/>
      <c r="BC772" s="279"/>
      <c r="BD772" s="279"/>
      <c r="BE772" s="279"/>
      <c r="BF772" s="279"/>
      <c r="BG772" s="279"/>
      <c r="BH772" s="279"/>
      <c r="BI772" s="279"/>
      <c r="BJ772" s="279"/>
      <c r="BK772" s="279"/>
      <c r="BL772" s="279"/>
      <c r="BM772" s="279"/>
      <c r="BN772" s="279"/>
      <c r="BO772" s="279"/>
      <c r="BP772" s="279"/>
      <c r="BQ772" s="279"/>
      <c r="BR772" s="279"/>
      <c r="BS772" s="279"/>
      <c r="BT772" s="279"/>
      <c r="BU772" s="279"/>
      <c r="BV772" s="279"/>
      <c r="BW772" s="279"/>
      <c r="BX772" s="279"/>
      <c r="BY772" s="279"/>
      <c r="BZ772" s="279"/>
      <c r="CA772" s="279"/>
      <c r="CB772" s="279"/>
      <c r="CC772" s="279"/>
      <c r="CD772" s="279"/>
      <c r="CE772" s="279"/>
    </row>
    <row r="773" spans="1:83" ht="12.65" customHeight="1" x14ac:dyDescent="0.35">
      <c r="A773" s="209" t="str">
        <f>RIGHT($C$83,3)&amp;"*"&amp;RIGHT($C$82,4)&amp;"*"&amp;AP$55&amp;"*"&amp;"A"</f>
        <v>168*2020*7380*A</v>
      </c>
      <c r="B773" s="278">
        <f>ROUND(AQ59,0)</f>
        <v>0</v>
      </c>
      <c r="C773" s="280">
        <f>ROUND(AP60,2)</f>
        <v>75.41</v>
      </c>
      <c r="D773" s="278">
        <f>ROUND(AP61,0)</f>
        <v>6947784</v>
      </c>
      <c r="E773" s="278">
        <f>ROUND(AP62,0)</f>
        <v>1802238</v>
      </c>
      <c r="F773" s="331">
        <f>ROUND(AP63,0)</f>
        <v>383848</v>
      </c>
      <c r="G773" s="331">
        <f>ROUND(AP64,0)</f>
        <v>34255428</v>
      </c>
      <c r="H773" s="331">
        <f>ROUND(AP65,0)</f>
        <v>34696</v>
      </c>
      <c r="I773" s="331">
        <f>ROUND(AP66,0)</f>
        <v>82873</v>
      </c>
      <c r="J773" s="278">
        <f>ROUND(AP67,0)</f>
        <v>30498</v>
      </c>
      <c r="K773" s="278">
        <f>ROUND(AP68,0)</f>
        <v>377079</v>
      </c>
      <c r="L773" s="278">
        <f>ROUND(AP69,0)</f>
        <v>621676</v>
      </c>
      <c r="M773" s="278">
        <f>ROUND(AP70,0)</f>
        <v>0</v>
      </c>
      <c r="N773" s="278">
        <f>ROUND(AP75,0)</f>
        <v>214369574</v>
      </c>
      <c r="O773" s="278">
        <f>ROUND(AP73,0)</f>
        <v>426869</v>
      </c>
      <c r="P773" s="278">
        <f>IF(AP76&gt;0,ROUND(AP76,0),0)</f>
        <v>18690</v>
      </c>
      <c r="Q773" s="278">
        <f>IF(AP77&gt;0,ROUND(AP77,0),0)</f>
        <v>0</v>
      </c>
      <c r="R773" s="278">
        <f>IF(AP78&gt;0,ROUND(AP78,0),0)</f>
        <v>0</v>
      </c>
      <c r="S773" s="278">
        <f>IF(AP79&gt;0,ROUND(AP79,0),0)</f>
        <v>0</v>
      </c>
      <c r="T773" s="280">
        <f>IF(AP80&gt;0,ROUND(AP80,2),0)</f>
        <v>12.76</v>
      </c>
      <c r="U773" s="278"/>
      <c r="V773" s="279"/>
      <c r="W773" s="278"/>
      <c r="X773" s="278"/>
      <c r="Y773" s="278" t="e">
        <f t="shared" si="34"/>
        <v>#VALUE!</v>
      </c>
      <c r="Z773" s="279"/>
      <c r="AA773" s="279"/>
      <c r="AB773" s="279"/>
      <c r="AC773" s="279"/>
      <c r="AD773" s="279"/>
      <c r="AE773" s="279"/>
      <c r="AF773" s="279"/>
      <c r="AG773" s="279"/>
      <c r="AH773" s="279"/>
      <c r="AI773" s="279"/>
      <c r="AJ773" s="279"/>
      <c r="AK773" s="279"/>
      <c r="AL773" s="279"/>
      <c r="AM773" s="279"/>
      <c r="AN773" s="279"/>
      <c r="AO773" s="279"/>
      <c r="AP773" s="279"/>
      <c r="AQ773" s="279"/>
      <c r="AR773" s="279"/>
      <c r="AS773" s="279"/>
      <c r="AT773" s="279"/>
      <c r="AU773" s="279"/>
      <c r="AV773" s="279"/>
      <c r="AW773" s="279"/>
      <c r="AX773" s="279"/>
      <c r="AY773" s="279"/>
      <c r="AZ773" s="279"/>
      <c r="BA773" s="279"/>
      <c r="BB773" s="279"/>
      <c r="BC773" s="279"/>
      <c r="BD773" s="279"/>
      <c r="BE773" s="279"/>
      <c r="BF773" s="279"/>
      <c r="BG773" s="279"/>
      <c r="BH773" s="279"/>
      <c r="BI773" s="279"/>
      <c r="BJ773" s="279"/>
      <c r="BK773" s="279"/>
      <c r="BL773" s="279"/>
      <c r="BM773" s="279"/>
      <c r="BN773" s="279"/>
      <c r="BO773" s="279"/>
      <c r="BP773" s="279"/>
      <c r="BQ773" s="279"/>
      <c r="BR773" s="279"/>
      <c r="BS773" s="279"/>
      <c r="BT773" s="279"/>
      <c r="BU773" s="279"/>
      <c r="BV773" s="279"/>
      <c r="BW773" s="279"/>
      <c r="BX773" s="279"/>
      <c r="BY773" s="279"/>
      <c r="BZ773" s="279"/>
      <c r="CA773" s="279"/>
      <c r="CB773" s="279"/>
      <c r="CC773" s="279"/>
      <c r="CD773" s="279"/>
      <c r="CE773" s="279"/>
    </row>
    <row r="774" spans="1:83" ht="12.65" customHeight="1" x14ac:dyDescent="0.35">
      <c r="A774" s="209" t="str">
        <f>RIGHT($C$83,3)&amp;"*"&amp;RIGHT($C$82,4)&amp;"*"&amp;AQ$55&amp;"*"&amp;"A"</f>
        <v>168*2020*7390*A</v>
      </c>
      <c r="B774" s="278">
        <f>ROUND(AR59,0)</f>
        <v>42459</v>
      </c>
      <c r="C774" s="280">
        <f>ROUND(AQ60,2)</f>
        <v>0</v>
      </c>
      <c r="D774" s="278">
        <f>ROUND(AQ61,0)</f>
        <v>0</v>
      </c>
      <c r="E774" s="278">
        <f>ROUND(AQ62,0)</f>
        <v>0</v>
      </c>
      <c r="F774" s="331">
        <f>ROUND(AQ63,0)</f>
        <v>0</v>
      </c>
      <c r="G774" s="331">
        <f>ROUND(AQ64,0)</f>
        <v>0</v>
      </c>
      <c r="H774" s="331">
        <f>ROUND(AQ65,0)</f>
        <v>0</v>
      </c>
      <c r="I774" s="331">
        <f>ROUND(AQ66,0)</f>
        <v>0</v>
      </c>
      <c r="J774" s="278">
        <f>ROUND(AQ67,0)</f>
        <v>0</v>
      </c>
      <c r="K774" s="278">
        <f>ROUND(AQ68,0)</f>
        <v>0</v>
      </c>
      <c r="L774" s="278">
        <f>ROUND(AQ69,0)</f>
        <v>0</v>
      </c>
      <c r="M774" s="278">
        <f>ROUND(AQ70,0)</f>
        <v>0</v>
      </c>
      <c r="N774" s="278">
        <f>ROUND(AQ75,0)</f>
        <v>0</v>
      </c>
      <c r="O774" s="278">
        <f>ROUND(AQ73,0)</f>
        <v>0</v>
      </c>
      <c r="P774" s="278">
        <f>IF(AQ76&gt;0,ROUND(AQ76,0),0)</f>
        <v>0</v>
      </c>
      <c r="Q774" s="278">
        <f>IF(AQ77&gt;0,ROUND(AQ77,0),0)</f>
        <v>0</v>
      </c>
      <c r="R774" s="278">
        <f>IF(AQ78&gt;0,ROUND(AQ78,0),0)</f>
        <v>0</v>
      </c>
      <c r="S774" s="278">
        <f>IF(AQ79&gt;0,ROUND(AQ79,0),0)</f>
        <v>0</v>
      </c>
      <c r="T774" s="280">
        <f>IF(AQ80&gt;0,ROUND(AQ80,2),0)</f>
        <v>0</v>
      </c>
      <c r="U774" s="278"/>
      <c r="V774" s="279"/>
      <c r="W774" s="278"/>
      <c r="X774" s="278"/>
      <c r="Y774" s="278" t="e">
        <f t="shared" si="34"/>
        <v>#VALUE!</v>
      </c>
      <c r="Z774" s="279"/>
      <c r="AA774" s="279"/>
      <c r="AB774" s="279"/>
      <c r="AC774" s="279"/>
      <c r="AD774" s="279"/>
      <c r="AE774" s="279"/>
      <c r="AF774" s="279"/>
      <c r="AG774" s="279"/>
      <c r="AH774" s="279"/>
      <c r="AI774" s="279"/>
      <c r="AJ774" s="279"/>
      <c r="AK774" s="279"/>
      <c r="AL774" s="279"/>
      <c r="AM774" s="279"/>
      <c r="AN774" s="279"/>
      <c r="AO774" s="279"/>
      <c r="AP774" s="279"/>
      <c r="AQ774" s="279"/>
      <c r="AR774" s="279"/>
      <c r="AS774" s="279"/>
      <c r="AT774" s="279"/>
      <c r="AU774" s="279"/>
      <c r="AV774" s="279"/>
      <c r="AW774" s="279"/>
      <c r="AX774" s="279"/>
      <c r="AY774" s="279"/>
      <c r="AZ774" s="279"/>
      <c r="BA774" s="279"/>
      <c r="BB774" s="279"/>
      <c r="BC774" s="279"/>
      <c r="BD774" s="279"/>
      <c r="BE774" s="279"/>
      <c r="BF774" s="279"/>
      <c r="BG774" s="279"/>
      <c r="BH774" s="279"/>
      <c r="BI774" s="279"/>
      <c r="BJ774" s="279"/>
      <c r="BK774" s="279"/>
      <c r="BL774" s="279"/>
      <c r="BM774" s="279"/>
      <c r="BN774" s="279"/>
      <c r="BO774" s="279"/>
      <c r="BP774" s="279"/>
      <c r="BQ774" s="279"/>
      <c r="BR774" s="279"/>
      <c r="BS774" s="279"/>
      <c r="BT774" s="279"/>
      <c r="BU774" s="279"/>
      <c r="BV774" s="279"/>
      <c r="BW774" s="279"/>
      <c r="BX774" s="279"/>
      <c r="BY774" s="279"/>
      <c r="BZ774" s="279"/>
      <c r="CA774" s="279"/>
      <c r="CB774" s="279"/>
      <c r="CC774" s="279"/>
      <c r="CD774" s="279"/>
      <c r="CE774" s="279"/>
    </row>
    <row r="775" spans="1:83" ht="12.65" customHeight="1" x14ac:dyDescent="0.35">
      <c r="A775" s="209" t="str">
        <f>RIGHT($C$83,3)&amp;"*"&amp;RIGHT($C$82,4)&amp;"*"&amp;AR$55&amp;"*"&amp;"A"</f>
        <v>168*2020*7400*A</v>
      </c>
      <c r="B775" s="278">
        <f>ROUND(AS59,0)</f>
        <v>0</v>
      </c>
      <c r="C775" s="280">
        <f>ROUND(AR60,2)</f>
        <v>83.47</v>
      </c>
      <c r="D775" s="278">
        <f>ROUND(AR61,0)</f>
        <v>7352385</v>
      </c>
      <c r="E775" s="278">
        <f>ROUND(AR62,0)</f>
        <v>2040829</v>
      </c>
      <c r="F775" s="331">
        <f>ROUND(AR63,0)</f>
        <v>344494</v>
      </c>
      <c r="G775" s="331">
        <f>ROUND(AR64,0)</f>
        <v>378063</v>
      </c>
      <c r="H775" s="331">
        <f>ROUND(AR65,0)</f>
        <v>8988</v>
      </c>
      <c r="I775" s="331">
        <f>ROUND(AR66,0)</f>
        <v>795794</v>
      </c>
      <c r="J775" s="278">
        <f>ROUND(AR67,0)</f>
        <v>10539</v>
      </c>
      <c r="K775" s="278">
        <f>ROUND(AR68,0)</f>
        <v>489175</v>
      </c>
      <c r="L775" s="278">
        <f>ROUND(AR69,0)</f>
        <v>338150</v>
      </c>
      <c r="M775" s="278">
        <f>ROUND(AR70,0)</f>
        <v>0</v>
      </c>
      <c r="N775" s="278">
        <f>ROUND(AR75,0)</f>
        <v>13678001</v>
      </c>
      <c r="O775" s="278">
        <f>ROUND(AR73,0)</f>
        <v>0</v>
      </c>
      <c r="P775" s="278">
        <f>IF(AR76&gt;0,ROUND(AR76,0),0)</f>
        <v>6827</v>
      </c>
      <c r="Q775" s="278">
        <f>IF(AR77&gt;0,ROUND(AR77,0),0)</f>
        <v>0</v>
      </c>
      <c r="R775" s="278">
        <f>IF(AR78&gt;0,ROUND(AR78,0),0)</f>
        <v>0</v>
      </c>
      <c r="S775" s="278">
        <f>IF(AR79&gt;0,ROUND(AR79,0),0)</f>
        <v>7741</v>
      </c>
      <c r="T775" s="280">
        <f>IF(AR80&gt;0,ROUND(AR80,2),0)</f>
        <v>31.37</v>
      </c>
      <c r="U775" s="278"/>
      <c r="V775" s="279"/>
      <c r="W775" s="278"/>
      <c r="X775" s="278"/>
      <c r="Y775" s="278" t="e">
        <f t="shared" si="34"/>
        <v>#VALUE!</v>
      </c>
      <c r="Z775" s="279"/>
      <c r="AA775" s="279"/>
      <c r="AB775" s="279"/>
      <c r="AC775" s="279"/>
      <c r="AD775" s="279"/>
      <c r="AE775" s="279"/>
      <c r="AF775" s="279"/>
      <c r="AG775" s="279"/>
      <c r="AH775" s="279"/>
      <c r="AI775" s="279"/>
      <c r="AJ775" s="279"/>
      <c r="AK775" s="279"/>
      <c r="AL775" s="279"/>
      <c r="AM775" s="279"/>
      <c r="AN775" s="279"/>
      <c r="AO775" s="279"/>
      <c r="AP775" s="279"/>
      <c r="AQ775" s="279"/>
      <c r="AR775" s="279"/>
      <c r="AS775" s="279"/>
      <c r="AT775" s="279"/>
      <c r="AU775" s="279"/>
      <c r="AV775" s="279"/>
      <c r="AW775" s="279"/>
      <c r="AX775" s="279"/>
      <c r="AY775" s="279"/>
      <c r="AZ775" s="279"/>
      <c r="BA775" s="279"/>
      <c r="BB775" s="279"/>
      <c r="BC775" s="279"/>
      <c r="BD775" s="279"/>
      <c r="BE775" s="279"/>
      <c r="BF775" s="279"/>
      <c r="BG775" s="279"/>
      <c r="BH775" s="279"/>
      <c r="BI775" s="279"/>
      <c r="BJ775" s="279"/>
      <c r="BK775" s="279"/>
      <c r="BL775" s="279"/>
      <c r="BM775" s="279"/>
      <c r="BN775" s="279"/>
      <c r="BO775" s="279"/>
      <c r="BP775" s="279"/>
      <c r="BQ775" s="279"/>
      <c r="BR775" s="279"/>
      <c r="BS775" s="279"/>
      <c r="BT775" s="279"/>
      <c r="BU775" s="279"/>
      <c r="BV775" s="279"/>
      <c r="BW775" s="279"/>
      <c r="BX775" s="279"/>
      <c r="BY775" s="279"/>
      <c r="BZ775" s="279"/>
      <c r="CA775" s="279"/>
      <c r="CB775" s="279"/>
      <c r="CC775" s="279"/>
      <c r="CD775" s="279"/>
      <c r="CE775" s="279"/>
    </row>
    <row r="776" spans="1:83" ht="12.65" customHeight="1" x14ac:dyDescent="0.35">
      <c r="A776" s="209" t="str">
        <f>RIGHT($C$83,3)&amp;"*"&amp;RIGHT($C$82,4)&amp;"*"&amp;AS$55&amp;"*"&amp;"A"</f>
        <v>168*2020*7410*A</v>
      </c>
      <c r="B776" s="278">
        <f>ROUND(AT59,0)</f>
        <v>0</v>
      </c>
      <c r="C776" s="280">
        <f>ROUND(AS60,2)</f>
        <v>0</v>
      </c>
      <c r="D776" s="278">
        <f>ROUND(AS61,0)</f>
        <v>0</v>
      </c>
      <c r="E776" s="278">
        <f>ROUND(AS62,0)</f>
        <v>0</v>
      </c>
      <c r="F776" s="331">
        <f>ROUND(AS63,0)</f>
        <v>0</v>
      </c>
      <c r="G776" s="331">
        <f>ROUND(AS64,0)</f>
        <v>0</v>
      </c>
      <c r="H776" s="331">
        <f>ROUND(AS65,0)</f>
        <v>0</v>
      </c>
      <c r="I776" s="331">
        <f>ROUND(AS66,0)</f>
        <v>0</v>
      </c>
      <c r="J776" s="278">
        <f>ROUND(AS67,0)</f>
        <v>0</v>
      </c>
      <c r="K776" s="278">
        <f>ROUND(AS68,0)</f>
        <v>0</v>
      </c>
      <c r="L776" s="278">
        <f>ROUND(AS69,0)</f>
        <v>0</v>
      </c>
      <c r="M776" s="278">
        <f>ROUND(AS70,0)</f>
        <v>0</v>
      </c>
      <c r="N776" s="278">
        <f>ROUND(AS75,0)</f>
        <v>0</v>
      </c>
      <c r="O776" s="278">
        <f>ROUND(AS73,0)</f>
        <v>0</v>
      </c>
      <c r="P776" s="278">
        <f>IF(AS76&gt;0,ROUND(AS76,0),0)</f>
        <v>0</v>
      </c>
      <c r="Q776" s="278">
        <f>IF(AS77&gt;0,ROUND(AS77,0),0)</f>
        <v>0</v>
      </c>
      <c r="R776" s="278">
        <f>IF(AS78&gt;0,ROUND(AS78,0),0)</f>
        <v>0</v>
      </c>
      <c r="S776" s="278">
        <f>IF(AS79&gt;0,ROUND(AS79,0),0)</f>
        <v>0</v>
      </c>
      <c r="T776" s="280">
        <f>IF(AS80&gt;0,ROUND(AS80,2),0)</f>
        <v>0</v>
      </c>
      <c r="U776" s="278"/>
      <c r="V776" s="279"/>
      <c r="W776" s="278"/>
      <c r="X776" s="278"/>
      <c r="Y776" s="278" t="e">
        <f t="shared" si="34"/>
        <v>#VALUE!</v>
      </c>
      <c r="Z776" s="279"/>
      <c r="AA776" s="279"/>
      <c r="AB776" s="279"/>
      <c r="AC776" s="279"/>
      <c r="AD776" s="279"/>
      <c r="AE776" s="279"/>
      <c r="AF776" s="279"/>
      <c r="AG776" s="279"/>
      <c r="AH776" s="279"/>
      <c r="AI776" s="279"/>
      <c r="AJ776" s="279"/>
      <c r="AK776" s="279"/>
      <c r="AL776" s="279"/>
      <c r="AM776" s="279"/>
      <c r="AN776" s="279"/>
      <c r="AO776" s="279"/>
      <c r="AP776" s="279"/>
      <c r="AQ776" s="279"/>
      <c r="AR776" s="279"/>
      <c r="AS776" s="279"/>
      <c r="AT776" s="279"/>
      <c r="AU776" s="279"/>
      <c r="AV776" s="279"/>
      <c r="AW776" s="279"/>
      <c r="AX776" s="279"/>
      <c r="AY776" s="279"/>
      <c r="AZ776" s="279"/>
      <c r="BA776" s="279"/>
      <c r="BB776" s="279"/>
      <c r="BC776" s="279"/>
      <c r="BD776" s="279"/>
      <c r="BE776" s="279"/>
      <c r="BF776" s="279"/>
      <c r="BG776" s="279"/>
      <c r="BH776" s="279"/>
      <c r="BI776" s="279"/>
      <c r="BJ776" s="279"/>
      <c r="BK776" s="279"/>
      <c r="BL776" s="279"/>
      <c r="BM776" s="279"/>
      <c r="BN776" s="279"/>
      <c r="BO776" s="279"/>
      <c r="BP776" s="279"/>
      <c r="BQ776" s="279"/>
      <c r="BR776" s="279"/>
      <c r="BS776" s="279"/>
      <c r="BT776" s="279"/>
      <c r="BU776" s="279"/>
      <c r="BV776" s="279"/>
      <c r="BW776" s="279"/>
      <c r="BX776" s="279"/>
      <c r="BY776" s="279"/>
      <c r="BZ776" s="279"/>
      <c r="CA776" s="279"/>
      <c r="CB776" s="279"/>
      <c r="CC776" s="279"/>
      <c r="CD776" s="279"/>
      <c r="CE776" s="279"/>
    </row>
    <row r="777" spans="1:83" ht="12.65" customHeight="1" x14ac:dyDescent="0.35">
      <c r="A777" s="209" t="str">
        <f>RIGHT($C$83,3)&amp;"*"&amp;RIGHT($C$82,4)&amp;"*"&amp;AT$55&amp;"*"&amp;"A"</f>
        <v>168*2020*7420*A</v>
      </c>
      <c r="B777" s="278">
        <f>ROUND(AU59,0)</f>
        <v>0</v>
      </c>
      <c r="C777" s="280">
        <f>ROUND(AT60,2)</f>
        <v>0</v>
      </c>
      <c r="D777" s="278">
        <f>ROUND(AT61,0)</f>
        <v>0</v>
      </c>
      <c r="E777" s="278">
        <f>ROUND(AT62,0)</f>
        <v>0</v>
      </c>
      <c r="F777" s="331">
        <f>ROUND(AT63,0)</f>
        <v>0</v>
      </c>
      <c r="G777" s="331">
        <f>ROUND(AT64,0)</f>
        <v>0</v>
      </c>
      <c r="H777" s="331">
        <f>ROUND(AT65,0)</f>
        <v>0</v>
      </c>
      <c r="I777" s="331">
        <f>ROUND(AT66,0)</f>
        <v>0</v>
      </c>
      <c r="J777" s="278">
        <f>ROUND(AT67,0)</f>
        <v>0</v>
      </c>
      <c r="K777" s="278">
        <f>ROUND(AT68,0)</f>
        <v>0</v>
      </c>
      <c r="L777" s="278">
        <f>ROUND(AT69,0)</f>
        <v>0</v>
      </c>
      <c r="M777" s="278">
        <f>ROUND(AT70,0)</f>
        <v>0</v>
      </c>
      <c r="N777" s="278">
        <f>ROUND(AT75,0)</f>
        <v>0</v>
      </c>
      <c r="O777" s="278">
        <f>ROUND(AT73,0)</f>
        <v>0</v>
      </c>
      <c r="P777" s="278">
        <f>IF(AT76&gt;0,ROUND(AT76,0),0)</f>
        <v>0</v>
      </c>
      <c r="Q777" s="278">
        <f>IF(AT77&gt;0,ROUND(AT77,0),0)</f>
        <v>0</v>
      </c>
      <c r="R777" s="278">
        <f>IF(AT78&gt;0,ROUND(AT78,0),0)</f>
        <v>0</v>
      </c>
      <c r="S777" s="278">
        <f>IF(AT79&gt;0,ROUND(AT79,0),0)</f>
        <v>0</v>
      </c>
      <c r="T777" s="280">
        <f>IF(AT80&gt;0,ROUND(AT80,2),0)</f>
        <v>0</v>
      </c>
      <c r="U777" s="278"/>
      <c r="V777" s="279"/>
      <c r="W777" s="278"/>
      <c r="X777" s="278"/>
      <c r="Y777" s="278" t="e">
        <f t="shared" si="34"/>
        <v>#VALUE!</v>
      </c>
      <c r="Z777" s="279"/>
      <c r="AA777" s="279"/>
      <c r="AB777" s="279"/>
      <c r="AC777" s="279"/>
      <c r="AD777" s="279"/>
      <c r="AE777" s="279"/>
      <c r="AF777" s="279"/>
      <c r="AG777" s="279"/>
      <c r="AH777" s="279"/>
      <c r="AI777" s="279"/>
      <c r="AJ777" s="279"/>
      <c r="AK777" s="279"/>
      <c r="AL777" s="279"/>
      <c r="AM777" s="279"/>
      <c r="AN777" s="279"/>
      <c r="AO777" s="279"/>
      <c r="AP777" s="279"/>
      <c r="AQ777" s="279"/>
      <c r="AR777" s="279"/>
      <c r="AS777" s="279"/>
      <c r="AT777" s="279"/>
      <c r="AU777" s="279"/>
      <c r="AV777" s="279"/>
      <c r="AW777" s="279"/>
      <c r="AX777" s="279"/>
      <c r="AY777" s="279"/>
      <c r="AZ777" s="279"/>
      <c r="BA777" s="279"/>
      <c r="BB777" s="279"/>
      <c r="BC777" s="279"/>
      <c r="BD777" s="279"/>
      <c r="BE777" s="279"/>
      <c r="BF777" s="279"/>
      <c r="BG777" s="279"/>
      <c r="BH777" s="279"/>
      <c r="BI777" s="279"/>
      <c r="BJ777" s="279"/>
      <c r="BK777" s="279"/>
      <c r="BL777" s="279"/>
      <c r="BM777" s="279"/>
      <c r="BN777" s="279"/>
      <c r="BO777" s="279"/>
      <c r="BP777" s="279"/>
      <c r="BQ777" s="279"/>
      <c r="BR777" s="279"/>
      <c r="BS777" s="279"/>
      <c r="BT777" s="279"/>
      <c r="BU777" s="279"/>
      <c r="BV777" s="279"/>
      <c r="BW777" s="279"/>
      <c r="BX777" s="279"/>
      <c r="BY777" s="279"/>
      <c r="BZ777" s="279"/>
      <c r="CA777" s="279"/>
      <c r="CB777" s="279"/>
      <c r="CC777" s="279"/>
      <c r="CD777" s="279"/>
      <c r="CE777" s="279"/>
    </row>
    <row r="778" spans="1:83" ht="12.65" customHeight="1" x14ac:dyDescent="0.35">
      <c r="A778" s="209" t="str">
        <f>RIGHT($C$83,3)&amp;"*"&amp;RIGHT($C$82,4)&amp;"*"&amp;AU$55&amp;"*"&amp;"A"</f>
        <v>168*2020*7430*A</v>
      </c>
      <c r="B778" s="278"/>
      <c r="C778" s="280">
        <f>ROUND(AU60,2)</f>
        <v>0</v>
      </c>
      <c r="D778" s="278">
        <f>ROUND(AU61,0)</f>
        <v>0</v>
      </c>
      <c r="E778" s="278">
        <f>ROUND(AU62,0)</f>
        <v>0</v>
      </c>
      <c r="F778" s="331">
        <f>ROUND(AU63,0)</f>
        <v>0</v>
      </c>
      <c r="G778" s="331">
        <f>ROUND(AU64,0)</f>
        <v>0</v>
      </c>
      <c r="H778" s="331">
        <f>ROUND(AU65,0)</f>
        <v>0</v>
      </c>
      <c r="I778" s="331">
        <f>ROUND(AU66,0)</f>
        <v>0</v>
      </c>
      <c r="J778" s="278">
        <f>ROUND(AU67,0)</f>
        <v>0</v>
      </c>
      <c r="K778" s="278">
        <f>ROUND(AU68,0)</f>
        <v>0</v>
      </c>
      <c r="L778" s="278">
        <f>ROUND(AU69,0)</f>
        <v>0</v>
      </c>
      <c r="M778" s="278">
        <f>ROUND(AU70,0)</f>
        <v>0</v>
      </c>
      <c r="N778" s="278">
        <f>ROUND(AU75,0)</f>
        <v>0</v>
      </c>
      <c r="O778" s="278">
        <f>ROUND(AU73,0)</f>
        <v>0</v>
      </c>
      <c r="P778" s="278">
        <f>IF(AU76&gt;0,ROUND(AU76,0),0)</f>
        <v>0</v>
      </c>
      <c r="Q778" s="278">
        <f>IF(AU77&gt;0,ROUND(AU77,0),0)</f>
        <v>0</v>
      </c>
      <c r="R778" s="278">
        <f>IF(AU78&gt;0,ROUND(AU78,0),0)</f>
        <v>0</v>
      </c>
      <c r="S778" s="278">
        <f>IF(AU79&gt;0,ROUND(AU79,0),0)</f>
        <v>0</v>
      </c>
      <c r="T778" s="280">
        <f>IF(AU80&gt;0,ROUND(AU80,2),0)</f>
        <v>0</v>
      </c>
      <c r="U778" s="278"/>
      <c r="V778" s="279"/>
      <c r="W778" s="278"/>
      <c r="X778" s="278"/>
      <c r="Y778" s="278" t="e">
        <f t="shared" si="34"/>
        <v>#VALUE!</v>
      </c>
      <c r="Z778" s="279"/>
      <c r="AA778" s="279"/>
      <c r="AB778" s="279"/>
      <c r="AC778" s="279"/>
      <c r="AD778" s="279"/>
      <c r="AE778" s="279"/>
      <c r="AF778" s="279"/>
      <c r="AG778" s="279"/>
      <c r="AH778" s="279"/>
      <c r="AI778" s="279"/>
      <c r="AJ778" s="279"/>
      <c r="AK778" s="279"/>
      <c r="AL778" s="279"/>
      <c r="AM778" s="279"/>
      <c r="AN778" s="279"/>
      <c r="AO778" s="279"/>
      <c r="AP778" s="279"/>
      <c r="AQ778" s="279"/>
      <c r="AR778" s="279"/>
      <c r="AS778" s="279"/>
      <c r="AT778" s="279"/>
      <c r="AU778" s="279"/>
      <c r="AV778" s="279"/>
      <c r="AW778" s="279"/>
      <c r="AX778" s="279"/>
      <c r="AY778" s="279"/>
      <c r="AZ778" s="279"/>
      <c r="BA778" s="279"/>
      <c r="BB778" s="279"/>
      <c r="BC778" s="279"/>
      <c r="BD778" s="279"/>
      <c r="BE778" s="279"/>
      <c r="BF778" s="279"/>
      <c r="BG778" s="279"/>
      <c r="BH778" s="279"/>
      <c r="BI778" s="279"/>
      <c r="BJ778" s="279"/>
      <c r="BK778" s="279"/>
      <c r="BL778" s="279"/>
      <c r="BM778" s="279"/>
      <c r="BN778" s="279"/>
      <c r="BO778" s="279"/>
      <c r="BP778" s="279"/>
      <c r="BQ778" s="279"/>
      <c r="BR778" s="279"/>
      <c r="BS778" s="279"/>
      <c r="BT778" s="279"/>
      <c r="BU778" s="279"/>
      <c r="BV778" s="279"/>
      <c r="BW778" s="279"/>
      <c r="BX778" s="279"/>
      <c r="BY778" s="279"/>
      <c r="BZ778" s="279"/>
      <c r="CA778" s="279"/>
      <c r="CB778" s="279"/>
      <c r="CC778" s="279"/>
      <c r="CD778" s="279"/>
      <c r="CE778" s="279"/>
    </row>
    <row r="779" spans="1:83" ht="12.65" customHeight="1" x14ac:dyDescent="0.35">
      <c r="A779" s="209" t="str">
        <f>RIGHT($C$83,3)&amp;"*"&amp;RIGHT($C$82,4)&amp;"*"&amp;AV$55&amp;"*"&amp;"A"</f>
        <v>168*2020*7490*A</v>
      </c>
      <c r="B779" s="278"/>
      <c r="C779" s="280">
        <f>ROUND(AV60,2)</f>
        <v>0</v>
      </c>
      <c r="D779" s="278">
        <f>ROUND(AV61,0)</f>
        <v>0</v>
      </c>
      <c r="E779" s="278">
        <f>ROUND(AV62,0)</f>
        <v>0</v>
      </c>
      <c r="F779" s="331">
        <f>ROUND(AV63,0)</f>
        <v>0</v>
      </c>
      <c r="G779" s="331">
        <f>ROUND(AV64,0)</f>
        <v>0</v>
      </c>
      <c r="H779" s="331">
        <f>ROUND(AV65,0)</f>
        <v>0</v>
      </c>
      <c r="I779" s="331">
        <f>ROUND(AV66,0)</f>
        <v>0</v>
      </c>
      <c r="J779" s="278">
        <f>ROUND(AV67,0)</f>
        <v>0</v>
      </c>
      <c r="K779" s="278">
        <f>ROUND(AV68,0)</f>
        <v>0</v>
      </c>
      <c r="L779" s="278">
        <f>ROUND(AV69,0)</f>
        <v>0</v>
      </c>
      <c r="M779" s="278">
        <f>ROUND(AV70,0)</f>
        <v>0</v>
      </c>
      <c r="N779" s="278">
        <f>ROUND(AV75,0)</f>
        <v>0</v>
      </c>
      <c r="O779" s="278">
        <f>ROUND(AV73,0)</f>
        <v>0</v>
      </c>
      <c r="P779" s="278">
        <f>IF(AV76&gt;0,ROUND(AV76,0),0)</f>
        <v>0</v>
      </c>
      <c r="Q779" s="278">
        <f>IF(AV77&gt;0,ROUND(AV77,0),0)</f>
        <v>0</v>
      </c>
      <c r="R779" s="278">
        <f>IF(AV78&gt;0,ROUND(AV78,0),0)</f>
        <v>0</v>
      </c>
      <c r="S779" s="278">
        <f>IF(AV79&gt;0,ROUND(AV79,0),0)</f>
        <v>0</v>
      </c>
      <c r="T779" s="280">
        <f>IF(AV80&gt;0,ROUND(AV80,2),0)</f>
        <v>0</v>
      </c>
      <c r="U779" s="278"/>
      <c r="V779" s="279"/>
      <c r="W779" s="278"/>
      <c r="X779" s="278"/>
      <c r="Y779" s="278" t="e">
        <f t="shared" si="34"/>
        <v>#VALUE!</v>
      </c>
      <c r="Z779" s="279"/>
      <c r="AA779" s="279"/>
      <c r="AB779" s="279"/>
      <c r="AC779" s="279"/>
      <c r="AD779" s="279"/>
      <c r="AE779" s="279"/>
      <c r="AF779" s="279"/>
      <c r="AG779" s="279"/>
      <c r="AH779" s="279"/>
      <c r="AI779" s="279"/>
      <c r="AJ779" s="279"/>
      <c r="AK779" s="279"/>
      <c r="AL779" s="279"/>
      <c r="AM779" s="279"/>
      <c r="AN779" s="279"/>
      <c r="AO779" s="279"/>
      <c r="AP779" s="279"/>
      <c r="AQ779" s="279"/>
      <c r="AR779" s="279"/>
      <c r="AS779" s="279"/>
      <c r="AT779" s="279"/>
      <c r="AU779" s="279"/>
      <c r="AV779" s="279"/>
      <c r="AW779" s="279"/>
      <c r="AX779" s="279"/>
      <c r="AY779" s="279"/>
      <c r="AZ779" s="279"/>
      <c r="BA779" s="279"/>
      <c r="BB779" s="279"/>
      <c r="BC779" s="279"/>
      <c r="BD779" s="279"/>
      <c r="BE779" s="279"/>
      <c r="BF779" s="279"/>
      <c r="BG779" s="279"/>
      <c r="BH779" s="279"/>
      <c r="BI779" s="279"/>
      <c r="BJ779" s="279"/>
      <c r="BK779" s="279"/>
      <c r="BL779" s="279"/>
      <c r="BM779" s="279"/>
      <c r="BN779" s="279"/>
      <c r="BO779" s="279"/>
      <c r="BP779" s="279"/>
      <c r="BQ779" s="279"/>
      <c r="BR779" s="279"/>
      <c r="BS779" s="279"/>
      <c r="BT779" s="279"/>
      <c r="BU779" s="279"/>
      <c r="BV779" s="279"/>
      <c r="BW779" s="279"/>
      <c r="BX779" s="279"/>
      <c r="BY779" s="279"/>
      <c r="BZ779" s="279"/>
      <c r="CA779" s="279"/>
      <c r="CB779" s="279"/>
      <c r="CC779" s="279"/>
      <c r="CD779" s="279"/>
      <c r="CE779" s="279"/>
    </row>
    <row r="780" spans="1:83" ht="12.65" customHeight="1" x14ac:dyDescent="0.35">
      <c r="A780" s="209" t="str">
        <f>RIGHT($C$83,3)&amp;"*"&amp;RIGHT($C$82,4)&amp;"*"&amp;AW$55&amp;"*"&amp;"A"</f>
        <v>168*2020*8200*A</v>
      </c>
      <c r="B780" s="278"/>
      <c r="C780" s="280">
        <f>ROUND(AW60,2)</f>
        <v>0</v>
      </c>
      <c r="D780" s="278">
        <f>ROUND(AW61,0)</f>
        <v>0</v>
      </c>
      <c r="E780" s="278">
        <f>ROUND(AW62,0)</f>
        <v>0</v>
      </c>
      <c r="F780" s="331">
        <f>ROUND(AW63,0)</f>
        <v>0</v>
      </c>
      <c r="G780" s="331">
        <f>ROUND(AW64,0)</f>
        <v>0</v>
      </c>
      <c r="H780" s="331">
        <f>ROUND(AW65,0)</f>
        <v>0</v>
      </c>
      <c r="I780" s="331">
        <f>ROUND(AW66,0)</f>
        <v>0</v>
      </c>
      <c r="J780" s="278">
        <f>ROUND(AW67,0)</f>
        <v>0</v>
      </c>
      <c r="K780" s="278">
        <f>ROUND(AW68,0)</f>
        <v>0</v>
      </c>
      <c r="L780" s="278">
        <f>ROUND(AW69,0)</f>
        <v>0</v>
      </c>
      <c r="M780" s="278">
        <f>ROUND(AW70,0)</f>
        <v>0</v>
      </c>
      <c r="N780" s="278"/>
      <c r="O780" s="278"/>
      <c r="P780" s="278">
        <f>IF(AW76&gt;0,ROUND(AW76,0),0)</f>
        <v>0</v>
      </c>
      <c r="Q780" s="278">
        <f>IF(AW77&gt;0,ROUND(AW77,0),0)</f>
        <v>0</v>
      </c>
      <c r="R780" s="278">
        <f>IF(AW78&gt;0,ROUND(AW78,0),0)</f>
        <v>0</v>
      </c>
      <c r="S780" s="278">
        <f>IF(AW79&gt;0,ROUND(AW79,0),0)</f>
        <v>0</v>
      </c>
      <c r="T780" s="280" t="e">
        <f>IF(AW80&gt;0,ROUND(AW80,2),0)</f>
        <v>#VALUE!</v>
      </c>
      <c r="U780" s="278"/>
      <c r="V780" s="279"/>
      <c r="W780" s="278"/>
      <c r="X780" s="278"/>
      <c r="Y780" s="278"/>
      <c r="Z780" s="279"/>
      <c r="AA780" s="279"/>
      <c r="AB780" s="279"/>
      <c r="AC780" s="279"/>
      <c r="AD780" s="279"/>
      <c r="AE780" s="279"/>
      <c r="AF780" s="279"/>
      <c r="AG780" s="279"/>
      <c r="AH780" s="279"/>
      <c r="AI780" s="279"/>
      <c r="AJ780" s="279"/>
      <c r="AK780" s="279"/>
      <c r="AL780" s="279"/>
      <c r="AM780" s="279"/>
      <c r="AN780" s="279"/>
      <c r="AO780" s="279"/>
      <c r="AP780" s="279"/>
      <c r="AQ780" s="279"/>
      <c r="AR780" s="279"/>
      <c r="AS780" s="279"/>
      <c r="AT780" s="279"/>
      <c r="AU780" s="279"/>
      <c r="AV780" s="279"/>
      <c r="AW780" s="279"/>
      <c r="AX780" s="279"/>
      <c r="AY780" s="279"/>
      <c r="AZ780" s="279"/>
      <c r="BA780" s="279"/>
      <c r="BB780" s="279"/>
      <c r="BC780" s="279"/>
      <c r="BD780" s="279"/>
      <c r="BE780" s="279"/>
      <c r="BF780" s="279"/>
      <c r="BG780" s="279"/>
      <c r="BH780" s="279"/>
      <c r="BI780" s="279"/>
      <c r="BJ780" s="279"/>
      <c r="BK780" s="279"/>
      <c r="BL780" s="279"/>
      <c r="BM780" s="279"/>
      <c r="BN780" s="279"/>
      <c r="BO780" s="279"/>
      <c r="BP780" s="279"/>
      <c r="BQ780" s="279"/>
      <c r="BR780" s="279"/>
      <c r="BS780" s="279"/>
      <c r="BT780" s="279"/>
      <c r="BU780" s="279"/>
      <c r="BV780" s="279"/>
      <c r="BW780" s="279"/>
      <c r="BX780" s="279"/>
      <c r="BY780" s="279"/>
      <c r="BZ780" s="279"/>
      <c r="CA780" s="279"/>
      <c r="CB780" s="279"/>
      <c r="CC780" s="279"/>
      <c r="CD780" s="279"/>
      <c r="CE780" s="279"/>
    </row>
    <row r="781" spans="1:83" ht="12.65" customHeight="1" x14ac:dyDescent="0.35">
      <c r="A781" s="209" t="str">
        <f>RIGHT($C$83,3)&amp;"*"&amp;RIGHT($C$82,4)&amp;"*"&amp;AX$55&amp;"*"&amp;"A"</f>
        <v>168*2020*8310*A</v>
      </c>
      <c r="B781" s="278">
        <f>ROUND(AY59,0)</f>
        <v>992857</v>
      </c>
      <c r="C781" s="280">
        <f>ROUND(AX60,2)</f>
        <v>0</v>
      </c>
      <c r="D781" s="278">
        <f>ROUND(AX61,0)</f>
        <v>0</v>
      </c>
      <c r="E781" s="278">
        <f>ROUND(AX62,0)</f>
        <v>0</v>
      </c>
      <c r="F781" s="331">
        <f>ROUND(AX63,0)</f>
        <v>0</v>
      </c>
      <c r="G781" s="331">
        <f>ROUND(AX64,0)</f>
        <v>0</v>
      </c>
      <c r="H781" s="331">
        <f>ROUND(AX65,0)</f>
        <v>0</v>
      </c>
      <c r="I781" s="331">
        <f>ROUND(AX66,0)</f>
        <v>0</v>
      </c>
      <c r="J781" s="278">
        <f>ROUND(AX67,0)</f>
        <v>0</v>
      </c>
      <c r="K781" s="278">
        <f>ROUND(AX68,0)</f>
        <v>0</v>
      </c>
      <c r="L781" s="278">
        <f>ROUND(AX69,0)</f>
        <v>0</v>
      </c>
      <c r="M781" s="278">
        <f>ROUND(AX70,0)</f>
        <v>0</v>
      </c>
      <c r="N781" s="278"/>
      <c r="O781" s="278"/>
      <c r="P781" s="278">
        <f>IF(AX76&gt;0,ROUND(AX76,0),0)</f>
        <v>0</v>
      </c>
      <c r="Q781" s="278" t="e">
        <f>IF(AX77&gt;0,ROUND(AX77,0),0)</f>
        <v>#VALUE!</v>
      </c>
      <c r="R781" s="278" t="e">
        <f>IF(AX78&gt;0,ROUND(AX78,0),0)</f>
        <v>#VALUE!</v>
      </c>
      <c r="S781" s="278" t="e">
        <f>IF(AX79&gt;0,ROUND(AX79,0),0)</f>
        <v>#VALUE!</v>
      </c>
      <c r="T781" s="280" t="e">
        <f>IF(AX80&gt;0,ROUND(AX80,2),0)</f>
        <v>#VALUE!</v>
      </c>
      <c r="U781" s="278"/>
      <c r="V781" s="279"/>
      <c r="W781" s="278"/>
      <c r="X781" s="278"/>
      <c r="Y781" s="278"/>
      <c r="Z781" s="279"/>
      <c r="AA781" s="279"/>
      <c r="AB781" s="279"/>
      <c r="AC781" s="279"/>
      <c r="AD781" s="279"/>
      <c r="AE781" s="279"/>
      <c r="AF781" s="279"/>
      <c r="AG781" s="279"/>
      <c r="AH781" s="279"/>
      <c r="AI781" s="279"/>
      <c r="AJ781" s="279"/>
      <c r="AK781" s="279"/>
      <c r="AL781" s="279"/>
      <c r="AM781" s="279"/>
      <c r="AN781" s="279"/>
      <c r="AO781" s="279"/>
      <c r="AP781" s="279"/>
      <c r="AQ781" s="279"/>
      <c r="AR781" s="279"/>
      <c r="AS781" s="279"/>
      <c r="AT781" s="279"/>
      <c r="AU781" s="279"/>
      <c r="AV781" s="279"/>
      <c r="AW781" s="279"/>
      <c r="AX781" s="279"/>
      <c r="AY781" s="279"/>
      <c r="AZ781" s="279"/>
      <c r="BA781" s="279"/>
      <c r="BB781" s="279"/>
      <c r="BC781" s="279"/>
      <c r="BD781" s="279"/>
      <c r="BE781" s="279"/>
      <c r="BF781" s="279"/>
      <c r="BG781" s="279"/>
      <c r="BH781" s="279"/>
      <c r="BI781" s="279"/>
      <c r="BJ781" s="279"/>
      <c r="BK781" s="279"/>
      <c r="BL781" s="279"/>
      <c r="BM781" s="279"/>
      <c r="BN781" s="279"/>
      <c r="BO781" s="279"/>
      <c r="BP781" s="279"/>
      <c r="BQ781" s="279"/>
      <c r="BR781" s="279"/>
      <c r="BS781" s="279"/>
      <c r="BT781" s="279"/>
      <c r="BU781" s="279"/>
      <c r="BV781" s="279"/>
      <c r="BW781" s="279"/>
      <c r="BX781" s="279"/>
      <c r="BY781" s="279"/>
      <c r="BZ781" s="279"/>
      <c r="CA781" s="279"/>
      <c r="CB781" s="279"/>
      <c r="CC781" s="279"/>
      <c r="CD781" s="279"/>
      <c r="CE781" s="279"/>
    </row>
    <row r="782" spans="1:83" ht="12.65" customHeight="1" x14ac:dyDescent="0.35">
      <c r="A782" s="209" t="str">
        <f>RIGHT($C$83,3)&amp;"*"&amp;RIGHT($C$82,4)&amp;"*"&amp;AY$55&amp;"*"&amp;"A"</f>
        <v>168*2020*8320*A</v>
      </c>
      <c r="B782" s="278">
        <f>ROUND(AZ59,0)</f>
        <v>0</v>
      </c>
      <c r="C782" s="280">
        <f>ROUND(AY60,2)</f>
        <v>58.4</v>
      </c>
      <c r="D782" s="278">
        <f>ROUND(AY61,0)</f>
        <v>2651271</v>
      </c>
      <c r="E782" s="278">
        <f>ROUND(AY62,0)</f>
        <v>892922</v>
      </c>
      <c r="F782" s="331">
        <f>ROUND(AY63,0)</f>
        <v>0</v>
      </c>
      <c r="G782" s="331">
        <f>ROUND(AY64,0)</f>
        <v>1593983</v>
      </c>
      <c r="H782" s="331">
        <f>ROUND(AY65,0)</f>
        <v>7890</v>
      </c>
      <c r="I782" s="331">
        <f>ROUND(AY66,0)</f>
        <v>136069</v>
      </c>
      <c r="J782" s="278">
        <f>ROUND(AY67,0)</f>
        <v>16453</v>
      </c>
      <c r="K782" s="278">
        <f>ROUND(AY68,0)</f>
        <v>0</v>
      </c>
      <c r="L782" s="278">
        <f>ROUND(AY69,0)</f>
        <v>81405</v>
      </c>
      <c r="M782" s="278">
        <f>ROUND(AY70,0)</f>
        <v>0</v>
      </c>
      <c r="N782" s="278"/>
      <c r="O782" s="278"/>
      <c r="P782" s="278">
        <f>IF(AY76&gt;0,ROUND(AY76,0),0)</f>
        <v>8453</v>
      </c>
      <c r="Q782" s="278" t="e">
        <f>IF(AY77&gt;0,ROUND(AY77,0),0)</f>
        <v>#VALUE!</v>
      </c>
      <c r="R782" s="278" t="e">
        <f>IF(AY78&gt;0,ROUND(AY78,0),0)</f>
        <v>#VALUE!</v>
      </c>
      <c r="S782" s="278" t="e">
        <f>IF(AY79&gt;0,ROUND(AY79,0),0)</f>
        <v>#VALUE!</v>
      </c>
      <c r="T782" s="280" t="e">
        <f>IF(AY80&gt;0,ROUND(AY80,2),0)</f>
        <v>#VALUE!</v>
      </c>
      <c r="U782" s="278"/>
      <c r="V782" s="279"/>
      <c r="W782" s="278"/>
      <c r="X782" s="278"/>
      <c r="Y782" s="278"/>
      <c r="Z782" s="279"/>
      <c r="AA782" s="279"/>
      <c r="AB782" s="279"/>
      <c r="AC782" s="279"/>
      <c r="AD782" s="279"/>
      <c r="AE782" s="279"/>
      <c r="AF782" s="279"/>
      <c r="AG782" s="279"/>
      <c r="AH782" s="279"/>
      <c r="AI782" s="279"/>
      <c r="AJ782" s="279"/>
      <c r="AK782" s="279"/>
      <c r="AL782" s="279"/>
      <c r="AM782" s="279"/>
      <c r="AN782" s="279"/>
      <c r="AO782" s="279"/>
      <c r="AP782" s="279"/>
      <c r="AQ782" s="279"/>
      <c r="AR782" s="279"/>
      <c r="AS782" s="279"/>
      <c r="AT782" s="279"/>
      <c r="AU782" s="279"/>
      <c r="AV782" s="279"/>
      <c r="AW782" s="279"/>
      <c r="AX782" s="279"/>
      <c r="AY782" s="279"/>
      <c r="AZ782" s="279"/>
      <c r="BA782" s="279"/>
      <c r="BB782" s="279"/>
      <c r="BC782" s="279"/>
      <c r="BD782" s="279"/>
      <c r="BE782" s="279"/>
      <c r="BF782" s="279"/>
      <c r="BG782" s="279"/>
      <c r="BH782" s="279"/>
      <c r="BI782" s="279"/>
      <c r="BJ782" s="279"/>
      <c r="BK782" s="279"/>
      <c r="BL782" s="279"/>
      <c r="BM782" s="279"/>
      <c r="BN782" s="279"/>
      <c r="BO782" s="279"/>
      <c r="BP782" s="279"/>
      <c r="BQ782" s="279"/>
      <c r="BR782" s="279"/>
      <c r="BS782" s="279"/>
      <c r="BT782" s="279"/>
      <c r="BU782" s="279"/>
      <c r="BV782" s="279"/>
      <c r="BW782" s="279"/>
      <c r="BX782" s="279"/>
      <c r="BY782" s="279"/>
      <c r="BZ782" s="279"/>
      <c r="CA782" s="279"/>
      <c r="CB782" s="279"/>
      <c r="CC782" s="279"/>
      <c r="CD782" s="279"/>
      <c r="CE782" s="279"/>
    </row>
    <row r="783" spans="1:83" ht="12.65" customHeight="1" x14ac:dyDescent="0.35">
      <c r="A783" s="209" t="str">
        <f>RIGHT($C$83,3)&amp;"*"&amp;RIGHT($C$82,4)&amp;"*"&amp;AZ$55&amp;"*"&amp;"A"</f>
        <v>168*2020*8330*A</v>
      </c>
      <c r="B783" s="278">
        <f>ROUND(BA59,0)</f>
        <v>0</v>
      </c>
      <c r="C783" s="280">
        <f>ROUND(AZ60,2)</f>
        <v>0</v>
      </c>
      <c r="D783" s="278">
        <f>ROUND(AZ61,0)</f>
        <v>0</v>
      </c>
      <c r="E783" s="278">
        <f>ROUND(AZ62,0)</f>
        <v>0</v>
      </c>
      <c r="F783" s="331">
        <f>ROUND(AZ63,0)</f>
        <v>0</v>
      </c>
      <c r="G783" s="331">
        <f>ROUND(AZ64,0)</f>
        <v>0</v>
      </c>
      <c r="H783" s="331">
        <f>ROUND(AZ65,0)</f>
        <v>0</v>
      </c>
      <c r="I783" s="331">
        <f>ROUND(AZ66,0)</f>
        <v>0</v>
      </c>
      <c r="J783" s="278">
        <f>ROUND(AZ67,0)</f>
        <v>0</v>
      </c>
      <c r="K783" s="278">
        <f>ROUND(AZ68,0)</f>
        <v>0</v>
      </c>
      <c r="L783" s="278">
        <f>ROUND(AZ69,0)</f>
        <v>0</v>
      </c>
      <c r="M783" s="278">
        <f>ROUND(AZ70,0)</f>
        <v>0</v>
      </c>
      <c r="N783" s="278"/>
      <c r="O783" s="278"/>
      <c r="P783" s="278">
        <f>IF(AZ76&gt;0,ROUND(AZ76,0),0)</f>
        <v>0</v>
      </c>
      <c r="Q783" s="278">
        <f>IF(AZ77&gt;0,ROUND(AZ77,0),0)</f>
        <v>714695</v>
      </c>
      <c r="R783" s="278" t="e">
        <f>IF(AZ78&gt;0,ROUND(AZ78,0),0)</f>
        <v>#VALUE!</v>
      </c>
      <c r="S783" s="278" t="e">
        <f>IF(AZ79&gt;0,ROUND(AZ79,0),0)</f>
        <v>#VALUE!</v>
      </c>
      <c r="T783" s="280" t="e">
        <f>IF(AZ80&gt;0,ROUND(AZ80,2),0)</f>
        <v>#VALUE!</v>
      </c>
      <c r="U783" s="278"/>
      <c r="V783" s="279"/>
      <c r="W783" s="278"/>
      <c r="X783" s="278"/>
      <c r="Y783" s="278"/>
      <c r="Z783" s="279"/>
      <c r="AA783" s="279"/>
      <c r="AB783" s="279"/>
      <c r="AC783" s="279"/>
      <c r="AD783" s="279"/>
      <c r="AE783" s="279"/>
      <c r="AF783" s="279"/>
      <c r="AG783" s="279"/>
      <c r="AH783" s="279"/>
      <c r="AI783" s="279"/>
      <c r="AJ783" s="279"/>
      <c r="AK783" s="279"/>
      <c r="AL783" s="279"/>
      <c r="AM783" s="279"/>
      <c r="AN783" s="279"/>
      <c r="AO783" s="279"/>
      <c r="AP783" s="279"/>
      <c r="AQ783" s="279"/>
      <c r="AR783" s="279"/>
      <c r="AS783" s="279"/>
      <c r="AT783" s="279"/>
      <c r="AU783" s="279"/>
      <c r="AV783" s="279"/>
      <c r="AW783" s="279"/>
      <c r="AX783" s="279"/>
      <c r="AY783" s="279"/>
      <c r="AZ783" s="279"/>
      <c r="BA783" s="279"/>
      <c r="BB783" s="279"/>
      <c r="BC783" s="279"/>
      <c r="BD783" s="279"/>
      <c r="BE783" s="279"/>
      <c r="BF783" s="279"/>
      <c r="BG783" s="279"/>
      <c r="BH783" s="279"/>
      <c r="BI783" s="279"/>
      <c r="BJ783" s="279"/>
      <c r="BK783" s="279"/>
      <c r="BL783" s="279"/>
      <c r="BM783" s="279"/>
      <c r="BN783" s="279"/>
      <c r="BO783" s="279"/>
      <c r="BP783" s="279"/>
      <c r="BQ783" s="279"/>
      <c r="BR783" s="279"/>
      <c r="BS783" s="279"/>
      <c r="BT783" s="279"/>
      <c r="BU783" s="279"/>
      <c r="BV783" s="279"/>
      <c r="BW783" s="279"/>
      <c r="BX783" s="279"/>
      <c r="BY783" s="279"/>
      <c r="BZ783" s="279"/>
      <c r="CA783" s="279"/>
      <c r="CB783" s="279"/>
      <c r="CC783" s="279"/>
      <c r="CD783" s="279"/>
      <c r="CE783" s="279"/>
    </row>
    <row r="784" spans="1:83" ht="12.65" customHeight="1" x14ac:dyDescent="0.35">
      <c r="A784" s="209" t="str">
        <f>RIGHT($C$83,3)&amp;"*"&amp;RIGHT($C$82,4)&amp;"*"&amp;BA$55&amp;"*"&amp;"A"</f>
        <v>168*2020*8350*A</v>
      </c>
      <c r="B784" s="278"/>
      <c r="C784" s="280">
        <f>ROUND(BA60,2)</f>
        <v>14.98</v>
      </c>
      <c r="D784" s="278">
        <f>ROUND(BA61,0)</f>
        <v>647507</v>
      </c>
      <c r="E784" s="278">
        <f>ROUND(BA62,0)</f>
        <v>228496</v>
      </c>
      <c r="F784" s="331">
        <f>ROUND(BA63,0)</f>
        <v>0</v>
      </c>
      <c r="G784" s="331">
        <f>ROUND(BA64,0)</f>
        <v>291450</v>
      </c>
      <c r="H784" s="331">
        <f>ROUND(BA65,0)</f>
        <v>4156</v>
      </c>
      <c r="I784" s="331">
        <f>ROUND(BA66,0)</f>
        <v>131253</v>
      </c>
      <c r="J784" s="278">
        <f>ROUND(BA67,0)</f>
        <v>14444</v>
      </c>
      <c r="K784" s="278">
        <f>ROUND(BA68,0)</f>
        <v>0</v>
      </c>
      <c r="L784" s="278">
        <f>ROUND(BA69,0)</f>
        <v>297</v>
      </c>
      <c r="M784" s="278">
        <f>ROUND(BA70,0)</f>
        <v>0</v>
      </c>
      <c r="N784" s="278"/>
      <c r="O784" s="278"/>
      <c r="P784" s="278">
        <f>IF(BA76&gt;0,ROUND(BA76,0),0)</f>
        <v>0</v>
      </c>
      <c r="Q784" s="278">
        <f>IF(BA77&gt;0,ROUND(BA77,0),0)</f>
        <v>0</v>
      </c>
      <c r="R784" s="278">
        <f>IF(BA78&gt;0,ROUND(BA78,0),0)</f>
        <v>0</v>
      </c>
      <c r="S784" s="278" t="e">
        <f>IF(BA79&gt;0,ROUND(BA79,0),0)</f>
        <v>#VALUE!</v>
      </c>
      <c r="T784" s="280" t="e">
        <f>IF(BA80&gt;0,ROUND(BA80,2),0)</f>
        <v>#VALUE!</v>
      </c>
      <c r="U784" s="278"/>
      <c r="V784" s="279"/>
      <c r="W784" s="278"/>
      <c r="X784" s="278"/>
      <c r="Y784" s="278"/>
      <c r="Z784" s="279"/>
      <c r="AA784" s="279"/>
      <c r="AB784" s="279"/>
      <c r="AC784" s="279"/>
      <c r="AD784" s="279"/>
      <c r="AE784" s="279"/>
      <c r="AF784" s="279"/>
      <c r="AG784" s="279"/>
      <c r="AH784" s="279"/>
      <c r="AI784" s="279"/>
      <c r="AJ784" s="279"/>
      <c r="AK784" s="279"/>
      <c r="AL784" s="279"/>
      <c r="AM784" s="279"/>
      <c r="AN784" s="279"/>
      <c r="AO784" s="279"/>
      <c r="AP784" s="279"/>
      <c r="AQ784" s="279"/>
      <c r="AR784" s="279"/>
      <c r="AS784" s="279"/>
      <c r="AT784" s="279"/>
      <c r="AU784" s="279"/>
      <c r="AV784" s="279"/>
      <c r="AW784" s="279"/>
      <c r="AX784" s="279"/>
      <c r="AY784" s="279"/>
      <c r="AZ784" s="279"/>
      <c r="BA784" s="279"/>
      <c r="BB784" s="279"/>
      <c r="BC784" s="279"/>
      <c r="BD784" s="279"/>
      <c r="BE784" s="279"/>
      <c r="BF784" s="279"/>
      <c r="BG784" s="279"/>
      <c r="BH784" s="279"/>
      <c r="BI784" s="279"/>
      <c r="BJ784" s="279"/>
      <c r="BK784" s="279"/>
      <c r="BL784" s="279"/>
      <c r="BM784" s="279"/>
      <c r="BN784" s="279"/>
      <c r="BO784" s="279"/>
      <c r="BP784" s="279"/>
      <c r="BQ784" s="279"/>
      <c r="BR784" s="279"/>
      <c r="BS784" s="279"/>
      <c r="BT784" s="279"/>
      <c r="BU784" s="279"/>
      <c r="BV784" s="279"/>
      <c r="BW784" s="279"/>
      <c r="BX784" s="279"/>
      <c r="BY784" s="279"/>
      <c r="BZ784" s="279"/>
      <c r="CA784" s="279"/>
      <c r="CB784" s="279"/>
      <c r="CC784" s="279"/>
      <c r="CD784" s="279"/>
      <c r="CE784" s="279"/>
    </row>
    <row r="785" spans="1:83" ht="12.65" customHeight="1" x14ac:dyDescent="0.35">
      <c r="A785" s="209" t="str">
        <f>RIGHT($C$83,3)&amp;"*"&amp;RIGHT($C$82,4)&amp;"*"&amp;BB$55&amp;"*"&amp;"A"</f>
        <v>168*2020*8360*A</v>
      </c>
      <c r="B785" s="278"/>
      <c r="C785" s="280">
        <f>ROUND(BB60,2)</f>
        <v>27.16</v>
      </c>
      <c r="D785" s="278">
        <f>ROUND(BB61,0)</f>
        <v>2139214</v>
      </c>
      <c r="E785" s="278">
        <f>ROUND(BB62,0)</f>
        <v>696992</v>
      </c>
      <c r="F785" s="331">
        <f>ROUND(BB63,0)</f>
        <v>10075</v>
      </c>
      <c r="G785" s="331">
        <f>ROUND(BB64,0)</f>
        <v>7870</v>
      </c>
      <c r="H785" s="331">
        <f>ROUND(BB65,0)</f>
        <v>2613</v>
      </c>
      <c r="I785" s="331">
        <f>ROUND(BB66,0)</f>
        <v>547462</v>
      </c>
      <c r="J785" s="278">
        <f>ROUND(BB67,0)</f>
        <v>0</v>
      </c>
      <c r="K785" s="278">
        <f>ROUND(BB68,0)</f>
        <v>0</v>
      </c>
      <c r="L785" s="278">
        <f>ROUND(BB69,0)</f>
        <v>16788</v>
      </c>
      <c r="M785" s="278">
        <f>ROUND(BB70,0)</f>
        <v>0</v>
      </c>
      <c r="N785" s="278"/>
      <c r="O785" s="278"/>
      <c r="P785" s="278">
        <f>IF(BB76&gt;0,ROUND(BB76,0),0)</f>
        <v>859</v>
      </c>
      <c r="Q785" s="278">
        <f>IF(BB77&gt;0,ROUND(BB77,0),0)</f>
        <v>0</v>
      </c>
      <c r="R785" s="278">
        <f>IF(BB78&gt;0,ROUND(BB78,0),0)</f>
        <v>0</v>
      </c>
      <c r="S785" s="278">
        <f>IF(BB79&gt;0,ROUND(BB79,0),0)</f>
        <v>0</v>
      </c>
      <c r="T785" s="280" t="e">
        <f>IF(BB80&gt;0,ROUND(BB80,2),0)</f>
        <v>#VALUE!</v>
      </c>
      <c r="U785" s="278"/>
      <c r="V785" s="279"/>
      <c r="W785" s="278"/>
      <c r="X785" s="278"/>
      <c r="Y785" s="278"/>
      <c r="Z785" s="279"/>
      <c r="AA785" s="279"/>
      <c r="AB785" s="279"/>
      <c r="AC785" s="279"/>
      <c r="AD785" s="279"/>
      <c r="AE785" s="279"/>
      <c r="AF785" s="279"/>
      <c r="AG785" s="279"/>
      <c r="AH785" s="279"/>
      <c r="AI785" s="279"/>
      <c r="AJ785" s="279"/>
      <c r="AK785" s="279"/>
      <c r="AL785" s="279"/>
      <c r="AM785" s="279"/>
      <c r="AN785" s="279"/>
      <c r="AO785" s="279"/>
      <c r="AP785" s="279"/>
      <c r="AQ785" s="279"/>
      <c r="AR785" s="279"/>
      <c r="AS785" s="279"/>
      <c r="AT785" s="279"/>
      <c r="AU785" s="279"/>
      <c r="AV785" s="279"/>
      <c r="AW785" s="279"/>
      <c r="AX785" s="279"/>
      <c r="AY785" s="279"/>
      <c r="AZ785" s="279"/>
      <c r="BA785" s="279"/>
      <c r="BB785" s="279"/>
      <c r="BC785" s="279"/>
      <c r="BD785" s="279"/>
      <c r="BE785" s="279"/>
      <c r="BF785" s="279"/>
      <c r="BG785" s="279"/>
      <c r="BH785" s="279"/>
      <c r="BI785" s="279"/>
      <c r="BJ785" s="279"/>
      <c r="BK785" s="279"/>
      <c r="BL785" s="279"/>
      <c r="BM785" s="279"/>
      <c r="BN785" s="279"/>
      <c r="BO785" s="279"/>
      <c r="BP785" s="279"/>
      <c r="BQ785" s="279"/>
      <c r="BR785" s="279"/>
      <c r="BS785" s="279"/>
      <c r="BT785" s="279"/>
      <c r="BU785" s="279"/>
      <c r="BV785" s="279"/>
      <c r="BW785" s="279"/>
      <c r="BX785" s="279"/>
      <c r="BY785" s="279"/>
      <c r="BZ785" s="279"/>
      <c r="CA785" s="279"/>
      <c r="CB785" s="279"/>
      <c r="CC785" s="279"/>
      <c r="CD785" s="279"/>
      <c r="CE785" s="279"/>
    </row>
    <row r="786" spans="1:83" ht="12.65" customHeight="1" x14ac:dyDescent="0.35">
      <c r="A786" s="209" t="str">
        <f>RIGHT($C$83,3)&amp;"*"&amp;RIGHT($C$82,4)&amp;"*"&amp;BC$55&amp;"*"&amp;"A"</f>
        <v>168*2020*8370*A</v>
      </c>
      <c r="B786" s="278"/>
      <c r="C786" s="280">
        <f>ROUND(BC60,2)</f>
        <v>0</v>
      </c>
      <c r="D786" s="278">
        <f>ROUND(BC61,0)</f>
        <v>0</v>
      </c>
      <c r="E786" s="278">
        <f>ROUND(BC62,0)</f>
        <v>0</v>
      </c>
      <c r="F786" s="331">
        <f>ROUND(BC63,0)</f>
        <v>0</v>
      </c>
      <c r="G786" s="331">
        <f>ROUND(BC64,0)</f>
        <v>0</v>
      </c>
      <c r="H786" s="331">
        <f>ROUND(BC65,0)</f>
        <v>0</v>
      </c>
      <c r="I786" s="331">
        <f>ROUND(BC66,0)</f>
        <v>0</v>
      </c>
      <c r="J786" s="278">
        <f>ROUND(BC67,0)</f>
        <v>0</v>
      </c>
      <c r="K786" s="278">
        <f>ROUND(BC68,0)</f>
        <v>0</v>
      </c>
      <c r="L786" s="278">
        <f>ROUND(BC69,0)</f>
        <v>0</v>
      </c>
      <c r="M786" s="278">
        <f>ROUND(BC70,0)</f>
        <v>0</v>
      </c>
      <c r="N786" s="278"/>
      <c r="O786" s="278"/>
      <c r="P786" s="278">
        <f>IF(BC76&gt;0,ROUND(BC76,0),0)</f>
        <v>0</v>
      </c>
      <c r="Q786" s="278">
        <f>IF(BC77&gt;0,ROUND(BC77,0),0)</f>
        <v>0</v>
      </c>
      <c r="R786" s="278">
        <f>IF(BC78&gt;0,ROUND(BC78,0),0)</f>
        <v>0</v>
      </c>
      <c r="S786" s="278">
        <f>IF(BC79&gt;0,ROUND(BC79,0),0)</f>
        <v>0</v>
      </c>
      <c r="T786" s="280" t="e">
        <f>IF(BC80&gt;0,ROUND(BC80,2),0)</f>
        <v>#VALUE!</v>
      </c>
      <c r="U786" s="278"/>
      <c r="V786" s="279"/>
      <c r="W786" s="278"/>
      <c r="X786" s="278"/>
      <c r="Y786" s="278"/>
      <c r="Z786" s="279"/>
      <c r="AA786" s="279"/>
      <c r="AB786" s="279"/>
      <c r="AC786" s="279"/>
      <c r="AD786" s="279"/>
      <c r="AE786" s="279"/>
      <c r="AF786" s="279"/>
      <c r="AG786" s="279"/>
      <c r="AH786" s="279"/>
      <c r="AI786" s="279"/>
      <c r="AJ786" s="279"/>
      <c r="AK786" s="279"/>
      <c r="AL786" s="279"/>
      <c r="AM786" s="279"/>
      <c r="AN786" s="279"/>
      <c r="AO786" s="279"/>
      <c r="AP786" s="279"/>
      <c r="AQ786" s="279"/>
      <c r="AR786" s="279"/>
      <c r="AS786" s="279"/>
      <c r="AT786" s="279"/>
      <c r="AU786" s="279"/>
      <c r="AV786" s="279"/>
      <c r="AW786" s="279"/>
      <c r="AX786" s="279"/>
      <c r="AY786" s="279"/>
      <c r="AZ786" s="279"/>
      <c r="BA786" s="279"/>
      <c r="BB786" s="279"/>
      <c r="BC786" s="279"/>
      <c r="BD786" s="279"/>
      <c r="BE786" s="279"/>
      <c r="BF786" s="279"/>
      <c r="BG786" s="279"/>
      <c r="BH786" s="279"/>
      <c r="BI786" s="279"/>
      <c r="BJ786" s="279"/>
      <c r="BK786" s="279"/>
      <c r="BL786" s="279"/>
      <c r="BM786" s="279"/>
      <c r="BN786" s="279"/>
      <c r="BO786" s="279"/>
      <c r="BP786" s="279"/>
      <c r="BQ786" s="279"/>
      <c r="BR786" s="279"/>
      <c r="BS786" s="279"/>
      <c r="BT786" s="279"/>
      <c r="BU786" s="279"/>
      <c r="BV786" s="279"/>
      <c r="BW786" s="279"/>
      <c r="BX786" s="279"/>
      <c r="BY786" s="279"/>
      <c r="BZ786" s="279"/>
      <c r="CA786" s="279"/>
      <c r="CB786" s="279"/>
      <c r="CC786" s="279"/>
      <c r="CD786" s="279"/>
      <c r="CE786" s="279"/>
    </row>
    <row r="787" spans="1:83" ht="12.65" customHeight="1" x14ac:dyDescent="0.35">
      <c r="A787" s="209" t="str">
        <f>RIGHT($C$83,3)&amp;"*"&amp;RIGHT($C$82,4)&amp;"*"&amp;BD$55&amp;"*"&amp;"A"</f>
        <v>168*2020*8420*A</v>
      </c>
      <c r="B787" s="278">
        <f>ROUND(BE59,0)</f>
        <v>354089</v>
      </c>
      <c r="C787" s="280">
        <f>ROUND(BD60,2)</f>
        <v>0</v>
      </c>
      <c r="D787" s="278">
        <f>ROUND(BD61,0)</f>
        <v>0</v>
      </c>
      <c r="E787" s="278">
        <f>ROUND(BD62,0)</f>
        <v>0</v>
      </c>
      <c r="F787" s="331">
        <f>ROUND(BD63,0)</f>
        <v>0</v>
      </c>
      <c r="G787" s="331">
        <f>ROUND(BD64,0)</f>
        <v>177897</v>
      </c>
      <c r="H787" s="331">
        <f>ROUND(BD65,0)</f>
        <v>3387</v>
      </c>
      <c r="I787" s="331">
        <f>ROUND(BD66,0)</f>
        <v>42399</v>
      </c>
      <c r="J787" s="278">
        <f>ROUND(BD67,0)</f>
        <v>0</v>
      </c>
      <c r="K787" s="278">
        <f>ROUND(BD68,0)</f>
        <v>0</v>
      </c>
      <c r="L787" s="278">
        <f>ROUND(BD69,0)</f>
        <v>0</v>
      </c>
      <c r="M787" s="278">
        <f>ROUND(BD70,0)</f>
        <v>0</v>
      </c>
      <c r="N787" s="278"/>
      <c r="O787" s="278"/>
      <c r="P787" s="278">
        <f>IF(BD76&gt;0,ROUND(BD76,0),0)</f>
        <v>5582</v>
      </c>
      <c r="Q787" s="278" t="e">
        <f>IF(BD77&gt;0,ROUND(BD77,0),0)</f>
        <v>#VALUE!</v>
      </c>
      <c r="R787" s="278" t="e">
        <f>IF(BD78&gt;0,ROUND(BD78,0),0)</f>
        <v>#VALUE!</v>
      </c>
      <c r="S787" s="278" t="e">
        <f>IF(BD79&gt;0,ROUND(BD79,0),0)</f>
        <v>#VALUE!</v>
      </c>
      <c r="T787" s="280" t="e">
        <f>IF(BD80&gt;0,ROUND(BD80,2),0)</f>
        <v>#VALUE!</v>
      </c>
      <c r="U787" s="278"/>
      <c r="V787" s="279"/>
      <c r="W787" s="278"/>
      <c r="X787" s="278"/>
      <c r="Y787" s="278"/>
      <c r="Z787" s="279"/>
      <c r="AA787" s="279"/>
      <c r="AB787" s="279"/>
      <c r="AC787" s="279"/>
      <c r="AD787" s="279"/>
      <c r="AE787" s="279"/>
      <c r="AF787" s="279"/>
      <c r="AG787" s="279"/>
      <c r="AH787" s="279"/>
      <c r="AI787" s="279"/>
      <c r="AJ787" s="279"/>
      <c r="AK787" s="279"/>
      <c r="AL787" s="279"/>
      <c r="AM787" s="279"/>
      <c r="AN787" s="279"/>
      <c r="AO787" s="279"/>
      <c r="AP787" s="279"/>
      <c r="AQ787" s="279"/>
      <c r="AR787" s="279"/>
      <c r="AS787" s="279"/>
      <c r="AT787" s="279"/>
      <c r="AU787" s="279"/>
      <c r="AV787" s="279"/>
      <c r="AW787" s="279"/>
      <c r="AX787" s="279"/>
      <c r="AY787" s="279"/>
      <c r="AZ787" s="279"/>
      <c r="BA787" s="279"/>
      <c r="BB787" s="279"/>
      <c r="BC787" s="279"/>
      <c r="BD787" s="279"/>
      <c r="BE787" s="279"/>
      <c r="BF787" s="279"/>
      <c r="BG787" s="279"/>
      <c r="BH787" s="279"/>
      <c r="BI787" s="279"/>
      <c r="BJ787" s="279"/>
      <c r="BK787" s="279"/>
      <c r="BL787" s="279"/>
      <c r="BM787" s="279"/>
      <c r="BN787" s="279"/>
      <c r="BO787" s="279"/>
      <c r="BP787" s="279"/>
      <c r="BQ787" s="279"/>
      <c r="BR787" s="279"/>
      <c r="BS787" s="279"/>
      <c r="BT787" s="279"/>
      <c r="BU787" s="279"/>
      <c r="BV787" s="279"/>
      <c r="BW787" s="279"/>
      <c r="BX787" s="279"/>
      <c r="BY787" s="279"/>
      <c r="BZ787" s="279"/>
      <c r="CA787" s="279"/>
      <c r="CB787" s="279"/>
      <c r="CC787" s="279"/>
      <c r="CD787" s="279"/>
      <c r="CE787" s="279"/>
    </row>
    <row r="788" spans="1:83" ht="12.65" customHeight="1" x14ac:dyDescent="0.35">
      <c r="A788" s="209" t="str">
        <f>RIGHT($C$83,3)&amp;"*"&amp;RIGHT($C$82,4)&amp;"*"&amp;BE$55&amp;"*"&amp;"A"</f>
        <v>168*2020*8430*A</v>
      </c>
      <c r="B788" s="278"/>
      <c r="C788" s="280">
        <f>ROUND(BE60,2)</f>
        <v>13.24</v>
      </c>
      <c r="D788" s="278">
        <f>ROUND(BE61,0)</f>
        <v>900921</v>
      </c>
      <c r="E788" s="278">
        <f>ROUND(BE62,0)</f>
        <v>255632</v>
      </c>
      <c r="F788" s="331">
        <f>ROUND(BE63,0)</f>
        <v>1503</v>
      </c>
      <c r="G788" s="331">
        <f>ROUND(BE64,0)</f>
        <v>61166</v>
      </c>
      <c r="H788" s="331">
        <f>ROUND(BE65,0)</f>
        <v>893542</v>
      </c>
      <c r="I788" s="331">
        <f>ROUND(BE66,0)</f>
        <v>945765</v>
      </c>
      <c r="J788" s="278">
        <f>ROUND(BE67,0)</f>
        <v>490736</v>
      </c>
      <c r="K788" s="278">
        <f>ROUND(BE68,0)</f>
        <v>238</v>
      </c>
      <c r="L788" s="278">
        <f>ROUND(BE69,0)</f>
        <v>21797</v>
      </c>
      <c r="M788" s="278">
        <f>ROUND(BE70,0)</f>
        <v>0</v>
      </c>
      <c r="N788" s="278"/>
      <c r="O788" s="278"/>
      <c r="P788" s="278">
        <f>IF(BE76&gt;0,ROUND(BE76,0),0)</f>
        <v>33896</v>
      </c>
      <c r="Q788" s="278" t="e">
        <f>IF(BE77&gt;0,ROUND(BE77,0),0)</f>
        <v>#VALUE!</v>
      </c>
      <c r="R788" s="278" t="e">
        <f>IF(BE78&gt;0,ROUND(BE78,0),0)</f>
        <v>#VALUE!</v>
      </c>
      <c r="S788" s="278" t="e">
        <f>IF(BE79&gt;0,ROUND(BE79,0),0)</f>
        <v>#VALUE!</v>
      </c>
      <c r="T788" s="280" t="e">
        <f>IF(BE80&gt;0,ROUND(BE80,2),0)</f>
        <v>#VALUE!</v>
      </c>
      <c r="U788" s="278"/>
      <c r="V788" s="279"/>
      <c r="W788" s="278"/>
      <c r="X788" s="278"/>
      <c r="Y788" s="278"/>
      <c r="Z788" s="279"/>
      <c r="AA788" s="279"/>
      <c r="AB788" s="279"/>
      <c r="AC788" s="279"/>
      <c r="AD788" s="279"/>
      <c r="AE788" s="279"/>
      <c r="AF788" s="279"/>
      <c r="AG788" s="279"/>
      <c r="AH788" s="279"/>
      <c r="AI788" s="279"/>
      <c r="AJ788" s="279"/>
      <c r="AK788" s="279"/>
      <c r="AL788" s="279"/>
      <c r="AM788" s="279"/>
      <c r="AN788" s="279"/>
      <c r="AO788" s="279"/>
      <c r="AP788" s="279"/>
      <c r="AQ788" s="279"/>
      <c r="AR788" s="279"/>
      <c r="AS788" s="279"/>
      <c r="AT788" s="279"/>
      <c r="AU788" s="279"/>
      <c r="AV788" s="279"/>
      <c r="AW788" s="279"/>
      <c r="AX788" s="279"/>
      <c r="AY788" s="279"/>
      <c r="AZ788" s="279"/>
      <c r="BA788" s="279"/>
      <c r="BB788" s="279"/>
      <c r="BC788" s="279"/>
      <c r="BD788" s="279"/>
      <c r="BE788" s="279"/>
      <c r="BF788" s="279"/>
      <c r="BG788" s="279"/>
      <c r="BH788" s="279"/>
      <c r="BI788" s="279"/>
      <c r="BJ788" s="279"/>
      <c r="BK788" s="279"/>
      <c r="BL788" s="279"/>
      <c r="BM788" s="279"/>
      <c r="BN788" s="279"/>
      <c r="BO788" s="279"/>
      <c r="BP788" s="279"/>
      <c r="BQ788" s="279"/>
      <c r="BR788" s="279"/>
      <c r="BS788" s="279"/>
      <c r="BT788" s="279"/>
      <c r="BU788" s="279"/>
      <c r="BV788" s="279"/>
      <c r="BW788" s="279"/>
      <c r="BX788" s="279"/>
      <c r="BY788" s="279"/>
      <c r="BZ788" s="279"/>
      <c r="CA788" s="279"/>
      <c r="CB788" s="279"/>
      <c r="CC788" s="279"/>
      <c r="CD788" s="279"/>
      <c r="CE788" s="279"/>
    </row>
    <row r="789" spans="1:83" ht="12.65" customHeight="1" x14ac:dyDescent="0.35">
      <c r="A789" s="209" t="str">
        <f>RIGHT($C$83,3)&amp;"*"&amp;RIGHT($C$82,4)&amp;"*"&amp;BF$55&amp;"*"&amp;"A"</f>
        <v>168*2020*8460*A</v>
      </c>
      <c r="B789" s="278"/>
      <c r="C789" s="280">
        <f>ROUND(BF60,2)</f>
        <v>53.31</v>
      </c>
      <c r="D789" s="278">
        <f>ROUND(BF61,0)</f>
        <v>2172279</v>
      </c>
      <c r="E789" s="278">
        <f>ROUND(BF62,0)</f>
        <v>851517</v>
      </c>
      <c r="F789" s="331">
        <f>ROUND(BF63,0)</f>
        <v>0</v>
      </c>
      <c r="G789" s="331">
        <f>ROUND(BF64,0)</f>
        <v>431736</v>
      </c>
      <c r="H789" s="331">
        <f>ROUND(BF65,0)</f>
        <v>432179</v>
      </c>
      <c r="I789" s="331">
        <f>ROUND(BF66,0)</f>
        <v>59737</v>
      </c>
      <c r="J789" s="278">
        <f>ROUND(BF67,0)</f>
        <v>1299</v>
      </c>
      <c r="K789" s="278">
        <f>ROUND(BF68,0)</f>
        <v>0</v>
      </c>
      <c r="L789" s="278">
        <f>ROUND(BF69,0)</f>
        <v>3234</v>
      </c>
      <c r="M789" s="278">
        <f>ROUND(BF70,0)</f>
        <v>0</v>
      </c>
      <c r="N789" s="278"/>
      <c r="O789" s="278"/>
      <c r="P789" s="278">
        <f>IF(BF76&gt;0,ROUND(BF76,0),0)</f>
        <v>0</v>
      </c>
      <c r="Q789" s="278">
        <f>IF(BF77&gt;0,ROUND(BF77,0),0)</f>
        <v>0</v>
      </c>
      <c r="R789" s="278" t="e">
        <f>IF(BF78&gt;0,ROUND(BF78,0),0)</f>
        <v>#VALUE!</v>
      </c>
      <c r="S789" s="278" t="e">
        <f>IF(BF79&gt;0,ROUND(BF79,0),0)</f>
        <v>#VALUE!</v>
      </c>
      <c r="T789" s="280" t="e">
        <f>IF(BF80&gt;0,ROUND(BF80,2),0)</f>
        <v>#VALUE!</v>
      </c>
      <c r="U789" s="278"/>
      <c r="V789" s="279"/>
      <c r="W789" s="278"/>
      <c r="X789" s="278"/>
      <c r="Y789" s="278"/>
      <c r="Z789" s="279"/>
      <c r="AA789" s="279"/>
      <c r="AB789" s="279"/>
      <c r="AC789" s="279"/>
      <c r="AD789" s="279"/>
      <c r="AE789" s="279"/>
      <c r="AF789" s="279"/>
      <c r="AG789" s="279"/>
      <c r="AH789" s="279"/>
      <c r="AI789" s="279"/>
      <c r="AJ789" s="279"/>
      <c r="AK789" s="279"/>
      <c r="AL789" s="279"/>
      <c r="AM789" s="279"/>
      <c r="AN789" s="279"/>
      <c r="AO789" s="279"/>
      <c r="AP789" s="279"/>
      <c r="AQ789" s="279"/>
      <c r="AR789" s="279"/>
      <c r="AS789" s="279"/>
      <c r="AT789" s="279"/>
      <c r="AU789" s="279"/>
      <c r="AV789" s="279"/>
      <c r="AW789" s="279"/>
      <c r="AX789" s="279"/>
      <c r="AY789" s="279"/>
      <c r="AZ789" s="279"/>
      <c r="BA789" s="279"/>
      <c r="BB789" s="279"/>
      <c r="BC789" s="279"/>
      <c r="BD789" s="279"/>
      <c r="BE789" s="279"/>
      <c r="BF789" s="279"/>
      <c r="BG789" s="279"/>
      <c r="BH789" s="279"/>
      <c r="BI789" s="279"/>
      <c r="BJ789" s="279"/>
      <c r="BK789" s="279"/>
      <c r="BL789" s="279"/>
      <c r="BM789" s="279"/>
      <c r="BN789" s="279"/>
      <c r="BO789" s="279"/>
      <c r="BP789" s="279"/>
      <c r="BQ789" s="279"/>
      <c r="BR789" s="279"/>
      <c r="BS789" s="279"/>
      <c r="BT789" s="279"/>
      <c r="BU789" s="279"/>
      <c r="BV789" s="279"/>
      <c r="BW789" s="279"/>
      <c r="BX789" s="279"/>
      <c r="BY789" s="279"/>
      <c r="BZ789" s="279"/>
      <c r="CA789" s="279"/>
      <c r="CB789" s="279"/>
      <c r="CC789" s="279"/>
      <c r="CD789" s="279"/>
      <c r="CE789" s="279"/>
    </row>
    <row r="790" spans="1:83" ht="12.65" customHeight="1" x14ac:dyDescent="0.35">
      <c r="A790" s="209" t="str">
        <f>RIGHT($C$83,3)&amp;"*"&amp;RIGHT($C$82,4)&amp;"*"&amp;BG$55&amp;"*"&amp;"A"</f>
        <v>168*2020*8470*A</v>
      </c>
      <c r="B790" s="278"/>
      <c r="C790" s="280">
        <f>ROUND(BG60,2)</f>
        <v>0</v>
      </c>
      <c r="D790" s="278">
        <f>ROUND(BG61,0)</f>
        <v>0</v>
      </c>
      <c r="E790" s="278">
        <f>ROUND(BG62,0)</f>
        <v>0</v>
      </c>
      <c r="F790" s="331">
        <f>ROUND(BG63,0)</f>
        <v>0</v>
      </c>
      <c r="G790" s="331">
        <f>ROUND(BG64,0)</f>
        <v>2474</v>
      </c>
      <c r="H790" s="331">
        <f>ROUND(BG65,0)</f>
        <v>31</v>
      </c>
      <c r="I790" s="331">
        <f>ROUND(BG66,0)</f>
        <v>533</v>
      </c>
      <c r="J790" s="278">
        <f>ROUND(BG67,0)</f>
        <v>108111</v>
      </c>
      <c r="K790" s="278">
        <f>ROUND(BG68,0)</f>
        <v>0</v>
      </c>
      <c r="L790" s="278">
        <f>ROUND(BG69,0)</f>
        <v>0</v>
      </c>
      <c r="M790" s="278">
        <f>ROUND(BG70,0)</f>
        <v>0</v>
      </c>
      <c r="N790" s="278"/>
      <c r="O790" s="278"/>
      <c r="P790" s="278">
        <f>IF(BG76&gt;0,ROUND(BG76,0),0)</f>
        <v>552</v>
      </c>
      <c r="Q790" s="278" t="e">
        <f>IF(BG77&gt;0,ROUND(BG77,0),0)</f>
        <v>#VALUE!</v>
      </c>
      <c r="R790" s="278" t="e">
        <f>IF(BG78&gt;0,ROUND(BG78,0),0)</f>
        <v>#VALUE!</v>
      </c>
      <c r="S790" s="278" t="e">
        <f>IF(BG79&gt;0,ROUND(BG79,0),0)</f>
        <v>#VALUE!</v>
      </c>
      <c r="T790" s="280" t="e">
        <f>IF(BG80&gt;0,ROUND(BG80,2),0)</f>
        <v>#VALUE!</v>
      </c>
      <c r="U790" s="278"/>
      <c r="V790" s="279"/>
      <c r="W790" s="278"/>
      <c r="X790" s="278"/>
      <c r="Y790" s="278"/>
      <c r="Z790" s="279"/>
      <c r="AA790" s="279"/>
      <c r="AB790" s="279"/>
      <c r="AC790" s="279"/>
      <c r="AD790" s="279"/>
      <c r="AE790" s="279"/>
      <c r="AF790" s="279"/>
      <c r="AG790" s="279"/>
      <c r="AH790" s="279"/>
      <c r="AI790" s="279"/>
      <c r="AJ790" s="279"/>
      <c r="AK790" s="279"/>
      <c r="AL790" s="279"/>
      <c r="AM790" s="279"/>
      <c r="AN790" s="279"/>
      <c r="AO790" s="279"/>
      <c r="AP790" s="279"/>
      <c r="AQ790" s="279"/>
      <c r="AR790" s="279"/>
      <c r="AS790" s="279"/>
      <c r="AT790" s="279"/>
      <c r="AU790" s="279"/>
      <c r="AV790" s="279"/>
      <c r="AW790" s="279"/>
      <c r="AX790" s="279"/>
      <c r="AY790" s="279"/>
      <c r="AZ790" s="279"/>
      <c r="BA790" s="279"/>
      <c r="BB790" s="279"/>
      <c r="BC790" s="279"/>
      <c r="BD790" s="279"/>
      <c r="BE790" s="279"/>
      <c r="BF790" s="279"/>
      <c r="BG790" s="279"/>
      <c r="BH790" s="279"/>
      <c r="BI790" s="279"/>
      <c r="BJ790" s="279"/>
      <c r="BK790" s="279"/>
      <c r="BL790" s="279"/>
      <c r="BM790" s="279"/>
      <c r="BN790" s="279"/>
      <c r="BO790" s="279"/>
      <c r="BP790" s="279"/>
      <c r="BQ790" s="279"/>
      <c r="BR790" s="279"/>
      <c r="BS790" s="279"/>
      <c r="BT790" s="279"/>
      <c r="BU790" s="279"/>
      <c r="BV790" s="279"/>
      <c r="BW790" s="279"/>
      <c r="BX790" s="279"/>
      <c r="BY790" s="279"/>
      <c r="BZ790" s="279"/>
      <c r="CA790" s="279"/>
      <c r="CB790" s="279"/>
      <c r="CC790" s="279"/>
      <c r="CD790" s="279"/>
      <c r="CE790" s="279"/>
    </row>
    <row r="791" spans="1:83" ht="12.65" customHeight="1" x14ac:dyDescent="0.35">
      <c r="A791" s="209" t="str">
        <f>RIGHT($C$83,3)&amp;"*"&amp;RIGHT($C$82,4)&amp;"*"&amp;BH$55&amp;"*"&amp;"A"</f>
        <v>168*2020*8480*A</v>
      </c>
      <c r="B791" s="278"/>
      <c r="C791" s="280">
        <f>ROUND(BH60,2)</f>
        <v>0</v>
      </c>
      <c r="D791" s="278">
        <f>ROUND(BH61,0)</f>
        <v>0</v>
      </c>
      <c r="E791" s="278">
        <f>ROUND(BH62,0)</f>
        <v>154</v>
      </c>
      <c r="F791" s="331">
        <f>ROUND(BH63,0)</f>
        <v>0</v>
      </c>
      <c r="G791" s="331">
        <f>ROUND(BH64,0)</f>
        <v>15157</v>
      </c>
      <c r="H791" s="331">
        <f>ROUND(BH65,0)</f>
        <v>2705</v>
      </c>
      <c r="I791" s="331">
        <f>ROUND(BH66,0)</f>
        <v>182048</v>
      </c>
      <c r="J791" s="278">
        <f>ROUND(BH67,0)</f>
        <v>1648504</v>
      </c>
      <c r="K791" s="278">
        <f>ROUND(BH68,0)</f>
        <v>0</v>
      </c>
      <c r="L791" s="278">
        <f>ROUND(BH69,0)</f>
        <v>187335</v>
      </c>
      <c r="M791" s="278">
        <f>ROUND(BH70,0)</f>
        <v>0</v>
      </c>
      <c r="N791" s="278"/>
      <c r="O791" s="278"/>
      <c r="P791" s="278">
        <f>IF(BH76&gt;0,ROUND(BH76,0),0)</f>
        <v>4216</v>
      </c>
      <c r="Q791" s="278">
        <f>IF(BH77&gt;0,ROUND(BH77,0),0)</f>
        <v>0</v>
      </c>
      <c r="R791" s="278">
        <f>IF(BH78&gt;0,ROUND(BH78,0),0)</f>
        <v>0</v>
      </c>
      <c r="S791" s="278">
        <f>IF(BH79&gt;0,ROUND(BH79,0),0)</f>
        <v>0</v>
      </c>
      <c r="T791" s="280" t="e">
        <f>IF(BH80&gt;0,ROUND(BH80,2),0)</f>
        <v>#VALUE!</v>
      </c>
      <c r="U791" s="278"/>
      <c r="V791" s="279"/>
      <c r="W791" s="278"/>
      <c r="X791" s="278"/>
      <c r="Y791" s="278"/>
      <c r="Z791" s="279"/>
      <c r="AA791" s="279"/>
      <c r="AB791" s="279"/>
      <c r="AC791" s="279"/>
      <c r="AD791" s="279"/>
      <c r="AE791" s="279"/>
      <c r="AF791" s="279"/>
      <c r="AG791" s="279"/>
      <c r="AH791" s="279"/>
      <c r="AI791" s="279"/>
      <c r="AJ791" s="279"/>
      <c r="AK791" s="279"/>
      <c r="AL791" s="279"/>
      <c r="AM791" s="279"/>
      <c r="AN791" s="279"/>
      <c r="AO791" s="279"/>
      <c r="AP791" s="279"/>
      <c r="AQ791" s="279"/>
      <c r="AR791" s="279"/>
      <c r="AS791" s="279"/>
      <c r="AT791" s="279"/>
      <c r="AU791" s="279"/>
      <c r="AV791" s="279"/>
      <c r="AW791" s="279"/>
      <c r="AX791" s="279"/>
      <c r="AY791" s="279"/>
      <c r="AZ791" s="279"/>
      <c r="BA791" s="279"/>
      <c r="BB791" s="279"/>
      <c r="BC791" s="279"/>
      <c r="BD791" s="279"/>
      <c r="BE791" s="279"/>
      <c r="BF791" s="279"/>
      <c r="BG791" s="279"/>
      <c r="BH791" s="279"/>
      <c r="BI791" s="279"/>
      <c r="BJ791" s="279"/>
      <c r="BK791" s="279"/>
      <c r="BL791" s="279"/>
      <c r="BM791" s="279"/>
      <c r="BN791" s="279"/>
      <c r="BO791" s="279"/>
      <c r="BP791" s="279"/>
      <c r="BQ791" s="279"/>
      <c r="BR791" s="279"/>
      <c r="BS791" s="279"/>
      <c r="BT791" s="279"/>
      <c r="BU791" s="279"/>
      <c r="BV791" s="279"/>
      <c r="BW791" s="279"/>
      <c r="BX791" s="279"/>
      <c r="BY791" s="279"/>
      <c r="BZ791" s="279"/>
      <c r="CA791" s="279"/>
      <c r="CB791" s="279"/>
      <c r="CC791" s="279"/>
      <c r="CD791" s="279"/>
      <c r="CE791" s="279"/>
    </row>
    <row r="792" spans="1:83" ht="12.65" customHeight="1" x14ac:dyDescent="0.35">
      <c r="A792" s="209" t="str">
        <f>RIGHT($C$83,3)&amp;"*"&amp;RIGHT($C$82,4)&amp;"*"&amp;BI$55&amp;"*"&amp;"A"</f>
        <v>168*2020*8490*A</v>
      </c>
      <c r="B792" s="278"/>
      <c r="C792" s="280">
        <f>ROUND(BI60,2)</f>
        <v>0</v>
      </c>
      <c r="D792" s="278">
        <f>ROUND(BI61,0)</f>
        <v>0</v>
      </c>
      <c r="E792" s="278">
        <f>ROUND(BI62,0)</f>
        <v>0</v>
      </c>
      <c r="F792" s="331">
        <f>ROUND(BI63,0)</f>
        <v>0</v>
      </c>
      <c r="G792" s="331">
        <f>ROUND(BI64,0)</f>
        <v>0</v>
      </c>
      <c r="H792" s="331">
        <f>ROUND(BI65,0)</f>
        <v>0</v>
      </c>
      <c r="I792" s="331">
        <f>ROUND(BI66,0)</f>
        <v>0</v>
      </c>
      <c r="J792" s="278">
        <f>ROUND(BI67,0)</f>
        <v>0</v>
      </c>
      <c r="K792" s="278">
        <f>ROUND(BI68,0)</f>
        <v>0</v>
      </c>
      <c r="L792" s="278">
        <f>ROUND(BI69,0)</f>
        <v>0</v>
      </c>
      <c r="M792" s="278">
        <f>ROUND(BI70,0)</f>
        <v>0</v>
      </c>
      <c r="N792" s="278"/>
      <c r="O792" s="278"/>
      <c r="P792" s="278">
        <f>IF(BI76&gt;0,ROUND(BI76,0),0)</f>
        <v>0</v>
      </c>
      <c r="Q792" s="278">
        <f>IF(BI77&gt;0,ROUND(BI77,0),0)</f>
        <v>0</v>
      </c>
      <c r="R792" s="278">
        <f>IF(BI78&gt;0,ROUND(BI78,0),0)</f>
        <v>0</v>
      </c>
      <c r="S792" s="278">
        <f>IF(BI79&gt;0,ROUND(BI79,0),0)</f>
        <v>0</v>
      </c>
      <c r="T792" s="280" t="e">
        <f>IF(BI80&gt;0,ROUND(BI80,2),0)</f>
        <v>#VALUE!</v>
      </c>
      <c r="U792" s="278"/>
      <c r="V792" s="279"/>
      <c r="W792" s="278"/>
      <c r="X792" s="278"/>
      <c r="Y792" s="278"/>
      <c r="Z792" s="279"/>
      <c r="AA792" s="279"/>
      <c r="AB792" s="279"/>
      <c r="AC792" s="279"/>
      <c r="AD792" s="279"/>
      <c r="AE792" s="279"/>
      <c r="AF792" s="279"/>
      <c r="AG792" s="279"/>
      <c r="AH792" s="279"/>
      <c r="AI792" s="279"/>
      <c r="AJ792" s="279"/>
      <c r="AK792" s="279"/>
      <c r="AL792" s="279"/>
      <c r="AM792" s="279"/>
      <c r="AN792" s="279"/>
      <c r="AO792" s="279"/>
      <c r="AP792" s="279"/>
      <c r="AQ792" s="279"/>
      <c r="AR792" s="279"/>
      <c r="AS792" s="279"/>
      <c r="AT792" s="279"/>
      <c r="AU792" s="279"/>
      <c r="AV792" s="279"/>
      <c r="AW792" s="279"/>
      <c r="AX792" s="279"/>
      <c r="AY792" s="279"/>
      <c r="AZ792" s="279"/>
      <c r="BA792" s="279"/>
      <c r="BB792" s="279"/>
      <c r="BC792" s="279"/>
      <c r="BD792" s="279"/>
      <c r="BE792" s="279"/>
      <c r="BF792" s="279"/>
      <c r="BG792" s="279"/>
      <c r="BH792" s="279"/>
      <c r="BI792" s="279"/>
      <c r="BJ792" s="279"/>
      <c r="BK792" s="279"/>
      <c r="BL792" s="279"/>
      <c r="BM792" s="279"/>
      <c r="BN792" s="279"/>
      <c r="BO792" s="279"/>
      <c r="BP792" s="279"/>
      <c r="BQ792" s="279"/>
      <c r="BR792" s="279"/>
      <c r="BS792" s="279"/>
      <c r="BT792" s="279"/>
      <c r="BU792" s="279"/>
      <c r="BV792" s="279"/>
      <c r="BW792" s="279"/>
      <c r="BX792" s="279"/>
      <c r="BY792" s="279"/>
      <c r="BZ792" s="279"/>
      <c r="CA792" s="279"/>
      <c r="CB792" s="279"/>
      <c r="CC792" s="279"/>
      <c r="CD792" s="279"/>
      <c r="CE792" s="279"/>
    </row>
    <row r="793" spans="1:83" ht="12.65" customHeight="1" x14ac:dyDescent="0.35">
      <c r="A793" s="209" t="str">
        <f>RIGHT($C$83,3)&amp;"*"&amp;RIGHT($C$82,4)&amp;"*"&amp;BJ$55&amp;"*"&amp;"A"</f>
        <v>168*2020*8510*A</v>
      </c>
      <c r="B793" s="278"/>
      <c r="C793" s="280">
        <f>ROUND(BJ60,2)</f>
        <v>0</v>
      </c>
      <c r="D793" s="278">
        <f>ROUND(BJ61,0)</f>
        <v>0</v>
      </c>
      <c r="E793" s="278">
        <f>ROUND(BJ62,0)</f>
        <v>0</v>
      </c>
      <c r="F793" s="331">
        <f>ROUND(BJ63,0)</f>
        <v>0</v>
      </c>
      <c r="G793" s="331">
        <f>ROUND(BJ64,0)</f>
        <v>0</v>
      </c>
      <c r="H793" s="331">
        <f>ROUND(BJ65,0)</f>
        <v>0</v>
      </c>
      <c r="I793" s="331">
        <f>ROUND(BJ66,0)</f>
        <v>0</v>
      </c>
      <c r="J793" s="278">
        <f>ROUND(BJ67,0)</f>
        <v>0</v>
      </c>
      <c r="K793" s="278">
        <f>ROUND(BJ68,0)</f>
        <v>0</v>
      </c>
      <c r="L793" s="278">
        <f>ROUND(BJ69,0)</f>
        <v>0</v>
      </c>
      <c r="M793" s="278">
        <f>ROUND(BJ70,0)</f>
        <v>0</v>
      </c>
      <c r="N793" s="278"/>
      <c r="O793" s="278"/>
      <c r="P793" s="278">
        <f>IF(BJ76&gt;0,ROUND(BJ76,0),0)</f>
        <v>0</v>
      </c>
      <c r="Q793" s="278" t="e">
        <f>IF(BJ77&gt;0,ROUND(BJ77,0),0)</f>
        <v>#VALUE!</v>
      </c>
      <c r="R793" s="278" t="e">
        <f>IF(BJ78&gt;0,ROUND(BJ78,0),0)</f>
        <v>#VALUE!</v>
      </c>
      <c r="S793" s="278" t="e">
        <f>IF(BJ79&gt;0,ROUND(BJ79,0),0)</f>
        <v>#VALUE!</v>
      </c>
      <c r="T793" s="280" t="e">
        <f>IF(BJ80&gt;0,ROUND(BJ80,2),0)</f>
        <v>#VALUE!</v>
      </c>
      <c r="U793" s="278"/>
      <c r="V793" s="279"/>
      <c r="W793" s="278"/>
      <c r="X793" s="278"/>
      <c r="Y793" s="278"/>
      <c r="Z793" s="279"/>
      <c r="AA793" s="279"/>
      <c r="AB793" s="279"/>
      <c r="AC793" s="279"/>
      <c r="AD793" s="279"/>
      <c r="AE793" s="279"/>
      <c r="AF793" s="279"/>
      <c r="AG793" s="279"/>
      <c r="AH793" s="279"/>
      <c r="AI793" s="279"/>
      <c r="AJ793" s="279"/>
      <c r="AK793" s="279"/>
      <c r="AL793" s="279"/>
      <c r="AM793" s="279"/>
      <c r="AN793" s="279"/>
      <c r="AO793" s="279"/>
      <c r="AP793" s="279"/>
      <c r="AQ793" s="279"/>
      <c r="AR793" s="279"/>
      <c r="AS793" s="279"/>
      <c r="AT793" s="279"/>
      <c r="AU793" s="279"/>
      <c r="AV793" s="279"/>
      <c r="AW793" s="279"/>
      <c r="AX793" s="279"/>
      <c r="AY793" s="279"/>
      <c r="AZ793" s="279"/>
      <c r="BA793" s="279"/>
      <c r="BB793" s="279"/>
      <c r="BC793" s="279"/>
      <c r="BD793" s="279"/>
      <c r="BE793" s="279"/>
      <c r="BF793" s="279"/>
      <c r="BG793" s="279"/>
      <c r="BH793" s="279"/>
      <c r="BI793" s="279"/>
      <c r="BJ793" s="279"/>
      <c r="BK793" s="279"/>
      <c r="BL793" s="279"/>
      <c r="BM793" s="279"/>
      <c r="BN793" s="279"/>
      <c r="BO793" s="279"/>
      <c r="BP793" s="279"/>
      <c r="BQ793" s="279"/>
      <c r="BR793" s="279"/>
      <c r="BS793" s="279"/>
      <c r="BT793" s="279"/>
      <c r="BU793" s="279"/>
      <c r="BV793" s="279"/>
      <c r="BW793" s="279"/>
      <c r="BX793" s="279"/>
      <c r="BY793" s="279"/>
      <c r="BZ793" s="279"/>
      <c r="CA793" s="279"/>
      <c r="CB793" s="279"/>
      <c r="CC793" s="279"/>
      <c r="CD793" s="279"/>
      <c r="CE793" s="279"/>
    </row>
    <row r="794" spans="1:83" ht="12.65" customHeight="1" x14ac:dyDescent="0.35">
      <c r="A794" s="209" t="str">
        <f>RIGHT($C$83,3)&amp;"*"&amp;RIGHT($C$82,4)&amp;"*"&amp;BK$55&amp;"*"&amp;"A"</f>
        <v>168*2020*8530*A</v>
      </c>
      <c r="B794" s="278"/>
      <c r="C794" s="280">
        <f>ROUND(BK60,2)</f>
        <v>0</v>
      </c>
      <c r="D794" s="278">
        <f>ROUND(BK61,0)</f>
        <v>0</v>
      </c>
      <c r="E794" s="278">
        <f>ROUND(BK62,0)</f>
        <v>0</v>
      </c>
      <c r="F794" s="331">
        <f>ROUND(BK63,0)</f>
        <v>0</v>
      </c>
      <c r="G794" s="331">
        <f>ROUND(BK64,0)</f>
        <v>69</v>
      </c>
      <c r="H794" s="331">
        <f>ROUND(BK65,0)</f>
        <v>0</v>
      </c>
      <c r="I794" s="331">
        <f>ROUND(BK66,0)</f>
        <v>0</v>
      </c>
      <c r="J794" s="278">
        <f>ROUND(BK67,0)</f>
        <v>0</v>
      </c>
      <c r="K794" s="278">
        <f>ROUND(BK68,0)</f>
        <v>0</v>
      </c>
      <c r="L794" s="278">
        <f>ROUND(BK69,0)</f>
        <v>0</v>
      </c>
      <c r="M794" s="278">
        <f>ROUND(BK70,0)</f>
        <v>0</v>
      </c>
      <c r="N794" s="278"/>
      <c r="O794" s="278"/>
      <c r="P794" s="278">
        <f>IF(BK76&gt;0,ROUND(BK76,0),0)</f>
        <v>0</v>
      </c>
      <c r="Q794" s="278">
        <f>IF(BK77&gt;0,ROUND(BK77,0),0)</f>
        <v>0</v>
      </c>
      <c r="R794" s="278">
        <f>IF(BK78&gt;0,ROUND(BK78,0),0)</f>
        <v>0</v>
      </c>
      <c r="S794" s="278">
        <f>IF(BK79&gt;0,ROUND(BK79,0),0)</f>
        <v>0</v>
      </c>
      <c r="T794" s="280" t="e">
        <f>IF(BK80&gt;0,ROUND(BK80,2),0)</f>
        <v>#VALUE!</v>
      </c>
      <c r="U794" s="278"/>
      <c r="V794" s="279"/>
      <c r="W794" s="278"/>
      <c r="X794" s="278"/>
      <c r="Y794" s="278"/>
      <c r="Z794" s="279"/>
      <c r="AA794" s="279"/>
      <c r="AB794" s="279"/>
      <c r="AC794" s="279"/>
      <c r="AD794" s="279"/>
      <c r="AE794" s="279"/>
      <c r="AF794" s="279"/>
      <c r="AG794" s="279"/>
      <c r="AH794" s="279"/>
      <c r="AI794" s="279"/>
      <c r="AJ794" s="279"/>
      <c r="AK794" s="279"/>
      <c r="AL794" s="279"/>
      <c r="AM794" s="279"/>
      <c r="AN794" s="279"/>
      <c r="AO794" s="279"/>
      <c r="AP794" s="279"/>
      <c r="AQ794" s="279"/>
      <c r="AR794" s="279"/>
      <c r="AS794" s="279"/>
      <c r="AT794" s="279"/>
      <c r="AU794" s="279"/>
      <c r="AV794" s="279"/>
      <c r="AW794" s="279"/>
      <c r="AX794" s="279"/>
      <c r="AY794" s="279"/>
      <c r="AZ794" s="279"/>
      <c r="BA794" s="279"/>
      <c r="BB794" s="279"/>
      <c r="BC794" s="279"/>
      <c r="BD794" s="279"/>
      <c r="BE794" s="279"/>
      <c r="BF794" s="279"/>
      <c r="BG794" s="279"/>
      <c r="BH794" s="279"/>
      <c r="BI794" s="279"/>
      <c r="BJ794" s="279"/>
      <c r="BK794" s="279"/>
      <c r="BL794" s="279"/>
      <c r="BM794" s="279"/>
      <c r="BN794" s="279"/>
      <c r="BO794" s="279"/>
      <c r="BP794" s="279"/>
      <c r="BQ794" s="279"/>
      <c r="BR794" s="279"/>
      <c r="BS794" s="279"/>
      <c r="BT794" s="279"/>
      <c r="BU794" s="279"/>
      <c r="BV794" s="279"/>
      <c r="BW794" s="279"/>
      <c r="BX794" s="279"/>
      <c r="BY794" s="279"/>
      <c r="BZ794" s="279"/>
      <c r="CA794" s="279"/>
      <c r="CB794" s="279"/>
      <c r="CC794" s="279"/>
      <c r="CD794" s="279"/>
      <c r="CE794" s="279"/>
    </row>
    <row r="795" spans="1:83" ht="12.65" customHeight="1" x14ac:dyDescent="0.35">
      <c r="A795" s="209" t="str">
        <f>RIGHT($C$83,3)&amp;"*"&amp;RIGHT($C$82,4)&amp;"*"&amp;BL$55&amp;"*"&amp;"A"</f>
        <v>168*2020*8560*A</v>
      </c>
      <c r="B795" s="278"/>
      <c r="C795" s="280">
        <f>ROUND(BL61,2)</f>
        <v>31.05</v>
      </c>
      <c r="D795" s="278" t="e">
        <f>ROUND(#REF!,0)</f>
        <v>#REF!</v>
      </c>
      <c r="E795" s="278">
        <f>ROUND(BL62,0)</f>
        <v>5</v>
      </c>
      <c r="F795" s="331">
        <f>ROUND(BL63,0)</f>
        <v>0</v>
      </c>
      <c r="G795" s="331">
        <f>ROUND(BL64,0)</f>
        <v>4315</v>
      </c>
      <c r="H795" s="331">
        <f>ROUND(BL65,0)</f>
        <v>0</v>
      </c>
      <c r="I795" s="331">
        <f>ROUND(BL66,0)</f>
        <v>0</v>
      </c>
      <c r="J795" s="278">
        <f>ROUND(BL67,0)</f>
        <v>0</v>
      </c>
      <c r="K795" s="278">
        <f>ROUND(BL68,0)</f>
        <v>0</v>
      </c>
      <c r="L795" s="278">
        <f>ROUND(BL69,0)</f>
        <v>0</v>
      </c>
      <c r="M795" s="278">
        <f>ROUND(BL70,0)</f>
        <v>0</v>
      </c>
      <c r="N795" s="278"/>
      <c r="O795" s="278"/>
      <c r="P795" s="278">
        <f>IF(BL76&gt;0,ROUND(BL76,0),0)</f>
        <v>2480</v>
      </c>
      <c r="Q795" s="278">
        <f>IF(BL77&gt;0,ROUND(BL77,0),0)</f>
        <v>0</v>
      </c>
      <c r="R795" s="278">
        <f>IF(BL78&gt;0,ROUND(BL78,0),0)</f>
        <v>0</v>
      </c>
      <c r="S795" s="278">
        <f>IF(BL79&gt;0,ROUND(BL79,0),0)</f>
        <v>0</v>
      </c>
      <c r="T795" s="280" t="e">
        <f>IF(BL80&gt;0,ROUND(BL80,2),0)</f>
        <v>#VALUE!</v>
      </c>
      <c r="U795" s="278"/>
      <c r="V795" s="279"/>
      <c r="W795" s="278"/>
      <c r="X795" s="278"/>
      <c r="Y795" s="278"/>
      <c r="Z795" s="279"/>
      <c r="AA795" s="279"/>
      <c r="AB795" s="279"/>
      <c r="AC795" s="279"/>
      <c r="AD795" s="279"/>
      <c r="AE795" s="279"/>
      <c r="AF795" s="279"/>
      <c r="AG795" s="279"/>
      <c r="AH795" s="279"/>
      <c r="AI795" s="279"/>
      <c r="AJ795" s="279"/>
      <c r="AK795" s="279"/>
      <c r="AL795" s="279"/>
      <c r="AM795" s="279"/>
      <c r="AN795" s="279"/>
      <c r="AO795" s="279"/>
      <c r="AP795" s="279"/>
      <c r="AQ795" s="279"/>
      <c r="AR795" s="279"/>
      <c r="AS795" s="279"/>
      <c r="AT795" s="279"/>
      <c r="AU795" s="279"/>
      <c r="AV795" s="279"/>
      <c r="AW795" s="279"/>
      <c r="AX795" s="279"/>
      <c r="AY795" s="279"/>
      <c r="AZ795" s="279"/>
      <c r="BA795" s="279"/>
      <c r="BB795" s="279"/>
      <c r="BC795" s="279"/>
      <c r="BD795" s="279"/>
      <c r="BE795" s="279"/>
      <c r="BF795" s="279"/>
      <c r="BG795" s="279"/>
      <c r="BH795" s="279"/>
      <c r="BI795" s="279"/>
      <c r="BJ795" s="279"/>
      <c r="BK795" s="279"/>
      <c r="BL795" s="279"/>
      <c r="BM795" s="279"/>
      <c r="BN795" s="279"/>
      <c r="BO795" s="279"/>
      <c r="BP795" s="279"/>
      <c r="BQ795" s="279"/>
      <c r="BR795" s="279"/>
      <c r="BS795" s="279"/>
      <c r="BT795" s="279"/>
      <c r="BU795" s="279"/>
      <c r="BV795" s="279"/>
      <c r="BW795" s="279"/>
      <c r="BX795" s="279"/>
      <c r="BY795" s="279"/>
      <c r="BZ795" s="279"/>
      <c r="CA795" s="279"/>
      <c r="CB795" s="279"/>
      <c r="CC795" s="279"/>
      <c r="CD795" s="279"/>
      <c r="CE795" s="279"/>
    </row>
    <row r="796" spans="1:83" ht="12.65" customHeight="1" x14ac:dyDescent="0.35">
      <c r="A796" s="209" t="str">
        <f>RIGHT($C$83,3)&amp;"*"&amp;RIGHT($C$82,4)&amp;"*"&amp;BM$55&amp;"*"&amp;"A"</f>
        <v>168*2020*8590*A</v>
      </c>
      <c r="B796" s="278"/>
      <c r="C796" s="280">
        <f>ROUND(BM61,2)</f>
        <v>0</v>
      </c>
      <c r="D796" s="278" t="e">
        <f>ROUND(#REF!,0)</f>
        <v>#REF!</v>
      </c>
      <c r="E796" s="278">
        <f>ROUND(BM62,0)</f>
        <v>0</v>
      </c>
      <c r="F796" s="331">
        <f>ROUND(BM63,0)</f>
        <v>0</v>
      </c>
      <c r="G796" s="331">
        <f>ROUND(BM64,0)</f>
        <v>0</v>
      </c>
      <c r="H796" s="331">
        <f>ROUND(BM65,0)</f>
        <v>0</v>
      </c>
      <c r="I796" s="331">
        <f>ROUND(BM66,0)</f>
        <v>0</v>
      </c>
      <c r="J796" s="278">
        <f>ROUND(BM67,0)</f>
        <v>0</v>
      </c>
      <c r="K796" s="278">
        <f>ROUND(BM68,0)</f>
        <v>0</v>
      </c>
      <c r="L796" s="278">
        <f>ROUND(BM69,0)</f>
        <v>0</v>
      </c>
      <c r="M796" s="278">
        <f>ROUND(BM70,0)</f>
        <v>0</v>
      </c>
      <c r="N796" s="278"/>
      <c r="O796" s="278"/>
      <c r="P796" s="278">
        <f>IF(BM76&gt;0,ROUND(BM76,0),0)</f>
        <v>0</v>
      </c>
      <c r="Q796" s="278">
        <f>IF(BM77&gt;0,ROUND(BM77,0),0)</f>
        <v>0</v>
      </c>
      <c r="R796" s="278">
        <f>IF(BM78&gt;0,ROUND(BM78,0),0)</f>
        <v>0</v>
      </c>
      <c r="S796" s="278">
        <f>IF(BM79&gt;0,ROUND(BM79,0),0)</f>
        <v>0</v>
      </c>
      <c r="T796" s="280" t="e">
        <f>IF(BM80&gt;0,ROUND(BM80,2),0)</f>
        <v>#VALUE!</v>
      </c>
      <c r="U796" s="278"/>
      <c r="V796" s="279"/>
      <c r="W796" s="278"/>
      <c r="X796" s="278"/>
      <c r="Y796" s="278"/>
      <c r="Z796" s="279"/>
      <c r="AA796" s="279"/>
      <c r="AB796" s="279"/>
      <c r="AC796" s="279"/>
      <c r="AD796" s="279"/>
      <c r="AE796" s="279"/>
      <c r="AF796" s="279"/>
      <c r="AG796" s="279"/>
      <c r="AH796" s="279"/>
      <c r="AI796" s="279"/>
      <c r="AJ796" s="279"/>
      <c r="AK796" s="279"/>
      <c r="AL796" s="279"/>
      <c r="AM796" s="279"/>
      <c r="AN796" s="279"/>
      <c r="AO796" s="279"/>
      <c r="AP796" s="279"/>
      <c r="AQ796" s="279"/>
      <c r="AR796" s="279"/>
      <c r="AS796" s="279"/>
      <c r="AT796" s="279"/>
      <c r="AU796" s="279"/>
      <c r="AV796" s="279"/>
      <c r="AW796" s="279"/>
      <c r="AX796" s="279"/>
      <c r="AY796" s="279"/>
      <c r="AZ796" s="279"/>
      <c r="BA796" s="279"/>
      <c r="BB796" s="279"/>
      <c r="BC796" s="279"/>
      <c r="BD796" s="279"/>
      <c r="BE796" s="279"/>
      <c r="BF796" s="279"/>
      <c r="BG796" s="279"/>
      <c r="BH796" s="279"/>
      <c r="BI796" s="279"/>
      <c r="BJ796" s="279"/>
      <c r="BK796" s="279"/>
      <c r="BL796" s="279"/>
      <c r="BM796" s="279"/>
      <c r="BN796" s="279"/>
      <c r="BO796" s="279"/>
      <c r="BP796" s="279"/>
      <c r="BQ796" s="279"/>
      <c r="BR796" s="279"/>
      <c r="BS796" s="279"/>
      <c r="BT796" s="279"/>
      <c r="BU796" s="279"/>
      <c r="BV796" s="279"/>
      <c r="BW796" s="279"/>
      <c r="BX796" s="279"/>
      <c r="BY796" s="279"/>
      <c r="BZ796" s="279"/>
      <c r="CA796" s="279"/>
      <c r="CB796" s="279"/>
      <c r="CC796" s="279"/>
      <c r="CD796" s="279"/>
      <c r="CE796" s="279"/>
    </row>
    <row r="797" spans="1:83" ht="12.65" customHeight="1" x14ac:dyDescent="0.35">
      <c r="A797" s="209" t="str">
        <f>RIGHT($C$83,3)&amp;"*"&amp;RIGHT($C$82,4)&amp;"*"&amp;BN$55&amp;"*"&amp;"A"</f>
        <v>168*2020*8610*A</v>
      </c>
      <c r="B797" s="278"/>
      <c r="C797" s="280">
        <f>ROUND(BN61,2)</f>
        <v>5548353.5599999996</v>
      </c>
      <c r="D797" s="278" t="e">
        <f>ROUND(#REF!,0)</f>
        <v>#REF!</v>
      </c>
      <c r="E797" s="278">
        <f>ROUND(BN62,0)</f>
        <v>4418666</v>
      </c>
      <c r="F797" s="331">
        <f>ROUND(BN63,0)</f>
        <v>152438684</v>
      </c>
      <c r="G797" s="331">
        <f>ROUND(BN64,0)</f>
        <v>2861348</v>
      </c>
      <c r="H797" s="331">
        <f>ROUND(BN65,0)</f>
        <v>23908</v>
      </c>
      <c r="I797" s="331">
        <f>ROUND(BN66,0)</f>
        <v>840219</v>
      </c>
      <c r="J797" s="278">
        <f>ROUND(BN67,0)</f>
        <v>4936830</v>
      </c>
      <c r="K797" s="278">
        <f>ROUND(BN68,0)</f>
        <v>58907</v>
      </c>
      <c r="L797" s="278">
        <f>ROUND(BN69,0)</f>
        <v>20134591</v>
      </c>
      <c r="M797" s="278">
        <f>ROUND(BN70,0)</f>
        <v>0</v>
      </c>
      <c r="N797" s="278"/>
      <c r="O797" s="278"/>
      <c r="P797" s="278">
        <f>IF(BN76&gt;0,ROUND(BN76,0),0)</f>
        <v>3989</v>
      </c>
      <c r="Q797" s="278" t="e">
        <f>IF(BN77&gt;0,ROUND(BN77,0),0)</f>
        <v>#VALUE!</v>
      </c>
      <c r="R797" s="278" t="e">
        <f>IF(BN78&gt;0,ROUND(BN78,0),0)</f>
        <v>#VALUE!</v>
      </c>
      <c r="S797" s="278" t="e">
        <f>IF(BN79&gt;0,ROUND(BN79,0),0)</f>
        <v>#VALUE!</v>
      </c>
      <c r="T797" s="280" t="e">
        <f>IF(BN80&gt;0,ROUND(BN80,2),0)</f>
        <v>#VALUE!</v>
      </c>
      <c r="U797" s="278"/>
      <c r="V797" s="279"/>
      <c r="W797" s="278"/>
      <c r="X797" s="278"/>
      <c r="Y797" s="278"/>
      <c r="Z797" s="279"/>
      <c r="AA797" s="279"/>
      <c r="AB797" s="279"/>
      <c r="AC797" s="279"/>
      <c r="AD797" s="279"/>
      <c r="AE797" s="279"/>
      <c r="AF797" s="279"/>
      <c r="AG797" s="279"/>
      <c r="AH797" s="279"/>
      <c r="AI797" s="279"/>
      <c r="AJ797" s="279"/>
      <c r="AK797" s="279"/>
      <c r="AL797" s="279"/>
      <c r="AM797" s="279"/>
      <c r="AN797" s="279"/>
      <c r="AO797" s="279"/>
      <c r="AP797" s="279"/>
      <c r="AQ797" s="279"/>
      <c r="AR797" s="279"/>
      <c r="AS797" s="279"/>
      <c r="AT797" s="279"/>
      <c r="AU797" s="279"/>
      <c r="AV797" s="279"/>
      <c r="AW797" s="279"/>
      <c r="AX797" s="279"/>
      <c r="AY797" s="279"/>
      <c r="AZ797" s="279"/>
      <c r="BA797" s="279"/>
      <c r="BB797" s="279"/>
      <c r="BC797" s="279"/>
      <c r="BD797" s="279"/>
      <c r="BE797" s="279"/>
      <c r="BF797" s="279"/>
      <c r="BG797" s="279"/>
      <c r="BH797" s="279"/>
      <c r="BI797" s="279"/>
      <c r="BJ797" s="279"/>
      <c r="BK797" s="279"/>
      <c r="BL797" s="279"/>
      <c r="BM797" s="279"/>
      <c r="BN797" s="279"/>
      <c r="BO797" s="279"/>
      <c r="BP797" s="279"/>
      <c r="BQ797" s="279"/>
      <c r="BR797" s="279"/>
      <c r="BS797" s="279"/>
      <c r="BT797" s="279"/>
      <c r="BU797" s="279"/>
      <c r="BV797" s="279"/>
      <c r="BW797" s="279"/>
      <c r="BX797" s="279"/>
      <c r="BY797" s="279"/>
      <c r="BZ797" s="279"/>
      <c r="CA797" s="279"/>
      <c r="CB797" s="279"/>
      <c r="CC797" s="279"/>
      <c r="CD797" s="279"/>
      <c r="CE797" s="279"/>
    </row>
    <row r="798" spans="1:83" ht="12.65" customHeight="1" x14ac:dyDescent="0.35">
      <c r="A798" s="209" t="str">
        <f>RIGHT($C$83,3)&amp;"*"&amp;RIGHT($C$82,4)&amp;"*"&amp;BO$55&amp;"*"&amp;"A"</f>
        <v>168*2020*8620*A</v>
      </c>
      <c r="B798" s="278"/>
      <c r="C798" s="280">
        <f>ROUND(BO61,2)</f>
        <v>0</v>
      </c>
      <c r="D798" s="278" t="e">
        <f>ROUND(#REF!,0)</f>
        <v>#REF!</v>
      </c>
      <c r="E798" s="278">
        <f>ROUND(BO62,0)</f>
        <v>0</v>
      </c>
      <c r="F798" s="331">
        <f>ROUND(BO63,0)</f>
        <v>0</v>
      </c>
      <c r="G798" s="331">
        <f>ROUND(BO64,0)</f>
        <v>0</v>
      </c>
      <c r="H798" s="331">
        <f>ROUND(BO65,0)</f>
        <v>0</v>
      </c>
      <c r="I798" s="331">
        <f>ROUND(BO66,0)</f>
        <v>0</v>
      </c>
      <c r="J798" s="278">
        <f>ROUND(BO67,0)</f>
        <v>0</v>
      </c>
      <c r="K798" s="278">
        <f>ROUND(BO68,0)</f>
        <v>0</v>
      </c>
      <c r="L798" s="278">
        <f>ROUND(BO69,0)</f>
        <v>0</v>
      </c>
      <c r="M798" s="278">
        <f>ROUND(BO70,0)</f>
        <v>0</v>
      </c>
      <c r="N798" s="278"/>
      <c r="O798" s="278"/>
      <c r="P798" s="278">
        <f>IF(BO76&gt;0,ROUND(BO76,0),0)</f>
        <v>0</v>
      </c>
      <c r="Q798" s="278" t="e">
        <f>IF(BO77&gt;0,ROUND(BO77,0),0)</f>
        <v>#VALUE!</v>
      </c>
      <c r="R798" s="278" t="e">
        <f>IF(BO78&gt;0,ROUND(BO78,0),0)</f>
        <v>#VALUE!</v>
      </c>
      <c r="S798" s="278" t="e">
        <f>IF(BO79&gt;0,ROUND(BO79,0),0)</f>
        <v>#VALUE!</v>
      </c>
      <c r="T798" s="280" t="e">
        <f>IF(BO80&gt;0,ROUND(BO80,2),0)</f>
        <v>#VALUE!</v>
      </c>
      <c r="U798" s="278"/>
      <c r="V798" s="279"/>
      <c r="W798" s="278"/>
      <c r="X798" s="278"/>
      <c r="Y798" s="278"/>
      <c r="Z798" s="279"/>
      <c r="AA798" s="279"/>
      <c r="AB798" s="279"/>
      <c r="AC798" s="279"/>
      <c r="AD798" s="279"/>
      <c r="AE798" s="279"/>
      <c r="AF798" s="279"/>
      <c r="AG798" s="279"/>
      <c r="AH798" s="279"/>
      <c r="AI798" s="279"/>
      <c r="AJ798" s="279"/>
      <c r="AK798" s="279"/>
      <c r="AL798" s="279"/>
      <c r="AM798" s="279"/>
      <c r="AN798" s="279"/>
      <c r="AO798" s="279"/>
      <c r="AP798" s="279"/>
      <c r="AQ798" s="279"/>
      <c r="AR798" s="279"/>
      <c r="AS798" s="279"/>
      <c r="AT798" s="279"/>
      <c r="AU798" s="279"/>
      <c r="AV798" s="279"/>
      <c r="AW798" s="279"/>
      <c r="AX798" s="279"/>
      <c r="AY798" s="279"/>
      <c r="AZ798" s="279"/>
      <c r="BA798" s="279"/>
      <c r="BB798" s="279"/>
      <c r="BC798" s="279"/>
      <c r="BD798" s="279"/>
      <c r="BE798" s="279"/>
      <c r="BF798" s="279"/>
      <c r="BG798" s="279"/>
      <c r="BH798" s="279"/>
      <c r="BI798" s="279"/>
      <c r="BJ798" s="279"/>
      <c r="BK798" s="279"/>
      <c r="BL798" s="279"/>
      <c r="BM798" s="279"/>
      <c r="BN798" s="279"/>
      <c r="BO798" s="279"/>
      <c r="BP798" s="279"/>
      <c r="BQ798" s="279"/>
      <c r="BR798" s="279"/>
      <c r="BS798" s="279"/>
      <c r="BT798" s="279"/>
      <c r="BU798" s="279"/>
      <c r="BV798" s="279"/>
      <c r="BW798" s="279"/>
      <c r="BX798" s="279"/>
      <c r="BY798" s="279"/>
      <c r="BZ798" s="279"/>
      <c r="CA798" s="279"/>
      <c r="CB798" s="279"/>
      <c r="CC798" s="279"/>
      <c r="CD798" s="279"/>
      <c r="CE798" s="279"/>
    </row>
    <row r="799" spans="1:83" ht="12.65" customHeight="1" x14ac:dyDescent="0.35">
      <c r="A799" s="209" t="str">
        <f>RIGHT($C$83,3)&amp;"*"&amp;RIGHT($C$82,4)&amp;"*"&amp;BP$55&amp;"*"&amp;"A"</f>
        <v>168*2020*8630*A</v>
      </c>
      <c r="B799" s="278"/>
      <c r="C799" s="280">
        <f>ROUND(BP61,2)</f>
        <v>0</v>
      </c>
      <c r="D799" s="278" t="e">
        <f>ROUND(#REF!,0)</f>
        <v>#REF!</v>
      </c>
      <c r="E799" s="278">
        <f>ROUND(BP62,0)</f>
        <v>0</v>
      </c>
      <c r="F799" s="331">
        <f>ROUND(BP63,0)</f>
        <v>0</v>
      </c>
      <c r="G799" s="331">
        <f>ROUND(BP64,0)</f>
        <v>252</v>
      </c>
      <c r="H799" s="331">
        <f>ROUND(BP65,0)</f>
        <v>0</v>
      </c>
      <c r="I799" s="331">
        <f>ROUND(BP66,0)</f>
        <v>0</v>
      </c>
      <c r="J799" s="278">
        <f>ROUND(BP67,0)</f>
        <v>0</v>
      </c>
      <c r="K799" s="278">
        <f>ROUND(BP68,0)</f>
        <v>0</v>
      </c>
      <c r="L799" s="278">
        <f>ROUND(BP69,0)</f>
        <v>236361</v>
      </c>
      <c r="M799" s="278">
        <f>ROUND(BP70,0)</f>
        <v>0</v>
      </c>
      <c r="N799" s="278"/>
      <c r="O799" s="278"/>
      <c r="P799" s="278">
        <f>IF(BP76&gt;0,ROUND(BP76,0),0)</f>
        <v>0</v>
      </c>
      <c r="Q799" s="278" t="e">
        <f>IF(BP77&gt;0,ROUND(BP77,0),0)</f>
        <v>#VALUE!</v>
      </c>
      <c r="R799" s="278" t="e">
        <f>IF(BP78&gt;0,ROUND(BP78,0),0)</f>
        <v>#VALUE!</v>
      </c>
      <c r="S799" s="278" t="e">
        <f>IF(BP79&gt;0,ROUND(BP79,0),0)</f>
        <v>#VALUE!</v>
      </c>
      <c r="T799" s="280" t="e">
        <f>IF(BP80&gt;0,ROUND(BP80,2),0)</f>
        <v>#VALUE!</v>
      </c>
      <c r="U799" s="278"/>
      <c r="V799" s="279"/>
      <c r="W799" s="278"/>
      <c r="X799" s="278"/>
      <c r="Y799" s="278"/>
      <c r="Z799" s="279"/>
      <c r="AA799" s="279"/>
      <c r="AB799" s="279"/>
      <c r="AC799" s="279"/>
      <c r="AD799" s="279"/>
      <c r="AE799" s="279"/>
      <c r="AF799" s="279"/>
      <c r="AG799" s="279"/>
      <c r="AH799" s="279"/>
      <c r="AI799" s="279"/>
      <c r="AJ799" s="279"/>
      <c r="AK799" s="279"/>
      <c r="AL799" s="279"/>
      <c r="AM799" s="279"/>
      <c r="AN799" s="279"/>
      <c r="AO799" s="279"/>
      <c r="AP799" s="279"/>
      <c r="AQ799" s="279"/>
      <c r="AR799" s="279"/>
      <c r="AS799" s="279"/>
      <c r="AT799" s="279"/>
      <c r="AU799" s="279"/>
      <c r="AV799" s="279"/>
      <c r="AW799" s="279"/>
      <c r="AX799" s="279"/>
      <c r="AY799" s="279"/>
      <c r="AZ799" s="279"/>
      <c r="BA799" s="279"/>
      <c r="BB799" s="279"/>
      <c r="BC799" s="279"/>
      <c r="BD799" s="279"/>
      <c r="BE799" s="279"/>
      <c r="BF799" s="279"/>
      <c r="BG799" s="279"/>
      <c r="BH799" s="279"/>
      <c r="BI799" s="279"/>
      <c r="BJ799" s="279"/>
      <c r="BK799" s="279"/>
      <c r="BL799" s="279"/>
      <c r="BM799" s="279"/>
      <c r="BN799" s="279"/>
      <c r="BO799" s="279"/>
      <c r="BP799" s="279"/>
      <c r="BQ799" s="279"/>
      <c r="BR799" s="279"/>
      <c r="BS799" s="279"/>
      <c r="BT799" s="279"/>
      <c r="BU799" s="279"/>
      <c r="BV799" s="279"/>
      <c r="BW799" s="279"/>
      <c r="BX799" s="279"/>
      <c r="BY799" s="279"/>
      <c r="BZ799" s="279"/>
      <c r="CA799" s="279"/>
      <c r="CB799" s="279"/>
      <c r="CC799" s="279"/>
      <c r="CD799" s="279"/>
      <c r="CE799" s="279"/>
    </row>
    <row r="800" spans="1:83" ht="12.65" customHeight="1" x14ac:dyDescent="0.35">
      <c r="A800" s="209" t="str">
        <f>RIGHT($C$83,3)&amp;"*"&amp;RIGHT($C$82,4)&amp;"*"&amp;BQ$55&amp;"*"&amp;"A"</f>
        <v>168*2020*8640*A</v>
      </c>
      <c r="B800" s="278"/>
      <c r="C800" s="280">
        <f>ROUND(BQ61,2)</f>
        <v>0</v>
      </c>
      <c r="D800" s="278" t="e">
        <f>ROUND(#REF!,0)</f>
        <v>#REF!</v>
      </c>
      <c r="E800" s="278">
        <f>ROUND(BQ62,0)</f>
        <v>0</v>
      </c>
      <c r="F800" s="331">
        <f>ROUND(BQ63,0)</f>
        <v>0</v>
      </c>
      <c r="G800" s="331">
        <f>ROUND(BQ64,0)</f>
        <v>0</v>
      </c>
      <c r="H800" s="331">
        <f>ROUND(BQ65,0)</f>
        <v>0</v>
      </c>
      <c r="I800" s="331">
        <f>ROUND(BQ66,0)</f>
        <v>0</v>
      </c>
      <c r="J800" s="278">
        <f>ROUND(BQ67,0)</f>
        <v>0</v>
      </c>
      <c r="K800" s="278">
        <f>ROUND(BQ68,0)</f>
        <v>0</v>
      </c>
      <c r="L800" s="278">
        <f>ROUND(BQ69,0)</f>
        <v>0</v>
      </c>
      <c r="M800" s="278">
        <f>ROUND(BQ70,0)</f>
        <v>0</v>
      </c>
      <c r="N800" s="278"/>
      <c r="O800" s="278"/>
      <c r="P800" s="278">
        <f>IF(BQ76&gt;0,ROUND(BQ76,0),0)</f>
        <v>0</v>
      </c>
      <c r="Q800" s="278" t="e">
        <f>IF(BQ77&gt;0,ROUND(BQ77,0),0)</f>
        <v>#VALUE!</v>
      </c>
      <c r="R800" s="278" t="e">
        <f>IF(BQ78&gt;0,ROUND(BQ78,0),0)</f>
        <v>#VALUE!</v>
      </c>
      <c r="S800" s="278" t="e">
        <f>IF(BQ79&gt;0,ROUND(BQ79,0),0)</f>
        <v>#VALUE!</v>
      </c>
      <c r="T800" s="280" t="e">
        <f>IF(BQ80&gt;0,ROUND(BQ80,2),0)</f>
        <v>#VALUE!</v>
      </c>
      <c r="U800" s="278"/>
      <c r="V800" s="279"/>
      <c r="W800" s="278"/>
      <c r="X800" s="278"/>
      <c r="Y800" s="278"/>
      <c r="Z800" s="279"/>
      <c r="AA800" s="279"/>
      <c r="AB800" s="279"/>
      <c r="AC800" s="279"/>
      <c r="AD800" s="279"/>
      <c r="AE800" s="279"/>
      <c r="AF800" s="279"/>
      <c r="AG800" s="279"/>
      <c r="AH800" s="279"/>
      <c r="AI800" s="279"/>
      <c r="AJ800" s="279"/>
      <c r="AK800" s="279"/>
      <c r="AL800" s="279"/>
      <c r="AM800" s="279"/>
      <c r="AN800" s="279"/>
      <c r="AO800" s="279"/>
      <c r="AP800" s="279"/>
      <c r="AQ800" s="279"/>
      <c r="AR800" s="279"/>
      <c r="AS800" s="279"/>
      <c r="AT800" s="279"/>
      <c r="AU800" s="279"/>
      <c r="AV800" s="279"/>
      <c r="AW800" s="279"/>
      <c r="AX800" s="279"/>
      <c r="AY800" s="279"/>
      <c r="AZ800" s="279"/>
      <c r="BA800" s="279"/>
      <c r="BB800" s="279"/>
      <c r="BC800" s="279"/>
      <c r="BD800" s="279"/>
      <c r="BE800" s="279"/>
      <c r="BF800" s="279"/>
      <c r="BG800" s="279"/>
      <c r="BH800" s="279"/>
      <c r="BI800" s="279"/>
      <c r="BJ800" s="279"/>
      <c r="BK800" s="279"/>
      <c r="BL800" s="279"/>
      <c r="BM800" s="279"/>
      <c r="BN800" s="279"/>
      <c r="BO800" s="279"/>
      <c r="BP800" s="279"/>
      <c r="BQ800" s="279"/>
      <c r="BR800" s="279"/>
      <c r="BS800" s="279"/>
      <c r="BT800" s="279"/>
      <c r="BU800" s="279"/>
      <c r="BV800" s="279"/>
      <c r="BW800" s="279"/>
      <c r="BX800" s="279"/>
      <c r="BY800" s="279"/>
      <c r="BZ800" s="279"/>
      <c r="CA800" s="279"/>
      <c r="CB800" s="279"/>
      <c r="CC800" s="279"/>
      <c r="CD800" s="279"/>
      <c r="CE800" s="279"/>
    </row>
    <row r="801" spans="1:83" ht="12.65" customHeight="1" x14ac:dyDescent="0.35">
      <c r="A801" s="209" t="str">
        <f>RIGHT($C$83,3)&amp;"*"&amp;RIGHT($C$82,4)&amp;"*"&amp;BR$55&amp;"*"&amp;"A"</f>
        <v>168*2020*8650*A</v>
      </c>
      <c r="B801" s="278"/>
      <c r="C801" s="280">
        <f>ROUND(BR61,2)</f>
        <v>146683.37</v>
      </c>
      <c r="D801" s="278" t="e">
        <f>ROUND(#REF!,0)</f>
        <v>#REF!</v>
      </c>
      <c r="E801" s="278">
        <f>ROUND(BR62,0)</f>
        <v>42862</v>
      </c>
      <c r="F801" s="331">
        <f>ROUND(BR63,0)</f>
        <v>126630</v>
      </c>
      <c r="G801" s="331">
        <f>ROUND(BR64,0)</f>
        <v>-1303</v>
      </c>
      <c r="H801" s="331">
        <f>ROUND(BR65,0)</f>
        <v>488</v>
      </c>
      <c r="I801" s="331">
        <f>ROUND(BR66,0)</f>
        <v>2087</v>
      </c>
      <c r="J801" s="278">
        <f>ROUND(BR67,0)</f>
        <v>0</v>
      </c>
      <c r="K801" s="278">
        <f>ROUND(BR68,0)</f>
        <v>0</v>
      </c>
      <c r="L801" s="278">
        <f>ROUND(BR69,0)</f>
        <v>3441</v>
      </c>
      <c r="M801" s="278">
        <f>ROUND(BR70,0)</f>
        <v>0</v>
      </c>
      <c r="N801" s="278"/>
      <c r="O801" s="278"/>
      <c r="P801" s="278">
        <f>IF(BR76&gt;0,ROUND(BR76,0),0)</f>
        <v>265</v>
      </c>
      <c r="Q801" s="278">
        <f>IF(BR77&gt;0,ROUND(BR77,0),0)</f>
        <v>0</v>
      </c>
      <c r="R801" s="278" t="e">
        <f>IF(BR78&gt;0,ROUND(BR78,0),0)</f>
        <v>#VALUE!</v>
      </c>
      <c r="S801" s="278" t="e">
        <f>IF(BR79&gt;0,ROUND(BR79,0),0)</f>
        <v>#VALUE!</v>
      </c>
      <c r="T801" s="280" t="e">
        <f>IF(BR80&gt;0,ROUND(BR80,2),0)</f>
        <v>#VALUE!</v>
      </c>
      <c r="U801" s="278"/>
      <c r="V801" s="279"/>
      <c r="W801" s="278"/>
      <c r="X801" s="278"/>
      <c r="Y801" s="278"/>
      <c r="Z801" s="279"/>
      <c r="AA801" s="279"/>
      <c r="AB801" s="279"/>
      <c r="AC801" s="279"/>
      <c r="AD801" s="279"/>
      <c r="AE801" s="279"/>
      <c r="AF801" s="279"/>
      <c r="AG801" s="279"/>
      <c r="AH801" s="279"/>
      <c r="AI801" s="279"/>
      <c r="AJ801" s="279"/>
      <c r="AK801" s="279"/>
      <c r="AL801" s="279"/>
      <c r="AM801" s="279"/>
      <c r="AN801" s="279"/>
      <c r="AO801" s="279"/>
      <c r="AP801" s="279"/>
      <c r="AQ801" s="279"/>
      <c r="AR801" s="279"/>
      <c r="AS801" s="279"/>
      <c r="AT801" s="279"/>
      <c r="AU801" s="279"/>
      <c r="AV801" s="279"/>
      <c r="AW801" s="279"/>
      <c r="AX801" s="279"/>
      <c r="AY801" s="279"/>
      <c r="AZ801" s="279"/>
      <c r="BA801" s="279"/>
      <c r="BB801" s="279"/>
      <c r="BC801" s="279"/>
      <c r="BD801" s="279"/>
      <c r="BE801" s="279"/>
      <c r="BF801" s="279"/>
      <c r="BG801" s="279"/>
      <c r="BH801" s="279"/>
      <c r="BI801" s="279"/>
      <c r="BJ801" s="279"/>
      <c r="BK801" s="279"/>
      <c r="BL801" s="279"/>
      <c r="BM801" s="279"/>
      <c r="BN801" s="279"/>
      <c r="BO801" s="279"/>
      <c r="BP801" s="279"/>
      <c r="BQ801" s="279"/>
      <c r="BR801" s="279"/>
      <c r="BS801" s="279"/>
      <c r="BT801" s="279"/>
      <c r="BU801" s="279"/>
      <c r="BV801" s="279"/>
      <c r="BW801" s="279"/>
      <c r="BX801" s="279"/>
      <c r="BY801" s="279"/>
      <c r="BZ801" s="279"/>
      <c r="CA801" s="279"/>
      <c r="CB801" s="279"/>
      <c r="CC801" s="279"/>
      <c r="CD801" s="279"/>
      <c r="CE801" s="279"/>
    </row>
    <row r="802" spans="1:83" ht="12.65" customHeight="1" x14ac:dyDescent="0.35">
      <c r="A802" s="209" t="str">
        <f>RIGHT($C$83,3)&amp;"*"&amp;RIGHT($C$82,4)&amp;"*"&amp;BS$55&amp;"*"&amp;"A"</f>
        <v>168*2020*8660*A</v>
      </c>
      <c r="B802" s="278"/>
      <c r="C802" s="280">
        <f>ROUND(BS61,2)</f>
        <v>0</v>
      </c>
      <c r="D802" s="278" t="e">
        <f>ROUND(#REF!,0)</f>
        <v>#REF!</v>
      </c>
      <c r="E802" s="278">
        <f>ROUND(BS62,0)</f>
        <v>0</v>
      </c>
      <c r="F802" s="331">
        <f>ROUND(BS63,0)</f>
        <v>0</v>
      </c>
      <c r="G802" s="331">
        <f>ROUND(BS64,0)</f>
        <v>0</v>
      </c>
      <c r="H802" s="331">
        <f>ROUND(BS65,0)</f>
        <v>0</v>
      </c>
      <c r="I802" s="331">
        <f>ROUND(BS66,0)</f>
        <v>0</v>
      </c>
      <c r="J802" s="278">
        <f>ROUND(BS67,0)</f>
        <v>0</v>
      </c>
      <c r="K802" s="278">
        <f>ROUND(BS68,0)</f>
        <v>0</v>
      </c>
      <c r="L802" s="278">
        <f>ROUND(BS69,0)</f>
        <v>0</v>
      </c>
      <c r="M802" s="278">
        <f>ROUND(BS70,0)</f>
        <v>0</v>
      </c>
      <c r="N802" s="278"/>
      <c r="O802" s="278"/>
      <c r="P802" s="278">
        <f>IF(BS76&gt;0,ROUND(BS76,0),0)</f>
        <v>0</v>
      </c>
      <c r="Q802" s="278">
        <f>IF(BS77&gt;0,ROUND(BS77,0),0)</f>
        <v>0</v>
      </c>
      <c r="R802" s="278">
        <f>IF(BS78&gt;0,ROUND(BS78,0),0)</f>
        <v>0</v>
      </c>
      <c r="S802" s="278">
        <f>IF(BS79&gt;0,ROUND(BS79,0),0)</f>
        <v>0</v>
      </c>
      <c r="T802" s="280" t="e">
        <f>IF(BS80&gt;0,ROUND(BS80,2),0)</f>
        <v>#VALUE!</v>
      </c>
      <c r="U802" s="278"/>
      <c r="V802" s="279"/>
      <c r="W802" s="278"/>
      <c r="X802" s="278"/>
      <c r="Y802" s="278"/>
      <c r="Z802" s="279"/>
      <c r="AA802" s="279"/>
      <c r="AB802" s="279"/>
      <c r="AC802" s="279"/>
      <c r="AD802" s="279"/>
      <c r="AE802" s="279"/>
      <c r="AF802" s="279"/>
      <c r="AG802" s="279"/>
      <c r="AH802" s="279"/>
      <c r="AI802" s="279"/>
      <c r="AJ802" s="279"/>
      <c r="AK802" s="279"/>
      <c r="AL802" s="279"/>
      <c r="AM802" s="279"/>
      <c r="AN802" s="279"/>
      <c r="AO802" s="279"/>
      <c r="AP802" s="279"/>
      <c r="AQ802" s="279"/>
      <c r="AR802" s="279"/>
      <c r="AS802" s="279"/>
      <c r="AT802" s="279"/>
      <c r="AU802" s="279"/>
      <c r="AV802" s="279"/>
      <c r="AW802" s="279"/>
      <c r="AX802" s="279"/>
      <c r="AY802" s="279"/>
      <c r="AZ802" s="279"/>
      <c r="BA802" s="279"/>
      <c r="BB802" s="279"/>
      <c r="BC802" s="279"/>
      <c r="BD802" s="279"/>
      <c r="BE802" s="279"/>
      <c r="BF802" s="279"/>
      <c r="BG802" s="279"/>
      <c r="BH802" s="279"/>
      <c r="BI802" s="279"/>
      <c r="BJ802" s="279"/>
      <c r="BK802" s="279"/>
      <c r="BL802" s="279"/>
      <c r="BM802" s="279"/>
      <c r="BN802" s="279"/>
      <c r="BO802" s="279"/>
      <c r="BP802" s="279"/>
      <c r="BQ802" s="279"/>
      <c r="BR802" s="279"/>
      <c r="BS802" s="279"/>
      <c r="BT802" s="279"/>
      <c r="BU802" s="279"/>
      <c r="BV802" s="279"/>
      <c r="BW802" s="279"/>
      <c r="BX802" s="279"/>
      <c r="BY802" s="279"/>
      <c r="BZ802" s="279"/>
      <c r="CA802" s="279"/>
      <c r="CB802" s="279"/>
      <c r="CC802" s="279"/>
      <c r="CD802" s="279"/>
      <c r="CE802" s="279"/>
    </row>
    <row r="803" spans="1:83" ht="12.65" customHeight="1" x14ac:dyDescent="0.35">
      <c r="A803" s="209" t="str">
        <f>RIGHT($C$83,3)&amp;"*"&amp;RIGHT($C$82,4)&amp;"*"&amp;BT$55&amp;"*"&amp;"A"</f>
        <v>168*2020*8670*A</v>
      </c>
      <c r="B803" s="278"/>
      <c r="C803" s="280">
        <f>ROUND(BT61,2)</f>
        <v>131823.98000000001</v>
      </c>
      <c r="D803" s="278" t="e">
        <f>ROUND(#REF!,0)</f>
        <v>#REF!</v>
      </c>
      <c r="E803" s="278">
        <f>ROUND(BT62,0)</f>
        <v>48298</v>
      </c>
      <c r="F803" s="331">
        <f>ROUND(BT63,0)</f>
        <v>114</v>
      </c>
      <c r="G803" s="331">
        <f>ROUND(BT64,0)</f>
        <v>238</v>
      </c>
      <c r="H803" s="331">
        <f>ROUND(BT65,0)</f>
        <v>1183</v>
      </c>
      <c r="I803" s="331">
        <f>ROUND(BT66,0)</f>
        <v>0</v>
      </c>
      <c r="J803" s="278">
        <f>ROUND(BT67,0)</f>
        <v>118</v>
      </c>
      <c r="K803" s="278">
        <f>ROUND(BT68,0)</f>
        <v>0</v>
      </c>
      <c r="L803" s="278">
        <f>ROUND(BT69,0)</f>
        <v>2558</v>
      </c>
      <c r="M803" s="278">
        <f>ROUND(BT70,0)</f>
        <v>0</v>
      </c>
      <c r="N803" s="278"/>
      <c r="O803" s="278"/>
      <c r="P803" s="278">
        <f>IF(BT76&gt;0,ROUND(BT76,0),0)</f>
        <v>384</v>
      </c>
      <c r="Q803" s="278">
        <f>IF(BT77&gt;0,ROUND(BT77,0),0)</f>
        <v>0</v>
      </c>
      <c r="R803" s="278">
        <f>IF(BT78&gt;0,ROUND(BT78,0),0)</f>
        <v>0</v>
      </c>
      <c r="S803" s="278">
        <f>IF(BT79&gt;0,ROUND(BT79,0),0)</f>
        <v>0</v>
      </c>
      <c r="T803" s="280" t="e">
        <f>IF(BT80&gt;0,ROUND(BT80,2),0)</f>
        <v>#VALUE!</v>
      </c>
      <c r="U803" s="278"/>
      <c r="V803" s="279"/>
      <c r="W803" s="278"/>
      <c r="X803" s="278"/>
      <c r="Y803" s="278"/>
      <c r="Z803" s="279"/>
      <c r="AA803" s="279"/>
      <c r="AB803" s="279"/>
      <c r="AC803" s="279"/>
      <c r="AD803" s="279"/>
      <c r="AE803" s="279"/>
      <c r="AF803" s="279"/>
      <c r="AG803" s="279"/>
      <c r="AH803" s="279"/>
      <c r="AI803" s="279"/>
      <c r="AJ803" s="279"/>
      <c r="AK803" s="279"/>
      <c r="AL803" s="279"/>
      <c r="AM803" s="279"/>
      <c r="AN803" s="279"/>
      <c r="AO803" s="279"/>
      <c r="AP803" s="279"/>
      <c r="AQ803" s="279"/>
      <c r="AR803" s="279"/>
      <c r="AS803" s="279"/>
      <c r="AT803" s="279"/>
      <c r="AU803" s="279"/>
      <c r="AV803" s="279"/>
      <c r="AW803" s="279"/>
      <c r="AX803" s="279"/>
      <c r="AY803" s="279"/>
      <c r="AZ803" s="279"/>
      <c r="BA803" s="279"/>
      <c r="BB803" s="279"/>
      <c r="BC803" s="279"/>
      <c r="BD803" s="279"/>
      <c r="BE803" s="279"/>
      <c r="BF803" s="279"/>
      <c r="BG803" s="279"/>
      <c r="BH803" s="279"/>
      <c r="BI803" s="279"/>
      <c r="BJ803" s="279"/>
      <c r="BK803" s="279"/>
      <c r="BL803" s="279"/>
      <c r="BM803" s="279"/>
      <c r="BN803" s="279"/>
      <c r="BO803" s="279"/>
      <c r="BP803" s="279"/>
      <c r="BQ803" s="279"/>
      <c r="BR803" s="279"/>
      <c r="BS803" s="279"/>
      <c r="BT803" s="279"/>
      <c r="BU803" s="279"/>
      <c r="BV803" s="279"/>
      <c r="BW803" s="279"/>
      <c r="BX803" s="279"/>
      <c r="BY803" s="279"/>
      <c r="BZ803" s="279"/>
      <c r="CA803" s="279"/>
      <c r="CB803" s="279"/>
      <c r="CC803" s="279"/>
      <c r="CD803" s="279"/>
      <c r="CE803" s="279"/>
    </row>
    <row r="804" spans="1:83" ht="12.65" customHeight="1" x14ac:dyDescent="0.35">
      <c r="A804" s="209" t="str">
        <f>RIGHT($C$83,3)&amp;"*"&amp;RIGHT($C$82,4)&amp;"*"&amp;BU$55&amp;"*"&amp;"A"</f>
        <v>168*2020*8680*A</v>
      </c>
      <c r="B804" s="278"/>
      <c r="C804" s="280">
        <f>ROUND(BU61,2)</f>
        <v>0</v>
      </c>
      <c r="D804" s="278" t="e">
        <f>ROUND(#REF!,0)</f>
        <v>#REF!</v>
      </c>
      <c r="E804" s="278">
        <f>ROUND(BU62,0)</f>
        <v>0</v>
      </c>
      <c r="F804" s="331">
        <f>ROUND(BU63,0)</f>
        <v>0</v>
      </c>
      <c r="G804" s="331">
        <f>ROUND(BU64,0)</f>
        <v>0</v>
      </c>
      <c r="H804" s="331">
        <f>ROUND(BU65,0)</f>
        <v>0</v>
      </c>
      <c r="I804" s="331">
        <f>ROUND(BU66,0)</f>
        <v>0</v>
      </c>
      <c r="J804" s="278">
        <f>ROUND(BU67,0)</f>
        <v>0</v>
      </c>
      <c r="K804" s="278">
        <f>ROUND(BU68,0)</f>
        <v>0</v>
      </c>
      <c r="L804" s="278">
        <f>ROUND(BU69,0)</f>
        <v>0</v>
      </c>
      <c r="M804" s="278">
        <f>ROUND(BU70,0)</f>
        <v>0</v>
      </c>
      <c r="N804" s="278"/>
      <c r="O804" s="278"/>
      <c r="P804" s="278">
        <f>IF(BU76&gt;0,ROUND(BU76,0),0)</f>
        <v>0</v>
      </c>
      <c r="Q804" s="278">
        <f>IF(BU77&gt;0,ROUND(BU77,0),0)</f>
        <v>0</v>
      </c>
      <c r="R804" s="278">
        <f>IF(BU78&gt;0,ROUND(BU78,0),0)</f>
        <v>0</v>
      </c>
      <c r="S804" s="278">
        <f>IF(BU79&gt;0,ROUND(BU79,0),0)</f>
        <v>0</v>
      </c>
      <c r="T804" s="280">
        <f>IF(BU80&gt;0,ROUND(BU80,2),0)</f>
        <v>0</v>
      </c>
      <c r="U804" s="278"/>
      <c r="V804" s="279"/>
      <c r="W804" s="278"/>
      <c r="X804" s="278"/>
      <c r="Y804" s="278"/>
      <c r="Z804" s="279"/>
      <c r="AA804" s="279"/>
      <c r="AB804" s="279"/>
      <c r="AC804" s="279"/>
      <c r="AD804" s="279"/>
      <c r="AE804" s="279"/>
      <c r="AF804" s="279"/>
      <c r="AG804" s="279"/>
      <c r="AH804" s="279"/>
      <c r="AI804" s="279"/>
      <c r="AJ804" s="279"/>
      <c r="AK804" s="279"/>
      <c r="AL804" s="279"/>
      <c r="AM804" s="279"/>
      <c r="AN804" s="279"/>
      <c r="AO804" s="279"/>
      <c r="AP804" s="279"/>
      <c r="AQ804" s="279"/>
      <c r="AR804" s="279"/>
      <c r="AS804" s="279"/>
      <c r="AT804" s="279"/>
      <c r="AU804" s="279"/>
      <c r="AV804" s="279"/>
      <c r="AW804" s="279"/>
      <c r="AX804" s="279"/>
      <c r="AY804" s="279"/>
      <c r="AZ804" s="279"/>
      <c r="BA804" s="279"/>
      <c r="BB804" s="279"/>
      <c r="BC804" s="279"/>
      <c r="BD804" s="279"/>
      <c r="BE804" s="279"/>
      <c r="BF804" s="279"/>
      <c r="BG804" s="279"/>
      <c r="BH804" s="279"/>
      <c r="BI804" s="279"/>
      <c r="BJ804" s="279"/>
      <c r="BK804" s="279"/>
      <c r="BL804" s="279"/>
      <c r="BM804" s="279"/>
      <c r="BN804" s="279"/>
      <c r="BO804" s="279"/>
      <c r="BP804" s="279"/>
      <c r="BQ804" s="279"/>
      <c r="BR804" s="279"/>
      <c r="BS804" s="279"/>
      <c r="BT804" s="279"/>
      <c r="BU804" s="279"/>
      <c r="BV804" s="279"/>
      <c r="BW804" s="279"/>
      <c r="BX804" s="279"/>
      <c r="BY804" s="279"/>
      <c r="BZ804" s="279"/>
      <c r="CA804" s="279"/>
      <c r="CB804" s="279"/>
      <c r="CC804" s="279"/>
      <c r="CD804" s="279"/>
      <c r="CE804" s="279"/>
    </row>
    <row r="805" spans="1:83" ht="12.65" customHeight="1" x14ac:dyDescent="0.35">
      <c r="A805" s="209" t="str">
        <f>RIGHT($C$83,3)&amp;"*"&amp;RIGHT($C$82,4)&amp;"*"&amp;BV$55&amp;"*"&amp;"A"</f>
        <v>168*2020*8690*A</v>
      </c>
      <c r="B805" s="278"/>
      <c r="C805" s="280">
        <f>ROUND(BV61,2)</f>
        <v>629789.55000000005</v>
      </c>
      <c r="D805" s="278" t="e">
        <f>ROUND(#REF!,0)</f>
        <v>#REF!</v>
      </c>
      <c r="E805" s="278">
        <f>ROUND(BV62,0)</f>
        <v>282448</v>
      </c>
      <c r="F805" s="331">
        <f>ROUND(BV63,0)</f>
        <v>3833</v>
      </c>
      <c r="G805" s="331">
        <f>ROUND(BV64,0)</f>
        <v>3060</v>
      </c>
      <c r="H805" s="331">
        <f>ROUND(BV65,0)</f>
        <v>1145</v>
      </c>
      <c r="I805" s="331">
        <f>ROUND(BV66,0)</f>
        <v>101133</v>
      </c>
      <c r="J805" s="278">
        <f>ROUND(BV67,0)</f>
        <v>0</v>
      </c>
      <c r="K805" s="278">
        <f>ROUND(BV68,0)</f>
        <v>14300</v>
      </c>
      <c r="L805" s="278">
        <f>ROUND(BV69,0)</f>
        <v>151</v>
      </c>
      <c r="M805" s="278">
        <f>ROUND(BV70,0)</f>
        <v>0</v>
      </c>
      <c r="N805" s="278"/>
      <c r="O805" s="278"/>
      <c r="P805" s="278">
        <f>IF(BV76&gt;0,ROUND(BV76,0),0)</f>
        <v>1501</v>
      </c>
      <c r="Q805" s="278">
        <f>IF(BV77&gt;0,ROUND(BV77,0),0)</f>
        <v>0</v>
      </c>
      <c r="R805" s="278">
        <f>IF(BV78&gt;0,ROUND(BV78,0),0)</f>
        <v>0</v>
      </c>
      <c r="S805" s="278">
        <f>IF(BV79&gt;0,ROUND(BV79,0),0)</f>
        <v>0</v>
      </c>
      <c r="T805" s="280">
        <f>IF(BV80&gt;0,ROUND(BV80,2),0)</f>
        <v>0</v>
      </c>
      <c r="U805" s="278"/>
      <c r="V805" s="279"/>
      <c r="W805" s="278"/>
      <c r="X805" s="278"/>
      <c r="Y805" s="278"/>
      <c r="Z805" s="279"/>
      <c r="AA805" s="279"/>
      <c r="AB805" s="279"/>
      <c r="AC805" s="279"/>
      <c r="AD805" s="279"/>
      <c r="AE805" s="279"/>
      <c r="AF805" s="279"/>
      <c r="AG805" s="279"/>
      <c r="AH805" s="279"/>
      <c r="AI805" s="279"/>
      <c r="AJ805" s="279"/>
      <c r="AK805" s="279"/>
      <c r="AL805" s="279"/>
      <c r="AM805" s="279"/>
      <c r="AN805" s="279"/>
      <c r="AO805" s="279"/>
      <c r="AP805" s="279"/>
      <c r="AQ805" s="279"/>
      <c r="AR805" s="279"/>
      <c r="AS805" s="279"/>
      <c r="AT805" s="279"/>
      <c r="AU805" s="279"/>
      <c r="AV805" s="279"/>
      <c r="AW805" s="279"/>
      <c r="AX805" s="279"/>
      <c r="AY805" s="279"/>
      <c r="AZ805" s="279"/>
      <c r="BA805" s="279"/>
      <c r="BB805" s="279"/>
      <c r="BC805" s="279"/>
      <c r="BD805" s="279"/>
      <c r="BE805" s="279"/>
      <c r="BF805" s="279"/>
      <c r="BG805" s="279"/>
      <c r="BH805" s="279"/>
      <c r="BI805" s="279"/>
      <c r="BJ805" s="279"/>
      <c r="BK805" s="279"/>
      <c r="BL805" s="279"/>
      <c r="BM805" s="279"/>
      <c r="BN805" s="279"/>
      <c r="BO805" s="279"/>
      <c r="BP805" s="279"/>
      <c r="BQ805" s="279"/>
      <c r="BR805" s="279"/>
      <c r="BS805" s="279"/>
      <c r="BT805" s="279"/>
      <c r="BU805" s="279"/>
      <c r="BV805" s="279"/>
      <c r="BW805" s="279"/>
      <c r="BX805" s="279"/>
      <c r="BY805" s="279"/>
      <c r="BZ805" s="279"/>
      <c r="CA805" s="279"/>
      <c r="CB805" s="279"/>
      <c r="CC805" s="279"/>
      <c r="CD805" s="279"/>
      <c r="CE805" s="279"/>
    </row>
    <row r="806" spans="1:83" ht="12.65" customHeight="1" x14ac:dyDescent="0.35">
      <c r="A806" s="209" t="str">
        <f>RIGHT($C$83,3)&amp;"*"&amp;RIGHT($C$82,4)&amp;"*"&amp;BW$55&amp;"*"&amp;"A"</f>
        <v>168*2020*8700*A</v>
      </c>
      <c r="B806" s="278"/>
      <c r="C806" s="280">
        <f>ROUND(BW61,2)</f>
        <v>0</v>
      </c>
      <c r="D806" s="278" t="e">
        <f>ROUND(#REF!,0)</f>
        <v>#REF!</v>
      </c>
      <c r="E806" s="278">
        <f>ROUND(BW62,0)</f>
        <v>0</v>
      </c>
      <c r="F806" s="331">
        <f>ROUND(BW63,0)</f>
        <v>0</v>
      </c>
      <c r="G806" s="331">
        <f>ROUND(BW64,0)</f>
        <v>0</v>
      </c>
      <c r="H806" s="331">
        <f>ROUND(BW65,0)</f>
        <v>0</v>
      </c>
      <c r="I806" s="331">
        <f>ROUND(BW66,0)</f>
        <v>0</v>
      </c>
      <c r="J806" s="278">
        <f>ROUND(BW67,0)</f>
        <v>0</v>
      </c>
      <c r="K806" s="278">
        <f>ROUND(BW68,0)</f>
        <v>0</v>
      </c>
      <c r="L806" s="278">
        <f>ROUND(BW69,0)</f>
        <v>0</v>
      </c>
      <c r="M806" s="278">
        <f>ROUND(BW70,0)</f>
        <v>0</v>
      </c>
      <c r="N806" s="278"/>
      <c r="O806" s="278"/>
      <c r="P806" s="278">
        <f>IF(BW76&gt;0,ROUND(BW76,0),0)</f>
        <v>0</v>
      </c>
      <c r="Q806" s="278">
        <f>IF(BW77&gt;0,ROUND(BW77,0),0)</f>
        <v>0</v>
      </c>
      <c r="R806" s="278">
        <f>IF(BW78&gt;0,ROUND(BW78,0),0)</f>
        <v>0</v>
      </c>
      <c r="S806" s="278">
        <f>IF(BW79&gt;0,ROUND(BW79,0),0)</f>
        <v>0</v>
      </c>
      <c r="T806" s="280">
        <f>IF(BW80&gt;0,ROUND(BW80,2),0)</f>
        <v>0</v>
      </c>
      <c r="U806" s="278"/>
      <c r="V806" s="279"/>
      <c r="W806" s="278"/>
      <c r="X806" s="278"/>
      <c r="Y806" s="278"/>
      <c r="Z806" s="279"/>
      <c r="AA806" s="279"/>
      <c r="AB806" s="279"/>
      <c r="AC806" s="279"/>
      <c r="AD806" s="279"/>
      <c r="AE806" s="279"/>
      <c r="AF806" s="279"/>
      <c r="AG806" s="279"/>
      <c r="AH806" s="279"/>
      <c r="AI806" s="279"/>
      <c r="AJ806" s="279"/>
      <c r="AK806" s="279"/>
      <c r="AL806" s="279"/>
      <c r="AM806" s="279"/>
      <c r="AN806" s="279"/>
      <c r="AO806" s="279"/>
      <c r="AP806" s="279"/>
      <c r="AQ806" s="279"/>
      <c r="AR806" s="279"/>
      <c r="AS806" s="279"/>
      <c r="AT806" s="279"/>
      <c r="AU806" s="279"/>
      <c r="AV806" s="279"/>
      <c r="AW806" s="279"/>
      <c r="AX806" s="279"/>
      <c r="AY806" s="279"/>
      <c r="AZ806" s="279"/>
      <c r="BA806" s="279"/>
      <c r="BB806" s="279"/>
      <c r="BC806" s="279"/>
      <c r="BD806" s="279"/>
      <c r="BE806" s="279"/>
      <c r="BF806" s="279"/>
      <c r="BG806" s="279"/>
      <c r="BH806" s="279"/>
      <c r="BI806" s="279"/>
      <c r="BJ806" s="279"/>
      <c r="BK806" s="279"/>
      <c r="BL806" s="279"/>
      <c r="BM806" s="279"/>
      <c r="BN806" s="279"/>
      <c r="BO806" s="279"/>
      <c r="BP806" s="279"/>
      <c r="BQ806" s="279"/>
      <c r="BR806" s="279"/>
      <c r="BS806" s="279"/>
      <c r="BT806" s="279"/>
      <c r="BU806" s="279"/>
      <c r="BV806" s="279"/>
      <c r="BW806" s="279"/>
      <c r="BX806" s="279"/>
      <c r="BY806" s="279"/>
      <c r="BZ806" s="279"/>
      <c r="CA806" s="279"/>
      <c r="CB806" s="279"/>
      <c r="CC806" s="279"/>
      <c r="CD806" s="279"/>
      <c r="CE806" s="279"/>
    </row>
    <row r="807" spans="1:83" ht="12.65" customHeight="1" x14ac:dyDescent="0.35">
      <c r="A807" s="209" t="str">
        <f>RIGHT($C$83,3)&amp;"*"&amp;RIGHT($C$82,4)&amp;"*"&amp;BX$55&amp;"*"&amp;"A"</f>
        <v>168*2020*8710*A</v>
      </c>
      <c r="B807" s="278"/>
      <c r="C807" s="280">
        <f>ROUND(BX61,2)</f>
        <v>549707.37</v>
      </c>
      <c r="D807" s="278" t="e">
        <f>ROUND(#REF!,0)</f>
        <v>#REF!</v>
      </c>
      <c r="E807" s="278">
        <f>ROUND(BX62,0)</f>
        <v>142016</v>
      </c>
      <c r="F807" s="331">
        <f>ROUND(BX63,0)</f>
        <v>5250</v>
      </c>
      <c r="G807" s="331">
        <f>ROUND(BX64,0)</f>
        <v>2029</v>
      </c>
      <c r="H807" s="331">
        <f>ROUND(BX65,0)</f>
        <v>3178</v>
      </c>
      <c r="I807" s="331">
        <f>ROUND(BX66,0)</f>
        <v>146035</v>
      </c>
      <c r="J807" s="278">
        <f>ROUND(BX67,0)</f>
        <v>0</v>
      </c>
      <c r="K807" s="278">
        <f>ROUND(BX68,0)</f>
        <v>0</v>
      </c>
      <c r="L807" s="278">
        <f>ROUND(BX69,0)</f>
        <v>521</v>
      </c>
      <c r="M807" s="278">
        <f>ROUND(BX70,0)</f>
        <v>0</v>
      </c>
      <c r="N807" s="278"/>
      <c r="O807" s="278"/>
      <c r="P807" s="278">
        <f>IF(BX76&gt;0,ROUND(BX76,0),0)</f>
        <v>831</v>
      </c>
      <c r="Q807" s="278">
        <f>IF(BX77&gt;0,ROUND(BX77,0),0)</f>
        <v>0</v>
      </c>
      <c r="R807" s="278">
        <f>IF(BX78&gt;0,ROUND(BX78,0),0)</f>
        <v>0</v>
      </c>
      <c r="S807" s="278">
        <f>IF(BX79&gt;0,ROUND(BX79,0),0)</f>
        <v>0</v>
      </c>
      <c r="T807" s="280">
        <f>IF(BX80&gt;0,ROUND(BX80,2),0)</f>
        <v>0</v>
      </c>
      <c r="U807" s="278"/>
      <c r="V807" s="279"/>
      <c r="W807" s="278"/>
      <c r="X807" s="278"/>
      <c r="Y807" s="278"/>
      <c r="Z807" s="279"/>
      <c r="AA807" s="279"/>
      <c r="AB807" s="279"/>
      <c r="AC807" s="279"/>
      <c r="AD807" s="279"/>
      <c r="AE807" s="279"/>
      <c r="AF807" s="279"/>
      <c r="AG807" s="279"/>
      <c r="AH807" s="279"/>
      <c r="AI807" s="279"/>
      <c r="AJ807" s="279"/>
      <c r="AK807" s="279"/>
      <c r="AL807" s="279"/>
      <c r="AM807" s="279"/>
      <c r="AN807" s="279"/>
      <c r="AO807" s="279"/>
      <c r="AP807" s="279"/>
      <c r="AQ807" s="279"/>
      <c r="AR807" s="279"/>
      <c r="AS807" s="279"/>
      <c r="AT807" s="279"/>
      <c r="AU807" s="279"/>
      <c r="AV807" s="279"/>
      <c r="AW807" s="279"/>
      <c r="AX807" s="279"/>
      <c r="AY807" s="279"/>
      <c r="AZ807" s="279"/>
      <c r="BA807" s="279"/>
      <c r="BB807" s="279"/>
      <c r="BC807" s="279"/>
      <c r="BD807" s="279"/>
      <c r="BE807" s="279"/>
      <c r="BF807" s="279"/>
      <c r="BG807" s="279"/>
      <c r="BH807" s="279"/>
      <c r="BI807" s="279"/>
      <c r="BJ807" s="279"/>
      <c r="BK807" s="279"/>
      <c r="BL807" s="279"/>
      <c r="BM807" s="279"/>
      <c r="BN807" s="279"/>
      <c r="BO807" s="279"/>
      <c r="BP807" s="279"/>
      <c r="BQ807" s="279"/>
      <c r="BR807" s="279"/>
      <c r="BS807" s="279"/>
      <c r="BT807" s="279"/>
      <c r="BU807" s="279"/>
      <c r="BV807" s="279"/>
      <c r="BW807" s="279"/>
      <c r="BX807" s="279"/>
      <c r="BY807" s="279"/>
      <c r="BZ807" s="279"/>
      <c r="CA807" s="279"/>
      <c r="CB807" s="279"/>
      <c r="CC807" s="279"/>
      <c r="CD807" s="279"/>
      <c r="CE807" s="279"/>
    </row>
    <row r="808" spans="1:83" ht="12.65" customHeight="1" x14ac:dyDescent="0.35">
      <c r="A808" s="209" t="str">
        <f>RIGHT($C$83,3)&amp;"*"&amp;RIGHT($C$82,4)&amp;"*"&amp;BY$55&amp;"*"&amp;"A"</f>
        <v>168*2020*8720*A</v>
      </c>
      <c r="B808" s="278"/>
      <c r="C808" s="280">
        <f>ROUND(BY61,2)</f>
        <v>131088.71</v>
      </c>
      <c r="D808" s="278" t="e">
        <f>ROUND(#REF!,0)</f>
        <v>#REF!</v>
      </c>
      <c r="E808" s="278">
        <f>ROUND(BY62,0)</f>
        <v>48547</v>
      </c>
      <c r="F808" s="331">
        <f>ROUND(BY63,0)</f>
        <v>0</v>
      </c>
      <c r="G808" s="331">
        <f>ROUND(BY64,0)</f>
        <v>748</v>
      </c>
      <c r="H808" s="331">
        <f>ROUND(BY65,0)</f>
        <v>0</v>
      </c>
      <c r="I808" s="331">
        <f>ROUND(BY66,0)</f>
        <v>255</v>
      </c>
      <c r="J808" s="278">
        <f>ROUND(BY67,0)</f>
        <v>89737</v>
      </c>
      <c r="K808" s="278">
        <f>ROUND(BY68,0)</f>
        <v>0</v>
      </c>
      <c r="L808" s="278">
        <f>ROUND(BY69,0)</f>
        <v>68925</v>
      </c>
      <c r="M808" s="278">
        <f>ROUND(BY70,0)</f>
        <v>0</v>
      </c>
      <c r="N808" s="278"/>
      <c r="O808" s="278"/>
      <c r="P808" s="278">
        <f>IF(BY76&gt;0,ROUND(BY76,0),0)</f>
        <v>0</v>
      </c>
      <c r="Q808" s="278">
        <f>IF(BY77&gt;0,ROUND(BY77,0),0)</f>
        <v>0</v>
      </c>
      <c r="R808" s="278">
        <f>IF(BY78&gt;0,ROUND(BY78,0),0)</f>
        <v>0</v>
      </c>
      <c r="S808" s="278">
        <f>IF(BY79&gt;0,ROUND(BY79,0),0)</f>
        <v>0</v>
      </c>
      <c r="T808" s="280">
        <f>IF(BY80&gt;0,ROUND(BY80,2),0)</f>
        <v>0</v>
      </c>
      <c r="U808" s="278"/>
      <c r="V808" s="279"/>
      <c r="W808" s="278"/>
      <c r="X808" s="278"/>
      <c r="Y808" s="278"/>
      <c r="Z808" s="279"/>
      <c r="AA808" s="279"/>
      <c r="AB808" s="279"/>
      <c r="AC808" s="279"/>
      <c r="AD808" s="279"/>
      <c r="AE808" s="279"/>
      <c r="AF808" s="279"/>
      <c r="AG808" s="279"/>
      <c r="AH808" s="279"/>
      <c r="AI808" s="279"/>
      <c r="AJ808" s="279"/>
      <c r="AK808" s="279"/>
      <c r="AL808" s="279"/>
      <c r="AM808" s="279"/>
      <c r="AN808" s="279"/>
      <c r="AO808" s="279"/>
      <c r="AP808" s="279"/>
      <c r="AQ808" s="279"/>
      <c r="AR808" s="279"/>
      <c r="AS808" s="279"/>
      <c r="AT808" s="279"/>
      <c r="AU808" s="279"/>
      <c r="AV808" s="279"/>
      <c r="AW808" s="279"/>
      <c r="AX808" s="279"/>
      <c r="AY808" s="279"/>
      <c r="AZ808" s="279"/>
      <c r="BA808" s="279"/>
      <c r="BB808" s="279"/>
      <c r="BC808" s="279"/>
      <c r="BD808" s="279"/>
      <c r="BE808" s="279"/>
      <c r="BF808" s="279"/>
      <c r="BG808" s="279"/>
      <c r="BH808" s="279"/>
      <c r="BI808" s="279"/>
      <c r="BJ808" s="279"/>
      <c r="BK808" s="279"/>
      <c r="BL808" s="279"/>
      <c r="BM808" s="279"/>
      <c r="BN808" s="279"/>
      <c r="BO808" s="279"/>
      <c r="BP808" s="279"/>
      <c r="BQ808" s="279"/>
      <c r="BR808" s="279"/>
      <c r="BS808" s="279"/>
      <c r="BT808" s="279"/>
      <c r="BU808" s="279"/>
      <c r="BV808" s="279"/>
      <c r="BW808" s="279"/>
      <c r="BX808" s="279"/>
      <c r="BY808" s="279"/>
      <c r="BZ808" s="279"/>
      <c r="CA808" s="279"/>
      <c r="CB808" s="279"/>
      <c r="CC808" s="279"/>
      <c r="CD808" s="279"/>
      <c r="CE808" s="279"/>
    </row>
    <row r="809" spans="1:83" ht="12.65" customHeight="1" x14ac:dyDescent="0.35">
      <c r="A809" s="209" t="str">
        <f>RIGHT($C$83,3)&amp;"*"&amp;RIGHT($C$82,4)&amp;"*"&amp;BZ$55&amp;"*"&amp;"A"</f>
        <v>168*2020*8730*A</v>
      </c>
      <c r="B809" s="278"/>
      <c r="C809" s="280">
        <f>ROUND(BZ61,2)</f>
        <v>0</v>
      </c>
      <c r="D809" s="278" t="e">
        <f>ROUND(#REF!,0)</f>
        <v>#REF!</v>
      </c>
      <c r="E809" s="278">
        <f>ROUND(BZ62,0)</f>
        <v>0</v>
      </c>
      <c r="F809" s="331">
        <f>ROUND(BZ63,0)</f>
        <v>0</v>
      </c>
      <c r="G809" s="331">
        <f>ROUND(BZ64,0)</f>
        <v>0</v>
      </c>
      <c r="H809" s="331">
        <f>ROUND(BZ65,0)</f>
        <v>0</v>
      </c>
      <c r="I809" s="331">
        <f>ROUND(BZ66,0)</f>
        <v>0</v>
      </c>
      <c r="J809" s="278">
        <f>ROUND(BZ67,0)</f>
        <v>0</v>
      </c>
      <c r="K809" s="278">
        <f>ROUND(BZ68,0)</f>
        <v>0</v>
      </c>
      <c r="L809" s="278">
        <f>ROUND(BZ69,0)</f>
        <v>0</v>
      </c>
      <c r="M809" s="278">
        <f>ROUND(BZ70,0)</f>
        <v>0</v>
      </c>
      <c r="N809" s="278"/>
      <c r="O809" s="278"/>
      <c r="P809" s="278">
        <f>IF(BZ76&gt;0,ROUND(BZ76,0),0)</f>
        <v>0</v>
      </c>
      <c r="Q809" s="278">
        <f>IF(BZ77&gt;0,ROUND(BZ77,0),0)</f>
        <v>0</v>
      </c>
      <c r="R809" s="278">
        <f>IF(BZ78&gt;0,ROUND(BZ78,0),0)</f>
        <v>0</v>
      </c>
      <c r="S809" s="278">
        <f>IF(BZ79&gt;0,ROUND(BZ79,0),0)</f>
        <v>0</v>
      </c>
      <c r="T809" s="280">
        <f>IF(BZ80&gt;0,ROUND(BZ80,2),0)</f>
        <v>0</v>
      </c>
      <c r="U809" s="278"/>
      <c r="V809" s="279"/>
      <c r="W809" s="278"/>
      <c r="X809" s="278"/>
      <c r="Y809" s="278"/>
      <c r="Z809" s="279"/>
      <c r="AA809" s="279"/>
      <c r="AB809" s="279"/>
      <c r="AC809" s="279"/>
      <c r="AD809" s="279"/>
      <c r="AE809" s="279"/>
      <c r="AF809" s="279"/>
      <c r="AG809" s="279"/>
      <c r="AH809" s="279"/>
      <c r="AI809" s="279"/>
      <c r="AJ809" s="279"/>
      <c r="AK809" s="279"/>
      <c r="AL809" s="279"/>
      <c r="AM809" s="279"/>
      <c r="AN809" s="279"/>
      <c r="AO809" s="279"/>
      <c r="AP809" s="279"/>
      <c r="AQ809" s="279"/>
      <c r="AR809" s="279"/>
      <c r="AS809" s="279"/>
      <c r="AT809" s="279"/>
      <c r="AU809" s="279"/>
      <c r="AV809" s="279"/>
      <c r="AW809" s="279"/>
      <c r="AX809" s="279"/>
      <c r="AY809" s="279"/>
      <c r="AZ809" s="279"/>
      <c r="BA809" s="279"/>
      <c r="BB809" s="279"/>
      <c r="BC809" s="279"/>
      <c r="BD809" s="279"/>
      <c r="BE809" s="279"/>
      <c r="BF809" s="279"/>
      <c r="BG809" s="279"/>
      <c r="BH809" s="279"/>
      <c r="BI809" s="279"/>
      <c r="BJ809" s="279"/>
      <c r="BK809" s="279"/>
      <c r="BL809" s="279"/>
      <c r="BM809" s="279"/>
      <c r="BN809" s="279"/>
      <c r="BO809" s="279"/>
      <c r="BP809" s="279"/>
      <c r="BQ809" s="279"/>
      <c r="BR809" s="279"/>
      <c r="BS809" s="279"/>
      <c r="BT809" s="279"/>
      <c r="BU809" s="279"/>
      <c r="BV809" s="279"/>
      <c r="BW809" s="279"/>
      <c r="BX809" s="279"/>
      <c r="BY809" s="279"/>
      <c r="BZ809" s="279"/>
      <c r="CA809" s="279"/>
      <c r="CB809" s="279"/>
      <c r="CC809" s="279"/>
      <c r="CD809" s="279"/>
      <c r="CE809" s="279"/>
    </row>
    <row r="810" spans="1:83" ht="12.65" customHeight="1" x14ac:dyDescent="0.35">
      <c r="A810" s="209" t="str">
        <f>RIGHT($C$83,3)&amp;"*"&amp;RIGHT($C$82,4)&amp;"*"&amp;CA$55&amp;"*"&amp;"A"</f>
        <v>168*2020*8740*A</v>
      </c>
      <c r="B810" s="278"/>
      <c r="C810" s="280">
        <f>ROUND(CA61,2)</f>
        <v>6017343.5899999999</v>
      </c>
      <c r="D810" s="278" t="e">
        <f>ROUND(#REF!,0)</f>
        <v>#REF!</v>
      </c>
      <c r="E810" s="278">
        <f>ROUND(CA62,0)</f>
        <v>1735624</v>
      </c>
      <c r="F810" s="331">
        <f>ROUND(CA63,0)</f>
        <v>0</v>
      </c>
      <c r="G810" s="331">
        <f>ROUND(CA64,0)</f>
        <v>10288</v>
      </c>
      <c r="H810" s="331">
        <f>ROUND(CA65,0)</f>
        <v>2873</v>
      </c>
      <c r="I810" s="331">
        <f>ROUND(CA66,0)</f>
        <v>27403</v>
      </c>
      <c r="J810" s="278">
        <f>ROUND(CA67,0)</f>
        <v>8787</v>
      </c>
      <c r="K810" s="278">
        <f>ROUND(CA68,0)</f>
        <v>0</v>
      </c>
      <c r="L810" s="278">
        <f>ROUND(CA69,0)</f>
        <v>15953</v>
      </c>
      <c r="M810" s="278">
        <f>ROUND(CA70,0)</f>
        <v>0</v>
      </c>
      <c r="N810" s="278"/>
      <c r="O810" s="278"/>
      <c r="P810" s="278">
        <f>IF(CA76&gt;0,ROUND(CA76,0),0)</f>
        <v>1143</v>
      </c>
      <c r="Q810" s="278">
        <f>IF(CA77&gt;0,ROUND(CA77,0),0)</f>
        <v>0</v>
      </c>
      <c r="R810" s="278">
        <f>IF(CA78&gt;0,ROUND(CA78,0),0)</f>
        <v>0</v>
      </c>
      <c r="S810" s="278">
        <f>IF(CA79&gt;0,ROUND(CA79,0),0)</f>
        <v>0</v>
      </c>
      <c r="T810" s="280">
        <f>IF(CA80&gt;0,ROUND(CA80,2),0)</f>
        <v>0</v>
      </c>
      <c r="U810" s="278"/>
      <c r="V810" s="279"/>
      <c r="W810" s="278"/>
      <c r="X810" s="278"/>
      <c r="Y810" s="278"/>
      <c r="Z810" s="279"/>
      <c r="AA810" s="279"/>
      <c r="AB810" s="279"/>
      <c r="AC810" s="279"/>
      <c r="AD810" s="279"/>
      <c r="AE810" s="279"/>
      <c r="AF810" s="279"/>
      <c r="AG810" s="279"/>
      <c r="AH810" s="279"/>
      <c r="AI810" s="279"/>
      <c r="AJ810" s="279"/>
      <c r="AK810" s="279"/>
      <c r="AL810" s="279"/>
      <c r="AM810" s="279"/>
      <c r="AN810" s="279"/>
      <c r="AO810" s="279"/>
      <c r="AP810" s="279"/>
      <c r="AQ810" s="279"/>
      <c r="AR810" s="279"/>
      <c r="AS810" s="279"/>
      <c r="AT810" s="279"/>
      <c r="AU810" s="279"/>
      <c r="AV810" s="279"/>
      <c r="AW810" s="279"/>
      <c r="AX810" s="279"/>
      <c r="AY810" s="279"/>
      <c r="AZ810" s="279"/>
      <c r="BA810" s="279"/>
      <c r="BB810" s="279"/>
      <c r="BC810" s="279"/>
      <c r="BD810" s="279"/>
      <c r="BE810" s="279"/>
      <c r="BF810" s="279"/>
      <c r="BG810" s="279"/>
      <c r="BH810" s="279"/>
      <c r="BI810" s="279"/>
      <c r="BJ810" s="279"/>
      <c r="BK810" s="279"/>
      <c r="BL810" s="279"/>
      <c r="BM810" s="279"/>
      <c r="BN810" s="279"/>
      <c r="BO810" s="279"/>
      <c r="BP810" s="279"/>
      <c r="BQ810" s="279"/>
      <c r="BR810" s="279"/>
      <c r="BS810" s="279"/>
      <c r="BT810" s="279"/>
      <c r="BU810" s="279"/>
      <c r="BV810" s="279"/>
      <c r="BW810" s="279"/>
      <c r="BX810" s="279"/>
      <c r="BY810" s="279"/>
      <c r="BZ810" s="279"/>
      <c r="CA810" s="279"/>
      <c r="CB810" s="279"/>
      <c r="CC810" s="279"/>
      <c r="CD810" s="279"/>
      <c r="CE810" s="279"/>
    </row>
    <row r="811" spans="1:83" ht="12.65" customHeight="1" x14ac:dyDescent="0.35">
      <c r="A811" s="209" t="str">
        <f>RIGHT($C$83,3)&amp;"*"&amp;RIGHT($C$82,4)&amp;"*"&amp;CB$55&amp;"*"&amp;"A"</f>
        <v>168*2020*8770*A</v>
      </c>
      <c r="B811" s="278"/>
      <c r="C811" s="280">
        <f>ROUND(CB61,2)</f>
        <v>0</v>
      </c>
      <c r="D811" s="278" t="e">
        <f>ROUND(#REF!,0)</f>
        <v>#REF!</v>
      </c>
      <c r="E811" s="278">
        <f>ROUND(CB62,0)</f>
        <v>0</v>
      </c>
      <c r="F811" s="331">
        <f>ROUND(CB63,0)</f>
        <v>0</v>
      </c>
      <c r="G811" s="331">
        <f>ROUND(CB64,0)</f>
        <v>0</v>
      </c>
      <c r="H811" s="331">
        <f>ROUND(CB65,0)</f>
        <v>0</v>
      </c>
      <c r="I811" s="331">
        <f>ROUND(CB66,0)</f>
        <v>0</v>
      </c>
      <c r="J811" s="278">
        <f>ROUND(CB67,0)</f>
        <v>0</v>
      </c>
      <c r="K811" s="278">
        <f>ROUND(CB68,0)</f>
        <v>0</v>
      </c>
      <c r="L811" s="278">
        <f>ROUND(CB69,0)</f>
        <v>0</v>
      </c>
      <c r="M811" s="278">
        <f>ROUND(CB70,0)</f>
        <v>0</v>
      </c>
      <c r="N811" s="278"/>
      <c r="O811" s="278"/>
      <c r="P811" s="278">
        <f>IF(CB76&gt;0,ROUND(CB76,0),0)</f>
        <v>0</v>
      </c>
      <c r="Q811" s="278">
        <f>IF(CB77&gt;0,ROUND(CB77,0),0)</f>
        <v>0</v>
      </c>
      <c r="R811" s="278">
        <f>IF(CB78&gt;0,ROUND(CB78,0),0)</f>
        <v>0</v>
      </c>
      <c r="S811" s="278">
        <f>IF(CB79&gt;0,ROUND(CB79,0),0)</f>
        <v>0</v>
      </c>
      <c r="T811" s="280">
        <f>IF(CB80&gt;0,ROUND(CB80,2),0)</f>
        <v>0</v>
      </c>
      <c r="U811" s="278"/>
      <c r="V811" s="279"/>
      <c r="W811" s="278"/>
      <c r="X811" s="278"/>
      <c r="Y811" s="278"/>
      <c r="Z811" s="279"/>
      <c r="AA811" s="279"/>
      <c r="AB811" s="279"/>
      <c r="AC811" s="279"/>
      <c r="AD811" s="279"/>
      <c r="AE811" s="279"/>
      <c r="AF811" s="279"/>
      <c r="AG811" s="279"/>
      <c r="AH811" s="279"/>
      <c r="AI811" s="279"/>
      <c r="AJ811" s="279"/>
      <c r="AK811" s="279"/>
      <c r="AL811" s="279"/>
      <c r="AM811" s="279"/>
      <c r="AN811" s="279"/>
      <c r="AO811" s="279"/>
      <c r="AP811" s="279"/>
      <c r="AQ811" s="279"/>
      <c r="AR811" s="279"/>
      <c r="AS811" s="279"/>
      <c r="AT811" s="279"/>
      <c r="AU811" s="279"/>
      <c r="AV811" s="279"/>
      <c r="AW811" s="279"/>
      <c r="AX811" s="279"/>
      <c r="AY811" s="279"/>
      <c r="AZ811" s="279"/>
      <c r="BA811" s="279"/>
      <c r="BB811" s="279"/>
      <c r="BC811" s="279"/>
      <c r="BD811" s="279"/>
      <c r="BE811" s="279"/>
      <c r="BF811" s="279"/>
      <c r="BG811" s="279"/>
      <c r="BH811" s="279"/>
      <c r="BI811" s="279"/>
      <c r="BJ811" s="279"/>
      <c r="BK811" s="279"/>
      <c r="BL811" s="279"/>
      <c r="BM811" s="279"/>
      <c r="BN811" s="279"/>
      <c r="BO811" s="279"/>
      <c r="BP811" s="279"/>
      <c r="BQ811" s="279"/>
      <c r="BR811" s="279"/>
      <c r="BS811" s="279"/>
      <c r="BT811" s="279"/>
      <c r="BU811" s="279"/>
      <c r="BV811" s="279"/>
      <c r="BW811" s="279"/>
      <c r="BX811" s="279"/>
      <c r="BY811" s="279"/>
      <c r="BZ811" s="279"/>
      <c r="CA811" s="279"/>
      <c r="CB811" s="279"/>
      <c r="CC811" s="279"/>
      <c r="CD811" s="279"/>
      <c r="CE811" s="279"/>
    </row>
    <row r="812" spans="1:83" ht="12.65" customHeight="1" x14ac:dyDescent="0.35">
      <c r="A812" s="209" t="str">
        <f>RIGHT($C$83,3)&amp;"*"&amp;RIGHT($C$82,4)&amp;"*"&amp;CC$55&amp;"*"&amp;"A"</f>
        <v>168*2020*8790*A</v>
      </c>
      <c r="B812" s="278"/>
      <c r="C812" s="280">
        <f>ROUND(CC60,2)</f>
        <v>0</v>
      </c>
      <c r="D812" s="278">
        <f>ROUND(CC61,0)</f>
        <v>0</v>
      </c>
      <c r="E812" s="278">
        <f>ROUND(CC62,0)</f>
        <v>0</v>
      </c>
      <c r="F812" s="331">
        <f>ROUND(CC63,0)</f>
        <v>0</v>
      </c>
      <c r="G812" s="331">
        <f>ROUND(CC64,0)</f>
        <v>0</v>
      </c>
      <c r="H812" s="331">
        <f>ROUND(CC65,0)</f>
        <v>0</v>
      </c>
      <c r="I812" s="331">
        <f>ROUND(CC66,0)</f>
        <v>0</v>
      </c>
      <c r="J812" s="278">
        <f>ROUND(CC67,0)</f>
        <v>0</v>
      </c>
      <c r="K812" s="278">
        <f>ROUND(CC68,0)</f>
        <v>0</v>
      </c>
      <c r="L812" s="278">
        <f>ROUND(CC69,0)</f>
        <v>0</v>
      </c>
      <c r="M812" s="278">
        <f>ROUND(CC70,0)</f>
        <v>0</v>
      </c>
      <c r="N812" s="278"/>
      <c r="O812" s="278"/>
      <c r="P812" s="278">
        <f>IF(CC76&gt;0,ROUND(CC76,0),0)</f>
        <v>0</v>
      </c>
      <c r="Q812" s="278" t="e">
        <f>IF(CC77&gt;0,ROUND(CC77,0),0)</f>
        <v>#VALUE!</v>
      </c>
      <c r="R812" s="278" t="e">
        <f>IF(CC78&gt;0,ROUND(CC78,0),0)</f>
        <v>#VALUE!</v>
      </c>
      <c r="S812" s="278" t="e">
        <f>IF(CC79&gt;0,ROUND(CC79,0),0)</f>
        <v>#VALUE!</v>
      </c>
      <c r="T812" s="280" t="e">
        <f>IF(CC80&gt;0,ROUND(CC80,2),0)</f>
        <v>#VALUE!</v>
      </c>
      <c r="U812" s="278"/>
      <c r="V812" s="279"/>
      <c r="W812" s="278"/>
      <c r="X812" s="278"/>
      <c r="Y812" s="278"/>
      <c r="Z812" s="279"/>
      <c r="AA812" s="279"/>
      <c r="AB812" s="279"/>
      <c r="AC812" s="279"/>
      <c r="AD812" s="279"/>
      <c r="AE812" s="279"/>
      <c r="AF812" s="279"/>
      <c r="AG812" s="279"/>
      <c r="AH812" s="279"/>
      <c r="AI812" s="279"/>
      <c r="AJ812" s="279"/>
      <c r="AK812" s="279"/>
      <c r="AL812" s="279"/>
      <c r="AM812" s="279"/>
      <c r="AN812" s="279"/>
      <c r="AO812" s="279"/>
      <c r="AP812" s="279"/>
      <c r="AQ812" s="279"/>
      <c r="AR812" s="279"/>
      <c r="AS812" s="279"/>
      <c r="AT812" s="279"/>
      <c r="AU812" s="279"/>
      <c r="AV812" s="279"/>
      <c r="AW812" s="279"/>
      <c r="AX812" s="279"/>
      <c r="AY812" s="279"/>
      <c r="AZ812" s="279"/>
      <c r="BA812" s="279"/>
      <c r="BB812" s="279"/>
      <c r="BC812" s="279"/>
      <c r="BD812" s="279"/>
      <c r="BE812" s="279"/>
      <c r="BF812" s="279"/>
      <c r="BG812" s="279"/>
      <c r="BH812" s="279"/>
      <c r="BI812" s="279"/>
      <c r="BJ812" s="279"/>
      <c r="BK812" s="279"/>
      <c r="BL812" s="279"/>
      <c r="BM812" s="279"/>
      <c r="BN812" s="279"/>
      <c r="BO812" s="279"/>
      <c r="BP812" s="279"/>
      <c r="BQ812" s="279"/>
      <c r="BR812" s="279"/>
      <c r="BS812" s="279"/>
      <c r="BT812" s="279"/>
      <c r="BU812" s="279"/>
      <c r="BV812" s="279"/>
      <c r="BW812" s="279"/>
      <c r="BX812" s="279"/>
      <c r="BY812" s="279"/>
      <c r="BZ812" s="279"/>
      <c r="CA812" s="279"/>
      <c r="CB812" s="279"/>
      <c r="CC812" s="279"/>
      <c r="CD812" s="279"/>
      <c r="CE812" s="279"/>
    </row>
    <row r="813" spans="1:83" ht="12.65" customHeight="1" x14ac:dyDescent="0.35">
      <c r="A813" s="209" t="str">
        <f>RIGHT($C$83,3)&amp;"*"&amp;RIGHT($C$82,4)&amp;"*"&amp;"9000"&amp;"*"&amp;"A"</f>
        <v>168*2020*9000*A</v>
      </c>
      <c r="B813" s="279"/>
      <c r="C813" s="281"/>
      <c r="D813" s="278"/>
      <c r="E813" s="278"/>
      <c r="F813" s="331"/>
      <c r="G813" s="331"/>
      <c r="H813" s="331"/>
      <c r="I813" s="331"/>
      <c r="J813" s="278"/>
      <c r="K813" s="278"/>
      <c r="L813" s="278"/>
      <c r="M813" s="278"/>
      <c r="N813" s="278"/>
      <c r="O813" s="278"/>
      <c r="P813" s="278"/>
      <c r="Q813" s="278"/>
      <c r="R813" s="278"/>
      <c r="S813" s="278"/>
      <c r="T813" s="281"/>
      <c r="U813" s="278">
        <f>ROUND(CD69,0)</f>
        <v>0</v>
      </c>
      <c r="V813" s="279">
        <f>ROUND(CD70,0)</f>
        <v>0</v>
      </c>
      <c r="W813" s="278">
        <f>ROUND(CE72,0)</f>
        <v>0</v>
      </c>
      <c r="X813" s="278">
        <f>ROUND(C131,0)</f>
        <v>0</v>
      </c>
      <c r="Y813" s="278"/>
      <c r="Z813" s="279"/>
      <c r="AA813" s="279"/>
      <c r="AB813" s="279"/>
      <c r="AC813" s="279"/>
      <c r="AD813" s="279"/>
      <c r="AE813" s="279"/>
      <c r="AF813" s="279"/>
      <c r="AG813" s="279"/>
      <c r="AH813" s="279"/>
      <c r="AI813" s="279"/>
      <c r="AJ813" s="279"/>
      <c r="AK813" s="279"/>
      <c r="AL813" s="279"/>
      <c r="AM813" s="279"/>
      <c r="AN813" s="279"/>
      <c r="AO813" s="279"/>
      <c r="AP813" s="279"/>
      <c r="AQ813" s="279"/>
      <c r="AR813" s="279"/>
      <c r="AS813" s="279"/>
      <c r="AT813" s="279"/>
      <c r="AU813" s="279"/>
      <c r="AV813" s="279"/>
      <c r="AW813" s="279"/>
      <c r="AX813" s="279"/>
      <c r="AY813" s="279"/>
      <c r="AZ813" s="279"/>
      <c r="BA813" s="279"/>
      <c r="BB813" s="279"/>
      <c r="BC813" s="279"/>
      <c r="BD813" s="279"/>
      <c r="BE813" s="279"/>
      <c r="BF813" s="279"/>
      <c r="BG813" s="279"/>
      <c r="BH813" s="279"/>
      <c r="BI813" s="279"/>
      <c r="BJ813" s="279"/>
      <c r="BK813" s="279"/>
      <c r="BL813" s="279"/>
      <c r="BM813" s="279"/>
      <c r="BN813" s="279"/>
      <c r="BO813" s="279"/>
      <c r="BP813" s="279"/>
      <c r="BQ813" s="279"/>
      <c r="BR813" s="279"/>
      <c r="BS813" s="279"/>
      <c r="BT813" s="279"/>
      <c r="BU813" s="279"/>
      <c r="BV813" s="279"/>
      <c r="BW813" s="279"/>
      <c r="BX813" s="279"/>
      <c r="BY813" s="279"/>
      <c r="BZ813" s="279"/>
      <c r="CA813" s="279"/>
      <c r="CB813" s="279"/>
      <c r="CC813" s="279"/>
      <c r="CD813" s="279"/>
      <c r="CE813" s="279"/>
    </row>
    <row r="814" spans="1:83" ht="12.65" customHeight="1" x14ac:dyDescent="0.35">
      <c r="B814" s="282" t="s">
        <v>1004</v>
      </c>
      <c r="C814" s="279"/>
      <c r="D814" s="279"/>
      <c r="E814" s="279"/>
      <c r="F814" s="333"/>
      <c r="G814" s="333"/>
      <c r="H814" s="333"/>
      <c r="I814" s="333"/>
      <c r="J814" s="279"/>
      <c r="K814" s="279"/>
      <c r="L814" s="279"/>
      <c r="M814" s="279"/>
      <c r="N814" s="279"/>
      <c r="O814" s="279"/>
      <c r="P814" s="279"/>
      <c r="Q814" s="279"/>
      <c r="R814" s="279"/>
      <c r="S814" s="279"/>
      <c r="T814" s="279"/>
      <c r="U814" s="279"/>
      <c r="V814" s="279"/>
      <c r="W814" s="279"/>
      <c r="X814" s="279"/>
      <c r="Y814" s="279"/>
      <c r="Z814" s="279"/>
      <c r="AA814" s="279"/>
      <c r="AB814" s="279"/>
      <c r="AC814" s="279"/>
      <c r="AD814" s="279"/>
      <c r="AE814" s="279"/>
      <c r="AF814" s="279"/>
      <c r="AG814" s="279"/>
      <c r="AH814" s="279"/>
      <c r="AI814" s="279"/>
      <c r="AJ814" s="279"/>
      <c r="AK814" s="279"/>
      <c r="AL814" s="279"/>
      <c r="AM814" s="279"/>
      <c r="AN814" s="279"/>
      <c r="AO814" s="279"/>
      <c r="AP814" s="279"/>
      <c r="AQ814" s="279"/>
      <c r="AR814" s="279"/>
      <c r="AS814" s="279"/>
      <c r="AT814" s="279"/>
      <c r="AU814" s="279"/>
      <c r="AV814" s="279"/>
      <c r="AW814" s="279"/>
      <c r="AX814" s="279"/>
      <c r="AY814" s="279"/>
      <c r="AZ814" s="279"/>
      <c r="BA814" s="279"/>
      <c r="BB814" s="279"/>
      <c r="BC814" s="279"/>
      <c r="BD814" s="279"/>
      <c r="BE814" s="279"/>
      <c r="BF814" s="279"/>
      <c r="BG814" s="279"/>
      <c r="BH814" s="279"/>
      <c r="BI814" s="279"/>
      <c r="BJ814" s="279"/>
      <c r="BK814" s="279"/>
      <c r="BL814" s="279"/>
      <c r="BM814" s="279"/>
      <c r="BN814" s="279"/>
      <c r="BO814" s="279"/>
      <c r="BP814" s="279"/>
      <c r="BQ814" s="279"/>
      <c r="BR814" s="279"/>
      <c r="BS814" s="279"/>
      <c r="BT814" s="279"/>
      <c r="BU814" s="279"/>
      <c r="BV814" s="279"/>
      <c r="BW814" s="279"/>
      <c r="BX814" s="279"/>
      <c r="BY814" s="279"/>
      <c r="BZ814" s="279"/>
      <c r="CA814" s="279"/>
      <c r="CB814" s="279"/>
      <c r="CC814" s="279"/>
      <c r="CD814" s="279"/>
      <c r="CE814" s="279"/>
    </row>
    <row r="815" spans="1:83" ht="12.65" customHeight="1" x14ac:dyDescent="0.35">
      <c r="B815" s="279" t="s">
        <v>1005</v>
      </c>
      <c r="C815" s="283">
        <f t="shared" ref="C815:K815" si="35">SUM(C734:C813)</f>
        <v>13156246.16</v>
      </c>
      <c r="D815" s="279" t="e">
        <f t="shared" si="35"/>
        <v>#REF!</v>
      </c>
      <c r="E815" s="279">
        <f t="shared" si="35"/>
        <v>39706554</v>
      </c>
      <c r="F815" s="333">
        <f t="shared" si="35"/>
        <v>167312882</v>
      </c>
      <c r="G815" s="333">
        <f t="shared" si="35"/>
        <v>106218605</v>
      </c>
      <c r="H815" s="333">
        <f t="shared" si="35"/>
        <v>1612614</v>
      </c>
      <c r="I815" s="333">
        <f t="shared" si="35"/>
        <v>13580758</v>
      </c>
      <c r="J815" s="279">
        <f t="shared" si="35"/>
        <v>11690530</v>
      </c>
      <c r="K815" s="279">
        <f t="shared" si="35"/>
        <v>2813972</v>
      </c>
      <c r="L815" s="279">
        <f>SUM(L734:L813)+SUM(U734:U813)</f>
        <v>23719996</v>
      </c>
      <c r="M815" s="279">
        <f>SUM(M734:M813)+SUM(V734:V813)</f>
        <v>0</v>
      </c>
      <c r="N815" s="279">
        <f t="shared" ref="N815:Y815" si="36">SUM(N734:N813)</f>
        <v>1136371652</v>
      </c>
      <c r="O815" s="279">
        <f t="shared" si="36"/>
        <v>459190010</v>
      </c>
      <c r="P815" s="279">
        <f t="shared" si="36"/>
        <v>354089</v>
      </c>
      <c r="Q815" s="279" t="e">
        <f t="shared" si="36"/>
        <v>#VALUE!</v>
      </c>
      <c r="R815" s="279" t="e">
        <f t="shared" si="36"/>
        <v>#VALUE!</v>
      </c>
      <c r="S815" s="279" t="e">
        <f t="shared" si="36"/>
        <v>#VALUE!</v>
      </c>
      <c r="T815" s="283" t="e">
        <f t="shared" si="36"/>
        <v>#VALUE!</v>
      </c>
      <c r="U815" s="279">
        <f t="shared" si="36"/>
        <v>0</v>
      </c>
      <c r="V815" s="279">
        <f t="shared" si="36"/>
        <v>0</v>
      </c>
      <c r="W815" s="279">
        <f t="shared" si="36"/>
        <v>0</v>
      </c>
      <c r="X815" s="279">
        <f t="shared" si="36"/>
        <v>0</v>
      </c>
      <c r="Y815" s="279" t="e">
        <f t="shared" si="36"/>
        <v>#VALUE!</v>
      </c>
      <c r="Z815" s="279"/>
      <c r="AA815" s="279"/>
      <c r="AB815" s="279"/>
      <c r="AC815" s="279"/>
      <c r="AD815" s="279"/>
      <c r="AE815" s="279"/>
      <c r="AF815" s="279"/>
      <c r="AG815" s="279"/>
      <c r="AH815" s="279"/>
      <c r="AI815" s="279"/>
      <c r="AJ815" s="279"/>
      <c r="AK815" s="279"/>
      <c r="AL815" s="279"/>
      <c r="AM815" s="279"/>
      <c r="AN815" s="279"/>
      <c r="AO815" s="279"/>
      <c r="AP815" s="279"/>
      <c r="AQ815" s="279"/>
      <c r="AR815" s="279"/>
      <c r="AS815" s="279"/>
      <c r="AT815" s="279"/>
      <c r="AU815" s="279"/>
      <c r="AV815" s="279"/>
      <c r="AW815" s="279"/>
      <c r="AX815" s="279"/>
      <c r="AY815" s="279"/>
      <c r="AZ815" s="279"/>
      <c r="BA815" s="279"/>
      <c r="BB815" s="279"/>
      <c r="BC815" s="279"/>
      <c r="BD815" s="279"/>
      <c r="BE815" s="279"/>
      <c r="BF815" s="279"/>
      <c r="BG815" s="279"/>
      <c r="BH815" s="279"/>
      <c r="BI815" s="279"/>
      <c r="BJ815" s="279"/>
      <c r="BK815" s="279"/>
      <c r="BL815" s="279"/>
      <c r="BM815" s="279"/>
      <c r="BN815" s="279"/>
      <c r="BO815" s="279"/>
      <c r="BP815" s="279"/>
      <c r="BQ815" s="279"/>
      <c r="BR815" s="279"/>
      <c r="BS815" s="279"/>
      <c r="BT815" s="279"/>
      <c r="BU815" s="279"/>
      <c r="BV815" s="279"/>
      <c r="BW815" s="279"/>
      <c r="BX815" s="279"/>
      <c r="BY815" s="279"/>
      <c r="BZ815" s="279"/>
      <c r="CA815" s="279"/>
      <c r="CB815" s="279"/>
      <c r="CC815" s="279"/>
      <c r="CD815" s="279"/>
      <c r="CE815" s="279"/>
    </row>
    <row r="816" spans="1:83" ht="12.65" customHeight="1" x14ac:dyDescent="0.35">
      <c r="B816" s="180" t="s">
        <v>471</v>
      </c>
      <c r="C816" s="283">
        <f>CE60</f>
        <v>1555.6499999999999</v>
      </c>
      <c r="D816" s="279">
        <f>CE61</f>
        <v>123252916.91000003</v>
      </c>
      <c r="E816" s="279">
        <f>CE62</f>
        <v>39706554</v>
      </c>
      <c r="F816" s="333">
        <f>CE63</f>
        <v>167312879.69</v>
      </c>
      <c r="G816" s="333">
        <f>CE64</f>
        <v>106218605.32000002</v>
      </c>
      <c r="H816" s="334">
        <f>CE65</f>
        <v>1612615.0599999998</v>
      </c>
      <c r="I816" s="334">
        <f>CE66</f>
        <v>13580757.295999998</v>
      </c>
      <c r="J816" s="282">
        <f>CE67</f>
        <v>11690530</v>
      </c>
      <c r="K816" s="282">
        <f>CE68</f>
        <v>2813972.97</v>
      </c>
      <c r="L816" s="282">
        <f>CE69</f>
        <v>23719994.620000001</v>
      </c>
      <c r="M816" s="282">
        <f>CE70</f>
        <v>0</v>
      </c>
      <c r="N816" s="279">
        <f>CE75</f>
        <v>1136371652.2699997</v>
      </c>
      <c r="O816" s="279">
        <f>CE73</f>
        <v>459190011.92999995</v>
      </c>
      <c r="P816" s="279">
        <f>CE76</f>
        <v>354089</v>
      </c>
      <c r="Q816" s="279">
        <f>CE77</f>
        <v>992857</v>
      </c>
      <c r="R816" s="279">
        <f>CE78</f>
        <v>0</v>
      </c>
      <c r="S816" s="279">
        <f>CE79</f>
        <v>1569552</v>
      </c>
      <c r="T816" s="283">
        <f>CE80</f>
        <v>435.87</v>
      </c>
      <c r="U816" s="279" t="s">
        <v>1006</v>
      </c>
      <c r="V816" s="279" t="s">
        <v>1006</v>
      </c>
      <c r="W816" s="279" t="s">
        <v>1006</v>
      </c>
      <c r="X816" s="279" t="s">
        <v>1006</v>
      </c>
      <c r="Y816" s="279">
        <f>M716</f>
        <v>222062553.21999997</v>
      </c>
      <c r="Z816" s="279"/>
      <c r="AA816" s="279"/>
      <c r="AB816" s="279"/>
      <c r="AC816" s="279"/>
      <c r="AD816" s="279"/>
      <c r="AE816" s="279"/>
      <c r="AF816" s="279"/>
      <c r="AG816" s="279"/>
      <c r="AH816" s="279"/>
      <c r="AI816" s="279"/>
      <c r="AJ816" s="279"/>
      <c r="AK816" s="279"/>
      <c r="AL816" s="279"/>
      <c r="AM816" s="279"/>
      <c r="AN816" s="279"/>
      <c r="AO816" s="279"/>
      <c r="AP816" s="279"/>
      <c r="AQ816" s="279"/>
      <c r="AR816" s="279"/>
      <c r="AS816" s="279"/>
      <c r="AT816" s="279"/>
      <c r="AU816" s="279"/>
      <c r="AV816" s="279"/>
      <c r="AW816" s="279"/>
      <c r="AX816" s="279"/>
      <c r="AY816" s="279"/>
      <c r="AZ816" s="279"/>
      <c r="BA816" s="279"/>
      <c r="BB816" s="279"/>
      <c r="BC816" s="279"/>
      <c r="BD816" s="279"/>
      <c r="BE816" s="279"/>
      <c r="BF816" s="279"/>
      <c r="BG816" s="279"/>
      <c r="BH816" s="279"/>
      <c r="BI816" s="279"/>
      <c r="BJ816" s="279"/>
      <c r="BK816" s="279"/>
      <c r="BL816" s="279"/>
      <c r="BM816" s="279"/>
      <c r="BN816" s="279"/>
      <c r="BO816" s="279"/>
      <c r="BP816" s="279"/>
      <c r="BQ816" s="279"/>
      <c r="BR816" s="279"/>
      <c r="BS816" s="279"/>
      <c r="BT816" s="279"/>
      <c r="BU816" s="279"/>
      <c r="BV816" s="279"/>
      <c r="BW816" s="279"/>
      <c r="BX816" s="279"/>
      <c r="BY816" s="279"/>
      <c r="BZ816" s="279"/>
      <c r="CA816" s="279"/>
      <c r="CB816" s="279"/>
      <c r="CC816" s="279"/>
      <c r="CD816" s="279"/>
      <c r="CE816" s="279"/>
    </row>
    <row r="817" spans="3:15" ht="12.65" customHeight="1" x14ac:dyDescent="0.35">
      <c r="C817" s="199" t="s">
        <v>1007</v>
      </c>
      <c r="D817" s="180">
        <f>C378</f>
        <v>123252917</v>
      </c>
      <c r="E817" s="180">
        <f>C379</f>
        <v>39706553</v>
      </c>
      <c r="F817" s="299">
        <f>C380</f>
        <v>167312880</v>
      </c>
      <c r="G817" s="335">
        <f>C381</f>
        <v>106218605</v>
      </c>
      <c r="H817" s="335">
        <f>C382</f>
        <v>1612615</v>
      </c>
      <c r="I817" s="335">
        <f>C383</f>
        <v>13580756</v>
      </c>
      <c r="J817" s="243">
        <f>C384</f>
        <v>11690527</v>
      </c>
      <c r="K817" s="243">
        <f>C385</f>
        <v>2813973</v>
      </c>
      <c r="L817" s="243">
        <f>C386+C387+C388+C389</f>
        <v>23719995</v>
      </c>
      <c r="M817" s="243">
        <f>C370</f>
        <v>33160898</v>
      </c>
      <c r="N817" s="180">
        <f>D361</f>
        <v>1136371651.5</v>
      </c>
      <c r="O817" s="180">
        <f>C359</f>
        <v>459190012</v>
      </c>
    </row>
  </sheetData>
  <mergeCells count="4">
    <mergeCell ref="B220:C220"/>
    <mergeCell ref="K217:O220"/>
    <mergeCell ref="H433:N436"/>
    <mergeCell ref="F236:L237"/>
  </mergeCells>
  <hyperlinks>
    <hyperlink ref="F16" r:id="rId1" xr:uid="{A9727F4D-6275-4510-A751-4461155613FA}"/>
    <hyperlink ref="C17" r:id="rId2" xr:uid="{9CCCB4DB-4E40-434A-BBFF-B2A80AB1CE1A}"/>
  </hyperlinks>
  <pageMargins left="0.7" right="0.7" top="0.75" bottom="0.75" header="0.3" footer="0.3"/>
  <pageSetup orientation="portrait" horizontalDpi="200" verticalDpi="200"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M44"/>
  <sheetViews>
    <sheetView showGridLines="0" zoomScale="75" workbookViewId="0">
      <selection activeCell="C51" sqref="C51"/>
    </sheetView>
  </sheetViews>
  <sheetFormatPr defaultColWidth="10.75" defaultRowHeight="13.3" x14ac:dyDescent="0.25"/>
  <cols>
    <col min="1" max="1" width="2.75" customWidth="1"/>
    <col min="2" max="3" width="10.75" customWidth="1"/>
    <col min="4" max="4" width="2.75" customWidth="1"/>
    <col min="5" max="6" width="10.75" customWidth="1"/>
    <col min="7" max="7" width="2.75" customWidth="1"/>
    <col min="8" max="8" width="10.75" customWidth="1"/>
    <col min="9" max="10" width="8.75" customWidth="1"/>
    <col min="11" max="11" width="2.75" customWidth="1"/>
  </cols>
  <sheetData>
    <row r="1" spans="2:13" ht="13.75" thickBot="1" x14ac:dyDescent="0.3">
      <c r="J1" s="166" t="s">
        <v>1008</v>
      </c>
    </row>
    <row r="2" spans="2:13" ht="15.45" thickTop="1" x14ac:dyDescent="0.35">
      <c r="B2" s="141"/>
      <c r="C2" s="142"/>
      <c r="D2" s="142"/>
      <c r="E2" s="142"/>
      <c r="F2" s="142"/>
      <c r="G2" s="142"/>
      <c r="H2" s="142"/>
      <c r="I2" s="142"/>
      <c r="J2" s="143"/>
    </row>
    <row r="3" spans="2:13" ht="15" x14ac:dyDescent="0.35">
      <c r="B3" s="144"/>
      <c r="C3" s="8"/>
      <c r="D3" s="8"/>
      <c r="E3" s="8"/>
      <c r="F3" s="76" t="s">
        <v>1009</v>
      </c>
      <c r="G3" s="76"/>
      <c r="H3" s="8"/>
      <c r="I3" s="8"/>
      <c r="J3" s="145"/>
    </row>
    <row r="4" spans="2:13" ht="15" x14ac:dyDescent="0.35">
      <c r="B4" s="144"/>
      <c r="C4" s="8"/>
      <c r="D4" s="8"/>
      <c r="E4" s="8"/>
      <c r="F4" s="76" t="s">
        <v>1010</v>
      </c>
      <c r="G4" s="76"/>
      <c r="H4" s="8"/>
      <c r="I4" s="8"/>
      <c r="J4" s="145"/>
    </row>
    <row r="5" spans="2:13" ht="15" x14ac:dyDescent="0.35">
      <c r="B5" s="144"/>
      <c r="C5" s="8"/>
      <c r="D5" s="8"/>
      <c r="E5" s="8"/>
      <c r="F5" s="8"/>
      <c r="G5" s="8"/>
      <c r="H5" s="8"/>
      <c r="I5" s="8"/>
      <c r="J5" s="145"/>
    </row>
    <row r="6" spans="2:13" ht="15.45" thickBot="1" x14ac:dyDescent="0.4">
      <c r="B6" s="146"/>
      <c r="C6" s="147"/>
      <c r="D6" s="147"/>
      <c r="E6" s="147"/>
      <c r="F6" s="147"/>
      <c r="G6" s="147"/>
      <c r="H6" s="147"/>
      <c r="I6" s="147"/>
      <c r="J6" s="292" t="s">
        <v>1268</v>
      </c>
    </row>
    <row r="7" spans="2:13" ht="15.45" thickTop="1" x14ac:dyDescent="0.35">
      <c r="B7" s="144"/>
      <c r="C7" s="8"/>
      <c r="D7" s="8"/>
      <c r="E7" s="8"/>
      <c r="F7" s="8"/>
      <c r="G7" s="8"/>
      <c r="H7" s="8"/>
      <c r="I7" s="8"/>
      <c r="J7" s="145"/>
    </row>
    <row r="8" spans="2:13" ht="15.45" thickBot="1" x14ac:dyDescent="0.4">
      <c r="B8" s="144"/>
      <c r="C8" s="8"/>
      <c r="D8" s="8"/>
      <c r="E8" s="8"/>
      <c r="F8" s="76" t="s">
        <v>1011</v>
      </c>
      <c r="G8" s="76"/>
      <c r="H8" s="8"/>
      <c r="I8" s="8"/>
      <c r="J8" s="145"/>
    </row>
    <row r="9" spans="2:13" ht="15.45" thickTop="1" x14ac:dyDescent="0.35">
      <c r="B9" s="141"/>
      <c r="C9" s="142"/>
      <c r="D9" s="142"/>
      <c r="E9" s="142"/>
      <c r="F9" s="149" t="s">
        <v>1012</v>
      </c>
      <c r="G9" s="149"/>
      <c r="H9" s="142"/>
      <c r="I9" s="142"/>
      <c r="J9" s="143"/>
    </row>
    <row r="10" spans="2:13" ht="15" x14ac:dyDescent="0.35">
      <c r="B10" s="144"/>
      <c r="C10" s="8"/>
      <c r="D10" s="8"/>
      <c r="E10" s="8"/>
      <c r="F10" s="76" t="s">
        <v>1265</v>
      </c>
      <c r="G10" s="76"/>
      <c r="H10" s="8"/>
      <c r="I10" s="8"/>
      <c r="J10" s="145"/>
    </row>
    <row r="11" spans="2:13" ht="15" x14ac:dyDescent="0.35">
      <c r="B11" s="144"/>
      <c r="C11" s="8"/>
      <c r="D11" s="8"/>
      <c r="E11" s="8"/>
      <c r="F11" s="76"/>
      <c r="G11" s="76"/>
      <c r="H11" s="8"/>
      <c r="I11" s="8"/>
      <c r="J11" s="145"/>
    </row>
    <row r="12" spans="2:13" ht="15" x14ac:dyDescent="0.35">
      <c r="B12" s="144"/>
      <c r="C12" s="8"/>
      <c r="D12" s="8"/>
      <c r="E12" s="8"/>
      <c r="F12" s="76" t="s">
        <v>1266</v>
      </c>
      <c r="G12" s="76"/>
      <c r="H12" s="8"/>
      <c r="I12" s="8"/>
      <c r="J12" s="145"/>
    </row>
    <row r="13" spans="2:13" ht="15" x14ac:dyDescent="0.35">
      <c r="B13" s="144"/>
      <c r="C13" s="8"/>
      <c r="D13" s="8"/>
      <c r="E13" s="8"/>
      <c r="F13" s="76" t="s">
        <v>1267</v>
      </c>
      <c r="G13" s="76"/>
      <c r="H13" s="8"/>
      <c r="I13" s="8"/>
      <c r="J13" s="145"/>
    </row>
    <row r="14" spans="2:13" ht="15.45" thickBot="1" x14ac:dyDescent="0.4">
      <c r="B14" s="146"/>
      <c r="C14" s="147"/>
      <c r="D14" s="147"/>
      <c r="E14" s="147"/>
      <c r="F14" s="147"/>
      <c r="G14" s="147"/>
      <c r="H14" s="147"/>
      <c r="I14" s="147"/>
      <c r="J14" s="148"/>
    </row>
    <row r="15" spans="2:13" ht="15.45" thickTop="1" x14ac:dyDescent="0.35">
      <c r="B15" s="144"/>
      <c r="C15" s="8"/>
      <c r="D15" s="8"/>
      <c r="E15" s="8"/>
      <c r="F15" s="8"/>
      <c r="G15" s="8"/>
      <c r="H15" s="8"/>
      <c r="I15" s="8"/>
      <c r="J15" s="145"/>
      <c r="M15" s="262"/>
    </row>
    <row r="16" spans="2:13" ht="15.45" thickBot="1" x14ac:dyDescent="0.4">
      <c r="B16" s="144"/>
      <c r="C16" s="8"/>
      <c r="D16" s="8"/>
      <c r="E16" s="8"/>
      <c r="F16" s="8" t="s">
        <v>1013</v>
      </c>
      <c r="G16" s="8"/>
      <c r="H16" s="8"/>
      <c r="I16" s="8"/>
      <c r="J16" s="145"/>
    </row>
    <row r="17" spans="2:10" ht="15.45" thickTop="1" x14ac:dyDescent="0.35">
      <c r="B17" s="141"/>
      <c r="C17" s="150" t="s">
        <v>1014</v>
      </c>
      <c r="D17" s="150"/>
      <c r="E17" s="142" t="str">
        <f>+Data!C84</f>
        <v>Confluence Health: Central Washington Hospital</v>
      </c>
      <c r="F17" s="149"/>
      <c r="G17" s="149"/>
      <c r="H17" s="142"/>
      <c r="I17" s="142"/>
      <c r="J17" s="143"/>
    </row>
    <row r="18" spans="2:10" ht="15" x14ac:dyDescent="0.35">
      <c r="B18" s="144"/>
      <c r="C18" s="151" t="s">
        <v>1015</v>
      </c>
      <c r="D18" s="151"/>
      <c r="E18" s="8" t="str">
        <f>+"H-"&amp;Data!C83</f>
        <v>H-168</v>
      </c>
      <c r="F18" s="76"/>
      <c r="G18" s="76"/>
      <c r="H18" s="8"/>
      <c r="I18" s="8"/>
      <c r="J18" s="145"/>
    </row>
    <row r="19" spans="2:10" ht="15" x14ac:dyDescent="0.35">
      <c r="B19" s="144"/>
      <c r="C19" s="151" t="s">
        <v>1016</v>
      </c>
      <c r="D19" s="151"/>
      <c r="E19" s="8" t="str">
        <f>+Data!C85</f>
        <v>1201 S Miller</v>
      </c>
      <c r="F19" s="76"/>
      <c r="G19" s="76"/>
      <c r="H19" s="8"/>
      <c r="I19" s="8"/>
      <c r="J19" s="145"/>
    </row>
    <row r="20" spans="2:10" ht="15" x14ac:dyDescent="0.35">
      <c r="B20" s="144"/>
      <c r="C20" s="151" t="s">
        <v>1017</v>
      </c>
      <c r="D20" s="151"/>
      <c r="E20" s="8" t="str">
        <f>+Data!C86</f>
        <v>PO Box 1887</v>
      </c>
      <c r="F20" s="76"/>
      <c r="G20" s="76"/>
      <c r="H20" s="8"/>
      <c r="I20" s="8"/>
      <c r="J20" s="145"/>
    </row>
    <row r="21" spans="2:10" ht="15" x14ac:dyDescent="0.35">
      <c r="B21" s="144"/>
      <c r="C21" s="151" t="s">
        <v>1018</v>
      </c>
      <c r="D21" s="151"/>
      <c r="E21" s="8" t="str">
        <f>+Data!C87</f>
        <v>Wenatchee, WA  98807</v>
      </c>
      <c r="F21" s="76"/>
      <c r="G21" s="76"/>
      <c r="H21" s="8"/>
      <c r="I21" s="8"/>
      <c r="J21" s="145"/>
    </row>
    <row r="22" spans="2:10" ht="15.45" thickBot="1" x14ac:dyDescent="0.4">
      <c r="B22" s="146"/>
      <c r="C22" s="147"/>
      <c r="D22" s="147"/>
      <c r="E22" s="147"/>
      <c r="F22" s="147"/>
      <c r="G22" s="147"/>
      <c r="H22" s="147"/>
      <c r="I22" s="147"/>
      <c r="J22" s="148"/>
    </row>
    <row r="23" spans="2:10" ht="15.45" thickTop="1" x14ac:dyDescent="0.35">
      <c r="B23" s="144"/>
      <c r="C23" s="8"/>
      <c r="D23" s="8"/>
      <c r="E23" s="8"/>
      <c r="F23" s="8"/>
      <c r="G23" s="8"/>
      <c r="H23" s="8"/>
      <c r="I23" s="8"/>
      <c r="J23" s="145"/>
    </row>
    <row r="24" spans="2:10" ht="15" x14ac:dyDescent="0.35">
      <c r="B24" s="144"/>
      <c r="C24" s="8"/>
      <c r="D24" s="8"/>
      <c r="E24" s="8"/>
      <c r="F24" s="8"/>
      <c r="G24" s="8"/>
      <c r="H24" s="8"/>
      <c r="I24" s="8"/>
      <c r="J24" s="145"/>
    </row>
    <row r="25" spans="2:10" ht="15" x14ac:dyDescent="0.35">
      <c r="B25" s="144"/>
      <c r="C25" s="8"/>
      <c r="D25" s="8"/>
      <c r="E25" s="8"/>
      <c r="F25" s="8"/>
      <c r="G25" s="8"/>
      <c r="H25" s="8"/>
      <c r="I25" s="8"/>
      <c r="J25" s="145"/>
    </row>
    <row r="26" spans="2:10" ht="15" x14ac:dyDescent="0.35">
      <c r="B26" s="152"/>
      <c r="C26" s="70"/>
      <c r="D26" s="70"/>
      <c r="E26" s="70"/>
      <c r="F26" s="153" t="s">
        <v>1019</v>
      </c>
      <c r="G26" s="70"/>
      <c r="H26" s="70"/>
      <c r="I26" s="70"/>
      <c r="J26" s="154"/>
    </row>
    <row r="27" spans="2:10" ht="15" x14ac:dyDescent="0.35">
      <c r="B27" s="155" t="s">
        <v>1020</v>
      </c>
      <c r="C27" s="120"/>
      <c r="D27" s="120"/>
      <c r="E27" s="120"/>
      <c r="F27" s="120"/>
      <c r="G27" s="120"/>
      <c r="H27" s="120"/>
      <c r="I27" s="120"/>
      <c r="J27" s="156"/>
    </row>
    <row r="28" spans="2:10" ht="15" x14ac:dyDescent="0.35">
      <c r="B28" s="144" t="str">
        <f>+"by the Department of Health for the fiscal year ended "&amp;Data!C82&amp;"."</f>
        <v>by the Department of Health for the fiscal year ended 12/31/2020.</v>
      </c>
      <c r="C28" s="8"/>
      <c r="D28" s="8"/>
      <c r="E28" s="8"/>
      <c r="F28" s="8"/>
      <c r="G28" s="8"/>
      <c r="H28" s="8"/>
      <c r="I28" s="8"/>
      <c r="J28" s="145"/>
    </row>
    <row r="29" spans="2:10" ht="15" x14ac:dyDescent="0.35">
      <c r="B29" s="144" t="s">
        <v>1021</v>
      </c>
      <c r="C29" s="8"/>
      <c r="D29" s="8"/>
      <c r="E29" s="8"/>
      <c r="F29" s="8"/>
      <c r="G29" s="8"/>
      <c r="H29" s="8"/>
      <c r="I29" s="8"/>
      <c r="J29" s="145"/>
    </row>
    <row r="30" spans="2:10" ht="15" x14ac:dyDescent="0.35">
      <c r="B30" s="157" t="s">
        <v>1022</v>
      </c>
      <c r="C30" s="119"/>
      <c r="D30" s="119"/>
      <c r="E30" s="119"/>
      <c r="F30" s="119"/>
      <c r="G30" s="119"/>
      <c r="H30" s="119"/>
      <c r="I30" s="119"/>
      <c r="J30" s="158"/>
    </row>
    <row r="31" spans="2:10" ht="15" x14ac:dyDescent="0.35">
      <c r="B31" s="155"/>
      <c r="C31" s="120"/>
      <c r="D31" s="120"/>
      <c r="E31" s="120"/>
      <c r="F31" s="120"/>
      <c r="G31" s="120"/>
      <c r="H31" s="120"/>
      <c r="I31" s="120"/>
      <c r="J31" s="156"/>
    </row>
    <row r="32" spans="2:10" ht="15" x14ac:dyDescent="0.35">
      <c r="B32" s="144"/>
      <c r="C32" s="8"/>
      <c r="D32" s="8"/>
      <c r="E32" s="8"/>
      <c r="F32" s="8"/>
      <c r="G32" s="8"/>
      <c r="H32" s="8"/>
      <c r="I32" s="8"/>
      <c r="J32" s="145"/>
    </row>
    <row r="33" spans="2:10" ht="15" x14ac:dyDescent="0.35">
      <c r="B33" s="159" t="s">
        <v>221</v>
      </c>
      <c r="C33" s="119"/>
      <c r="D33" s="119"/>
      <c r="E33" s="119"/>
      <c r="F33" s="119"/>
      <c r="G33" s="119"/>
      <c r="H33" s="119"/>
      <c r="I33" s="119"/>
      <c r="J33" s="158"/>
    </row>
    <row r="34" spans="2:10" ht="15" x14ac:dyDescent="0.35">
      <c r="B34" s="152" t="s">
        <v>1023</v>
      </c>
      <c r="C34" s="70"/>
      <c r="D34" s="70"/>
      <c r="E34" s="70"/>
      <c r="F34" s="153"/>
      <c r="G34" s="70"/>
      <c r="H34" s="70"/>
      <c r="I34" s="70"/>
      <c r="J34" s="154"/>
    </row>
    <row r="35" spans="2:10" ht="15" x14ac:dyDescent="0.35">
      <c r="B35" s="152" t="s">
        <v>1024</v>
      </c>
      <c r="C35" s="70"/>
      <c r="D35" s="70"/>
      <c r="E35" s="70"/>
      <c r="F35" s="153"/>
      <c r="G35" s="70"/>
      <c r="H35" s="70"/>
      <c r="I35" s="70"/>
      <c r="J35" s="154"/>
    </row>
    <row r="36" spans="2:10" ht="15" x14ac:dyDescent="0.35">
      <c r="B36" s="152" t="s">
        <v>1025</v>
      </c>
      <c r="C36" s="70"/>
      <c r="D36" s="70"/>
      <c r="E36" s="70"/>
      <c r="F36" s="153"/>
      <c r="G36" s="70"/>
      <c r="H36" s="70"/>
      <c r="I36" s="70"/>
      <c r="J36" s="154"/>
    </row>
    <row r="37" spans="2:10" ht="15" x14ac:dyDescent="0.35">
      <c r="B37" s="155"/>
      <c r="C37" s="120"/>
      <c r="D37" s="120"/>
      <c r="E37" s="120"/>
      <c r="F37" s="120"/>
      <c r="G37" s="120"/>
      <c r="H37" s="120"/>
      <c r="I37" s="120"/>
      <c r="J37" s="156"/>
    </row>
    <row r="38" spans="2:10" ht="15" x14ac:dyDescent="0.35">
      <c r="B38" s="144"/>
      <c r="C38" s="8"/>
      <c r="D38" s="8"/>
      <c r="E38" s="8"/>
      <c r="F38" s="8"/>
      <c r="G38" s="8"/>
      <c r="H38" s="8"/>
      <c r="I38" s="8"/>
      <c r="J38" s="145"/>
    </row>
    <row r="39" spans="2:10" ht="15" x14ac:dyDescent="0.35">
      <c r="B39" s="159" t="s">
        <v>221</v>
      </c>
      <c r="C39" s="119"/>
      <c r="D39" s="119"/>
      <c r="E39" s="119"/>
      <c r="F39" s="119"/>
      <c r="G39" s="119"/>
      <c r="H39" s="119"/>
      <c r="I39" s="119"/>
      <c r="J39" s="158"/>
    </row>
    <row r="40" spans="2:10" ht="15" x14ac:dyDescent="0.35">
      <c r="B40" s="152" t="s">
        <v>1026</v>
      </c>
      <c r="C40" s="70"/>
      <c r="D40" s="70"/>
      <c r="E40" s="70"/>
      <c r="F40" s="153"/>
      <c r="G40" s="70"/>
      <c r="H40" s="70"/>
      <c r="I40" s="70"/>
      <c r="J40" s="154"/>
    </row>
    <row r="41" spans="2:10" ht="15" x14ac:dyDescent="0.35">
      <c r="B41" s="152" t="s">
        <v>1024</v>
      </c>
      <c r="C41" s="70"/>
      <c r="D41" s="70"/>
      <c r="E41" s="70"/>
      <c r="F41" s="153"/>
      <c r="G41" s="70"/>
      <c r="H41" s="70"/>
      <c r="I41" s="70"/>
      <c r="J41" s="154"/>
    </row>
    <row r="42" spans="2:10" ht="15.45" thickBot="1" x14ac:dyDescent="0.4">
      <c r="B42" s="160" t="s">
        <v>1025</v>
      </c>
      <c r="C42" s="161"/>
      <c r="D42" s="161"/>
      <c r="E42" s="161"/>
      <c r="F42" s="162"/>
      <c r="G42" s="161"/>
      <c r="H42" s="161"/>
      <c r="I42" s="161"/>
      <c r="J42" s="163"/>
    </row>
    <row r="43" spans="2:10" ht="13.75" thickTop="1" x14ac:dyDescent="0.25"/>
    <row r="44" spans="2:10" x14ac:dyDescent="0.25">
      <c r="B44" s="164"/>
      <c r="C44" s="164"/>
      <c r="D44" s="164"/>
      <c r="E44" s="164"/>
      <c r="F44" s="164"/>
      <c r="G44" s="164"/>
      <c r="H44" s="164"/>
      <c r="I44" s="164"/>
      <c r="J44" s="164"/>
    </row>
  </sheetData>
  <sheetProtection sheet="1" objects="1" scenarios="1"/>
  <phoneticPr fontId="0" type="noConversion"/>
  <pageMargins left="0.75" right="0.75" top="1" bottom="1" header="0.5" footer="0.5"/>
  <pageSetup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M40"/>
  <sheetViews>
    <sheetView showGridLines="0" topLeftCell="A25" zoomScale="75" workbookViewId="0">
      <selection activeCell="G34" sqref="G34"/>
    </sheetView>
  </sheetViews>
  <sheetFormatPr defaultColWidth="8.875" defaultRowHeight="18" customHeight="1" x14ac:dyDescent="0.35"/>
  <cols>
    <col min="1" max="1" width="4.75" style="2" customWidth="1"/>
    <col min="2" max="2" width="15.4375" style="2" customWidth="1"/>
    <col min="3" max="3" width="4.75" style="2" customWidth="1"/>
    <col min="4" max="4" width="15.75" style="2" customWidth="1"/>
    <col min="5" max="5" width="4.75" style="2" customWidth="1"/>
    <col min="6" max="7" width="13.75" style="2" customWidth="1"/>
    <col min="8" max="16384" width="8.875" style="2"/>
  </cols>
  <sheetData>
    <row r="1" spans="1:13" ht="20.149999999999999" customHeight="1" x14ac:dyDescent="0.35">
      <c r="A1" s="7"/>
      <c r="B1" s="7"/>
      <c r="C1" s="7"/>
      <c r="D1" s="7"/>
      <c r="E1" s="7"/>
      <c r="F1" s="7"/>
      <c r="G1" s="169" t="s">
        <v>1027</v>
      </c>
      <c r="H1" s="7"/>
    </row>
    <row r="2" spans="1:13" ht="20.149999999999999" customHeight="1" x14ac:dyDescent="0.35">
      <c r="A2" s="6" t="s">
        <v>1028</v>
      </c>
      <c r="B2" s="6"/>
      <c r="C2" s="6"/>
      <c r="D2" s="6"/>
      <c r="E2" s="6"/>
      <c r="F2" s="6"/>
      <c r="G2" s="11"/>
      <c r="H2" s="7"/>
    </row>
    <row r="3" spans="1:13" ht="20.149999999999999" customHeight="1" x14ac:dyDescent="0.35">
      <c r="A3" s="7"/>
      <c r="B3" s="5"/>
      <c r="C3" s="5"/>
      <c r="D3" s="5"/>
      <c r="E3" s="5"/>
      <c r="F3" s="5"/>
      <c r="G3" s="5"/>
      <c r="H3" s="7"/>
    </row>
    <row r="4" spans="1:13" ht="20.149999999999999" customHeight="1" x14ac:dyDescent="0.35">
      <c r="A4" s="13">
        <v>1</v>
      </c>
      <c r="B4" s="127" t="str">
        <f>"Fiscal Year Ended:  "&amp;Data!C82</f>
        <v>Fiscal Year Ended:  12/31/2020</v>
      </c>
      <c r="C4" s="38"/>
      <c r="D4" s="120"/>
      <c r="E4" s="70"/>
      <c r="F4" s="127" t="str">
        <f>"License Number:  "&amp;"H-"&amp;FIXED(Data!C83,0)</f>
        <v>License Number:  H-168</v>
      </c>
      <c r="G4" s="24"/>
      <c r="H4" s="7"/>
    </row>
    <row r="5" spans="1:13" ht="20.149999999999999" customHeight="1" x14ac:dyDescent="0.35">
      <c r="A5" s="13">
        <v>2</v>
      </c>
      <c r="B5" s="49" t="s">
        <v>257</v>
      </c>
      <c r="C5" s="24"/>
      <c r="D5" s="127" t="str">
        <f>"  "&amp;Data!C84</f>
        <v xml:space="preserve">  Confluence Health: Central Washington Hospital</v>
      </c>
      <c r="E5" s="70"/>
      <c r="F5" s="70"/>
      <c r="G5" s="24"/>
      <c r="H5" s="7"/>
    </row>
    <row r="6" spans="1:13" ht="20.149999999999999" customHeight="1" x14ac:dyDescent="0.35">
      <c r="A6" s="13">
        <v>3</v>
      </c>
      <c r="B6" s="49" t="s">
        <v>259</v>
      </c>
      <c r="C6" s="24"/>
      <c r="D6" s="127" t="str">
        <f>"  "&amp;Data!C88</f>
        <v xml:space="preserve">  Chelan</v>
      </c>
      <c r="E6" s="70"/>
      <c r="F6" s="70"/>
      <c r="G6" s="24"/>
      <c r="H6" s="7"/>
    </row>
    <row r="7" spans="1:13" ht="20.149999999999999" customHeight="1" x14ac:dyDescent="0.35">
      <c r="A7" s="13">
        <v>4</v>
      </c>
      <c r="B7" s="49" t="s">
        <v>1029</v>
      </c>
      <c r="C7" s="24"/>
      <c r="D7" s="127" t="str">
        <f>"  "&amp;Data!C89</f>
        <v xml:space="preserve">  Peter Rutherford, M.D</v>
      </c>
      <c r="E7" s="70"/>
      <c r="F7" s="70"/>
      <c r="G7" s="24"/>
      <c r="H7" s="7"/>
    </row>
    <row r="8" spans="1:13" ht="20.149999999999999" customHeight="1" x14ac:dyDescent="0.35">
      <c r="A8" s="13">
        <v>5</v>
      </c>
      <c r="B8" s="49" t="s">
        <v>1030</v>
      </c>
      <c r="C8" s="24"/>
      <c r="D8" s="127" t="str">
        <f>"  "&amp;Data!C90</f>
        <v xml:space="preserve">  Tom Legel</v>
      </c>
      <c r="E8" s="70"/>
      <c r="F8" s="70"/>
      <c r="G8" s="24"/>
      <c r="H8" s="7"/>
    </row>
    <row r="9" spans="1:13" ht="20.149999999999999" customHeight="1" x14ac:dyDescent="0.35">
      <c r="A9" s="13">
        <v>6</v>
      </c>
      <c r="B9" s="49" t="s">
        <v>1031</v>
      </c>
      <c r="C9" s="24"/>
      <c r="D9" s="127" t="str">
        <f>"  "&amp;Data!C91</f>
        <v xml:space="preserve">  Patricia (Ortiz) Wachtel</v>
      </c>
      <c r="E9" s="70"/>
      <c r="F9" s="70"/>
      <c r="G9" s="24"/>
      <c r="H9" s="7"/>
    </row>
    <row r="10" spans="1:13" ht="20.149999999999999" customHeight="1" x14ac:dyDescent="0.35">
      <c r="A10" s="13">
        <v>7</v>
      </c>
      <c r="B10" s="49" t="s">
        <v>1032</v>
      </c>
      <c r="C10" s="24"/>
      <c r="D10" s="127" t="str">
        <f>"  "&amp;Data!C92</f>
        <v xml:space="preserve">  (509) 662-1511</v>
      </c>
      <c r="E10" s="70"/>
      <c r="F10" s="70"/>
      <c r="G10" s="24"/>
      <c r="H10" s="7"/>
    </row>
    <row r="11" spans="1:13" ht="20.149999999999999" customHeight="1" x14ac:dyDescent="0.35">
      <c r="A11" s="13">
        <v>8</v>
      </c>
      <c r="B11" s="49" t="s">
        <v>1033</v>
      </c>
      <c r="C11" s="24"/>
      <c r="D11" s="127" t="str">
        <f>"  "&amp;Data!C93</f>
        <v xml:space="preserve">  (509_ 665-6017</v>
      </c>
      <c r="E11" s="70"/>
      <c r="F11" s="70"/>
      <c r="G11" s="24"/>
      <c r="H11" s="7"/>
    </row>
    <row r="12" spans="1:13" ht="20.149999999999999" customHeight="1" x14ac:dyDescent="0.35">
      <c r="A12" s="73"/>
      <c r="B12" s="30"/>
      <c r="C12" s="30"/>
      <c r="D12" s="30"/>
      <c r="E12" s="30"/>
      <c r="F12" s="30"/>
      <c r="G12" s="20"/>
      <c r="H12" s="7"/>
    </row>
    <row r="13" spans="1:13" ht="20.149999999999999" customHeight="1" x14ac:dyDescent="0.35">
      <c r="A13" s="74"/>
      <c r="B13" s="8"/>
      <c r="C13" s="8"/>
      <c r="D13" s="8"/>
      <c r="E13" s="8"/>
      <c r="F13" s="8"/>
      <c r="G13" s="126"/>
      <c r="H13" s="7"/>
    </row>
    <row r="14" spans="1:13" ht="20.149999999999999" customHeight="1" x14ac:dyDescent="0.35">
      <c r="A14" s="13">
        <v>9</v>
      </c>
      <c r="B14" s="49" t="s">
        <v>1034</v>
      </c>
      <c r="C14" s="38"/>
      <c r="D14" s="38"/>
      <c r="E14" s="38"/>
      <c r="F14" s="38"/>
      <c r="G14" s="20"/>
      <c r="H14" s="7"/>
    </row>
    <row r="15" spans="1:13" ht="20.149999999999999" customHeight="1" x14ac:dyDescent="0.35">
      <c r="A15" s="128" t="s">
        <v>266</v>
      </c>
      <c r="B15" s="35"/>
      <c r="C15" s="71" t="s">
        <v>269</v>
      </c>
      <c r="D15" s="35"/>
      <c r="E15" s="71" t="s">
        <v>271</v>
      </c>
      <c r="F15" s="100"/>
      <c r="G15" s="101"/>
      <c r="H15" s="7"/>
      <c r="M15" s="180"/>
    </row>
    <row r="16" spans="1:13" ht="20.149999999999999" customHeight="1" x14ac:dyDescent="0.35">
      <c r="A16" s="111" t="str">
        <f>IF(Data!C97&gt;0," X","")</f>
        <v/>
      </c>
      <c r="B16" s="14" t="s">
        <v>267</v>
      </c>
      <c r="C16" s="15" t="str">
        <f>IF(Data!C101&gt;0," X","")</f>
        <v/>
      </c>
      <c r="D16" s="22" t="s">
        <v>1035</v>
      </c>
      <c r="E16" s="15" t="str">
        <f>IF(Data!C104&gt;0," X","")</f>
        <v/>
      </c>
      <c r="F16" s="129" t="s">
        <v>272</v>
      </c>
      <c r="G16" s="24"/>
      <c r="H16" s="7"/>
    </row>
    <row r="17" spans="1:9" ht="20.149999999999999" customHeight="1" x14ac:dyDescent="0.35">
      <c r="A17" s="111" t="str">
        <f>IF(Data!C98&gt;0," X","")</f>
        <v/>
      </c>
      <c r="B17" s="14" t="s">
        <v>259</v>
      </c>
      <c r="C17" s="15" t="str">
        <f>IF(Data!C102&gt;0," X","")</f>
        <v xml:space="preserve"> X</v>
      </c>
      <c r="D17" s="22" t="s">
        <v>349</v>
      </c>
      <c r="E17" s="15" t="str">
        <f>IF(Data!C105&gt;0," X","")</f>
        <v/>
      </c>
      <c r="F17" s="129" t="s">
        <v>273</v>
      </c>
      <c r="G17" s="24"/>
      <c r="H17" s="7"/>
    </row>
    <row r="18" spans="1:9" ht="20.149999999999999" customHeight="1" x14ac:dyDescent="0.35">
      <c r="A18" s="130"/>
      <c r="B18" s="14" t="s">
        <v>1036</v>
      </c>
      <c r="C18" s="24"/>
      <c r="D18" s="24"/>
      <c r="E18" s="15" t="str">
        <f>IF(Data!C106&gt;0," X","")</f>
        <v/>
      </c>
      <c r="F18" s="129" t="s">
        <v>274</v>
      </c>
      <c r="G18" s="24"/>
      <c r="H18" s="7"/>
    </row>
    <row r="19" spans="1:9" ht="20.149999999999999" customHeight="1" x14ac:dyDescent="0.35">
      <c r="A19" s="111" t="str">
        <f>IF(Data!C99&gt;0," X","")</f>
        <v/>
      </c>
      <c r="B19" s="22" t="s">
        <v>1037</v>
      </c>
      <c r="C19" s="24"/>
      <c r="D19" s="24"/>
      <c r="E19" s="24"/>
      <c r="F19" s="50"/>
      <c r="G19" s="24"/>
      <c r="H19" s="7"/>
      <c r="I19" s="1"/>
    </row>
    <row r="20" spans="1:9" ht="20.149999999999999" customHeight="1" x14ac:dyDescent="0.35">
      <c r="A20" s="73"/>
      <c r="B20" s="30"/>
      <c r="C20" s="30"/>
      <c r="D20" s="30"/>
      <c r="E20" s="30"/>
      <c r="F20" s="30"/>
      <c r="G20" s="20"/>
      <c r="H20" s="7"/>
    </row>
    <row r="21" spans="1:9" ht="20.149999999999999" customHeight="1" x14ac:dyDescent="0.35">
      <c r="A21" s="74"/>
      <c r="B21" s="8"/>
      <c r="C21" s="8"/>
      <c r="D21" s="8"/>
      <c r="E21" s="8"/>
      <c r="F21" s="8"/>
      <c r="G21" s="28"/>
      <c r="H21" s="7"/>
    </row>
    <row r="22" spans="1:9" ht="20.149999999999999" customHeight="1" x14ac:dyDescent="0.35">
      <c r="A22" s="13">
        <v>10</v>
      </c>
      <c r="B22" s="49" t="s">
        <v>1038</v>
      </c>
      <c r="C22" s="38"/>
      <c r="D22" s="38"/>
      <c r="E22" s="38"/>
      <c r="F22" s="111" t="s">
        <v>277</v>
      </c>
      <c r="G22" s="15" t="s">
        <v>215</v>
      </c>
      <c r="H22" s="7"/>
    </row>
    <row r="23" spans="1:9" ht="20.149999999999999" customHeight="1" x14ac:dyDescent="0.35">
      <c r="A23" s="130"/>
      <c r="B23" s="49" t="s">
        <v>1039</v>
      </c>
      <c r="C23" s="38"/>
      <c r="D23" s="38"/>
      <c r="E23" s="38"/>
      <c r="F23" s="13">
        <f>Data!C111</f>
        <v>9625</v>
      </c>
      <c r="G23" s="21">
        <f>Data!D111</f>
        <v>43617</v>
      </c>
      <c r="H23" s="7"/>
    </row>
    <row r="24" spans="1:9" ht="20.149999999999999" customHeight="1" x14ac:dyDescent="0.35">
      <c r="A24" s="130"/>
      <c r="B24" s="49" t="s">
        <v>1040</v>
      </c>
      <c r="C24" s="38"/>
      <c r="D24" s="38"/>
      <c r="E24" s="38"/>
      <c r="F24" s="13">
        <f>Data!C112</f>
        <v>0</v>
      </c>
      <c r="G24" s="21">
        <f>Data!D112</f>
        <v>0</v>
      </c>
      <c r="H24" s="7"/>
    </row>
    <row r="25" spans="1:9" ht="20.149999999999999" customHeight="1" x14ac:dyDescent="0.35">
      <c r="A25" s="130"/>
      <c r="B25" s="49" t="s">
        <v>1041</v>
      </c>
      <c r="C25" s="38"/>
      <c r="D25" s="38"/>
      <c r="E25" s="38"/>
      <c r="F25" s="13">
        <f>Data!C113</f>
        <v>0</v>
      </c>
      <c r="G25" s="21">
        <f>Data!D113</f>
        <v>0</v>
      </c>
      <c r="H25" s="7"/>
    </row>
    <row r="26" spans="1:9" ht="20.149999999999999" customHeight="1" x14ac:dyDescent="0.35">
      <c r="A26" s="13">
        <v>11</v>
      </c>
      <c r="B26" s="49" t="s">
        <v>281</v>
      </c>
      <c r="C26" s="38"/>
      <c r="D26" s="38"/>
      <c r="E26" s="38"/>
      <c r="F26" s="13">
        <f>Data!C114</f>
        <v>1179</v>
      </c>
      <c r="G26" s="13">
        <f>Data!D114</f>
        <v>1795</v>
      </c>
      <c r="H26" s="7"/>
    </row>
    <row r="27" spans="1:9" ht="20.149999999999999" customHeight="1" x14ac:dyDescent="0.35">
      <c r="A27" s="73"/>
      <c r="B27" s="30"/>
      <c r="C27" s="30"/>
      <c r="D27" s="30"/>
      <c r="E27" s="30"/>
      <c r="F27" s="30"/>
      <c r="G27" s="20"/>
      <c r="H27" s="7"/>
    </row>
    <row r="28" spans="1:9" ht="20.149999999999999" customHeight="1" x14ac:dyDescent="0.35">
      <c r="A28" s="74"/>
      <c r="B28" s="8"/>
      <c r="C28" s="8"/>
      <c r="D28" s="8"/>
      <c r="E28" s="8"/>
      <c r="F28" s="8"/>
      <c r="G28" s="28"/>
      <c r="H28" s="7"/>
    </row>
    <row r="29" spans="1:9" ht="20.149999999999999" customHeight="1" x14ac:dyDescent="0.35">
      <c r="A29" s="13">
        <v>12</v>
      </c>
      <c r="B29" s="97" t="s">
        <v>1042</v>
      </c>
      <c r="C29" s="24"/>
      <c r="D29" s="15" t="s">
        <v>167</v>
      </c>
      <c r="E29" s="97" t="s">
        <v>1042</v>
      </c>
      <c r="F29" s="24"/>
      <c r="G29" s="15" t="s">
        <v>167</v>
      </c>
      <c r="H29" s="7"/>
    </row>
    <row r="30" spans="1:9" ht="20.149999999999999" customHeight="1" x14ac:dyDescent="0.35">
      <c r="A30" s="130"/>
      <c r="B30" s="49" t="s">
        <v>283</v>
      </c>
      <c r="C30" s="24"/>
      <c r="D30" s="21">
        <f>Data!C116</f>
        <v>26</v>
      </c>
      <c r="E30" s="49" t="s">
        <v>288</v>
      </c>
      <c r="F30" s="24"/>
      <c r="G30" s="21">
        <f>Data!C123</f>
        <v>0</v>
      </c>
      <c r="H30" s="7"/>
    </row>
    <row r="31" spans="1:9" ht="20.149999999999999" customHeight="1" x14ac:dyDescent="0.35">
      <c r="A31" s="130"/>
      <c r="B31" s="97" t="s">
        <v>1043</v>
      </c>
      <c r="C31" s="24"/>
      <c r="D31" s="21">
        <f>Data!C117</f>
        <v>22</v>
      </c>
      <c r="E31" s="49" t="s">
        <v>289</v>
      </c>
      <c r="F31" s="24"/>
      <c r="G31" s="21">
        <f>Data!C124</f>
        <v>0</v>
      </c>
      <c r="H31" s="7"/>
    </row>
    <row r="32" spans="1:9" ht="20.149999999999999" customHeight="1" x14ac:dyDescent="0.35">
      <c r="A32" s="130"/>
      <c r="B32" s="97" t="s">
        <v>1044</v>
      </c>
      <c r="C32" s="24"/>
      <c r="D32" s="21">
        <f>Data!C118</f>
        <v>108</v>
      </c>
      <c r="E32" s="49" t="s">
        <v>1045</v>
      </c>
      <c r="F32" s="24"/>
      <c r="G32" s="21">
        <f>Data!C125</f>
        <v>0</v>
      </c>
      <c r="H32" s="7"/>
    </row>
    <row r="33" spans="1:8" ht="20.149999999999999" customHeight="1" x14ac:dyDescent="0.35">
      <c r="A33" s="130"/>
      <c r="B33" s="97" t="s">
        <v>1046</v>
      </c>
      <c r="C33" s="24"/>
      <c r="D33" s="21">
        <f>Data!C119</f>
        <v>0</v>
      </c>
      <c r="E33" s="49" t="s">
        <v>1047</v>
      </c>
      <c r="F33" s="24"/>
      <c r="G33" s="21">
        <f>Data!C126</f>
        <v>0</v>
      </c>
      <c r="H33" s="7"/>
    </row>
    <row r="34" spans="1:8" ht="20.149999999999999" customHeight="1" x14ac:dyDescent="0.35">
      <c r="A34" s="130"/>
      <c r="B34" s="97" t="s">
        <v>1048</v>
      </c>
      <c r="C34" s="24"/>
      <c r="D34" s="21">
        <f>Data!C120</f>
        <v>20</v>
      </c>
      <c r="E34" s="49" t="s">
        <v>291</v>
      </c>
      <c r="F34" s="24"/>
      <c r="G34" s="21">
        <f>Data!E127</f>
        <v>176</v>
      </c>
      <c r="H34" s="7"/>
    </row>
    <row r="35" spans="1:8" ht="20.149999999999999" customHeight="1" x14ac:dyDescent="0.35">
      <c r="A35" s="130"/>
      <c r="B35" s="97" t="s">
        <v>1049</v>
      </c>
      <c r="C35" s="24"/>
      <c r="D35" s="21">
        <f>Data!C121</f>
        <v>0</v>
      </c>
      <c r="E35" s="49" t="s">
        <v>1050</v>
      </c>
      <c r="F35" s="27"/>
      <c r="G35" s="21"/>
      <c r="H35" s="7"/>
    </row>
    <row r="36" spans="1:8" ht="20.149999999999999" customHeight="1" x14ac:dyDescent="0.35">
      <c r="A36" s="130"/>
      <c r="B36" s="49" t="s">
        <v>97</v>
      </c>
      <c r="C36" s="24"/>
      <c r="D36" s="21">
        <f>Data!C122</f>
        <v>0</v>
      </c>
      <c r="E36" s="49" t="s">
        <v>292</v>
      </c>
      <c r="F36" s="24"/>
      <c r="G36" s="21">
        <f>Data!C128</f>
        <v>176</v>
      </c>
      <c r="H36" s="7"/>
    </row>
    <row r="37" spans="1:8" ht="20.149999999999999" customHeight="1" x14ac:dyDescent="0.35">
      <c r="A37" s="130"/>
      <c r="E37" s="49" t="s">
        <v>293</v>
      </c>
      <c r="F37" s="24"/>
      <c r="G37" s="21">
        <f>Data!C129</f>
        <v>0</v>
      </c>
      <c r="H37" s="7"/>
    </row>
    <row r="38" spans="1:8" ht="20.149999999999999" customHeight="1" x14ac:dyDescent="0.35">
      <c r="A38" s="130"/>
      <c r="B38" s="38"/>
      <c r="C38" s="38"/>
      <c r="D38" s="38"/>
      <c r="E38" s="38"/>
      <c r="F38" s="38"/>
      <c r="G38" s="24"/>
      <c r="H38" s="7"/>
    </row>
    <row r="39" spans="1:8" ht="20.149999999999999" customHeight="1" x14ac:dyDescent="0.35">
      <c r="A39" s="131">
        <v>13</v>
      </c>
      <c r="B39" s="94" t="s">
        <v>288</v>
      </c>
      <c r="C39" s="28"/>
      <c r="D39" s="28"/>
      <c r="E39" s="132"/>
      <c r="F39" s="132"/>
      <c r="G39" s="133"/>
      <c r="H39" s="7"/>
    </row>
    <row r="40" spans="1:8" ht="20.149999999999999" customHeight="1" x14ac:dyDescent="0.35">
      <c r="A40" s="134"/>
      <c r="B40" s="135" t="s">
        <v>1051</v>
      </c>
      <c r="C40" s="136" t="s">
        <v>256</v>
      </c>
      <c r="D40" s="137">
        <f>Data!C131</f>
        <v>0</v>
      </c>
      <c r="E40" s="138"/>
      <c r="F40" s="138"/>
      <c r="G40" s="139"/>
      <c r="H40" s="7"/>
    </row>
  </sheetData>
  <sheetProtection sheet="1" objects="1" scenarios="1"/>
  <phoneticPr fontId="0" type="noConversion"/>
  <printOptions horizontalCentered="1" verticalCentered="1" gridLinesSet="0"/>
  <pageMargins left="0" right="0" top="0" bottom="0" header="0" footer="0"/>
  <pageSetup scale="9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M34"/>
  <sheetViews>
    <sheetView showGridLines="0" zoomScale="75" workbookViewId="0">
      <selection activeCell="E9" sqref="E9"/>
    </sheetView>
  </sheetViews>
  <sheetFormatPr defaultColWidth="8.875" defaultRowHeight="20.149999999999999" customHeight="1" x14ac:dyDescent="0.35"/>
  <cols>
    <col min="1" max="1" width="10.3125" style="2" customWidth="1"/>
    <col min="2" max="2" width="10.75" style="2" customWidth="1"/>
    <col min="3" max="3" width="12.75" style="2" customWidth="1"/>
    <col min="4" max="4" width="11.75" style="2" customWidth="1"/>
    <col min="5" max="6" width="13.75" style="2" customWidth="1"/>
    <col min="7" max="7" width="14.75" style="2" customWidth="1"/>
    <col min="8" max="16384" width="8.875" style="2"/>
  </cols>
  <sheetData>
    <row r="1" spans="1:13" ht="20.149999999999999" customHeight="1" x14ac:dyDescent="0.35">
      <c r="A1" s="29" t="s">
        <v>1052</v>
      </c>
      <c r="B1" s="8"/>
      <c r="C1" s="8"/>
      <c r="D1" s="8"/>
      <c r="E1" s="8"/>
      <c r="F1" s="8"/>
      <c r="G1" s="165" t="s">
        <v>1053</v>
      </c>
    </row>
    <row r="2" spans="1:13" ht="20.149999999999999" customHeight="1" x14ac:dyDescent="0.35">
      <c r="A2" s="105" t="str">
        <f>"Hospital Name: "&amp;Data!C84</f>
        <v>Hospital Name: Confluence Health: Central Washington Hospital</v>
      </c>
      <c r="B2" s="8"/>
      <c r="C2" s="8"/>
      <c r="D2" s="8"/>
      <c r="E2" s="8"/>
      <c r="F2" s="11"/>
      <c r="G2" s="76" t="s">
        <v>1054</v>
      </c>
    </row>
    <row r="3" spans="1:13" ht="20.149999999999999" customHeight="1" x14ac:dyDescent="0.35">
      <c r="A3" s="8"/>
      <c r="B3" s="8"/>
      <c r="C3" s="8"/>
      <c r="D3" s="8"/>
      <c r="E3" s="8"/>
      <c r="F3" s="8"/>
      <c r="G3" s="106" t="str">
        <f>"FYE: "&amp;Data!C82</f>
        <v>FYE: 12/31/2020</v>
      </c>
    </row>
    <row r="4" spans="1:13" ht="20.149999999999999" customHeight="1" x14ac:dyDescent="0.35">
      <c r="A4" s="107" t="s">
        <v>1055</v>
      </c>
      <c r="B4" s="108"/>
      <c r="C4" s="108"/>
      <c r="D4" s="108"/>
      <c r="E4" s="108"/>
      <c r="F4" s="108"/>
      <c r="G4" s="95"/>
    </row>
    <row r="5" spans="1:13" ht="20.149999999999999" customHeight="1" x14ac:dyDescent="0.35">
      <c r="A5" s="42"/>
      <c r="B5" s="35" t="s">
        <v>1056</v>
      </c>
      <c r="C5" s="36"/>
      <c r="D5" s="36"/>
      <c r="E5" s="109" t="s">
        <v>302</v>
      </c>
      <c r="F5" s="36"/>
      <c r="G5" s="36"/>
    </row>
    <row r="6" spans="1:13" ht="20.149999999999999" customHeight="1" x14ac:dyDescent="0.35">
      <c r="A6" s="110" t="s">
        <v>489</v>
      </c>
      <c r="B6" s="15" t="s">
        <v>277</v>
      </c>
      <c r="C6" s="15" t="s">
        <v>1057</v>
      </c>
      <c r="D6" s="15" t="s">
        <v>298</v>
      </c>
      <c r="E6" s="15" t="s">
        <v>168</v>
      </c>
      <c r="F6" s="15" t="s">
        <v>131</v>
      </c>
      <c r="G6" s="15" t="s">
        <v>203</v>
      </c>
    </row>
    <row r="7" spans="1:13" ht="20.149999999999999" customHeight="1" x14ac:dyDescent="0.35">
      <c r="A7" s="23" t="s">
        <v>296</v>
      </c>
      <c r="B7" s="48">
        <f>Data!B138</f>
        <v>5030</v>
      </c>
      <c r="C7" s="48">
        <f>Data!B139</f>
        <v>7587</v>
      </c>
      <c r="D7" s="48">
        <f>Data!B140</f>
        <v>0</v>
      </c>
      <c r="E7" s="48">
        <f>Data!B141</f>
        <v>253017156</v>
      </c>
      <c r="F7" s="48">
        <f>Data!B142</f>
        <v>335257560</v>
      </c>
      <c r="G7" s="48">
        <f>Data!B141+Data!B142</f>
        <v>588274716</v>
      </c>
    </row>
    <row r="8" spans="1:13" ht="20.149999999999999" customHeight="1" x14ac:dyDescent="0.35">
      <c r="A8" s="23" t="s">
        <v>297</v>
      </c>
      <c r="B8" s="48">
        <f>Data!C138</f>
        <v>2090</v>
      </c>
      <c r="C8" s="48">
        <f>Data!C139</f>
        <v>9455</v>
      </c>
      <c r="D8" s="48">
        <f>Data!C140</f>
        <v>0</v>
      </c>
      <c r="E8" s="48">
        <f>Data!C141</f>
        <v>93421870</v>
      </c>
      <c r="F8" s="48">
        <f>Data!C142</f>
        <v>114840636</v>
      </c>
      <c r="G8" s="48">
        <f>Data!C141+Data!C142</f>
        <v>208262506</v>
      </c>
    </row>
    <row r="9" spans="1:13" ht="20.149999999999999" customHeight="1" x14ac:dyDescent="0.35">
      <c r="A9" s="23" t="s">
        <v>1058</v>
      </c>
      <c r="B9" s="48">
        <f>Data!D138</f>
        <v>2505</v>
      </c>
      <c r="C9" s="48">
        <f>Data!D139</f>
        <v>26575</v>
      </c>
      <c r="D9" s="48">
        <f>Data!D140</f>
        <v>0</v>
      </c>
      <c r="E9" s="48">
        <f>Data!D141</f>
        <v>112750986</v>
      </c>
      <c r="F9" s="48">
        <f>Data!D142</f>
        <v>227083444</v>
      </c>
      <c r="G9" s="48">
        <f>Data!D141+Data!D142</f>
        <v>339834430</v>
      </c>
    </row>
    <row r="10" spans="1:13" ht="20.149999999999999" customHeight="1" x14ac:dyDescent="0.35">
      <c r="A10" s="111" t="s">
        <v>203</v>
      </c>
      <c r="B10" s="48">
        <f>Data!E138</f>
        <v>9625</v>
      </c>
      <c r="C10" s="48">
        <f>Data!E139</f>
        <v>43617</v>
      </c>
      <c r="D10" s="48">
        <f>Data!E140</f>
        <v>0</v>
      </c>
      <c r="E10" s="48">
        <f>Data!E141</f>
        <v>459190012</v>
      </c>
      <c r="F10" s="48">
        <f>Data!E142</f>
        <v>677181640</v>
      </c>
      <c r="G10" s="48">
        <f>Data!E141+Data!E142</f>
        <v>1136371652</v>
      </c>
    </row>
    <row r="11" spans="1:13" ht="20.149999999999999" customHeight="1" x14ac:dyDescent="0.35">
      <c r="A11" s="112"/>
      <c r="B11" s="113"/>
      <c r="C11" s="113"/>
      <c r="D11" s="113"/>
      <c r="E11" s="113"/>
      <c r="F11" s="113"/>
      <c r="G11" s="114"/>
    </row>
    <row r="12" spans="1:13" ht="20.149999999999999" customHeight="1" x14ac:dyDescent="0.35">
      <c r="A12" s="73"/>
      <c r="B12" s="30"/>
      <c r="C12" s="30"/>
      <c r="D12" s="30"/>
      <c r="E12" s="30"/>
      <c r="F12" s="30"/>
      <c r="G12" s="20"/>
    </row>
    <row r="13" spans="1:13" ht="20.149999999999999" customHeight="1" x14ac:dyDescent="0.35">
      <c r="A13" s="115" t="s">
        <v>1059</v>
      </c>
      <c r="B13" s="5"/>
      <c r="C13" s="5"/>
      <c r="D13" s="5"/>
      <c r="E13" s="5"/>
      <c r="F13" s="5"/>
      <c r="G13" s="116"/>
    </row>
    <row r="14" spans="1:13" ht="20.149999999999999" customHeight="1" x14ac:dyDescent="0.35">
      <c r="A14" s="42"/>
      <c r="B14" s="117" t="s">
        <v>1056</v>
      </c>
      <c r="C14" s="34"/>
      <c r="D14" s="34"/>
      <c r="E14" s="117" t="s">
        <v>302</v>
      </c>
      <c r="F14" s="34"/>
      <c r="G14" s="34"/>
    </row>
    <row r="15" spans="1:13" ht="20.149999999999999" customHeight="1" x14ac:dyDescent="0.35">
      <c r="A15" s="110" t="s">
        <v>489</v>
      </c>
      <c r="B15" s="15" t="s">
        <v>277</v>
      </c>
      <c r="C15" s="15" t="s">
        <v>1057</v>
      </c>
      <c r="D15" s="15" t="s">
        <v>298</v>
      </c>
      <c r="E15" s="15" t="s">
        <v>168</v>
      </c>
      <c r="F15" s="15" t="s">
        <v>131</v>
      </c>
      <c r="G15" s="15" t="s">
        <v>203</v>
      </c>
      <c r="M15" s="180"/>
    </row>
    <row r="16" spans="1:13" ht="20.149999999999999" customHeight="1" x14ac:dyDescent="0.35">
      <c r="A16" s="23" t="s">
        <v>296</v>
      </c>
      <c r="B16" s="48">
        <f>Data!B144</f>
        <v>0</v>
      </c>
      <c r="C16" s="48">
        <f>Data!B145</f>
        <v>0</v>
      </c>
      <c r="D16" s="48">
        <f>Data!B146</f>
        <v>0</v>
      </c>
      <c r="E16" s="48">
        <f>Data!B147</f>
        <v>0</v>
      </c>
      <c r="F16" s="48">
        <f>Data!B148</f>
        <v>0</v>
      </c>
      <c r="G16" s="48">
        <f>Data!B147+Data!B148</f>
        <v>0</v>
      </c>
    </row>
    <row r="17" spans="1:7" ht="20.149999999999999" customHeight="1" x14ac:dyDescent="0.35">
      <c r="A17" s="23" t="s">
        <v>297</v>
      </c>
      <c r="B17" s="48">
        <f>Data!C144</f>
        <v>0</v>
      </c>
      <c r="C17" s="48">
        <f>Data!C145</f>
        <v>0</v>
      </c>
      <c r="D17" s="48">
        <f>Data!C146</f>
        <v>0</v>
      </c>
      <c r="E17" s="48">
        <f>Data!C147</f>
        <v>0</v>
      </c>
      <c r="F17" s="48">
        <f>Data!C148</f>
        <v>0</v>
      </c>
      <c r="G17" s="48">
        <f>Data!C147+Data!C148</f>
        <v>0</v>
      </c>
    </row>
    <row r="18" spans="1:7" ht="20.149999999999999" customHeight="1" x14ac:dyDescent="0.35">
      <c r="A18" s="23" t="s">
        <v>1058</v>
      </c>
      <c r="B18" s="48">
        <f>Data!D144</f>
        <v>0</v>
      </c>
      <c r="C18" s="48">
        <f>Data!D145</f>
        <v>0</v>
      </c>
      <c r="D18" s="48">
        <f>Data!D146</f>
        <v>0</v>
      </c>
      <c r="E18" s="48">
        <f>Data!D147</f>
        <v>0</v>
      </c>
      <c r="F18" s="48">
        <f>Data!D148</f>
        <v>0</v>
      </c>
      <c r="G18" s="48">
        <f>Data!D147+Data!D148</f>
        <v>0</v>
      </c>
    </row>
    <row r="19" spans="1:7" ht="20.149999999999999" customHeight="1" x14ac:dyDescent="0.35">
      <c r="A19" s="111" t="s">
        <v>203</v>
      </c>
      <c r="B19" s="48">
        <f>Data!E144</f>
        <v>0</v>
      </c>
      <c r="C19" s="48">
        <f>Data!E145</f>
        <v>0</v>
      </c>
      <c r="D19" s="48">
        <f>Data!E146</f>
        <v>0</v>
      </c>
      <c r="E19" s="48">
        <f>Data!E147</f>
        <v>0</v>
      </c>
      <c r="F19" s="48">
        <f>Data!E148</f>
        <v>0</v>
      </c>
      <c r="G19" s="48">
        <f>Data!E147+Data!E148</f>
        <v>0</v>
      </c>
    </row>
    <row r="20" spans="1:7" ht="20.149999999999999" customHeight="1" x14ac:dyDescent="0.35">
      <c r="A20" s="112"/>
      <c r="B20" s="113"/>
      <c r="C20" s="113"/>
      <c r="D20" s="113"/>
      <c r="E20" s="113"/>
      <c r="F20" s="113"/>
      <c r="G20" s="114"/>
    </row>
    <row r="21" spans="1:7" ht="20.149999999999999" customHeight="1" x14ac:dyDescent="0.35">
      <c r="A21" s="73"/>
      <c r="B21" s="30"/>
      <c r="C21" s="30"/>
      <c r="D21" s="30"/>
      <c r="E21" s="30"/>
      <c r="F21" s="30"/>
      <c r="G21" s="20"/>
    </row>
    <row r="22" spans="1:7" ht="20.149999999999999" customHeight="1" x14ac:dyDescent="0.35">
      <c r="A22" s="115" t="s">
        <v>1060</v>
      </c>
      <c r="B22" s="5"/>
      <c r="C22" s="5"/>
      <c r="D22" s="5"/>
      <c r="E22" s="5"/>
      <c r="F22" s="5"/>
      <c r="G22" s="116"/>
    </row>
    <row r="23" spans="1:7" ht="20.149999999999999" customHeight="1" x14ac:dyDescent="0.35">
      <c r="A23" s="42"/>
      <c r="B23" s="35" t="s">
        <v>1056</v>
      </c>
      <c r="C23" s="36"/>
      <c r="D23" s="36"/>
      <c r="E23" s="35" t="s">
        <v>302</v>
      </c>
      <c r="F23" s="36"/>
      <c r="G23" s="36"/>
    </row>
    <row r="24" spans="1:7" ht="20.149999999999999" customHeight="1" x14ac:dyDescent="0.35">
      <c r="A24" s="110" t="s">
        <v>489</v>
      </c>
      <c r="B24" s="15" t="s">
        <v>277</v>
      </c>
      <c r="C24" s="15" t="s">
        <v>1057</v>
      </c>
      <c r="D24" s="15" t="s">
        <v>298</v>
      </c>
      <c r="E24" s="15" t="s">
        <v>168</v>
      </c>
      <c r="F24" s="15" t="s">
        <v>131</v>
      </c>
      <c r="G24" s="15" t="s">
        <v>203</v>
      </c>
    </row>
    <row r="25" spans="1:7" ht="20.149999999999999" customHeight="1" x14ac:dyDescent="0.35">
      <c r="A25" s="23" t="s">
        <v>296</v>
      </c>
      <c r="B25" s="48">
        <f>Data!B150</f>
        <v>0</v>
      </c>
      <c r="C25" s="48">
        <f>Data!B151</f>
        <v>0</v>
      </c>
      <c r="D25" s="48">
        <f>Data!B152</f>
        <v>0</v>
      </c>
      <c r="E25" s="48">
        <f>Data!B153</f>
        <v>0</v>
      </c>
      <c r="F25" s="48">
        <f>Data!B154</f>
        <v>0</v>
      </c>
      <c r="G25" s="48">
        <f>Data!B153+Data!B154</f>
        <v>0</v>
      </c>
    </row>
    <row r="26" spans="1:7" ht="20.149999999999999" customHeight="1" x14ac:dyDescent="0.35">
      <c r="A26" s="23" t="s">
        <v>297</v>
      </c>
      <c r="B26" s="48">
        <f>Data!C150</f>
        <v>0</v>
      </c>
      <c r="C26" s="48">
        <f>Data!C151</f>
        <v>0</v>
      </c>
      <c r="D26" s="48">
        <f>Data!C152</f>
        <v>0</v>
      </c>
      <c r="E26" s="48">
        <f>Data!C153</f>
        <v>0</v>
      </c>
      <c r="F26" s="48">
        <f>Data!C154</f>
        <v>0</v>
      </c>
      <c r="G26" s="48">
        <f>Data!C153+Data!C154</f>
        <v>0</v>
      </c>
    </row>
    <row r="27" spans="1:7" ht="20.149999999999999" customHeight="1" x14ac:dyDescent="0.35">
      <c r="A27" s="23" t="s">
        <v>1058</v>
      </c>
      <c r="B27" s="48">
        <f>Data!D150</f>
        <v>0</v>
      </c>
      <c r="C27" s="48">
        <f>Data!D151</f>
        <v>0</v>
      </c>
      <c r="D27" s="48">
        <f>Data!D152</f>
        <v>0</v>
      </c>
      <c r="E27" s="48">
        <f>Data!D153</f>
        <v>0</v>
      </c>
      <c r="F27" s="48">
        <f>Data!D154</f>
        <v>0</v>
      </c>
      <c r="G27" s="48">
        <f>Data!D153+Data!D154</f>
        <v>0</v>
      </c>
    </row>
    <row r="28" spans="1:7" ht="20.149999999999999" customHeight="1" x14ac:dyDescent="0.35">
      <c r="A28" s="111" t="s">
        <v>203</v>
      </c>
      <c r="B28" s="48">
        <f>Data!E150</f>
        <v>0</v>
      </c>
      <c r="C28" s="48">
        <f>Data!E151</f>
        <v>0</v>
      </c>
      <c r="D28" s="48">
        <f>Data!E152</f>
        <v>0</v>
      </c>
      <c r="E28" s="48">
        <f>Data!E153</f>
        <v>0</v>
      </c>
      <c r="F28" s="48">
        <f>Data!E154</f>
        <v>0</v>
      </c>
      <c r="G28" s="48">
        <f>Data!E153+Data!E154</f>
        <v>0</v>
      </c>
    </row>
    <row r="29" spans="1:7" ht="20.149999999999999" customHeight="1" x14ac:dyDescent="0.35">
      <c r="A29" s="112"/>
      <c r="B29" s="113"/>
      <c r="C29" s="113"/>
      <c r="D29" s="113"/>
      <c r="E29" s="113"/>
      <c r="F29" s="113"/>
      <c r="G29" s="114"/>
    </row>
    <row r="30" spans="1:7" ht="20.149999999999999" customHeight="1" x14ac:dyDescent="0.35">
      <c r="A30" s="73"/>
      <c r="B30" s="50"/>
      <c r="C30" s="30"/>
      <c r="D30" s="30"/>
      <c r="E30" s="30"/>
      <c r="F30" s="30"/>
      <c r="G30" s="20"/>
    </row>
    <row r="31" spans="1:7" ht="20.149999999999999" customHeight="1" x14ac:dyDescent="0.35">
      <c r="A31" s="118" t="s">
        <v>1061</v>
      </c>
      <c r="B31" s="119"/>
      <c r="C31" s="70"/>
      <c r="D31" s="120"/>
      <c r="E31" s="120"/>
      <c r="F31" s="120"/>
      <c r="G31" s="121"/>
    </row>
    <row r="32" spans="1:7" ht="20.149999999999999" customHeight="1" x14ac:dyDescent="0.35">
      <c r="A32" s="122"/>
      <c r="B32" s="65" t="s">
        <v>1062</v>
      </c>
      <c r="C32" s="123">
        <f>Data!B157</f>
        <v>0</v>
      </c>
      <c r="D32" s="70"/>
      <c r="E32" s="70"/>
      <c r="F32" s="70"/>
      <c r="G32" s="27"/>
    </row>
    <row r="33" spans="1:7" ht="20.149999999999999" customHeight="1" x14ac:dyDescent="0.35">
      <c r="A33" s="122"/>
      <c r="B33" s="124" t="s">
        <v>1063</v>
      </c>
      <c r="C33" s="125">
        <f>Data!C157</f>
        <v>10804702</v>
      </c>
      <c r="D33" s="119"/>
      <c r="E33" s="119"/>
      <c r="F33" s="119"/>
      <c r="G33" s="126"/>
    </row>
    <row r="34" spans="1:7" ht="20.149999999999999" customHeight="1" x14ac:dyDescent="0.35">
      <c r="A34" s="7"/>
      <c r="B34" s="7"/>
      <c r="C34" s="7"/>
      <c r="D34" s="7"/>
      <c r="E34" s="7"/>
      <c r="F34" s="7"/>
      <c r="G34" s="7"/>
    </row>
  </sheetData>
  <sheetProtection sheet="1" objects="1" scenarios="1"/>
  <phoneticPr fontId="0" type="noConversion"/>
  <printOptions horizontalCentered="1" verticalCentered="1" gridLinesSet="0"/>
  <pageMargins left="0" right="0" top="0" bottom="0" header="0" footer="0"/>
  <pageSetup scale="85"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M41"/>
  <sheetViews>
    <sheetView showGridLines="0" topLeftCell="A4" zoomScale="75" workbookViewId="0">
      <selection activeCell="C14" sqref="C14"/>
    </sheetView>
  </sheetViews>
  <sheetFormatPr defaultColWidth="8.875" defaultRowHeight="14.15" x14ac:dyDescent="0.35"/>
  <cols>
    <col min="1" max="1" width="5.75" style="2" customWidth="1"/>
    <col min="2" max="2" width="54.125" style="2" customWidth="1"/>
    <col min="3" max="3" width="13.75" style="2" customWidth="1"/>
    <col min="4" max="16384" width="8.875" style="2"/>
  </cols>
  <sheetData>
    <row r="1" spans="1:13" ht="20.149999999999999" customHeight="1" x14ac:dyDescent="0.35">
      <c r="A1" s="4" t="s">
        <v>305</v>
      </c>
      <c r="B1" s="5"/>
      <c r="C1" s="167" t="s">
        <v>1064</v>
      </c>
    </row>
    <row r="2" spans="1:13" ht="20.149999999999999" customHeight="1" x14ac:dyDescent="0.35">
      <c r="A2" s="94"/>
      <c r="B2" s="8"/>
      <c r="C2" s="8"/>
    </row>
    <row r="3" spans="1:13" ht="20.149999999999999" customHeight="1" x14ac:dyDescent="0.35">
      <c r="A3" s="29" t="str">
        <f>"Hospital: "&amp;Data!C84</f>
        <v>Hospital: Confluence Health: Central Washington Hospital</v>
      </c>
      <c r="B3" s="30"/>
      <c r="C3" s="31" t="str">
        <f>"FYE: "&amp;Data!C82</f>
        <v>FYE: 12/31/2020</v>
      </c>
    </row>
    <row r="4" spans="1:13" ht="20.149999999999999" customHeight="1" x14ac:dyDescent="0.35">
      <c r="A4" s="30"/>
      <c r="B4" s="8"/>
      <c r="C4" s="8"/>
    </row>
    <row r="5" spans="1:13" ht="20.149999999999999" customHeight="1" x14ac:dyDescent="0.35">
      <c r="A5" s="23">
        <v>1</v>
      </c>
      <c r="B5" s="37" t="s">
        <v>306</v>
      </c>
      <c r="C5" s="95"/>
    </row>
    <row r="6" spans="1:13" ht="20.149999999999999" customHeight="1" x14ac:dyDescent="0.35">
      <c r="A6" s="96">
        <v>2</v>
      </c>
      <c r="B6" s="49" t="s">
        <v>1065</v>
      </c>
      <c r="C6" s="13">
        <f>Data!C165</f>
        <v>8955063</v>
      </c>
    </row>
    <row r="7" spans="1:13" ht="20.149999999999999" customHeight="1" x14ac:dyDescent="0.35">
      <c r="A7" s="40">
        <v>3</v>
      </c>
      <c r="B7" s="97" t="s">
        <v>308</v>
      </c>
      <c r="C7" s="13">
        <f>Data!C166</f>
        <v>299414</v>
      </c>
    </row>
    <row r="8" spans="1:13" ht="20.149999999999999" customHeight="1" x14ac:dyDescent="0.35">
      <c r="A8" s="40">
        <v>4</v>
      </c>
      <c r="B8" s="49" t="s">
        <v>309</v>
      </c>
      <c r="C8" s="13">
        <f>Data!C167</f>
        <v>867384</v>
      </c>
    </row>
    <row r="9" spans="1:13" ht="20.149999999999999" customHeight="1" x14ac:dyDescent="0.35">
      <c r="A9" s="40">
        <v>5</v>
      </c>
      <c r="B9" s="49" t="s">
        <v>310</v>
      </c>
      <c r="C9" s="13">
        <f>Data!C168</f>
        <v>23081909</v>
      </c>
    </row>
    <row r="10" spans="1:13" ht="20.149999999999999" customHeight="1" x14ac:dyDescent="0.35">
      <c r="A10" s="40">
        <v>6</v>
      </c>
      <c r="B10" s="49" t="s">
        <v>311</v>
      </c>
      <c r="C10" s="13">
        <f>Data!C169</f>
        <v>84000</v>
      </c>
    </row>
    <row r="11" spans="1:13" ht="20.149999999999999" customHeight="1" x14ac:dyDescent="0.35">
      <c r="A11" s="40">
        <v>7</v>
      </c>
      <c r="B11" s="49" t="s">
        <v>312</v>
      </c>
      <c r="C11" s="13">
        <f>Data!C170</f>
        <v>6130535</v>
      </c>
    </row>
    <row r="12" spans="1:13" ht="20.149999999999999" customHeight="1" x14ac:dyDescent="0.35">
      <c r="A12" s="40">
        <v>8</v>
      </c>
      <c r="B12" s="49" t="s">
        <v>313</v>
      </c>
      <c r="C12" s="13">
        <f>Data!C171</f>
        <v>288248</v>
      </c>
    </row>
    <row r="13" spans="1:13" ht="20.149999999999999" customHeight="1" x14ac:dyDescent="0.35">
      <c r="A13" s="40">
        <v>9</v>
      </c>
      <c r="B13" s="49" t="s">
        <v>313</v>
      </c>
      <c r="C13" s="13">
        <f>Data!C172</f>
        <v>0</v>
      </c>
    </row>
    <row r="14" spans="1:13" ht="20.149999999999999" customHeight="1" x14ac:dyDescent="0.35">
      <c r="A14" s="40">
        <v>10</v>
      </c>
      <c r="B14" s="49" t="s">
        <v>1066</v>
      </c>
      <c r="C14" s="13">
        <f>Data!D173</f>
        <v>39706553</v>
      </c>
    </row>
    <row r="15" spans="1:13" ht="20.149999999999999" customHeight="1" x14ac:dyDescent="0.35">
      <c r="A15" s="57"/>
      <c r="B15" s="45"/>
      <c r="C15" s="98"/>
      <c r="M15" s="180"/>
    </row>
    <row r="16" spans="1:13" ht="20.149999999999999" customHeight="1" x14ac:dyDescent="0.35">
      <c r="A16" s="73"/>
      <c r="B16" s="30"/>
      <c r="C16" s="20"/>
    </row>
    <row r="17" spans="1:3" ht="20.149999999999999" customHeight="1" x14ac:dyDescent="0.35">
      <c r="A17" s="99">
        <v>11</v>
      </c>
      <c r="B17" s="100" t="s">
        <v>314</v>
      </c>
      <c r="C17" s="101"/>
    </row>
    <row r="18" spans="1:3" ht="20.149999999999999" customHeight="1" x14ac:dyDescent="0.35">
      <c r="A18" s="13">
        <v>12</v>
      </c>
      <c r="B18" s="49" t="s">
        <v>1067</v>
      </c>
      <c r="C18" s="13">
        <f>Data!C175</f>
        <v>2813973</v>
      </c>
    </row>
    <row r="19" spans="1:3" ht="20.149999999999999" customHeight="1" x14ac:dyDescent="0.35">
      <c r="A19" s="13">
        <v>13</v>
      </c>
      <c r="B19" s="49" t="s">
        <v>1068</v>
      </c>
      <c r="C19" s="13">
        <f>Data!C176</f>
        <v>0</v>
      </c>
    </row>
    <row r="20" spans="1:3" ht="20.149999999999999" customHeight="1" x14ac:dyDescent="0.35">
      <c r="A20" s="13">
        <v>14</v>
      </c>
      <c r="B20" s="49" t="s">
        <v>1069</v>
      </c>
      <c r="C20" s="13">
        <f>Data!D177</f>
        <v>2813973</v>
      </c>
    </row>
    <row r="21" spans="1:3" ht="20.149999999999999" customHeight="1" x14ac:dyDescent="0.35">
      <c r="A21" s="57"/>
      <c r="B21" s="45"/>
      <c r="C21" s="98"/>
    </row>
    <row r="22" spans="1:3" ht="20.149999999999999" customHeight="1" x14ac:dyDescent="0.35">
      <c r="A22" s="73"/>
      <c r="B22" s="8"/>
      <c r="C22" s="44"/>
    </row>
    <row r="23" spans="1:3" ht="20.149999999999999" customHeight="1" x14ac:dyDescent="0.35">
      <c r="A23" s="102">
        <v>15</v>
      </c>
      <c r="B23" s="103" t="s">
        <v>317</v>
      </c>
      <c r="C23" s="95"/>
    </row>
    <row r="24" spans="1:3" ht="20.149999999999999" customHeight="1" x14ac:dyDescent="0.35">
      <c r="A24" s="13">
        <v>16</v>
      </c>
      <c r="B24" s="37" t="s">
        <v>1070</v>
      </c>
      <c r="C24" s="104"/>
    </row>
    <row r="25" spans="1:3" ht="20.149999999999999" customHeight="1" x14ac:dyDescent="0.35">
      <c r="A25" s="13">
        <v>17</v>
      </c>
      <c r="B25" s="49" t="s">
        <v>1071</v>
      </c>
      <c r="C25" s="13">
        <f>Data!C179</f>
        <v>6686651</v>
      </c>
    </row>
    <row r="26" spans="1:3" ht="20.149999999999999" customHeight="1" x14ac:dyDescent="0.35">
      <c r="A26" s="13">
        <v>18</v>
      </c>
      <c r="B26" s="49" t="s">
        <v>319</v>
      </c>
      <c r="C26" s="13">
        <f>Data!C180</f>
        <v>0</v>
      </c>
    </row>
    <row r="27" spans="1:3" ht="20.149999999999999" customHeight="1" x14ac:dyDescent="0.35">
      <c r="A27" s="13">
        <v>19</v>
      </c>
      <c r="B27" s="49" t="s">
        <v>1072</v>
      </c>
      <c r="C27" s="13">
        <f>Data!D181</f>
        <v>6686651</v>
      </c>
    </row>
    <row r="28" spans="1:3" ht="20.149999999999999" customHeight="1" x14ac:dyDescent="0.35">
      <c r="A28" s="57"/>
      <c r="B28" s="45"/>
      <c r="C28" s="98"/>
    </row>
    <row r="29" spans="1:3" ht="20.149999999999999" customHeight="1" x14ac:dyDescent="0.35">
      <c r="A29" s="73"/>
      <c r="B29" s="30"/>
      <c r="C29" s="20"/>
    </row>
    <row r="30" spans="1:3" ht="20.149999999999999" customHeight="1" x14ac:dyDescent="0.35">
      <c r="A30" s="102">
        <v>20</v>
      </c>
      <c r="B30" s="43" t="s">
        <v>1073</v>
      </c>
      <c r="C30" s="34"/>
    </row>
    <row r="31" spans="1:3" ht="20.149999999999999" customHeight="1" x14ac:dyDescent="0.35">
      <c r="A31" s="13">
        <v>21</v>
      </c>
      <c r="B31" s="49" t="s">
        <v>321</v>
      </c>
      <c r="C31" s="13">
        <f>Data!C183</f>
        <v>228524</v>
      </c>
    </row>
    <row r="32" spans="1:3" ht="20.149999999999999" customHeight="1" x14ac:dyDescent="0.35">
      <c r="A32" s="13">
        <v>22</v>
      </c>
      <c r="B32" s="49" t="s">
        <v>1074</v>
      </c>
      <c r="C32" s="13">
        <f>Data!C184</f>
        <v>3183754</v>
      </c>
    </row>
    <row r="33" spans="1:3" ht="20.149999999999999" customHeight="1" x14ac:dyDescent="0.35">
      <c r="A33" s="13">
        <v>23</v>
      </c>
      <c r="B33" s="49" t="s">
        <v>132</v>
      </c>
      <c r="C33" s="13">
        <f>Data!C185</f>
        <v>7004986</v>
      </c>
    </row>
    <row r="34" spans="1:3" ht="20.149999999999999" customHeight="1" x14ac:dyDescent="0.35">
      <c r="A34" s="13">
        <v>24</v>
      </c>
      <c r="B34" s="49" t="s">
        <v>1075</v>
      </c>
      <c r="C34" s="13">
        <f>Data!D186</f>
        <v>10417264</v>
      </c>
    </row>
    <row r="35" spans="1:3" ht="20.149999999999999" customHeight="1" x14ac:dyDescent="0.35">
      <c r="A35" s="57"/>
      <c r="B35" s="45"/>
      <c r="C35" s="98"/>
    </row>
    <row r="36" spans="1:3" ht="20.149999999999999" customHeight="1" x14ac:dyDescent="0.35">
      <c r="A36" s="73"/>
      <c r="B36" s="30"/>
      <c r="C36" s="20"/>
    </row>
    <row r="37" spans="1:3" ht="20.149999999999999" customHeight="1" x14ac:dyDescent="0.35">
      <c r="A37" s="102">
        <v>25</v>
      </c>
      <c r="B37" s="43" t="s">
        <v>323</v>
      </c>
      <c r="C37" s="95"/>
    </row>
    <row r="38" spans="1:3" ht="20.149999999999999" customHeight="1" x14ac:dyDescent="0.35">
      <c r="A38" s="13">
        <v>26</v>
      </c>
      <c r="B38" s="49" t="s">
        <v>1076</v>
      </c>
      <c r="C38" s="13">
        <f>Data!C188</f>
        <v>4394988</v>
      </c>
    </row>
    <row r="39" spans="1:3" ht="20.149999999999999" customHeight="1" x14ac:dyDescent="0.35">
      <c r="A39" s="13">
        <v>27</v>
      </c>
      <c r="B39" s="49" t="s">
        <v>325</v>
      </c>
      <c r="C39" s="13">
        <f>Data!C189</f>
        <v>19539</v>
      </c>
    </row>
    <row r="40" spans="1:3" ht="20.149999999999999" customHeight="1" x14ac:dyDescent="0.35">
      <c r="A40" s="13">
        <v>28</v>
      </c>
      <c r="B40" s="49" t="s">
        <v>1077</v>
      </c>
      <c r="C40" s="13">
        <f>Data!D190</f>
        <v>4414527</v>
      </c>
    </row>
    <row r="41" spans="1:3" x14ac:dyDescent="0.35">
      <c r="A41" s="3"/>
      <c r="B41" s="3"/>
      <c r="C41" s="3"/>
    </row>
  </sheetData>
  <sheetProtection sheet="1" objects="1" scenarios="1"/>
  <phoneticPr fontId="0" type="noConversion"/>
  <printOptions horizontalCentered="1" verticalCentered="1" gridLinesSet="0"/>
  <pageMargins left="0" right="0" top="0" bottom="0" header="0" footer="0"/>
  <pageSetup scale="9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M32"/>
  <sheetViews>
    <sheetView showGridLines="0" zoomScale="75" workbookViewId="0">
      <selection activeCell="F23" sqref="F23"/>
    </sheetView>
  </sheetViews>
  <sheetFormatPr defaultColWidth="8.875" defaultRowHeight="20.149999999999999" customHeight="1" x14ac:dyDescent="0.35"/>
  <cols>
    <col min="1" max="1" width="5.75" style="7" customWidth="1"/>
    <col min="2" max="2" width="22.5625" style="7" customWidth="1"/>
    <col min="3" max="5" width="13.75" style="7" customWidth="1"/>
    <col min="6" max="6" width="15.75" style="7" customWidth="1"/>
    <col min="7" max="16384" width="8.875" style="7"/>
  </cols>
  <sheetData>
    <row r="1" spans="1:13" ht="20.149999999999999" customHeight="1" x14ac:dyDescent="0.35">
      <c r="A1" s="4" t="s">
        <v>326</v>
      </c>
      <c r="B1" s="5"/>
      <c r="C1" s="5"/>
      <c r="D1" s="5"/>
      <c r="E1" s="5"/>
      <c r="F1" s="167" t="s">
        <v>1078</v>
      </c>
    </row>
    <row r="2" spans="1:13" ht="20.149999999999999" customHeight="1" x14ac:dyDescent="0.35">
      <c r="A2" s="8"/>
      <c r="B2" s="8"/>
      <c r="C2" s="8"/>
      <c r="D2" s="8"/>
      <c r="E2" s="8"/>
      <c r="F2" s="8"/>
    </row>
    <row r="3" spans="1:13" ht="20.149999999999999" customHeight="1" x14ac:dyDescent="0.35">
      <c r="A3" s="10" t="str">
        <f>"Hospital: "&amp;Data!C84</f>
        <v>Hospital: Confluence Health: Central Washington Hospital</v>
      </c>
      <c r="B3" s="8"/>
      <c r="C3" s="8"/>
      <c r="E3" s="11"/>
      <c r="F3" s="12" t="str">
        <f>" FYE: "&amp;Data!C82</f>
        <v xml:space="preserve"> FYE: 12/31/2020</v>
      </c>
    </row>
    <row r="4" spans="1:13" ht="20.149999999999999" customHeight="1" x14ac:dyDescent="0.35">
      <c r="A4" s="39" t="s">
        <v>327</v>
      </c>
      <c r="B4" s="36"/>
      <c r="C4" s="36"/>
      <c r="D4" s="71"/>
      <c r="E4" s="71"/>
      <c r="F4" s="36"/>
    </row>
    <row r="5" spans="1:13" ht="20.149999999999999" customHeight="1" x14ac:dyDescent="0.35">
      <c r="A5" s="42"/>
      <c r="B5" s="52"/>
      <c r="C5" s="72" t="s">
        <v>1079</v>
      </c>
      <c r="D5" s="47"/>
      <c r="E5" s="47"/>
      <c r="F5" s="72" t="s">
        <v>1080</v>
      </c>
    </row>
    <row r="6" spans="1:13" ht="20.149999999999999" customHeight="1" x14ac:dyDescent="0.35">
      <c r="A6" s="19"/>
      <c r="B6" s="20"/>
      <c r="C6" s="18" t="s">
        <v>1081</v>
      </c>
      <c r="D6" s="18" t="s">
        <v>329</v>
      </c>
      <c r="E6" s="18" t="s">
        <v>1082</v>
      </c>
      <c r="F6" s="18" t="s">
        <v>1081</v>
      </c>
    </row>
    <row r="7" spans="1:13" ht="20.149999999999999" customHeight="1" x14ac:dyDescent="0.35">
      <c r="A7" s="13">
        <v>1</v>
      </c>
      <c r="B7" s="14" t="s">
        <v>332</v>
      </c>
      <c r="C7" s="21">
        <f>Data!B195</f>
        <v>8276004</v>
      </c>
      <c r="D7" s="21">
        <f>Data!C195</f>
        <v>0</v>
      </c>
      <c r="E7" s="21">
        <f>Data!D195</f>
        <v>0</v>
      </c>
      <c r="F7" s="21">
        <f>Data!E195</f>
        <v>8276004</v>
      </c>
    </row>
    <row r="8" spans="1:13" ht="20.149999999999999" customHeight="1" x14ac:dyDescent="0.35">
      <c r="A8" s="13">
        <v>2</v>
      </c>
      <c r="B8" s="14" t="s">
        <v>333</v>
      </c>
      <c r="C8" s="21">
        <f>Data!B196</f>
        <v>5369229</v>
      </c>
      <c r="D8" s="21">
        <f>Data!C196</f>
        <v>0</v>
      </c>
      <c r="E8" s="21">
        <f>Data!D196</f>
        <v>289129</v>
      </c>
      <c r="F8" s="21">
        <f>Data!E196</f>
        <v>5080100</v>
      </c>
    </row>
    <row r="9" spans="1:13" ht="20.149999999999999" customHeight="1" x14ac:dyDescent="0.35">
      <c r="A9" s="13">
        <v>3</v>
      </c>
      <c r="B9" s="14" t="s">
        <v>334</v>
      </c>
      <c r="C9" s="21">
        <f>Data!B197</f>
        <v>136358267</v>
      </c>
      <c r="D9" s="21">
        <f>Data!C197</f>
        <v>669509</v>
      </c>
      <c r="E9" s="21">
        <f>Data!D197</f>
        <v>0</v>
      </c>
      <c r="F9" s="21">
        <f>Data!E197</f>
        <v>137027776</v>
      </c>
    </row>
    <row r="10" spans="1:13" ht="20.149999999999999" customHeight="1" x14ac:dyDescent="0.35">
      <c r="A10" s="13">
        <v>4</v>
      </c>
      <c r="B10" s="14" t="s">
        <v>1083</v>
      </c>
      <c r="C10" s="21">
        <f>Data!B198</f>
        <v>78547029</v>
      </c>
      <c r="D10" s="21">
        <f>Data!C198</f>
        <v>0</v>
      </c>
      <c r="E10" s="21">
        <f>Data!D198</f>
        <v>298507</v>
      </c>
      <c r="F10" s="21">
        <f>Data!E198</f>
        <v>78248522</v>
      </c>
    </row>
    <row r="11" spans="1:13" ht="20.149999999999999" customHeight="1" x14ac:dyDescent="0.35">
      <c r="A11" s="13">
        <v>5</v>
      </c>
      <c r="B11" s="14" t="s">
        <v>1084</v>
      </c>
      <c r="C11" s="21">
        <f>Data!B199</f>
        <v>0</v>
      </c>
      <c r="D11" s="21">
        <f>Data!C199</f>
        <v>0</v>
      </c>
      <c r="E11" s="21">
        <f>Data!D199</f>
        <v>0</v>
      </c>
      <c r="F11" s="21">
        <f>Data!E199</f>
        <v>0</v>
      </c>
    </row>
    <row r="12" spans="1:13" ht="20.149999999999999" customHeight="1" x14ac:dyDescent="0.35">
      <c r="A12" s="13">
        <v>6</v>
      </c>
      <c r="B12" s="14" t="s">
        <v>1085</v>
      </c>
      <c r="C12" s="21">
        <f>Data!B200</f>
        <v>115435711</v>
      </c>
      <c r="D12" s="21">
        <f>Data!C200</f>
        <v>1762343</v>
      </c>
      <c r="E12" s="21">
        <f>Data!D200</f>
        <v>45475</v>
      </c>
      <c r="F12" s="21">
        <f>Data!E200</f>
        <v>117152579</v>
      </c>
    </row>
    <row r="13" spans="1:13" ht="20.149999999999999" customHeight="1" x14ac:dyDescent="0.35">
      <c r="A13" s="13">
        <v>7</v>
      </c>
      <c r="B13" s="14" t="s">
        <v>1086</v>
      </c>
      <c r="C13" s="21">
        <f>Data!B201</f>
        <v>0</v>
      </c>
      <c r="D13" s="21">
        <f>Data!C201</f>
        <v>0</v>
      </c>
      <c r="E13" s="21">
        <f>Data!D201</f>
        <v>0</v>
      </c>
      <c r="F13" s="21">
        <f>Data!E201</f>
        <v>0</v>
      </c>
    </row>
    <row r="14" spans="1:13" ht="20.149999999999999" customHeight="1" x14ac:dyDescent="0.35">
      <c r="A14" s="13">
        <v>8</v>
      </c>
      <c r="B14" s="14" t="s">
        <v>339</v>
      </c>
      <c r="C14" s="21">
        <f>Data!B202</f>
        <v>0</v>
      </c>
      <c r="D14" s="21">
        <f>Data!C202</f>
        <v>0</v>
      </c>
      <c r="E14" s="21">
        <f>Data!D202</f>
        <v>0</v>
      </c>
      <c r="F14" s="21">
        <f>Data!E202</f>
        <v>0</v>
      </c>
    </row>
    <row r="15" spans="1:13" ht="20.149999999999999" customHeight="1" x14ac:dyDescent="0.35">
      <c r="A15" s="13">
        <v>9</v>
      </c>
      <c r="B15" s="14" t="s">
        <v>1087</v>
      </c>
      <c r="C15" s="21">
        <f>Data!B203</f>
        <v>6276734</v>
      </c>
      <c r="D15" s="21">
        <f>Data!C203</f>
        <v>9753684</v>
      </c>
      <c r="E15" s="21">
        <f>Data!D203</f>
        <v>0</v>
      </c>
      <c r="F15" s="21">
        <f>Data!E203</f>
        <v>16030418</v>
      </c>
      <c r="M15" s="272"/>
    </row>
    <row r="16" spans="1:13" ht="20.149999999999999" customHeight="1" x14ac:dyDescent="0.35">
      <c r="A16" s="13">
        <v>10</v>
      </c>
      <c r="B16" s="14" t="s">
        <v>661</v>
      </c>
      <c r="C16" s="21">
        <f>Data!B204</f>
        <v>350262974</v>
      </c>
      <c r="D16" s="21">
        <f>Data!C204</f>
        <v>12185536</v>
      </c>
      <c r="E16" s="21">
        <f>Data!D204</f>
        <v>633111</v>
      </c>
      <c r="F16" s="21">
        <f>Data!E204</f>
        <v>361815399</v>
      </c>
    </row>
    <row r="17" spans="1:6" ht="20.149999999999999" customHeight="1" x14ac:dyDescent="0.35">
      <c r="A17" s="73"/>
      <c r="B17" s="30"/>
      <c r="C17" s="30"/>
      <c r="D17" s="30"/>
      <c r="E17" s="30"/>
      <c r="F17" s="20"/>
    </row>
    <row r="18" spans="1:6" ht="20.149999999999999" customHeight="1" x14ac:dyDescent="0.35">
      <c r="A18" s="74"/>
      <c r="B18" s="8"/>
      <c r="C18" s="8"/>
      <c r="D18" s="8"/>
      <c r="E18" s="8"/>
      <c r="F18" s="28"/>
    </row>
    <row r="19" spans="1:6" ht="20.149999999999999" customHeight="1" x14ac:dyDescent="0.35">
      <c r="A19" s="74"/>
      <c r="B19" s="8"/>
      <c r="C19" s="8"/>
      <c r="D19" s="8"/>
      <c r="E19" s="8"/>
      <c r="F19" s="28"/>
    </row>
    <row r="20" spans="1:6" ht="20.149999999999999" customHeight="1" x14ac:dyDescent="0.35">
      <c r="A20" s="39" t="s">
        <v>341</v>
      </c>
      <c r="B20" s="36"/>
      <c r="C20" s="36"/>
      <c r="D20" s="36"/>
      <c r="E20" s="36"/>
      <c r="F20" s="36"/>
    </row>
    <row r="21" spans="1:6" ht="20.149999999999999" customHeight="1" x14ac:dyDescent="0.35">
      <c r="A21" s="75"/>
      <c r="B21" s="44"/>
      <c r="C21" s="18" t="s">
        <v>1079</v>
      </c>
      <c r="D21" s="76" t="s">
        <v>203</v>
      </c>
      <c r="E21" s="25"/>
      <c r="F21" s="18" t="s">
        <v>1080</v>
      </c>
    </row>
    <row r="22" spans="1:6" ht="20.149999999999999" customHeight="1" x14ac:dyDescent="0.35">
      <c r="A22" s="75"/>
      <c r="B22" s="44"/>
      <c r="C22" s="18" t="s">
        <v>1081</v>
      </c>
      <c r="D22" s="18" t="s">
        <v>1088</v>
      </c>
      <c r="E22" s="18" t="s">
        <v>1082</v>
      </c>
      <c r="F22" s="18" t="s">
        <v>1081</v>
      </c>
    </row>
    <row r="23" spans="1:6" ht="20.149999999999999" customHeight="1" x14ac:dyDescent="0.35">
      <c r="A23" s="13">
        <v>11</v>
      </c>
      <c r="B23" s="93" t="s">
        <v>332</v>
      </c>
      <c r="C23" s="92"/>
      <c r="D23" s="92"/>
      <c r="E23" s="92"/>
      <c r="F23" s="92"/>
    </row>
    <row r="24" spans="1:6" ht="20.149999999999999" customHeight="1" x14ac:dyDescent="0.35">
      <c r="A24" s="13">
        <v>12</v>
      </c>
      <c r="B24" s="14" t="s">
        <v>333</v>
      </c>
      <c r="C24" s="21">
        <f>Data!B209</f>
        <v>3792697</v>
      </c>
      <c r="D24" s="21">
        <f>Data!C209</f>
        <v>21758</v>
      </c>
      <c r="E24" s="21">
        <f>Data!D209</f>
        <v>0</v>
      </c>
      <c r="F24" s="21">
        <f>Data!E209</f>
        <v>3814455</v>
      </c>
    </row>
    <row r="25" spans="1:6" ht="20.149999999999999" customHeight="1" x14ac:dyDescent="0.35">
      <c r="A25" s="13">
        <v>13</v>
      </c>
      <c r="B25" s="14" t="s">
        <v>334</v>
      </c>
      <c r="C25" s="21">
        <f>Data!B210</f>
        <v>54956981</v>
      </c>
      <c r="D25" s="21">
        <f>Data!C210</f>
        <v>3550833</v>
      </c>
      <c r="E25" s="21">
        <f>Data!D210</f>
        <v>0</v>
      </c>
      <c r="F25" s="21">
        <f>Data!E210</f>
        <v>58507814</v>
      </c>
    </row>
    <row r="26" spans="1:6" ht="20.149999999999999" customHeight="1" x14ac:dyDescent="0.35">
      <c r="A26" s="13">
        <v>14</v>
      </c>
      <c r="B26" s="14" t="s">
        <v>1083</v>
      </c>
      <c r="C26" s="21">
        <f>Data!B211</f>
        <v>48441966</v>
      </c>
      <c r="D26" s="21">
        <f>Data!C211</f>
        <v>3051627</v>
      </c>
      <c r="E26" s="21">
        <f>Data!D211</f>
        <v>0</v>
      </c>
      <c r="F26" s="21">
        <f>Data!E211</f>
        <v>51493593</v>
      </c>
    </row>
    <row r="27" spans="1:6" ht="20.149999999999999" customHeight="1" x14ac:dyDescent="0.35">
      <c r="A27" s="13">
        <v>15</v>
      </c>
      <c r="B27" s="14" t="s">
        <v>1084</v>
      </c>
      <c r="C27" s="21">
        <f>Data!B212</f>
        <v>0</v>
      </c>
      <c r="D27" s="21">
        <f>Data!C212</f>
        <v>0</v>
      </c>
      <c r="E27" s="21">
        <f>Data!D212</f>
        <v>0</v>
      </c>
      <c r="F27" s="21">
        <f>Data!E212</f>
        <v>0</v>
      </c>
    </row>
    <row r="28" spans="1:6" ht="20.149999999999999" customHeight="1" x14ac:dyDescent="0.35">
      <c r="A28" s="13">
        <v>16</v>
      </c>
      <c r="B28" s="14" t="s">
        <v>1085</v>
      </c>
      <c r="C28" s="21">
        <f>Data!B213</f>
        <v>95396522</v>
      </c>
      <c r="D28" s="21">
        <f>Data!C213</f>
        <v>5344596</v>
      </c>
      <c r="E28" s="21">
        <f>Data!D213</f>
        <v>0</v>
      </c>
      <c r="F28" s="21">
        <f>Data!E213</f>
        <v>100741118</v>
      </c>
    </row>
    <row r="29" spans="1:6" ht="20.149999999999999" customHeight="1" x14ac:dyDescent="0.35">
      <c r="A29" s="13">
        <v>17</v>
      </c>
      <c r="B29" s="14" t="s">
        <v>1086</v>
      </c>
      <c r="C29" s="21">
        <f>Data!B214</f>
        <v>0</v>
      </c>
      <c r="D29" s="21">
        <f>Data!C214</f>
        <v>0</v>
      </c>
      <c r="E29" s="21">
        <f>Data!D214</f>
        <v>0</v>
      </c>
      <c r="F29" s="21">
        <f>Data!E214</f>
        <v>0</v>
      </c>
    </row>
    <row r="30" spans="1:6" ht="20.149999999999999" customHeight="1" x14ac:dyDescent="0.35">
      <c r="A30" s="13">
        <v>18</v>
      </c>
      <c r="B30" s="14" t="s">
        <v>339</v>
      </c>
      <c r="C30" s="21">
        <f>Data!B215</f>
        <v>0</v>
      </c>
      <c r="D30" s="21">
        <f>Data!C215</f>
        <v>0</v>
      </c>
      <c r="E30" s="21">
        <f>Data!D215</f>
        <v>0</v>
      </c>
      <c r="F30" s="21">
        <f>Data!E215</f>
        <v>0</v>
      </c>
    </row>
    <row r="31" spans="1:6" ht="20.149999999999999" customHeight="1" x14ac:dyDescent="0.35">
      <c r="A31" s="13">
        <v>19</v>
      </c>
      <c r="B31" s="14" t="s">
        <v>1087</v>
      </c>
      <c r="C31" s="21">
        <f>Data!B216</f>
        <v>0</v>
      </c>
      <c r="D31" s="21">
        <f>Data!C216</f>
        <v>0</v>
      </c>
      <c r="E31" s="21">
        <f>Data!D216</f>
        <v>0</v>
      </c>
      <c r="F31" s="21">
        <f>Data!E216</f>
        <v>0</v>
      </c>
    </row>
    <row r="32" spans="1:6" ht="20.149999999999999" customHeight="1" x14ac:dyDescent="0.35">
      <c r="A32" s="13">
        <v>20</v>
      </c>
      <c r="B32" s="14" t="s">
        <v>661</v>
      </c>
      <c r="C32" s="21">
        <f>Data!B217</f>
        <v>202588166</v>
      </c>
      <c r="D32" s="21">
        <f>Data!C217</f>
        <v>11968814</v>
      </c>
      <c r="E32" s="21">
        <f>Data!D217</f>
        <v>0</v>
      </c>
      <c r="F32" s="21">
        <f>Data!E217</f>
        <v>214556980</v>
      </c>
    </row>
  </sheetData>
  <sheetProtection sheet="1" objects="1" scenarios="1"/>
  <phoneticPr fontId="0" type="noConversion"/>
  <printOptions horizontalCentered="1" verticalCentered="1" gridLinesSet="0"/>
  <pageMargins left="0" right="0" top="0" bottom="0" header="0" footer="0"/>
  <pageSetup scale="9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34"/>
  <sheetViews>
    <sheetView showGridLines="0" zoomScale="75" workbookViewId="0">
      <selection activeCell="E43" sqref="E43"/>
    </sheetView>
  </sheetViews>
  <sheetFormatPr defaultColWidth="8.875" defaultRowHeight="20.149999999999999" customHeight="1" x14ac:dyDescent="0.35"/>
  <cols>
    <col min="1" max="1" width="5.75" style="7" customWidth="1"/>
    <col min="2" max="2" width="7.75" style="7" customWidth="1"/>
    <col min="3" max="3" width="40.75" style="7" customWidth="1"/>
    <col min="4" max="4" width="15.75" style="7" customWidth="1"/>
    <col min="5" max="16384" width="8.875" style="7"/>
  </cols>
  <sheetData>
    <row r="1" spans="1:13" ht="20.149999999999999" customHeight="1" x14ac:dyDescent="0.35">
      <c r="A1" s="6" t="s">
        <v>1089</v>
      </c>
      <c r="B1" s="6"/>
      <c r="C1" s="6"/>
      <c r="D1" s="169" t="s">
        <v>1090</v>
      </c>
    </row>
    <row r="2" spans="1:13" ht="20.149999999999999" customHeight="1" x14ac:dyDescent="0.35">
      <c r="A2" s="29" t="str">
        <f>"Hospital: "&amp;Data!C84</f>
        <v>Hospital: Confluence Health: Central Washington Hospital</v>
      </c>
      <c r="B2" s="30"/>
      <c r="C2" s="30"/>
      <c r="D2" s="31" t="str">
        <f>"FYE: "&amp;Data!C82</f>
        <v>FYE: 12/31/2020</v>
      </c>
    </row>
    <row r="3" spans="1:13" ht="20.149999999999999" customHeight="1" x14ac:dyDescent="0.35">
      <c r="A3" s="42"/>
      <c r="B3" s="52"/>
      <c r="C3" s="52"/>
      <c r="D3" s="52"/>
    </row>
    <row r="4" spans="1:13" ht="20.149999999999999" customHeight="1" x14ac:dyDescent="0.35">
      <c r="A4" s="53"/>
      <c r="B4" s="41" t="s">
        <v>1091</v>
      </c>
      <c r="C4" s="41" t="s">
        <v>1092</v>
      </c>
      <c r="D4" s="54"/>
    </row>
    <row r="5" spans="1:13" ht="20.149999999999999" customHeight="1" x14ac:dyDescent="0.35">
      <c r="A5" s="102">
        <v>1</v>
      </c>
      <c r="B5" s="55"/>
      <c r="C5" s="22" t="s">
        <v>1257</v>
      </c>
      <c r="D5" s="14">
        <f>Data!D221</f>
        <v>10099281</v>
      </c>
    </row>
    <row r="6" spans="1:13" ht="20.149999999999999" customHeight="1" x14ac:dyDescent="0.35">
      <c r="A6" s="13">
        <v>2</v>
      </c>
      <c r="B6" s="30"/>
      <c r="C6" s="31" t="s">
        <v>432</v>
      </c>
      <c r="D6" s="25"/>
    </row>
    <row r="7" spans="1:13" ht="20.149999999999999" customHeight="1" x14ac:dyDescent="0.35">
      <c r="A7" s="13">
        <v>3</v>
      </c>
      <c r="B7" s="55">
        <v>5810</v>
      </c>
      <c r="C7" s="14" t="s">
        <v>296</v>
      </c>
      <c r="D7" s="14">
        <f>Data!C223</f>
        <v>389252843</v>
      </c>
    </row>
    <row r="8" spans="1:13" ht="20.149999999999999" customHeight="1" x14ac:dyDescent="0.35">
      <c r="A8" s="13">
        <v>4</v>
      </c>
      <c r="B8" s="55">
        <v>5820</v>
      </c>
      <c r="C8" s="14" t="s">
        <v>297</v>
      </c>
      <c r="D8" s="14">
        <f>Data!C224</f>
        <v>156511611</v>
      </c>
    </row>
    <row r="9" spans="1:13" ht="20.149999999999999" customHeight="1" x14ac:dyDescent="0.35">
      <c r="A9" s="13">
        <v>5</v>
      </c>
      <c r="B9" s="55">
        <v>5830</v>
      </c>
      <c r="C9" s="14" t="s">
        <v>309</v>
      </c>
      <c r="D9" s="14">
        <f>Data!C225</f>
        <v>3999030</v>
      </c>
    </row>
    <row r="10" spans="1:13" ht="20.149999999999999" customHeight="1" x14ac:dyDescent="0.35">
      <c r="A10" s="13">
        <v>6</v>
      </c>
      <c r="B10" s="55">
        <v>5840</v>
      </c>
      <c r="C10" s="14" t="s">
        <v>347</v>
      </c>
      <c r="D10" s="14">
        <f>Data!C226</f>
        <v>0</v>
      </c>
    </row>
    <row r="11" spans="1:13" ht="20.149999999999999" customHeight="1" x14ac:dyDescent="0.35">
      <c r="A11" s="13">
        <v>7</v>
      </c>
      <c r="B11" s="55">
        <v>5850</v>
      </c>
      <c r="C11" s="14" t="s">
        <v>1093</v>
      </c>
      <c r="D11" s="14">
        <f>Data!C227</f>
        <v>0</v>
      </c>
    </row>
    <row r="12" spans="1:13" ht="20.149999999999999" customHeight="1" x14ac:dyDescent="0.35">
      <c r="A12" s="13">
        <v>8</v>
      </c>
      <c r="B12" s="55">
        <v>5860</v>
      </c>
      <c r="C12" s="14" t="s">
        <v>132</v>
      </c>
      <c r="D12" s="14">
        <f>Data!C228</f>
        <v>85999402</v>
      </c>
    </row>
    <row r="13" spans="1:13" ht="20.149999999999999" customHeight="1" x14ac:dyDescent="0.35">
      <c r="A13" s="23">
        <v>9</v>
      </c>
      <c r="B13" s="24"/>
      <c r="C13" s="14" t="s">
        <v>1094</v>
      </c>
      <c r="D13" s="14">
        <f>Data!D229</f>
        <v>635762886</v>
      </c>
    </row>
    <row r="14" spans="1:13" ht="20.149999999999999" customHeight="1" x14ac:dyDescent="0.35">
      <c r="A14" s="81">
        <v>10</v>
      </c>
      <c r="B14" s="56"/>
      <c r="C14" s="56"/>
      <c r="D14" s="56"/>
    </row>
    <row r="15" spans="1:13" ht="20.149999999999999" customHeight="1" x14ac:dyDescent="0.35">
      <c r="A15" s="23">
        <v>11</v>
      </c>
      <c r="B15" s="58"/>
      <c r="C15" s="9" t="s">
        <v>351</v>
      </c>
      <c r="D15" s="25"/>
    </row>
    <row r="16" spans="1:13" ht="20.149999999999999" customHeight="1" x14ac:dyDescent="0.35">
      <c r="A16" s="81">
        <v>12</v>
      </c>
      <c r="B16" s="56"/>
      <c r="C16" s="49" t="s">
        <v>1095</v>
      </c>
      <c r="D16" s="140">
        <f>+Data!C231</f>
        <v>3687</v>
      </c>
      <c r="M16" s="272"/>
    </row>
    <row r="17" spans="1:4" ht="20.149999999999999" customHeight="1" x14ac:dyDescent="0.35">
      <c r="A17" s="23">
        <v>13</v>
      </c>
      <c r="B17" s="58"/>
      <c r="C17" s="45"/>
      <c r="D17" s="83"/>
    </row>
    <row r="18" spans="1:4" ht="20.149999999999999" customHeight="1" x14ac:dyDescent="0.35">
      <c r="A18" s="13">
        <v>14</v>
      </c>
      <c r="B18" s="59">
        <v>5900</v>
      </c>
      <c r="C18" s="14" t="s">
        <v>353</v>
      </c>
      <c r="D18" s="60">
        <f>Data!C233</f>
        <v>3532705.83</v>
      </c>
    </row>
    <row r="19" spans="1:4" ht="20.149999999999999" customHeight="1" x14ac:dyDescent="0.35">
      <c r="A19" s="61">
        <v>15</v>
      </c>
      <c r="B19" s="55">
        <v>5910</v>
      </c>
      <c r="C19" s="22" t="s">
        <v>1096</v>
      </c>
      <c r="D19" s="14">
        <f>Data!C234</f>
        <v>6495296.1699999999</v>
      </c>
    </row>
    <row r="20" spans="1:4" ht="20.149999999999999" customHeight="1" x14ac:dyDescent="0.35">
      <c r="A20" s="23">
        <v>16</v>
      </c>
      <c r="B20" s="24"/>
      <c r="C20" s="24"/>
      <c r="D20" s="56"/>
    </row>
    <row r="21" spans="1:4" ht="20.149999999999999" customHeight="1" x14ac:dyDescent="0.35">
      <c r="A21" s="23">
        <v>17</v>
      </c>
      <c r="B21" s="56"/>
      <c r="C21" s="56"/>
      <c r="D21" s="56"/>
    </row>
    <row r="22" spans="1:4" ht="20.149999999999999" customHeight="1" x14ac:dyDescent="0.35">
      <c r="A22" s="81">
        <v>18</v>
      </c>
      <c r="B22" s="56"/>
      <c r="C22" s="15" t="s">
        <v>1097</v>
      </c>
      <c r="D22" s="14">
        <f>Data!D236</f>
        <v>10028002</v>
      </c>
    </row>
    <row r="23" spans="1:4" ht="20.149999999999999" customHeight="1" x14ac:dyDescent="0.35">
      <c r="A23" s="62">
        <v>19</v>
      </c>
      <c r="B23" s="58"/>
      <c r="C23" s="58"/>
      <c r="D23" s="25"/>
    </row>
    <row r="24" spans="1:4" ht="20.149999999999999" customHeight="1" x14ac:dyDescent="0.35">
      <c r="A24" s="277">
        <v>20</v>
      </c>
      <c r="B24" s="55">
        <v>5970</v>
      </c>
      <c r="C24" s="14" t="s">
        <v>357</v>
      </c>
      <c r="D24" s="14">
        <f>Data!C238</f>
        <v>0</v>
      </c>
    </row>
    <row r="25" spans="1:4" ht="20.149999999999999" customHeight="1" x14ac:dyDescent="0.35">
      <c r="A25" s="62">
        <v>21</v>
      </c>
      <c r="B25" s="30"/>
      <c r="C25" s="30"/>
      <c r="D25" s="25"/>
    </row>
    <row r="26" spans="1:4" ht="20.149999999999999" customHeight="1" x14ac:dyDescent="0.35">
      <c r="A26" s="23">
        <v>22</v>
      </c>
      <c r="B26" s="55">
        <v>5980</v>
      </c>
      <c r="C26" s="14" t="s">
        <v>1098</v>
      </c>
      <c r="D26" s="14">
        <f>Data!C239</f>
        <v>5084402</v>
      </c>
    </row>
    <row r="27" spans="1:4" ht="20.149999999999999" customHeight="1" x14ac:dyDescent="0.35">
      <c r="A27" s="64">
        <v>23</v>
      </c>
      <c r="B27" s="63" t="s">
        <v>1099</v>
      </c>
      <c r="C27" s="56"/>
      <c r="D27" s="14">
        <f>Data!D242</f>
        <v>660974571</v>
      </c>
    </row>
    <row r="28" spans="1:4" ht="20.149999999999999" customHeight="1" x14ac:dyDescent="0.35">
      <c r="A28" s="126">
        <v>24</v>
      </c>
      <c r="B28" s="65" t="s">
        <v>1100</v>
      </c>
      <c r="C28" s="50"/>
      <c r="D28" s="54"/>
    </row>
    <row r="29" spans="1:4" ht="20.149999999999999" customHeight="1" x14ac:dyDescent="0.35">
      <c r="A29" s="66"/>
      <c r="B29" s="67"/>
      <c r="C29" s="67"/>
      <c r="D29" s="56"/>
    </row>
    <row r="30" spans="1:4" ht="20.149999999999999" customHeight="1" x14ac:dyDescent="0.35">
      <c r="A30" s="68"/>
      <c r="B30" s="38"/>
      <c r="C30" s="38"/>
      <c r="D30" s="56"/>
    </row>
    <row r="31" spans="1:4" ht="20.149999999999999" customHeight="1" x14ac:dyDescent="0.35">
      <c r="A31" s="68"/>
      <c r="B31" s="38"/>
      <c r="C31" s="38"/>
      <c r="D31" s="56"/>
    </row>
    <row r="32" spans="1:4" ht="20.149999999999999" customHeight="1" x14ac:dyDescent="0.35">
      <c r="A32" s="68"/>
      <c r="B32" s="38"/>
      <c r="C32" s="38"/>
      <c r="D32" s="56"/>
    </row>
    <row r="33" spans="1:4" ht="20.149999999999999" customHeight="1" x14ac:dyDescent="0.35">
      <c r="A33" s="68"/>
      <c r="B33" s="38"/>
      <c r="C33" s="38"/>
      <c r="D33" s="24"/>
    </row>
    <row r="34" spans="1:4" ht="20.149999999999999" customHeight="1" x14ac:dyDescent="0.35">
      <c r="A34" s="69"/>
      <c r="B34" s="70"/>
      <c r="C34" s="70"/>
      <c r="D34" s="27"/>
    </row>
  </sheetData>
  <phoneticPr fontId="0" type="noConversion"/>
  <printOptions horizontalCentered="1" verticalCentered="1" gridLinesSet="0"/>
  <pageMargins left="0" right="0" top="0" bottom="0" header="0" footer="0"/>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M153"/>
  <sheetViews>
    <sheetView showGridLines="0" topLeftCell="A127" zoomScale="75" workbookViewId="0">
      <selection activeCell="C115" sqref="C115"/>
    </sheetView>
  </sheetViews>
  <sheetFormatPr defaultColWidth="57.4375" defaultRowHeight="15" x14ac:dyDescent="0.35"/>
  <cols>
    <col min="1" max="1" width="5.75" style="7" customWidth="1"/>
    <col min="2" max="2" width="55.75" style="7" customWidth="1"/>
    <col min="3" max="3" width="22" style="7" customWidth="1"/>
    <col min="4" max="4" width="5.6875" style="7" customWidth="1"/>
    <col min="5" max="16384" width="57.4375" style="7"/>
  </cols>
  <sheetData>
    <row r="1" spans="1:13" ht="20.149999999999999" customHeight="1" x14ac:dyDescent="0.35">
      <c r="A1" s="4" t="s">
        <v>1101</v>
      </c>
      <c r="B1" s="5"/>
      <c r="C1" s="6"/>
    </row>
    <row r="2" spans="1:13" ht="20.149999999999999" customHeight="1" x14ac:dyDescent="0.35">
      <c r="A2" s="4"/>
      <c r="B2" s="5"/>
      <c r="C2" s="167" t="s">
        <v>1102</v>
      </c>
    </row>
    <row r="3" spans="1:13" ht="20.149999999999999" customHeight="1" x14ac:dyDescent="0.35">
      <c r="A3" s="29" t="str">
        <f>"HOSPITAL: "&amp;Data!C84</f>
        <v>HOSPITAL: Confluence Health: Central Washington Hospital</v>
      </c>
      <c r="B3" s="30"/>
      <c r="C3" s="31" t="str">
        <f>" FYE: "&amp;Data!C82</f>
        <v xml:space="preserve"> FYE: 12/31/2020</v>
      </c>
    </row>
    <row r="4" spans="1:13" ht="20.149999999999999" customHeight="1" x14ac:dyDescent="0.35">
      <c r="A4" s="32"/>
      <c r="B4" s="33" t="s">
        <v>1103</v>
      </c>
      <c r="C4" s="34"/>
    </row>
    <row r="5" spans="1:13" ht="20.149999999999999" customHeight="1" x14ac:dyDescent="0.35">
      <c r="A5" s="23">
        <v>1</v>
      </c>
      <c r="B5" s="35" t="s">
        <v>361</v>
      </c>
      <c r="C5" s="36"/>
    </row>
    <row r="6" spans="1:13" ht="20.149999999999999" customHeight="1" x14ac:dyDescent="0.35">
      <c r="A6" s="13">
        <v>2</v>
      </c>
      <c r="B6" s="14" t="s">
        <v>362</v>
      </c>
      <c r="C6" s="21">
        <f>Data!C250</f>
        <v>166468890</v>
      </c>
    </row>
    <row r="7" spans="1:13" ht="20.149999999999999" customHeight="1" x14ac:dyDescent="0.35">
      <c r="A7" s="13">
        <v>3</v>
      </c>
      <c r="B7" s="14" t="s">
        <v>363</v>
      </c>
      <c r="C7" s="21">
        <f>Data!C251</f>
        <v>0</v>
      </c>
    </row>
    <row r="8" spans="1:13" ht="20.149999999999999" customHeight="1" x14ac:dyDescent="0.35">
      <c r="A8" s="13">
        <v>4</v>
      </c>
      <c r="B8" s="14" t="s">
        <v>364</v>
      </c>
      <c r="C8" s="21">
        <f>Data!C252</f>
        <v>156565627</v>
      </c>
    </row>
    <row r="9" spans="1:13" ht="20.149999999999999" customHeight="1" x14ac:dyDescent="0.35">
      <c r="A9" s="13">
        <v>5</v>
      </c>
      <c r="B9" s="14" t="s">
        <v>1104</v>
      </c>
      <c r="C9" s="21">
        <f>Data!C253</f>
        <v>93596526</v>
      </c>
    </row>
    <row r="10" spans="1:13" ht="20.149999999999999" customHeight="1" x14ac:dyDescent="0.35">
      <c r="A10" s="13">
        <v>6</v>
      </c>
      <c r="B10" s="14" t="s">
        <v>1105</v>
      </c>
      <c r="C10" s="21">
        <f>Data!C254</f>
        <v>1297062</v>
      </c>
    </row>
    <row r="11" spans="1:13" ht="20.149999999999999" customHeight="1" x14ac:dyDescent="0.35">
      <c r="A11" s="13">
        <v>7</v>
      </c>
      <c r="B11" s="14" t="s">
        <v>1106</v>
      </c>
      <c r="C11" s="21">
        <f>Data!C255</f>
        <v>0</v>
      </c>
    </row>
    <row r="12" spans="1:13" ht="20.149999999999999" customHeight="1" x14ac:dyDescent="0.35">
      <c r="A12" s="13">
        <v>8</v>
      </c>
      <c r="B12" s="14" t="s">
        <v>367</v>
      </c>
      <c r="C12" s="21">
        <f>Data!C256</f>
        <v>0</v>
      </c>
    </row>
    <row r="13" spans="1:13" ht="20.149999999999999" customHeight="1" x14ac:dyDescent="0.35">
      <c r="A13" s="13">
        <v>9</v>
      </c>
      <c r="B13" s="14" t="s">
        <v>368</v>
      </c>
      <c r="C13" s="21">
        <f>Data!C257</f>
        <v>7023334</v>
      </c>
    </row>
    <row r="14" spans="1:13" ht="20.149999999999999" customHeight="1" x14ac:dyDescent="0.35">
      <c r="A14" s="13">
        <v>10</v>
      </c>
      <c r="B14" s="14" t="s">
        <v>369</v>
      </c>
      <c r="C14" s="21">
        <f>Data!C258</f>
        <v>2131551</v>
      </c>
    </row>
    <row r="15" spans="1:13" ht="20.149999999999999" customHeight="1" x14ac:dyDescent="0.35">
      <c r="A15" s="13">
        <v>11</v>
      </c>
      <c r="B15" s="14" t="s">
        <v>1107</v>
      </c>
      <c r="C15" s="21">
        <f>Data!C259</f>
        <v>0</v>
      </c>
      <c r="M15" s="272"/>
    </row>
    <row r="16" spans="1:13" ht="20.149999999999999" customHeight="1" x14ac:dyDescent="0.35">
      <c r="A16" s="13">
        <v>12</v>
      </c>
      <c r="B16" s="14" t="s">
        <v>1108</v>
      </c>
      <c r="C16" s="21">
        <f>Data!D260</f>
        <v>239889938</v>
      </c>
    </row>
    <row r="17" spans="1:3" ht="20.149999999999999" customHeight="1" x14ac:dyDescent="0.35">
      <c r="A17" s="13">
        <v>13</v>
      </c>
      <c r="B17" s="24"/>
      <c r="C17" s="24"/>
    </row>
    <row r="18" spans="1:3" ht="20.149999999999999" customHeight="1" x14ac:dyDescent="0.35">
      <c r="A18" s="13">
        <v>14</v>
      </c>
      <c r="B18" s="37" t="s">
        <v>1109</v>
      </c>
      <c r="C18" s="36"/>
    </row>
    <row r="19" spans="1:3" ht="20.149999999999999" customHeight="1" x14ac:dyDescent="0.35">
      <c r="A19" s="13">
        <v>15</v>
      </c>
      <c r="B19" s="14" t="s">
        <v>362</v>
      </c>
      <c r="C19" s="21">
        <f>Data!C262</f>
        <v>0</v>
      </c>
    </row>
    <row r="20" spans="1:3" ht="20.149999999999999" customHeight="1" x14ac:dyDescent="0.35">
      <c r="A20" s="13">
        <v>16</v>
      </c>
      <c r="B20" s="14" t="s">
        <v>363</v>
      </c>
      <c r="C20" s="21">
        <f>Data!C263</f>
        <v>159030494</v>
      </c>
    </row>
    <row r="21" spans="1:3" ht="20.149999999999999" customHeight="1" x14ac:dyDescent="0.35">
      <c r="A21" s="13">
        <v>17</v>
      </c>
      <c r="B21" s="14" t="s">
        <v>373</v>
      </c>
      <c r="C21" s="21">
        <f>Data!C264</f>
        <v>3943175</v>
      </c>
    </row>
    <row r="22" spans="1:3" ht="20.149999999999999" customHeight="1" x14ac:dyDescent="0.35">
      <c r="A22" s="13">
        <v>18</v>
      </c>
      <c r="B22" s="14" t="s">
        <v>1110</v>
      </c>
      <c r="C22" s="21">
        <f>Data!D265</f>
        <v>162973669</v>
      </c>
    </row>
    <row r="23" spans="1:3" ht="20.149999999999999" customHeight="1" x14ac:dyDescent="0.35">
      <c r="A23" s="13">
        <v>19</v>
      </c>
      <c r="B23" s="38"/>
      <c r="C23" s="24"/>
    </row>
    <row r="24" spans="1:3" ht="20.149999999999999" customHeight="1" x14ac:dyDescent="0.35">
      <c r="A24" s="13">
        <v>20</v>
      </c>
      <c r="B24" s="37" t="s">
        <v>1111</v>
      </c>
      <c r="C24" s="36"/>
    </row>
    <row r="25" spans="1:3" ht="20.149999999999999" customHeight="1" x14ac:dyDescent="0.35">
      <c r="A25" s="13">
        <v>21</v>
      </c>
      <c r="B25" s="14" t="s">
        <v>332</v>
      </c>
      <c r="C25" s="21">
        <f>Data!C267</f>
        <v>8276004</v>
      </c>
    </row>
    <row r="26" spans="1:3" ht="20.149999999999999" customHeight="1" x14ac:dyDescent="0.35">
      <c r="A26" s="13">
        <v>22</v>
      </c>
      <c r="B26" s="14" t="s">
        <v>333</v>
      </c>
      <c r="C26" s="21">
        <f>Data!C268</f>
        <v>5080100</v>
      </c>
    </row>
    <row r="27" spans="1:3" ht="20.149999999999999" customHeight="1" x14ac:dyDescent="0.35">
      <c r="A27" s="13">
        <v>23</v>
      </c>
      <c r="B27" s="14" t="s">
        <v>334</v>
      </c>
      <c r="C27" s="21">
        <f>Data!C269</f>
        <v>137027776</v>
      </c>
    </row>
    <row r="28" spans="1:3" ht="20.149999999999999" customHeight="1" x14ac:dyDescent="0.35">
      <c r="A28" s="13">
        <v>24</v>
      </c>
      <c r="B28" s="14" t="s">
        <v>1112</v>
      </c>
      <c r="C28" s="21">
        <f>Data!C270</f>
        <v>78248522</v>
      </c>
    </row>
    <row r="29" spans="1:3" ht="20.149999999999999" customHeight="1" x14ac:dyDescent="0.35">
      <c r="A29" s="13">
        <v>25</v>
      </c>
      <c r="B29" s="14" t="s">
        <v>336</v>
      </c>
      <c r="C29" s="21">
        <f>Data!C271</f>
        <v>0</v>
      </c>
    </row>
    <row r="30" spans="1:3" ht="20.149999999999999" customHeight="1" x14ac:dyDescent="0.35">
      <c r="A30" s="13">
        <v>26</v>
      </c>
      <c r="B30" s="14" t="s">
        <v>378</v>
      </c>
      <c r="C30" s="21">
        <f>Data!C272</f>
        <v>117152579</v>
      </c>
    </row>
    <row r="31" spans="1:3" ht="20.149999999999999" customHeight="1" x14ac:dyDescent="0.35">
      <c r="A31" s="13">
        <v>27</v>
      </c>
      <c r="B31" s="14" t="s">
        <v>339</v>
      </c>
      <c r="C31" s="21">
        <f>Data!C273</f>
        <v>0</v>
      </c>
    </row>
    <row r="32" spans="1:3" ht="20.149999999999999" customHeight="1" x14ac:dyDescent="0.35">
      <c r="A32" s="13">
        <v>28</v>
      </c>
      <c r="B32" s="14" t="s">
        <v>340</v>
      </c>
      <c r="C32" s="21">
        <f>Data!C274</f>
        <v>16030418</v>
      </c>
    </row>
    <row r="33" spans="1:3" ht="20.149999999999999" customHeight="1" x14ac:dyDescent="0.35">
      <c r="A33" s="13">
        <v>29</v>
      </c>
      <c r="B33" s="14" t="s">
        <v>661</v>
      </c>
      <c r="C33" s="21">
        <f>Data!D275</f>
        <v>361815399</v>
      </c>
    </row>
    <row r="34" spans="1:3" ht="20.149999999999999" customHeight="1" x14ac:dyDescent="0.35">
      <c r="A34" s="13">
        <v>30</v>
      </c>
      <c r="B34" s="14" t="s">
        <v>1113</v>
      </c>
      <c r="C34" s="21">
        <f>Data!C276</f>
        <v>214556980</v>
      </c>
    </row>
    <row r="35" spans="1:3" ht="20.149999999999999" customHeight="1" x14ac:dyDescent="0.35">
      <c r="A35" s="13">
        <v>31</v>
      </c>
      <c r="B35" s="14" t="s">
        <v>1114</v>
      </c>
      <c r="C35" s="21">
        <f>Data!D277</f>
        <v>147258419</v>
      </c>
    </row>
    <row r="36" spans="1:3" ht="20.149999999999999" customHeight="1" x14ac:dyDescent="0.35">
      <c r="A36" s="13">
        <v>32</v>
      </c>
      <c r="B36" s="38"/>
      <c r="C36" s="24"/>
    </row>
    <row r="37" spans="1:3" ht="20.149999999999999" customHeight="1" x14ac:dyDescent="0.35">
      <c r="A37" s="23">
        <v>33</v>
      </c>
      <c r="B37" s="37" t="s">
        <v>1115</v>
      </c>
      <c r="C37" s="36"/>
    </row>
    <row r="38" spans="1:3" ht="20.149999999999999" customHeight="1" x14ac:dyDescent="0.35">
      <c r="A38" s="13">
        <v>34</v>
      </c>
      <c r="B38" s="14" t="s">
        <v>1116</v>
      </c>
      <c r="C38" s="21">
        <f>Data!C279</f>
        <v>0</v>
      </c>
    </row>
    <row r="39" spans="1:3" ht="20.149999999999999" customHeight="1" x14ac:dyDescent="0.35">
      <c r="A39" s="13">
        <v>35</v>
      </c>
      <c r="B39" s="14" t="s">
        <v>1117</v>
      </c>
      <c r="C39" s="21">
        <f>Data!C280</f>
        <v>0</v>
      </c>
    </row>
    <row r="40" spans="1:3" ht="20.149999999999999" customHeight="1" x14ac:dyDescent="0.35">
      <c r="A40" s="13">
        <v>36</v>
      </c>
      <c r="B40" s="14" t="s">
        <v>385</v>
      </c>
      <c r="C40" s="21">
        <f>Data!C281</f>
        <v>2869282</v>
      </c>
    </row>
    <row r="41" spans="1:3" ht="20.149999999999999" customHeight="1" x14ac:dyDescent="0.35">
      <c r="A41" s="13">
        <v>37</v>
      </c>
      <c r="B41" s="14" t="s">
        <v>373</v>
      </c>
      <c r="C41" s="21">
        <f>Data!C282</f>
        <v>24231608</v>
      </c>
    </row>
    <row r="42" spans="1:3" ht="20.149999999999999" customHeight="1" x14ac:dyDescent="0.35">
      <c r="A42" s="13">
        <v>38</v>
      </c>
      <c r="B42" s="14" t="s">
        <v>1118</v>
      </c>
      <c r="C42" s="21">
        <f>Data!D283</f>
        <v>27100890</v>
      </c>
    </row>
    <row r="43" spans="1:3" ht="20.149999999999999" customHeight="1" x14ac:dyDescent="0.35">
      <c r="A43" s="13">
        <v>39</v>
      </c>
      <c r="B43" s="38"/>
      <c r="C43" s="24"/>
    </row>
    <row r="44" spans="1:3" ht="20.149999999999999" customHeight="1" x14ac:dyDescent="0.35">
      <c r="A44" s="23">
        <v>40</v>
      </c>
      <c r="B44" s="37" t="s">
        <v>1119</v>
      </c>
      <c r="C44" s="36"/>
    </row>
    <row r="45" spans="1:3" ht="20.149999999999999" customHeight="1" x14ac:dyDescent="0.35">
      <c r="A45" s="13">
        <v>41</v>
      </c>
      <c r="B45" s="14" t="s">
        <v>388</v>
      </c>
      <c r="C45" s="21">
        <f>Data!C286</f>
        <v>0</v>
      </c>
    </row>
    <row r="46" spans="1:3" ht="20.149999999999999" customHeight="1" x14ac:dyDescent="0.35">
      <c r="A46" s="13">
        <v>42</v>
      </c>
      <c r="B46" s="14" t="s">
        <v>389</v>
      </c>
      <c r="C46" s="21">
        <f>Data!C287</f>
        <v>0</v>
      </c>
    </row>
    <row r="47" spans="1:3" ht="20.149999999999999" customHeight="1" x14ac:dyDescent="0.35">
      <c r="A47" s="13">
        <v>43</v>
      </c>
      <c r="B47" s="14" t="s">
        <v>1120</v>
      </c>
      <c r="C47" s="21">
        <f>Data!C288</f>
        <v>0</v>
      </c>
    </row>
    <row r="48" spans="1:3" ht="20.149999999999999" customHeight="1" x14ac:dyDescent="0.35">
      <c r="A48" s="13">
        <v>44</v>
      </c>
      <c r="B48" s="14" t="s">
        <v>391</v>
      </c>
      <c r="C48" s="21">
        <f>Data!C289</f>
        <v>0</v>
      </c>
    </row>
    <row r="49" spans="1:3" ht="20.149999999999999" customHeight="1" x14ac:dyDescent="0.35">
      <c r="A49" s="13">
        <v>45</v>
      </c>
      <c r="B49" s="14" t="s">
        <v>1121</v>
      </c>
      <c r="C49" s="21">
        <f>Data!D290</f>
        <v>0</v>
      </c>
    </row>
    <row r="50" spans="1:3" ht="20.149999999999999" customHeight="1" x14ac:dyDescent="0.35">
      <c r="A50" s="40">
        <v>46</v>
      </c>
      <c r="B50" s="41" t="s">
        <v>1122</v>
      </c>
      <c r="C50" s="21">
        <f>Data!D292</f>
        <v>577222916</v>
      </c>
    </row>
    <row r="51" spans="1:3" ht="20.149999999999999" customHeight="1" x14ac:dyDescent="0.35"/>
    <row r="52" spans="1:3" ht="20.149999999999999" customHeight="1" x14ac:dyDescent="0.35"/>
    <row r="53" spans="1:3" ht="20.149999999999999" customHeight="1" x14ac:dyDescent="0.35">
      <c r="A53" s="4" t="s">
        <v>1123</v>
      </c>
      <c r="B53" s="5"/>
      <c r="C53" s="6"/>
    </row>
    <row r="54" spans="1:3" ht="20.149999999999999" customHeight="1" x14ac:dyDescent="0.35">
      <c r="A54" s="4"/>
      <c r="B54" s="5"/>
      <c r="C54" s="167" t="s">
        <v>1124</v>
      </c>
    </row>
    <row r="55" spans="1:3" ht="20.149999999999999" customHeight="1" x14ac:dyDescent="0.35">
      <c r="A55" s="29" t="str">
        <f>"HOSPITAL: "&amp;Data!C84</f>
        <v>HOSPITAL: Confluence Health: Central Washington Hospital</v>
      </c>
      <c r="B55" s="30"/>
      <c r="C55" s="31" t="str">
        <f>"FYE: "&amp;Data!C82</f>
        <v>FYE: 12/31/2020</v>
      </c>
    </row>
    <row r="56" spans="1:3" ht="20.149999999999999" customHeight="1" x14ac:dyDescent="0.35">
      <c r="A56" s="42"/>
      <c r="B56" s="43" t="s">
        <v>1125</v>
      </c>
      <c r="C56" s="34"/>
    </row>
    <row r="57" spans="1:3" ht="20.149999999999999" customHeight="1" x14ac:dyDescent="0.35">
      <c r="A57" s="16">
        <v>1</v>
      </c>
      <c r="B57" s="4" t="s">
        <v>395</v>
      </c>
      <c r="C57" s="44"/>
    </row>
    <row r="58" spans="1:3" ht="20.149999999999999" customHeight="1" x14ac:dyDescent="0.35">
      <c r="A58" s="13">
        <v>2</v>
      </c>
      <c r="B58" s="14" t="s">
        <v>396</v>
      </c>
      <c r="C58" s="21">
        <f>Data!C304</f>
        <v>0</v>
      </c>
    </row>
    <row r="59" spans="1:3" ht="20.149999999999999" customHeight="1" x14ac:dyDescent="0.35">
      <c r="A59" s="13">
        <v>3</v>
      </c>
      <c r="B59" s="14" t="s">
        <v>1126</v>
      </c>
      <c r="C59" s="21">
        <f>Data!C305</f>
        <v>4726668</v>
      </c>
    </row>
    <row r="60" spans="1:3" ht="20.149999999999999" customHeight="1" x14ac:dyDescent="0.35">
      <c r="A60" s="13">
        <v>4</v>
      </c>
      <c r="B60" s="14" t="s">
        <v>1127</v>
      </c>
      <c r="C60" s="21">
        <f>Data!C306</f>
        <v>6882790</v>
      </c>
    </row>
    <row r="61" spans="1:3" ht="20.149999999999999" customHeight="1" x14ac:dyDescent="0.35">
      <c r="A61" s="13">
        <v>5</v>
      </c>
      <c r="B61" s="14" t="s">
        <v>399</v>
      </c>
      <c r="C61" s="21">
        <f>Data!C307</f>
        <v>9928808</v>
      </c>
    </row>
    <row r="62" spans="1:3" ht="20.149999999999999" customHeight="1" x14ac:dyDescent="0.35">
      <c r="A62" s="13">
        <v>6</v>
      </c>
      <c r="B62" s="14" t="s">
        <v>1128</v>
      </c>
      <c r="C62" s="21">
        <f>Data!C308</f>
        <v>58415974</v>
      </c>
    </row>
    <row r="63" spans="1:3" ht="20.149999999999999" customHeight="1" x14ac:dyDescent="0.35">
      <c r="A63" s="13">
        <v>7</v>
      </c>
      <c r="B63" s="14" t="s">
        <v>1129</v>
      </c>
      <c r="C63" s="21">
        <f>Data!C309</f>
        <v>0</v>
      </c>
    </row>
    <row r="64" spans="1:3" ht="20.149999999999999" customHeight="1" x14ac:dyDescent="0.35">
      <c r="A64" s="13">
        <v>8</v>
      </c>
      <c r="B64" s="14" t="s">
        <v>401</v>
      </c>
      <c r="C64" s="21">
        <f>Data!C310</f>
        <v>0</v>
      </c>
    </row>
    <row r="65" spans="1:3" ht="20.149999999999999" customHeight="1" x14ac:dyDescent="0.35">
      <c r="A65" s="13">
        <v>9</v>
      </c>
      <c r="B65" s="14" t="s">
        <v>402</v>
      </c>
      <c r="C65" s="21">
        <f>Data!C311</f>
        <v>0</v>
      </c>
    </row>
    <row r="66" spans="1:3" ht="20.149999999999999" customHeight="1" x14ac:dyDescent="0.35">
      <c r="A66" s="13">
        <v>10</v>
      </c>
      <c r="B66" s="14" t="s">
        <v>403</v>
      </c>
      <c r="C66" s="21">
        <f>Data!C312</f>
        <v>26081934</v>
      </c>
    </row>
    <row r="67" spans="1:3" ht="20.149999999999999" customHeight="1" x14ac:dyDescent="0.35">
      <c r="A67" s="13">
        <v>11</v>
      </c>
      <c r="B67" s="14" t="s">
        <v>1130</v>
      </c>
      <c r="C67" s="21">
        <f>Data!C313</f>
        <v>1979516</v>
      </c>
    </row>
    <row r="68" spans="1:3" ht="20.149999999999999" customHeight="1" x14ac:dyDescent="0.35">
      <c r="A68" s="13">
        <v>12</v>
      </c>
      <c r="B68" s="14" t="s">
        <v>1131</v>
      </c>
      <c r="C68" s="21">
        <f>Data!D314</f>
        <v>108015690</v>
      </c>
    </row>
    <row r="69" spans="1:3" ht="20.149999999999999" customHeight="1" x14ac:dyDescent="0.35">
      <c r="A69" s="13">
        <v>13</v>
      </c>
      <c r="B69" s="38"/>
      <c r="C69" s="24"/>
    </row>
    <row r="70" spans="1:3" ht="20.149999999999999" customHeight="1" x14ac:dyDescent="0.35">
      <c r="A70" s="13">
        <v>14</v>
      </c>
      <c r="B70" s="37" t="s">
        <v>1132</v>
      </c>
      <c r="C70" s="36"/>
    </row>
    <row r="71" spans="1:3" ht="20.149999999999999" customHeight="1" x14ac:dyDescent="0.35">
      <c r="A71" s="13">
        <v>15</v>
      </c>
      <c r="B71" s="14" t="s">
        <v>407</v>
      </c>
      <c r="C71" s="21">
        <f>Data!C316</f>
        <v>0</v>
      </c>
    </row>
    <row r="72" spans="1:3" ht="20.149999999999999" customHeight="1" x14ac:dyDescent="0.35">
      <c r="A72" s="13">
        <v>16</v>
      </c>
      <c r="B72" s="14" t="s">
        <v>1133</v>
      </c>
      <c r="C72" s="21">
        <f>Data!C317</f>
        <v>0</v>
      </c>
    </row>
    <row r="73" spans="1:3" ht="20.149999999999999" customHeight="1" x14ac:dyDescent="0.35">
      <c r="A73" s="13">
        <v>17</v>
      </c>
      <c r="B73" s="14" t="s">
        <v>409</v>
      </c>
      <c r="C73" s="21">
        <f>Data!C318</f>
        <v>0</v>
      </c>
    </row>
    <row r="74" spans="1:3" ht="20.149999999999999" customHeight="1" x14ac:dyDescent="0.35">
      <c r="A74" s="13">
        <v>18</v>
      </c>
      <c r="B74" s="14" t="s">
        <v>1134</v>
      </c>
      <c r="C74" s="21">
        <f>Data!D319</f>
        <v>0</v>
      </c>
    </row>
    <row r="75" spans="1:3" ht="20.149999999999999" customHeight="1" x14ac:dyDescent="0.35">
      <c r="A75" s="13">
        <v>19</v>
      </c>
      <c r="B75" s="38"/>
      <c r="C75" s="24"/>
    </row>
    <row r="76" spans="1:3" ht="20.149999999999999" customHeight="1" x14ac:dyDescent="0.35">
      <c r="A76" s="23">
        <v>20</v>
      </c>
      <c r="B76" s="37" t="s">
        <v>411</v>
      </c>
      <c r="C76" s="36"/>
    </row>
    <row r="77" spans="1:3" ht="20.149999999999999" customHeight="1" x14ac:dyDescent="0.35">
      <c r="A77" s="13">
        <v>21</v>
      </c>
      <c r="B77" s="14" t="s">
        <v>412</v>
      </c>
      <c r="C77" s="21">
        <f>Data!C321</f>
        <v>0</v>
      </c>
    </row>
    <row r="78" spans="1:3" ht="20.149999999999999" customHeight="1" x14ac:dyDescent="0.35">
      <c r="A78" s="13">
        <v>22</v>
      </c>
      <c r="B78" s="14" t="s">
        <v>1135</v>
      </c>
      <c r="C78" s="21">
        <f>Data!C322</f>
        <v>0</v>
      </c>
    </row>
    <row r="79" spans="1:3" ht="20.149999999999999" customHeight="1" x14ac:dyDescent="0.35">
      <c r="A79" s="13">
        <v>23</v>
      </c>
      <c r="B79" s="14" t="s">
        <v>414</v>
      </c>
      <c r="C79" s="21">
        <f>Data!C323</f>
        <v>0</v>
      </c>
    </row>
    <row r="80" spans="1:3" ht="20.149999999999999" customHeight="1" x14ac:dyDescent="0.35">
      <c r="A80" s="13">
        <v>24</v>
      </c>
      <c r="B80" s="14" t="s">
        <v>1136</v>
      </c>
      <c r="C80" s="21">
        <f>Data!C324</f>
        <v>4750999</v>
      </c>
    </row>
    <row r="81" spans="1:3" ht="20.149999999999999" customHeight="1" x14ac:dyDescent="0.35">
      <c r="A81" s="13">
        <v>25</v>
      </c>
      <c r="B81" s="14" t="s">
        <v>416</v>
      </c>
      <c r="C81" s="21">
        <f>Data!C325</f>
        <v>104144911</v>
      </c>
    </row>
    <row r="82" spans="1:3" ht="20.149999999999999" customHeight="1" x14ac:dyDescent="0.35">
      <c r="A82" s="13">
        <v>26</v>
      </c>
      <c r="B82" s="14" t="s">
        <v>1137</v>
      </c>
      <c r="C82" s="21">
        <f>Data!C326</f>
        <v>0</v>
      </c>
    </row>
    <row r="83" spans="1:3" ht="20.149999999999999" customHeight="1" x14ac:dyDescent="0.35">
      <c r="A83" s="13">
        <v>27</v>
      </c>
      <c r="B83" s="14" t="s">
        <v>418</v>
      </c>
      <c r="C83" s="21">
        <f>Data!C327</f>
        <v>16090021</v>
      </c>
    </row>
    <row r="84" spans="1:3" ht="20.149999999999999" customHeight="1" x14ac:dyDescent="0.35">
      <c r="A84" s="13">
        <v>28</v>
      </c>
      <c r="B84" s="14" t="s">
        <v>661</v>
      </c>
      <c r="C84" s="21">
        <f>Data!D328</f>
        <v>124985931</v>
      </c>
    </row>
    <row r="85" spans="1:3" ht="20.149999999999999" customHeight="1" x14ac:dyDescent="0.35">
      <c r="A85" s="13">
        <v>29</v>
      </c>
      <c r="B85" s="14" t="s">
        <v>1138</v>
      </c>
      <c r="C85" s="21">
        <f>Data!D329</f>
        <v>1979516</v>
      </c>
    </row>
    <row r="86" spans="1:3" ht="20.149999999999999" customHeight="1" x14ac:dyDescent="0.35">
      <c r="A86" s="13">
        <v>30</v>
      </c>
      <c r="B86" s="14" t="s">
        <v>1139</v>
      </c>
      <c r="C86" s="21">
        <f>Data!D330</f>
        <v>123006415</v>
      </c>
    </row>
    <row r="87" spans="1:3" ht="20.149999999999999" customHeight="1" x14ac:dyDescent="0.35">
      <c r="A87" s="13">
        <v>31</v>
      </c>
      <c r="B87" s="38"/>
      <c r="C87" s="24"/>
    </row>
    <row r="88" spans="1:3" ht="20.149999999999999" customHeight="1" x14ac:dyDescent="0.35">
      <c r="A88" s="13">
        <v>32</v>
      </c>
      <c r="B88" s="89" t="s">
        <v>1140</v>
      </c>
      <c r="C88" s="21">
        <f>Data!C332</f>
        <v>346200811</v>
      </c>
    </row>
    <row r="89" spans="1:3" ht="20.149999999999999" customHeight="1" x14ac:dyDescent="0.35">
      <c r="A89" s="13">
        <v>33</v>
      </c>
      <c r="B89" s="24"/>
      <c r="C89" s="24"/>
    </row>
    <row r="90" spans="1:3" ht="20.149999999999999" customHeight="1" x14ac:dyDescent="0.35">
      <c r="A90" s="13">
        <v>34</v>
      </c>
      <c r="B90" s="37" t="s">
        <v>1141</v>
      </c>
      <c r="C90" s="36"/>
    </row>
    <row r="91" spans="1:3" ht="20.149999999999999" customHeight="1" x14ac:dyDescent="0.35">
      <c r="A91" s="13">
        <v>35</v>
      </c>
      <c r="B91" s="14" t="s">
        <v>1142</v>
      </c>
      <c r="C91" s="21">
        <f>Data!C334</f>
        <v>0</v>
      </c>
    </row>
    <row r="92" spans="1:3" ht="20.149999999999999" customHeight="1" x14ac:dyDescent="0.35">
      <c r="A92" s="13">
        <v>36</v>
      </c>
      <c r="B92" s="38"/>
      <c r="C92" s="24"/>
    </row>
    <row r="93" spans="1:3" ht="20.149999999999999" customHeight="1" x14ac:dyDescent="0.35">
      <c r="A93" s="13">
        <v>37</v>
      </c>
      <c r="B93" s="14" t="s">
        <v>1143</v>
      </c>
      <c r="C93" s="21">
        <f>Data!C335</f>
        <v>0</v>
      </c>
    </row>
    <row r="94" spans="1:3" ht="20.149999999999999" customHeight="1" x14ac:dyDescent="0.35">
      <c r="A94" s="13">
        <v>38</v>
      </c>
      <c r="B94" s="38"/>
      <c r="C94" s="24"/>
    </row>
    <row r="95" spans="1:3" ht="20.149999999999999" customHeight="1" x14ac:dyDescent="0.35">
      <c r="A95" s="13">
        <v>39</v>
      </c>
      <c r="B95" s="14" t="s">
        <v>1144</v>
      </c>
      <c r="C95" s="21">
        <f>Data!C336</f>
        <v>0</v>
      </c>
    </row>
    <row r="96" spans="1:3" ht="20.149999999999999" customHeight="1" x14ac:dyDescent="0.35">
      <c r="A96" s="13">
        <v>40</v>
      </c>
      <c r="B96" s="38"/>
      <c r="C96" s="24"/>
    </row>
    <row r="97" spans="1:3" ht="20.149999999999999" customHeight="1" x14ac:dyDescent="0.35">
      <c r="A97" s="13">
        <v>41</v>
      </c>
      <c r="B97" s="14" t="s">
        <v>1145</v>
      </c>
      <c r="C97" s="21">
        <f>Data!C337</f>
        <v>0</v>
      </c>
    </row>
    <row r="98" spans="1:3" ht="20.149999999999999" customHeight="1" x14ac:dyDescent="0.35">
      <c r="A98" s="13">
        <v>42</v>
      </c>
      <c r="B98" s="14" t="s">
        <v>1146</v>
      </c>
      <c r="C98" s="24"/>
    </row>
    <row r="99" spans="1:3" ht="20.149999999999999" customHeight="1" x14ac:dyDescent="0.35">
      <c r="A99" s="13">
        <v>43</v>
      </c>
      <c r="B99" s="38"/>
      <c r="C99" s="24"/>
    </row>
    <row r="100" spans="1:3" ht="20.149999999999999" customHeight="1" x14ac:dyDescent="0.35">
      <c r="A100" s="13">
        <v>44</v>
      </c>
      <c r="B100" s="14" t="s">
        <v>1147</v>
      </c>
      <c r="C100" s="21">
        <f>Data!C338</f>
        <v>0</v>
      </c>
    </row>
    <row r="101" spans="1:3" ht="20.149999999999999" customHeight="1" x14ac:dyDescent="0.35">
      <c r="A101" s="13">
        <v>45</v>
      </c>
      <c r="B101" s="14" t="s">
        <v>1148</v>
      </c>
      <c r="C101" s="21">
        <f>Data!C332+Data!C334+Data!C335+Data!C336+Data!C337-Data!C338</f>
        <v>346200811</v>
      </c>
    </row>
    <row r="102" spans="1:3" ht="20.149999999999999" customHeight="1" x14ac:dyDescent="0.35">
      <c r="A102" s="13">
        <v>46</v>
      </c>
      <c r="B102" s="14" t="s">
        <v>1149</v>
      </c>
      <c r="C102" s="21">
        <f>Data!D339</f>
        <v>577222916</v>
      </c>
    </row>
    <row r="103" spans="1:3" ht="20.149999999999999" customHeight="1" x14ac:dyDescent="0.35"/>
    <row r="104" spans="1:3" ht="20.149999999999999" customHeight="1" x14ac:dyDescent="0.35"/>
    <row r="105" spans="1:3" ht="20.149999999999999" customHeight="1" x14ac:dyDescent="0.35">
      <c r="A105" s="4" t="s">
        <v>1150</v>
      </c>
      <c r="B105" s="5"/>
      <c r="C105" s="6"/>
    </row>
    <row r="106" spans="1:3" ht="20.149999999999999" customHeight="1" x14ac:dyDescent="0.35">
      <c r="A106" s="45"/>
      <c r="B106" s="8"/>
      <c r="C106" s="167" t="s">
        <v>1151</v>
      </c>
    </row>
    <row r="107" spans="1:3" ht="20.149999999999999" customHeight="1" x14ac:dyDescent="0.35">
      <c r="A107" s="29" t="str">
        <f>"HOSPITAL: "&amp;Data!C84</f>
        <v>HOSPITAL: Confluence Health: Central Washington Hospital</v>
      </c>
      <c r="B107" s="30"/>
      <c r="C107" s="31" t="str">
        <f>" FYE: "&amp;Data!C82</f>
        <v xml:space="preserve"> FYE: 12/31/2020</v>
      </c>
    </row>
    <row r="108" spans="1:3" ht="20.149999999999999" customHeight="1" x14ac:dyDescent="0.35">
      <c r="A108" s="32"/>
      <c r="B108" s="46"/>
      <c r="C108" s="47"/>
    </row>
    <row r="109" spans="1:3" ht="20.149999999999999" customHeight="1" x14ac:dyDescent="0.35">
      <c r="A109" s="13">
        <v>1</v>
      </c>
      <c r="B109" s="37" t="s">
        <v>1152</v>
      </c>
      <c r="C109" s="36"/>
    </row>
    <row r="110" spans="1:3" ht="20.149999999999999" customHeight="1" x14ac:dyDescent="0.35">
      <c r="A110" s="13">
        <v>2</v>
      </c>
      <c r="B110" s="14" t="s">
        <v>428</v>
      </c>
      <c r="C110" s="21">
        <f>Data!C359</f>
        <v>459190012</v>
      </c>
    </row>
    <row r="111" spans="1:3" ht="20.149999999999999" customHeight="1" x14ac:dyDescent="0.35">
      <c r="A111" s="13">
        <v>3</v>
      </c>
      <c r="B111" s="14" t="s">
        <v>429</v>
      </c>
      <c r="C111" s="21">
        <f>Data!C360</f>
        <v>677181639.5</v>
      </c>
    </row>
    <row r="112" spans="1:3" ht="20.149999999999999" customHeight="1" x14ac:dyDescent="0.35">
      <c r="A112" s="13">
        <v>4</v>
      </c>
      <c r="B112" s="14" t="s">
        <v>1153</v>
      </c>
      <c r="C112" s="21">
        <f>Data!D361</f>
        <v>1136371651.5</v>
      </c>
    </row>
    <row r="113" spans="1:3" ht="20.149999999999999" customHeight="1" x14ac:dyDescent="0.35">
      <c r="A113" s="13">
        <v>5</v>
      </c>
      <c r="B113" s="38"/>
      <c r="C113" s="24"/>
    </row>
    <row r="114" spans="1:3" ht="20.149999999999999" customHeight="1" x14ac:dyDescent="0.35">
      <c r="A114" s="13">
        <v>6</v>
      </c>
      <c r="B114" s="37" t="s">
        <v>1154</v>
      </c>
      <c r="C114" s="36"/>
    </row>
    <row r="115" spans="1:3" ht="20.149999999999999" customHeight="1" x14ac:dyDescent="0.35">
      <c r="A115" s="13">
        <v>7</v>
      </c>
      <c r="B115" s="276" t="s">
        <v>450</v>
      </c>
      <c r="C115" s="48">
        <f>Data!C363</f>
        <v>10099281</v>
      </c>
    </row>
    <row r="116" spans="1:3" ht="20.149999999999999" customHeight="1" x14ac:dyDescent="0.35">
      <c r="A116" s="13">
        <v>8</v>
      </c>
      <c r="B116" s="14" t="s">
        <v>432</v>
      </c>
      <c r="C116" s="48">
        <f>Data!C364</f>
        <v>635762887</v>
      </c>
    </row>
    <row r="117" spans="1:3" ht="20.149999999999999" customHeight="1" x14ac:dyDescent="0.35">
      <c r="A117" s="13">
        <v>9</v>
      </c>
      <c r="B117" s="14" t="s">
        <v>1155</v>
      </c>
      <c r="C117" s="48">
        <f>Data!C365</f>
        <v>10028002</v>
      </c>
    </row>
    <row r="118" spans="1:3" ht="20.149999999999999" customHeight="1" x14ac:dyDescent="0.35">
      <c r="A118" s="13">
        <v>10</v>
      </c>
      <c r="B118" s="14" t="s">
        <v>1156</v>
      </c>
      <c r="C118" s="48">
        <f>Data!C366</f>
        <v>5084402</v>
      </c>
    </row>
    <row r="119" spans="1:3" ht="20.149999999999999" customHeight="1" x14ac:dyDescent="0.35">
      <c r="A119" s="13">
        <v>11</v>
      </c>
      <c r="B119" s="14" t="s">
        <v>1099</v>
      </c>
      <c r="C119" s="48">
        <f>Data!D367</f>
        <v>660974572</v>
      </c>
    </row>
    <row r="120" spans="1:3" ht="20.149999999999999" customHeight="1" x14ac:dyDescent="0.35">
      <c r="A120" s="13">
        <v>12</v>
      </c>
      <c r="B120" s="14" t="s">
        <v>1157</v>
      </c>
      <c r="C120" s="48">
        <f>Data!D368</f>
        <v>475397079.5</v>
      </c>
    </row>
    <row r="121" spans="1:3" ht="20.149999999999999" customHeight="1" x14ac:dyDescent="0.35">
      <c r="A121" s="13">
        <v>13</v>
      </c>
      <c r="B121" s="38"/>
      <c r="C121" s="24"/>
    </row>
    <row r="122" spans="1:3" ht="20.149999999999999" customHeight="1" x14ac:dyDescent="0.35">
      <c r="A122" s="13">
        <v>14</v>
      </c>
      <c r="B122" s="37" t="s">
        <v>436</v>
      </c>
      <c r="C122" s="36"/>
    </row>
    <row r="123" spans="1:3" ht="20.149999999999999" customHeight="1" x14ac:dyDescent="0.35">
      <c r="A123" s="13">
        <v>15</v>
      </c>
      <c r="B123" s="14" t="s">
        <v>437</v>
      </c>
      <c r="C123" s="48">
        <f>Data!C370</f>
        <v>33160898</v>
      </c>
    </row>
    <row r="124" spans="1:3" ht="20.149999999999999" customHeight="1" x14ac:dyDescent="0.35">
      <c r="A124" s="13">
        <v>16</v>
      </c>
      <c r="B124" s="14" t="s">
        <v>438</v>
      </c>
      <c r="C124" s="48">
        <f>Data!C371</f>
        <v>0</v>
      </c>
    </row>
    <row r="125" spans="1:3" ht="20.149999999999999" customHeight="1" x14ac:dyDescent="0.35">
      <c r="A125" s="13">
        <v>17</v>
      </c>
      <c r="B125" s="14" t="s">
        <v>1158</v>
      </c>
      <c r="C125" s="48">
        <f>Data!D372</f>
        <v>33160898</v>
      </c>
    </row>
    <row r="126" spans="1:3" ht="20.149999999999999" customHeight="1" x14ac:dyDescent="0.35">
      <c r="A126" s="13">
        <v>18</v>
      </c>
      <c r="B126" s="14" t="s">
        <v>1159</v>
      </c>
      <c r="C126" s="48">
        <f>Data!D373</f>
        <v>508557977.5</v>
      </c>
    </row>
    <row r="127" spans="1:3" ht="20.149999999999999" customHeight="1" x14ac:dyDescent="0.35">
      <c r="A127" s="13">
        <v>19</v>
      </c>
      <c r="B127" s="38"/>
      <c r="C127" s="24"/>
    </row>
    <row r="128" spans="1:3" ht="20.149999999999999" customHeight="1" x14ac:dyDescent="0.35">
      <c r="A128" s="13">
        <v>20</v>
      </c>
      <c r="B128" s="37" t="s">
        <v>1160</v>
      </c>
      <c r="C128" s="36"/>
    </row>
    <row r="129" spans="1:3" ht="20.149999999999999" customHeight="1" x14ac:dyDescent="0.35">
      <c r="A129" s="13">
        <v>21</v>
      </c>
      <c r="B129" s="14" t="s">
        <v>442</v>
      </c>
      <c r="C129" s="48">
        <f>Data!C378</f>
        <v>123252917</v>
      </c>
    </row>
    <row r="130" spans="1:3" ht="20.149999999999999" customHeight="1" x14ac:dyDescent="0.35">
      <c r="A130" s="13">
        <v>22</v>
      </c>
      <c r="B130" s="14" t="s">
        <v>3</v>
      </c>
      <c r="C130" s="48">
        <f>Data!C379</f>
        <v>39706553</v>
      </c>
    </row>
    <row r="131" spans="1:3" ht="20.149999999999999" customHeight="1" x14ac:dyDescent="0.35">
      <c r="A131" s="13">
        <v>23</v>
      </c>
      <c r="B131" s="14" t="s">
        <v>236</v>
      </c>
      <c r="C131" s="48">
        <f>Data!C380</f>
        <v>167312880</v>
      </c>
    </row>
    <row r="132" spans="1:3" ht="20.149999999999999" customHeight="1" x14ac:dyDescent="0.35">
      <c r="A132" s="13">
        <v>24</v>
      </c>
      <c r="B132" s="14" t="s">
        <v>237</v>
      </c>
      <c r="C132" s="48">
        <f>Data!C381</f>
        <v>106218605</v>
      </c>
    </row>
    <row r="133" spans="1:3" ht="20.149999999999999" customHeight="1" x14ac:dyDescent="0.35">
      <c r="A133" s="13">
        <v>25</v>
      </c>
      <c r="B133" s="14" t="s">
        <v>1161</v>
      </c>
      <c r="C133" s="48">
        <f>Data!C382</f>
        <v>1612615</v>
      </c>
    </row>
    <row r="134" spans="1:3" ht="20.149999999999999" customHeight="1" x14ac:dyDescent="0.35">
      <c r="A134" s="13">
        <v>26</v>
      </c>
      <c r="B134" s="14" t="s">
        <v>1162</v>
      </c>
      <c r="C134" s="48">
        <f>Data!C383</f>
        <v>13580756</v>
      </c>
    </row>
    <row r="135" spans="1:3" ht="20.149999999999999" customHeight="1" x14ac:dyDescent="0.35">
      <c r="A135" s="13">
        <v>27</v>
      </c>
      <c r="B135" s="14" t="s">
        <v>6</v>
      </c>
      <c r="C135" s="48">
        <f>Data!C384</f>
        <v>11690527</v>
      </c>
    </row>
    <row r="136" spans="1:3" ht="20.149999999999999" customHeight="1" x14ac:dyDescent="0.35">
      <c r="A136" s="13">
        <v>28</v>
      </c>
      <c r="B136" s="14" t="s">
        <v>1163</v>
      </c>
      <c r="C136" s="48">
        <f>Data!C385</f>
        <v>2813973</v>
      </c>
    </row>
    <row r="137" spans="1:3" ht="20.149999999999999" customHeight="1" x14ac:dyDescent="0.35">
      <c r="A137" s="13">
        <v>29</v>
      </c>
      <c r="B137" s="14" t="s">
        <v>447</v>
      </c>
      <c r="C137" s="48">
        <f>Data!C386</f>
        <v>6686651</v>
      </c>
    </row>
    <row r="138" spans="1:3" ht="20.149999999999999" customHeight="1" x14ac:dyDescent="0.35">
      <c r="A138" s="13">
        <v>30</v>
      </c>
      <c r="B138" s="14" t="s">
        <v>1164</v>
      </c>
      <c r="C138" s="48">
        <f>Data!C387</f>
        <v>10417264</v>
      </c>
    </row>
    <row r="139" spans="1:3" ht="20.149999999999999" customHeight="1" x14ac:dyDescent="0.35">
      <c r="A139" s="13">
        <v>31</v>
      </c>
      <c r="B139" s="14" t="s">
        <v>449</v>
      </c>
      <c r="C139" s="48">
        <f>Data!C388</f>
        <v>4414527</v>
      </c>
    </row>
    <row r="140" spans="1:3" ht="20.149999999999999" customHeight="1" x14ac:dyDescent="0.35">
      <c r="A140" s="13">
        <v>32</v>
      </c>
      <c r="B140" s="14" t="s">
        <v>241</v>
      </c>
      <c r="C140" s="48">
        <f>Data!C389</f>
        <v>2201553</v>
      </c>
    </row>
    <row r="141" spans="1:3" ht="20.149999999999999" customHeight="1" x14ac:dyDescent="0.35">
      <c r="A141" s="13">
        <v>34</v>
      </c>
      <c r="B141" s="14" t="s">
        <v>1165</v>
      </c>
      <c r="C141" s="48">
        <f>Data!D390</f>
        <v>489908821</v>
      </c>
    </row>
    <row r="142" spans="1:3" ht="20.149999999999999" customHeight="1" x14ac:dyDescent="0.35">
      <c r="A142" s="13">
        <v>35</v>
      </c>
      <c r="B142" s="14" t="s">
        <v>1166</v>
      </c>
      <c r="C142" s="48">
        <f>Data!D391</f>
        <v>18649156.5</v>
      </c>
    </row>
    <row r="143" spans="1:3" ht="20.149999999999999" customHeight="1" x14ac:dyDescent="0.35">
      <c r="A143" s="13">
        <v>36</v>
      </c>
      <c r="B143" s="38"/>
      <c r="C143" s="24"/>
    </row>
    <row r="144" spans="1:3" ht="20.149999999999999" customHeight="1" x14ac:dyDescent="0.35">
      <c r="A144" s="13">
        <v>37</v>
      </c>
      <c r="B144" s="14" t="s">
        <v>1167</v>
      </c>
      <c r="C144" s="48">
        <f>Data!C392</f>
        <v>14906848</v>
      </c>
    </row>
    <row r="145" spans="1:3" ht="20.149999999999999" customHeight="1" x14ac:dyDescent="0.35">
      <c r="A145" s="13">
        <v>38</v>
      </c>
      <c r="B145" s="38"/>
      <c r="C145" s="24"/>
    </row>
    <row r="146" spans="1:3" ht="20.149999999999999" customHeight="1" x14ac:dyDescent="0.35">
      <c r="A146" s="13">
        <v>39</v>
      </c>
      <c r="B146" s="14" t="s">
        <v>1168</v>
      </c>
      <c r="C146" s="21">
        <f>Data!D393</f>
        <v>33556004.5</v>
      </c>
    </row>
    <row r="147" spans="1:3" ht="20.149999999999999" customHeight="1" x14ac:dyDescent="0.35">
      <c r="A147" s="13">
        <v>40</v>
      </c>
      <c r="B147" s="38"/>
      <c r="C147" s="24"/>
    </row>
    <row r="148" spans="1:3" ht="20.149999999999999" customHeight="1" x14ac:dyDescent="0.35">
      <c r="A148" s="13">
        <v>41</v>
      </c>
      <c r="B148" s="14" t="s">
        <v>1169</v>
      </c>
      <c r="C148" s="48">
        <f>Data!C394</f>
        <v>0</v>
      </c>
    </row>
    <row r="149" spans="1:3" ht="20.149999999999999" customHeight="1" x14ac:dyDescent="0.35">
      <c r="A149" s="13">
        <v>42</v>
      </c>
      <c r="B149" s="14" t="s">
        <v>1170</v>
      </c>
      <c r="C149" s="48">
        <f>Data!C395</f>
        <v>0</v>
      </c>
    </row>
    <row r="150" spans="1:3" ht="20.149999999999999" customHeight="1" x14ac:dyDescent="0.35">
      <c r="A150" s="13">
        <v>43</v>
      </c>
      <c r="B150" s="38"/>
      <c r="C150" s="24"/>
    </row>
    <row r="151" spans="1:3" ht="20.149999999999999" customHeight="1" x14ac:dyDescent="0.35">
      <c r="A151" s="13">
        <v>44</v>
      </c>
      <c r="B151" s="14" t="s">
        <v>1171</v>
      </c>
      <c r="C151" s="48">
        <f>Data!D396</f>
        <v>33556004.5</v>
      </c>
    </row>
    <row r="152" spans="1:3" ht="20.149999999999999" customHeight="1" x14ac:dyDescent="0.35">
      <c r="A152" s="40">
        <v>45</v>
      </c>
      <c r="B152" s="49" t="s">
        <v>1172</v>
      </c>
      <c r="C152" s="24"/>
    </row>
    <row r="153" spans="1:3" ht="20.149999999999999" customHeight="1" x14ac:dyDescent="0.35">
      <c r="A153" s="69"/>
      <c r="B153" s="50"/>
      <c r="C153" s="51"/>
    </row>
  </sheetData>
  <phoneticPr fontId="0" type="noConversion"/>
  <printOptions horizontalCentered="1" verticalCentered="1" gridLinesSet="0"/>
  <pageMargins left="0" right="0" top="0" bottom="0" header="0" footer="0"/>
  <pageSetup scale="70" fitToHeight="3" orientation="portrait" r:id="rId1"/>
  <headerFooter alignWithMargins="0"/>
  <rowBreaks count="2" manualBreakCount="2">
    <brk id="50" max="65535" man="1"/>
    <brk id="101" max="6553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15</vt:i4>
      </vt:variant>
    </vt:vector>
  </HeadingPairs>
  <TitlesOfParts>
    <vt:vector size="26" baseType="lpstr">
      <vt:lpstr>Data</vt:lpstr>
      <vt:lpstr>Working</vt:lpstr>
      <vt:lpstr>Transmittal</vt:lpstr>
      <vt:lpstr>INFO_PG1</vt:lpstr>
      <vt:lpstr>INFO_PG2</vt:lpstr>
      <vt:lpstr>SS2_3_5_6</vt:lpstr>
      <vt:lpstr>SS4</vt:lpstr>
      <vt:lpstr>SS8</vt:lpstr>
      <vt:lpstr>FS</vt:lpstr>
      <vt:lpstr>CC's</vt:lpstr>
      <vt:lpstr>Prior Year</vt:lpstr>
      <vt:lpstr>Costcenter</vt:lpstr>
      <vt:lpstr>'Prior Year'!Edit</vt:lpstr>
      <vt:lpstr>Edit</vt:lpstr>
      <vt:lpstr>Funds</vt:lpstr>
      <vt:lpstr>Hospital</vt:lpstr>
      <vt:lpstr>'CC''s'!Print_Area</vt:lpstr>
      <vt:lpstr>Data!Print_Area</vt:lpstr>
      <vt:lpstr>FS!Print_Area</vt:lpstr>
      <vt:lpstr>INFO_PG1!Print_Area</vt:lpstr>
      <vt:lpstr>INFO_PG2!Print_Area</vt:lpstr>
      <vt:lpstr>'Prior Year'!Print_Area</vt:lpstr>
      <vt:lpstr>SS2_3_5_6!Print_Area</vt:lpstr>
      <vt:lpstr>'SS4'!Print_Area</vt:lpstr>
      <vt:lpstr>'SS8'!Print_Area</vt:lpstr>
      <vt:lpstr>Support</vt:lpstr>
    </vt:vector>
  </TitlesOfParts>
  <Manager>Randall.Huyck@DOH.WA.GOV</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2017 xxx Year End Report</dc:title>
  <dc:subject>2017 xxx Year End Report</dc:subject>
  <dc:creator>Washington State Dept of Health - HSQA - Community Health Systems</dc:creator>
  <cp:keywords>hospital financial reports</cp:keywords>
  <cp:lastModifiedBy>Baranowski, Carrie (DOH)</cp:lastModifiedBy>
  <cp:lastPrinted>2002-06-14T19:29:50Z</cp:lastPrinted>
  <dcterms:created xsi:type="dcterms:W3CDTF">1999-06-02T22:01:56Z</dcterms:created>
  <dcterms:modified xsi:type="dcterms:W3CDTF">2021-07-01T17:09:10Z</dcterms:modified>
</cp:coreProperties>
</file>