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reg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data!$DR$822:$DR$867</definedName>
    <definedName name="Costcenter" localSheetId="10">'Prior Year'!#REF!</definedName>
    <definedName name="Costcenter">data!#REF!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data!#REF!</definedName>
    <definedName name="Hospital" localSheetId="10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13" i="1" l="1"/>
  <c r="C272" i="1" l="1"/>
  <c r="B200" i="1"/>
  <c r="E69" i="1" l="1"/>
  <c r="C389" i="1" l="1"/>
  <c r="C383" i="1"/>
  <c r="E64" i="1"/>
  <c r="E51" i="1"/>
  <c r="E68" i="1"/>
  <c r="BL66" i="1" l="1"/>
  <c r="E66" i="1"/>
  <c r="E47" i="1"/>
  <c r="E61" i="1"/>
  <c r="E65" i="1"/>
  <c r="D40" i="11"/>
  <c r="F40" i="11"/>
  <c r="N40" i="11"/>
  <c r="Q40" i="11"/>
  <c r="R40" i="11"/>
  <c r="S40" i="11"/>
  <c r="T40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C37" i="11"/>
  <c r="C305" i="1" l="1"/>
  <c r="C228" i="1"/>
  <c r="C227" i="1"/>
  <c r="Y66" i="1" l="1"/>
  <c r="A89" i="11" l="1"/>
  <c r="A90" i="11"/>
  <c r="D90" i="11"/>
  <c r="A91" i="11"/>
  <c r="D91" i="11"/>
  <c r="A92" i="11"/>
  <c r="D92" i="11"/>
  <c r="A93" i="11"/>
  <c r="D93" i="11"/>
  <c r="A94" i="11"/>
  <c r="A95" i="11"/>
  <c r="A96" i="11"/>
  <c r="C96" i="11"/>
  <c r="A97" i="11"/>
  <c r="C97" i="11"/>
  <c r="A98" i="11"/>
  <c r="C98" i="11"/>
  <c r="A99" i="11"/>
  <c r="A100" i="11"/>
  <c r="D100" i="11"/>
  <c r="A101" i="11"/>
  <c r="D101" i="11"/>
  <c r="A102" i="11"/>
  <c r="D102" i="11"/>
  <c r="A103" i="11"/>
  <c r="B103" i="11"/>
  <c r="C103" i="11"/>
  <c r="D103" i="11"/>
  <c r="A104" i="11"/>
  <c r="B104" i="11"/>
  <c r="C104" i="11"/>
  <c r="D104" i="11"/>
  <c r="A105" i="11"/>
  <c r="D105" i="11"/>
  <c r="A106" i="11"/>
  <c r="D106" i="11"/>
  <c r="A107" i="11"/>
  <c r="D107" i="11"/>
  <c r="A108" i="11"/>
  <c r="D108" i="11"/>
  <c r="A109" i="11"/>
  <c r="D109" i="11"/>
  <c r="A110" i="11"/>
  <c r="B110" i="11"/>
  <c r="C110" i="11"/>
  <c r="E110" i="11" s="1"/>
  <c r="D110" i="11"/>
  <c r="A111" i="11"/>
  <c r="B111" i="11"/>
  <c r="C111" i="11"/>
  <c r="D111" i="11"/>
  <c r="A112" i="11"/>
  <c r="B112" i="11"/>
  <c r="C112" i="11"/>
  <c r="D112" i="11"/>
  <c r="A113" i="11"/>
  <c r="B113" i="11"/>
  <c r="C113" i="11"/>
  <c r="D113" i="11"/>
  <c r="A114" i="11"/>
  <c r="C114" i="11"/>
  <c r="D114" i="11"/>
  <c r="A115" i="11"/>
  <c r="C115" i="11"/>
  <c r="D115" i="11"/>
  <c r="A116" i="11"/>
  <c r="C116" i="11"/>
  <c r="D116" i="11"/>
  <c r="A117" i="11"/>
  <c r="B117" i="11"/>
  <c r="C117" i="11"/>
  <c r="D117" i="11"/>
  <c r="A118" i="11"/>
  <c r="B118" i="11"/>
  <c r="C118" i="11"/>
  <c r="D118" i="11"/>
  <c r="A119" i="11"/>
  <c r="D119" i="11"/>
  <c r="A120" i="11"/>
  <c r="D120" i="11"/>
  <c r="A121" i="11"/>
  <c r="B121" i="11"/>
  <c r="C121" i="11"/>
  <c r="D121" i="11"/>
  <c r="A122" i="11"/>
  <c r="B122" i="11"/>
  <c r="C122" i="11"/>
  <c r="D122" i="11"/>
  <c r="A123" i="11"/>
  <c r="B123" i="11"/>
  <c r="C123" i="11"/>
  <c r="D123" i="11"/>
  <c r="A124" i="11"/>
  <c r="A125" i="11"/>
  <c r="A126" i="11"/>
  <c r="A127" i="11"/>
  <c r="B127" i="11"/>
  <c r="C127" i="11"/>
  <c r="D127" i="11"/>
  <c r="A128" i="11"/>
  <c r="B128" i="11"/>
  <c r="C128" i="11"/>
  <c r="D128" i="11"/>
  <c r="A129" i="11"/>
  <c r="D129" i="11"/>
  <c r="A130" i="11"/>
  <c r="D130" i="11"/>
  <c r="A131" i="11"/>
  <c r="D131" i="11"/>
  <c r="A132" i="11"/>
  <c r="D132" i="11"/>
  <c r="A133" i="11"/>
  <c r="D133" i="11"/>
  <c r="A134" i="11"/>
  <c r="D134" i="11"/>
  <c r="A135" i="11"/>
  <c r="D135" i="11"/>
  <c r="A136" i="11"/>
  <c r="D136" i="11"/>
  <c r="A137" i="11"/>
  <c r="D137" i="11"/>
  <c r="A138" i="11"/>
  <c r="B138" i="11"/>
  <c r="C138" i="11"/>
  <c r="E138" i="11" s="1"/>
  <c r="D138" i="11"/>
  <c r="A139" i="11"/>
  <c r="D139" i="11"/>
  <c r="A140" i="11"/>
  <c r="B140" i="11"/>
  <c r="E140" i="11" s="1"/>
  <c r="C140" i="11"/>
  <c r="D140" i="11"/>
  <c r="A141" i="11"/>
  <c r="B141" i="11"/>
  <c r="C141" i="11"/>
  <c r="D141" i="11"/>
  <c r="A142" i="11"/>
  <c r="B142" i="11"/>
  <c r="D142" i="11"/>
  <c r="A143" i="11"/>
  <c r="B143" i="11"/>
  <c r="D143" i="11"/>
  <c r="A144" i="11"/>
  <c r="B144" i="11"/>
  <c r="C144" i="11"/>
  <c r="D144" i="11"/>
  <c r="A145" i="11"/>
  <c r="B145" i="11"/>
  <c r="C145" i="11"/>
  <c r="D145" i="11"/>
  <c r="A146" i="11"/>
  <c r="B146" i="11"/>
  <c r="C146" i="11"/>
  <c r="E146" i="11" s="1"/>
  <c r="D146" i="11"/>
  <c r="A147" i="11"/>
  <c r="B147" i="11"/>
  <c r="C147" i="11"/>
  <c r="D147" i="11"/>
  <c r="A148" i="11"/>
  <c r="B148" i="11"/>
  <c r="C148" i="11"/>
  <c r="D148" i="11"/>
  <c r="A149" i="11"/>
  <c r="B149" i="11"/>
  <c r="C149" i="11"/>
  <c r="D149" i="11"/>
  <c r="A150" i="11"/>
  <c r="B150" i="11"/>
  <c r="C150" i="11"/>
  <c r="E150" i="11" s="1"/>
  <c r="D150" i="11"/>
  <c r="A151" i="11"/>
  <c r="B151" i="11"/>
  <c r="C151" i="11"/>
  <c r="D151" i="11"/>
  <c r="A152" i="11"/>
  <c r="B152" i="11"/>
  <c r="C152" i="11"/>
  <c r="E152" i="11" s="1"/>
  <c r="D152" i="11"/>
  <c r="A153" i="11"/>
  <c r="B153" i="11"/>
  <c r="C153" i="11"/>
  <c r="D153" i="11"/>
  <c r="A155" i="11"/>
  <c r="B155" i="11"/>
  <c r="C155" i="11"/>
  <c r="D155" i="11"/>
  <c r="A156" i="11"/>
  <c r="B156" i="11"/>
  <c r="C156" i="11"/>
  <c r="D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D173" i="11"/>
  <c r="A174" i="11"/>
  <c r="D174" i="11"/>
  <c r="A175" i="11"/>
  <c r="A176" i="11"/>
  <c r="A177" i="11"/>
  <c r="A178" i="11"/>
  <c r="A179" i="11"/>
  <c r="A180" i="11"/>
  <c r="A181" i="11"/>
  <c r="A182" i="11"/>
  <c r="D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D202" i="11"/>
  <c r="A203" i="11"/>
  <c r="D203" i="11"/>
  <c r="A204" i="11"/>
  <c r="D204" i="11"/>
  <c r="A205" i="11"/>
  <c r="A206" i="11"/>
  <c r="A207" i="11"/>
  <c r="C87" i="11"/>
  <c r="D87" i="11"/>
  <c r="B87" i="11"/>
  <c r="D88" i="11"/>
  <c r="A87" i="11"/>
  <c r="A88" i="11"/>
  <c r="E144" i="11" l="1"/>
  <c r="E141" i="11"/>
  <c r="E153" i="11"/>
  <c r="E148" i="11"/>
  <c r="E117" i="11"/>
  <c r="E121" i="11"/>
  <c r="E149" i="11"/>
  <c r="E145" i="11"/>
  <c r="E147" i="11"/>
  <c r="E103" i="11"/>
  <c r="E151" i="11"/>
  <c r="E127" i="11"/>
  <c r="E122" i="11"/>
  <c r="D51" i="1" l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C61" i="1" l="1"/>
  <c r="D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66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D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65" i="1"/>
  <c r="C64" i="1"/>
  <c r="C63" i="1"/>
  <c r="D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U37" i="11"/>
  <c r="D73" i="1" l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C73" i="1"/>
  <c r="C74" i="1"/>
  <c r="CD70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D68" i="1"/>
  <c r="D69" i="1"/>
  <c r="D70" i="1"/>
  <c r="E70" i="1"/>
  <c r="C70" i="1"/>
  <c r="C69" i="1"/>
  <c r="C68" i="1"/>
  <c r="C252" i="1" l="1"/>
  <c r="C253" i="1"/>
  <c r="C387" i="1"/>
  <c r="C379" i="1"/>
  <c r="C378" i="1"/>
  <c r="C176" i="1" l="1"/>
  <c r="C175" i="1"/>
  <c r="C171" i="1"/>
  <c r="C168" i="1"/>
  <c r="C169" i="1"/>
  <c r="C167" i="1"/>
  <c r="D141" i="1"/>
  <c r="F47" i="1" l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D47" i="1" l="1"/>
  <c r="C47" i="1"/>
  <c r="O817" i="10" l="1"/>
  <c r="M817" i="10"/>
  <c r="I817" i="10"/>
  <c r="G817" i="10"/>
  <c r="X813" i="10"/>
  <c r="X815" i="10" s="1"/>
  <c r="W813" i="10"/>
  <c r="W815" i="10" s="1"/>
  <c r="U813" i="10"/>
  <c r="U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M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V730" i="10"/>
  <c r="BT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S730" i="10"/>
  <c r="R730" i="10"/>
  <c r="Q730" i="10"/>
  <c r="P730" i="10"/>
  <c r="O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G726" i="10"/>
  <c r="AE726" i="10"/>
  <c r="AB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M722" i="10"/>
  <c r="L722" i="10"/>
  <c r="B722" i="10"/>
  <c r="A722" i="10"/>
  <c r="E550" i="10"/>
  <c r="F546" i="10"/>
  <c r="E546" i="10"/>
  <c r="H546" i="10"/>
  <c r="H545" i="10"/>
  <c r="F545" i="10"/>
  <c r="E545" i="10"/>
  <c r="E544" i="10"/>
  <c r="H540" i="10"/>
  <c r="E540" i="10"/>
  <c r="F540" i="10"/>
  <c r="H539" i="10"/>
  <c r="F539" i="10"/>
  <c r="E539" i="10"/>
  <c r="H538" i="10"/>
  <c r="F538" i="10"/>
  <c r="E538" i="10"/>
  <c r="F537" i="10"/>
  <c r="E537" i="10"/>
  <c r="H537" i="10"/>
  <c r="H536" i="10"/>
  <c r="F536" i="10"/>
  <c r="E536" i="10"/>
  <c r="E535" i="10"/>
  <c r="E534" i="10"/>
  <c r="H534" i="10"/>
  <c r="H533" i="10"/>
  <c r="E533" i="10"/>
  <c r="F533" i="10"/>
  <c r="E532" i="10"/>
  <c r="F532" i="10"/>
  <c r="F531" i="10"/>
  <c r="E531" i="10"/>
  <c r="E530" i="10"/>
  <c r="F529" i="10"/>
  <c r="E529" i="10"/>
  <c r="H529" i="10"/>
  <c r="H528" i="10"/>
  <c r="F528" i="10"/>
  <c r="E528" i="10"/>
  <c r="E527" i="10"/>
  <c r="F526" i="10"/>
  <c r="E526" i="10"/>
  <c r="H526" i="10"/>
  <c r="E525" i="10"/>
  <c r="F525" i="10"/>
  <c r="E524" i="10"/>
  <c r="F523" i="10"/>
  <c r="E523" i="10"/>
  <c r="F522" i="10"/>
  <c r="E522" i="10"/>
  <c r="F520" i="10"/>
  <c r="E520" i="10"/>
  <c r="H520" i="10"/>
  <c r="E519" i="10"/>
  <c r="F519" i="10"/>
  <c r="E518" i="10"/>
  <c r="F517" i="10"/>
  <c r="E517" i="10"/>
  <c r="H516" i="10"/>
  <c r="F516" i="10"/>
  <c r="E516" i="10"/>
  <c r="E515" i="10"/>
  <c r="F515" i="10"/>
  <c r="F514" i="10"/>
  <c r="E514" i="10"/>
  <c r="H512" i="10"/>
  <c r="F512" i="10"/>
  <c r="F511" i="10"/>
  <c r="E511" i="10"/>
  <c r="H511" i="10"/>
  <c r="H510" i="10"/>
  <c r="F510" i="10"/>
  <c r="E510" i="10"/>
  <c r="E509" i="10"/>
  <c r="E508" i="10"/>
  <c r="H508" i="10"/>
  <c r="H507" i="10"/>
  <c r="E507" i="10"/>
  <c r="F507" i="10"/>
  <c r="H506" i="10"/>
  <c r="E506" i="10"/>
  <c r="F506" i="10"/>
  <c r="H505" i="10"/>
  <c r="F505" i="10"/>
  <c r="E505" i="10"/>
  <c r="E504" i="10"/>
  <c r="H504" i="10"/>
  <c r="F503" i="10"/>
  <c r="E503" i="10"/>
  <c r="H503" i="10"/>
  <c r="H502" i="10"/>
  <c r="F502" i="10"/>
  <c r="E502" i="10"/>
  <c r="E501" i="10"/>
  <c r="F500" i="10"/>
  <c r="E500" i="10"/>
  <c r="H500" i="10"/>
  <c r="H499" i="10"/>
  <c r="F499" i="10"/>
  <c r="E499" i="10"/>
  <c r="E498" i="10"/>
  <c r="E497" i="10"/>
  <c r="H497" i="10"/>
  <c r="H496" i="10"/>
  <c r="E496" i="10"/>
  <c r="F496" i="10"/>
  <c r="G493" i="10"/>
  <c r="E493" i="10"/>
  <c r="C493" i="10"/>
  <c r="A493" i="10"/>
  <c r="B478" i="10"/>
  <c r="B475" i="10"/>
  <c r="B474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8" i="10"/>
  <c r="B437" i="10"/>
  <c r="B435" i="10"/>
  <c r="B432" i="10"/>
  <c r="B430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C389" i="10"/>
  <c r="CC730" i="10" s="1"/>
  <c r="C387" i="10"/>
  <c r="B436" i="10" s="1"/>
  <c r="C385" i="10"/>
  <c r="B434" i="10" s="1"/>
  <c r="C384" i="10"/>
  <c r="C382" i="10"/>
  <c r="C380" i="10"/>
  <c r="C379" i="10"/>
  <c r="B428" i="10" s="1"/>
  <c r="C378" i="10"/>
  <c r="B427" i="10" s="1"/>
  <c r="D372" i="10"/>
  <c r="D367" i="10"/>
  <c r="C448" i="10" s="1"/>
  <c r="D361" i="10"/>
  <c r="N817" i="10" s="1"/>
  <c r="D329" i="10"/>
  <c r="D328" i="10"/>
  <c r="D319" i="10"/>
  <c r="C305" i="10"/>
  <c r="AH730" i="10" s="1"/>
  <c r="D290" i="10"/>
  <c r="D283" i="10"/>
  <c r="C272" i="10"/>
  <c r="T730" i="10" s="1"/>
  <c r="C264" i="10"/>
  <c r="N730" i="10" s="1"/>
  <c r="C253" i="10"/>
  <c r="D240" i="10"/>
  <c r="B447" i="10" s="1"/>
  <c r="D236" i="10"/>
  <c r="B446" i="10" s="1"/>
  <c r="C228" i="10"/>
  <c r="BY722" i="10" s="1"/>
  <c r="C227" i="10"/>
  <c r="BX722" i="10" s="1"/>
  <c r="D221" i="10"/>
  <c r="CD722" i="10" s="1"/>
  <c r="C217" i="10"/>
  <c r="D433" i="10" s="1"/>
  <c r="B217" i="10"/>
  <c r="E216" i="10"/>
  <c r="E215" i="10"/>
  <c r="E214" i="10"/>
  <c r="D213" i="10"/>
  <c r="C213" i="10"/>
  <c r="BI722" i="10" s="1"/>
  <c r="E212" i="10"/>
  <c r="E211" i="10"/>
  <c r="E210" i="10"/>
  <c r="E209" i="10"/>
  <c r="D204" i="10"/>
  <c r="B204" i="10"/>
  <c r="E203" i="10"/>
  <c r="C475" i="10" s="1"/>
  <c r="E202" i="10"/>
  <c r="C474" i="10" s="1"/>
  <c r="E201" i="10"/>
  <c r="C200" i="10"/>
  <c r="AH722" i="10" s="1"/>
  <c r="B200" i="10"/>
  <c r="AG722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C184" i="10"/>
  <c r="N722" i="10" s="1"/>
  <c r="D181" i="10"/>
  <c r="C179" i="10"/>
  <c r="K722" i="10" s="1"/>
  <c r="C176" i="10"/>
  <c r="J722" i="10" s="1"/>
  <c r="C175" i="10"/>
  <c r="I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141" i="10"/>
  <c r="AK726" i="10" s="1"/>
  <c r="C141" i="10"/>
  <c r="AF726" i="10" s="1"/>
  <c r="B141" i="10"/>
  <c r="AA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CE80" i="10"/>
  <c r="CF79" i="10"/>
  <c r="CE79" i="10"/>
  <c r="S816" i="10" s="1"/>
  <c r="E78" i="10"/>
  <c r="R736" i="10" s="1"/>
  <c r="CE77" i="10"/>
  <c r="CE76" i="10"/>
  <c r="AU75" i="10"/>
  <c r="N778" i="10" s="1"/>
  <c r="AO75" i="10"/>
  <c r="N772" i="10" s="1"/>
  <c r="AM75" i="10"/>
  <c r="N770" i="10" s="1"/>
  <c r="AG75" i="10"/>
  <c r="N764" i="10" s="1"/>
  <c r="AE75" i="10"/>
  <c r="N762" i="10" s="1"/>
  <c r="W75" i="10"/>
  <c r="N754" i="10" s="1"/>
  <c r="O75" i="10"/>
  <c r="N746" i="10" s="1"/>
  <c r="G75" i="10"/>
  <c r="N738" i="10" s="1"/>
  <c r="O779" i="10"/>
  <c r="O778" i="10"/>
  <c r="O777" i="10"/>
  <c r="O775" i="10"/>
  <c r="O774" i="10"/>
  <c r="O773" i="10"/>
  <c r="O772" i="10"/>
  <c r="O771" i="10"/>
  <c r="O770" i="10"/>
  <c r="O769" i="10"/>
  <c r="O767" i="10"/>
  <c r="O766" i="10"/>
  <c r="O765" i="10"/>
  <c r="O764" i="10"/>
  <c r="O763" i="10"/>
  <c r="O762" i="10"/>
  <c r="O761" i="10"/>
  <c r="O759" i="10"/>
  <c r="O758" i="10"/>
  <c r="O757" i="10"/>
  <c r="O756" i="10"/>
  <c r="O755" i="10"/>
  <c r="O754" i="10"/>
  <c r="O753" i="10"/>
  <c r="O751" i="10"/>
  <c r="O750" i="10"/>
  <c r="O749" i="10"/>
  <c r="O748" i="10"/>
  <c r="O747" i="10"/>
  <c r="O746" i="10"/>
  <c r="O745" i="10"/>
  <c r="O743" i="10"/>
  <c r="O742" i="10"/>
  <c r="O741" i="10"/>
  <c r="O740" i="10"/>
  <c r="O739" i="10"/>
  <c r="O738" i="10"/>
  <c r="O737" i="10"/>
  <c r="O735" i="10"/>
  <c r="O734" i="10"/>
  <c r="M811" i="10"/>
  <c r="M809" i="10"/>
  <c r="M807" i="10"/>
  <c r="M806" i="10"/>
  <c r="M805" i="10"/>
  <c r="M803" i="10"/>
  <c r="M801" i="10"/>
  <c r="M799" i="10"/>
  <c r="M798" i="10"/>
  <c r="M797" i="10"/>
  <c r="M795" i="10"/>
  <c r="M793" i="10"/>
  <c r="M791" i="10"/>
  <c r="M790" i="10"/>
  <c r="M789" i="10"/>
  <c r="M787" i="10"/>
  <c r="M785" i="10"/>
  <c r="M783" i="10"/>
  <c r="M782" i="10"/>
  <c r="M781" i="10"/>
  <c r="M779" i="10"/>
  <c r="M777" i="10"/>
  <c r="M775" i="10"/>
  <c r="M774" i="10"/>
  <c r="M773" i="10"/>
  <c r="M771" i="10"/>
  <c r="M769" i="10"/>
  <c r="M767" i="10"/>
  <c r="M766" i="10"/>
  <c r="M763" i="10"/>
  <c r="M761" i="10"/>
  <c r="M760" i="10"/>
  <c r="M759" i="10"/>
  <c r="M758" i="10"/>
  <c r="M755" i="10"/>
  <c r="M753" i="10"/>
  <c r="M752" i="10"/>
  <c r="M751" i="10"/>
  <c r="M750" i="10"/>
  <c r="M747" i="10"/>
  <c r="M744" i="10"/>
  <c r="M743" i="10"/>
  <c r="M742" i="10"/>
  <c r="M739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5" i="10"/>
  <c r="D804" i="10"/>
  <c r="D803" i="10"/>
  <c r="D802" i="10"/>
  <c r="D801" i="10"/>
  <c r="D800" i="10"/>
  <c r="D799" i="10"/>
  <c r="D797" i="10"/>
  <c r="D796" i="10"/>
  <c r="D795" i="10"/>
  <c r="D794" i="10"/>
  <c r="D793" i="10"/>
  <c r="D792" i="10"/>
  <c r="D791" i="10"/>
  <c r="D789" i="10"/>
  <c r="D788" i="10"/>
  <c r="D787" i="10"/>
  <c r="D786" i="10"/>
  <c r="D785" i="10"/>
  <c r="D784" i="10"/>
  <c r="D783" i="10"/>
  <c r="D781" i="10"/>
  <c r="D780" i="10"/>
  <c r="D779" i="10"/>
  <c r="D778" i="10"/>
  <c r="D777" i="10"/>
  <c r="D776" i="10"/>
  <c r="D775" i="10"/>
  <c r="D773" i="10"/>
  <c r="D772" i="10"/>
  <c r="D771" i="10"/>
  <c r="D770" i="10"/>
  <c r="D769" i="10"/>
  <c r="D768" i="10"/>
  <c r="D767" i="10"/>
  <c r="D765" i="10"/>
  <c r="D764" i="10"/>
  <c r="D763" i="10"/>
  <c r="D762" i="10"/>
  <c r="D761" i="10"/>
  <c r="D760" i="10"/>
  <c r="D759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E60" i="10"/>
  <c r="B53" i="10"/>
  <c r="B49" i="10"/>
  <c r="CE47" i="10"/>
  <c r="CE78" i="10" l="1"/>
  <c r="E138" i="10"/>
  <c r="C414" i="10" s="1"/>
  <c r="D464" i="10"/>
  <c r="D275" i="10"/>
  <c r="D277" i="10" s="1"/>
  <c r="C204" i="10"/>
  <c r="Q815" i="10"/>
  <c r="D330" i="10"/>
  <c r="B444" i="10"/>
  <c r="D435" i="10"/>
  <c r="D438" i="10"/>
  <c r="F521" i="10"/>
  <c r="M740" i="10"/>
  <c r="M748" i="10"/>
  <c r="M756" i="10"/>
  <c r="M764" i="10"/>
  <c r="M772" i="10"/>
  <c r="M780" i="10"/>
  <c r="M788" i="10"/>
  <c r="M796" i="10"/>
  <c r="M804" i="10"/>
  <c r="M812" i="10"/>
  <c r="E817" i="10"/>
  <c r="BR730" i="10"/>
  <c r="F530" i="10"/>
  <c r="CE51" i="10"/>
  <c r="CE63" i="10"/>
  <c r="CE64" i="10"/>
  <c r="CE68" i="10"/>
  <c r="M741" i="10"/>
  <c r="M757" i="10"/>
  <c r="E730" i="10"/>
  <c r="D260" i="10"/>
  <c r="F550" i="10"/>
  <c r="H550" i="10"/>
  <c r="D758" i="10"/>
  <c r="D766" i="10"/>
  <c r="D774" i="10"/>
  <c r="D782" i="10"/>
  <c r="D790" i="10"/>
  <c r="D798" i="10"/>
  <c r="D806" i="10"/>
  <c r="F815" i="10"/>
  <c r="G815" i="10"/>
  <c r="H815" i="10"/>
  <c r="I815" i="10"/>
  <c r="K815" i="10"/>
  <c r="L734" i="10"/>
  <c r="L815" i="10" s="1"/>
  <c r="C439" i="10"/>
  <c r="CE74" i="10"/>
  <c r="C464" i="10" s="1"/>
  <c r="CE65" i="10"/>
  <c r="CE66" i="10"/>
  <c r="CE69" i="10"/>
  <c r="M749" i="10"/>
  <c r="M765" i="10"/>
  <c r="R816" i="10"/>
  <c r="I612" i="10"/>
  <c r="CE61" i="10"/>
  <c r="M768" i="10"/>
  <c r="M776" i="10"/>
  <c r="M784" i="10"/>
  <c r="M792" i="10"/>
  <c r="M800" i="10"/>
  <c r="M808" i="10"/>
  <c r="H527" i="10"/>
  <c r="F527" i="10"/>
  <c r="C816" i="10"/>
  <c r="BI730" i="10"/>
  <c r="H612" i="10"/>
  <c r="BJ722" i="10"/>
  <c r="D217" i="10"/>
  <c r="E213" i="10"/>
  <c r="E217" i="10" s="1"/>
  <c r="C478" i="10" s="1"/>
  <c r="M738" i="10"/>
  <c r="M815" i="10" s="1"/>
  <c r="M746" i="10"/>
  <c r="M754" i="10"/>
  <c r="M762" i="10"/>
  <c r="M770" i="10"/>
  <c r="M778" i="10"/>
  <c r="M786" i="10"/>
  <c r="M794" i="10"/>
  <c r="M802" i="10"/>
  <c r="M810" i="10"/>
  <c r="O736" i="10"/>
  <c r="E75" i="10"/>
  <c r="N736" i="10" s="1"/>
  <c r="O744" i="10"/>
  <c r="M75" i="10"/>
  <c r="N744" i="10" s="1"/>
  <c r="O752" i="10"/>
  <c r="U75" i="10"/>
  <c r="N752" i="10" s="1"/>
  <c r="O760" i="10"/>
  <c r="AC75" i="10"/>
  <c r="N760" i="10" s="1"/>
  <c r="O768" i="10"/>
  <c r="AK75" i="10"/>
  <c r="N768" i="10" s="1"/>
  <c r="O776" i="10"/>
  <c r="AS75" i="10"/>
  <c r="N776" i="10" s="1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E141" i="10"/>
  <c r="D463" i="10" s="1"/>
  <c r="D465" i="10" s="1"/>
  <c r="F817" i="10"/>
  <c r="BS730" i="10"/>
  <c r="F498" i="10"/>
  <c r="F518" i="10"/>
  <c r="F524" i="10"/>
  <c r="H532" i="10"/>
  <c r="I75" i="10"/>
  <c r="N740" i="10" s="1"/>
  <c r="Q75" i="10"/>
  <c r="N748" i="10" s="1"/>
  <c r="Y75" i="10"/>
  <c r="N756" i="10" s="1"/>
  <c r="H817" i="10"/>
  <c r="BU730" i="10"/>
  <c r="B439" i="10"/>
  <c r="B476" i="10"/>
  <c r="F497" i="10"/>
  <c r="F504" i="10"/>
  <c r="F508" i="10"/>
  <c r="H519" i="10"/>
  <c r="H525" i="10"/>
  <c r="V813" i="10"/>
  <c r="V815" i="10" s="1"/>
  <c r="C615" i="10"/>
  <c r="J75" i="10"/>
  <c r="N741" i="10" s="1"/>
  <c r="R75" i="10"/>
  <c r="N749" i="10" s="1"/>
  <c r="Z75" i="10"/>
  <c r="N757" i="10" s="1"/>
  <c r="AH75" i="10"/>
  <c r="N765" i="10" s="1"/>
  <c r="AP75" i="10"/>
  <c r="N773" i="10" s="1"/>
  <c r="P816" i="10"/>
  <c r="D612" i="10"/>
  <c r="T816" i="10"/>
  <c r="L612" i="10"/>
  <c r="D173" i="10"/>
  <c r="D428" i="10" s="1"/>
  <c r="E200" i="10"/>
  <c r="C473" i="10" s="1"/>
  <c r="D265" i="10"/>
  <c r="D314" i="10"/>
  <c r="J817" i="10"/>
  <c r="BW730" i="10"/>
  <c r="B429" i="10"/>
  <c r="B433" i="10"/>
  <c r="F509" i="10"/>
  <c r="F534" i="10"/>
  <c r="F544" i="10"/>
  <c r="CE70" i="10"/>
  <c r="CD71" i="10"/>
  <c r="C575" i="10" s="1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CF76" i="10"/>
  <c r="E139" i="10"/>
  <c r="C415" i="10" s="1"/>
  <c r="D229" i="10"/>
  <c r="D368" i="10"/>
  <c r="D373" i="10" s="1"/>
  <c r="D391" i="10" s="1"/>
  <c r="D393" i="10" s="1"/>
  <c r="D396" i="10" s="1"/>
  <c r="K817" i="10"/>
  <c r="BX730" i="10"/>
  <c r="B473" i="10"/>
  <c r="H535" i="10"/>
  <c r="F535" i="10"/>
  <c r="J612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Q816" i="10"/>
  <c r="G612" i="10"/>
  <c r="L817" i="10"/>
  <c r="BZ730" i="10"/>
  <c r="CF77" i="10"/>
  <c r="D177" i="10"/>
  <c r="D434" i="10" s="1"/>
  <c r="F513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D817" i="10"/>
  <c r="BQ730" i="10"/>
  <c r="D390" i="10"/>
  <c r="B441" i="10" s="1"/>
  <c r="B431" i="10"/>
  <c r="B438" i="10"/>
  <c r="B465" i="10"/>
  <c r="H501" i="10"/>
  <c r="F501" i="10"/>
  <c r="T815" i="10"/>
  <c r="P815" i="10"/>
  <c r="R815" i="10"/>
  <c r="C815" i="10"/>
  <c r="S815" i="10"/>
  <c r="D339" i="10" l="1"/>
  <c r="C482" i="10" s="1"/>
  <c r="O815" i="10"/>
  <c r="B440" i="10"/>
  <c r="D292" i="10"/>
  <c r="D341" i="10" s="1"/>
  <c r="C481" i="10" s="1"/>
  <c r="D815" i="10"/>
  <c r="F816" i="10"/>
  <c r="C429" i="10"/>
  <c r="D242" i="10"/>
  <c r="B448" i="10" s="1"/>
  <c r="B445" i="10"/>
  <c r="N734" i="10"/>
  <c r="N815" i="10" s="1"/>
  <c r="CE75" i="10"/>
  <c r="M816" i="10"/>
  <c r="C458" i="10"/>
  <c r="L816" i="10"/>
  <c r="C440" i="10"/>
  <c r="O816" i="10"/>
  <c r="C463" i="10"/>
  <c r="I816" i="10"/>
  <c r="C432" i="10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AZ52" i="10"/>
  <c r="AZ67" i="10" s="1"/>
  <c r="J783" i="10" s="1"/>
  <c r="T52" i="10"/>
  <c r="T67" i="10" s="1"/>
  <c r="J751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AB52" i="10"/>
  <c r="AB67" i="10" s="1"/>
  <c r="J759" i="10" s="1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O52" i="10"/>
  <c r="O67" i="10" s="1"/>
  <c r="J746" i="10" s="1"/>
  <c r="G52" i="10"/>
  <c r="G67" i="10" s="1"/>
  <c r="J738" i="10" s="1"/>
  <c r="BX52" i="10"/>
  <c r="BX67" i="10" s="1"/>
  <c r="J807" i="10" s="1"/>
  <c r="BH52" i="10"/>
  <c r="BH67" i="10" s="1"/>
  <c r="J791" i="10" s="1"/>
  <c r="AR52" i="10"/>
  <c r="AR67" i="10" s="1"/>
  <c r="J775" i="10" s="1"/>
  <c r="L52" i="10"/>
  <c r="L67" i="10" s="1"/>
  <c r="J743" i="10" s="1"/>
  <c r="BV52" i="10"/>
  <c r="BV67" i="10" s="1"/>
  <c r="J805" i="10" s="1"/>
  <c r="BF52" i="10"/>
  <c r="BF67" i="10" s="1"/>
  <c r="J789" i="10" s="1"/>
  <c r="AX52" i="10"/>
  <c r="AX67" i="10" s="1"/>
  <c r="J781" i="10" s="1"/>
  <c r="AP52" i="10"/>
  <c r="AP67" i="10" s="1"/>
  <c r="J773" i="10" s="1"/>
  <c r="Z52" i="10"/>
  <c r="Z67" i="10" s="1"/>
  <c r="J757" i="10" s="1"/>
  <c r="J52" i="10"/>
  <c r="J67" i="10" s="1"/>
  <c r="J741" i="10" s="1"/>
  <c r="BZ52" i="10"/>
  <c r="BZ67" i="10" s="1"/>
  <c r="J809" i="10" s="1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J769" i="10" s="1"/>
  <c r="AD52" i="10"/>
  <c r="AD67" i="10" s="1"/>
  <c r="J761" i="10" s="1"/>
  <c r="V52" i="10"/>
  <c r="V67" i="10" s="1"/>
  <c r="J753" i="10" s="1"/>
  <c r="N52" i="10"/>
  <c r="N67" i="10" s="1"/>
  <c r="J745" i="10" s="1"/>
  <c r="F52" i="10"/>
  <c r="F67" i="10" s="1"/>
  <c r="J737" i="10" s="1"/>
  <c r="BP52" i="10"/>
  <c r="BP67" i="10" s="1"/>
  <c r="J799" i="10" s="1"/>
  <c r="AJ52" i="10"/>
  <c r="AJ67" i="10" s="1"/>
  <c r="J767" i="10" s="1"/>
  <c r="R52" i="10"/>
  <c r="R67" i="10" s="1"/>
  <c r="J749" i="10" s="1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D52" i="10"/>
  <c r="D67" i="10" s="1"/>
  <c r="J735" i="10" s="1"/>
  <c r="BN52" i="10"/>
  <c r="BN67" i="10" s="1"/>
  <c r="J797" i="10" s="1"/>
  <c r="AH52" i="10"/>
  <c r="AH67" i="10" s="1"/>
  <c r="J765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E204" i="10"/>
  <c r="C476" i="10" s="1"/>
  <c r="H816" i="10"/>
  <c r="C431" i="10"/>
  <c r="D816" i="10"/>
  <c r="C427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I48" i="10"/>
  <c r="BI62" i="10" s="1"/>
  <c r="AK48" i="10"/>
  <c r="AK62" i="10" s="1"/>
  <c r="E48" i="10"/>
  <c r="E62" i="10" s="1"/>
  <c r="BG48" i="10"/>
  <c r="BG62" i="10" s="1"/>
  <c r="K48" i="10"/>
  <c r="K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S48" i="10"/>
  <c r="AS62" i="10" s="1"/>
  <c r="BO48" i="10"/>
  <c r="BO62" i="10" s="1"/>
  <c r="C48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M48" i="10"/>
  <c r="M62" i="10" s="1"/>
  <c r="S48" i="10"/>
  <c r="S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Y48" i="10"/>
  <c r="BY62" i="10" s="1"/>
  <c r="BQ48" i="10"/>
  <c r="BQ62" i="10" s="1"/>
  <c r="BA48" i="10"/>
  <c r="BA62" i="10" s="1"/>
  <c r="AC48" i="10"/>
  <c r="AC62" i="10" s="1"/>
  <c r="BW48" i="10"/>
  <c r="BW62" i="10" s="1"/>
  <c r="AY48" i="10"/>
  <c r="AY62" i="10" s="1"/>
  <c r="AQ48" i="10"/>
  <c r="AQ62" i="10" s="1"/>
  <c r="AI48" i="10"/>
  <c r="AI62" i="10" s="1"/>
  <c r="AA48" i="10"/>
  <c r="AA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U48" i="10"/>
  <c r="U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K816" i="10"/>
  <c r="C434" i="10"/>
  <c r="G816" i="10"/>
  <c r="F612" i="10"/>
  <c r="C430" i="10"/>
  <c r="E760" i="10" l="1"/>
  <c r="AC71" i="10"/>
  <c r="E790" i="10"/>
  <c r="BG71" i="10"/>
  <c r="E759" i="10"/>
  <c r="AB71" i="10"/>
  <c r="E737" i="10"/>
  <c r="F71" i="10"/>
  <c r="E801" i="10"/>
  <c r="BR71" i="10"/>
  <c r="E784" i="10"/>
  <c r="BA71" i="10"/>
  <c r="E778" i="10"/>
  <c r="AU71" i="10"/>
  <c r="E747" i="10"/>
  <c r="P71" i="10"/>
  <c r="E811" i="10"/>
  <c r="CB71" i="10"/>
  <c r="E772" i="10"/>
  <c r="AO71" i="10"/>
  <c r="E736" i="10"/>
  <c r="E71" i="10"/>
  <c r="E781" i="10"/>
  <c r="AX71" i="10"/>
  <c r="E803" i="10"/>
  <c r="BT71" i="10"/>
  <c r="E745" i="10"/>
  <c r="N71" i="10"/>
  <c r="E809" i="10"/>
  <c r="BZ71" i="10"/>
  <c r="E800" i="10"/>
  <c r="BQ71" i="10"/>
  <c r="E786" i="10"/>
  <c r="BC71" i="10"/>
  <c r="E755" i="10"/>
  <c r="X71" i="10"/>
  <c r="CE48" i="10"/>
  <c r="C62" i="10"/>
  <c r="E780" i="10"/>
  <c r="AW71" i="10"/>
  <c r="E768" i="10"/>
  <c r="AK71" i="10"/>
  <c r="E789" i="10"/>
  <c r="BF71" i="10"/>
  <c r="CE52" i="10"/>
  <c r="C67" i="10"/>
  <c r="N816" i="10"/>
  <c r="K612" i="10"/>
  <c r="C465" i="10"/>
  <c r="E793" i="10"/>
  <c r="BJ71" i="10"/>
  <c r="E773" i="10"/>
  <c r="AP71" i="10"/>
  <c r="E753" i="10"/>
  <c r="V71" i="10"/>
  <c r="E758" i="10"/>
  <c r="AA71" i="10"/>
  <c r="E808" i="10"/>
  <c r="BY71" i="10"/>
  <c r="E794" i="10"/>
  <c r="BK71" i="10"/>
  <c r="E763" i="10"/>
  <c r="AF71" i="10"/>
  <c r="E798" i="10"/>
  <c r="BO71" i="10"/>
  <c r="E788" i="10"/>
  <c r="BE71" i="10"/>
  <c r="E792" i="10"/>
  <c r="BI71" i="10"/>
  <c r="E797" i="10"/>
  <c r="BN71" i="10"/>
  <c r="E751" i="10"/>
  <c r="T71" i="10"/>
  <c r="E764" i="10"/>
  <c r="AG71" i="10"/>
  <c r="E775" i="10"/>
  <c r="AR71" i="10"/>
  <c r="E783" i="10"/>
  <c r="AZ71" i="10"/>
  <c r="E761" i="10"/>
  <c r="AD71" i="10"/>
  <c r="E766" i="10"/>
  <c r="AI71" i="10"/>
  <c r="E738" i="10"/>
  <c r="G71" i="10"/>
  <c r="E802" i="10"/>
  <c r="BS71" i="10"/>
  <c r="E771" i="10"/>
  <c r="AN71" i="10"/>
  <c r="E776" i="10"/>
  <c r="AS71" i="10"/>
  <c r="E796" i="10"/>
  <c r="BM71" i="10"/>
  <c r="E741" i="10"/>
  <c r="J71" i="10"/>
  <c r="E805" i="10"/>
  <c r="BV71" i="10"/>
  <c r="E752" i="10"/>
  <c r="U71" i="10"/>
  <c r="E769" i="10"/>
  <c r="AL71" i="10"/>
  <c r="E774" i="10"/>
  <c r="AQ71" i="10"/>
  <c r="E810" i="10"/>
  <c r="CA71" i="10"/>
  <c r="E779" i="10"/>
  <c r="AV71" i="10"/>
  <c r="E740" i="10"/>
  <c r="I71" i="10"/>
  <c r="E804" i="10"/>
  <c r="BU71" i="10"/>
  <c r="E749" i="10"/>
  <c r="R71" i="10"/>
  <c r="E770" i="10"/>
  <c r="AM71" i="10"/>
  <c r="E767" i="10"/>
  <c r="AJ71" i="10"/>
  <c r="E791" i="10"/>
  <c r="BH71" i="10"/>
  <c r="E746" i="10"/>
  <c r="O71" i="10"/>
  <c r="E735" i="10"/>
  <c r="D71" i="10"/>
  <c r="E799" i="10"/>
  <c r="BP71" i="10"/>
  <c r="E777" i="10"/>
  <c r="AT71" i="10"/>
  <c r="E782" i="10"/>
  <c r="AY71" i="10"/>
  <c r="E754" i="10"/>
  <c r="W71" i="10"/>
  <c r="E750" i="10"/>
  <c r="S71" i="10"/>
  <c r="E787" i="10"/>
  <c r="BD71" i="10"/>
  <c r="E748" i="10"/>
  <c r="Q71" i="10"/>
  <c r="E812" i="10"/>
  <c r="CC71" i="10"/>
  <c r="E757" i="10"/>
  <c r="Z71" i="10"/>
  <c r="E739" i="10"/>
  <c r="H71" i="10"/>
  <c r="E743" i="10"/>
  <c r="L71" i="10"/>
  <c r="E807" i="10"/>
  <c r="BX71" i="10"/>
  <c r="E785" i="10"/>
  <c r="BB71" i="10"/>
  <c r="E806" i="10"/>
  <c r="BW71" i="10"/>
  <c r="E762" i="10"/>
  <c r="AE71" i="10"/>
  <c r="E744" i="10"/>
  <c r="M71" i="10"/>
  <c r="E795" i="10"/>
  <c r="BL71" i="10"/>
  <c r="E756" i="10"/>
  <c r="Y71" i="10"/>
  <c r="E742" i="10"/>
  <c r="K71" i="10"/>
  <c r="E765" i="10"/>
  <c r="AH71" i="10"/>
  <c r="C647" i="10" l="1"/>
  <c r="C572" i="10"/>
  <c r="C673" i="10"/>
  <c r="C501" i="10"/>
  <c r="G501" i="10" s="1"/>
  <c r="C549" i="10"/>
  <c r="C624" i="10"/>
  <c r="C542" i="10"/>
  <c r="C631" i="10"/>
  <c r="C671" i="10"/>
  <c r="C499" i="10"/>
  <c r="G499" i="10" s="1"/>
  <c r="C641" i="10"/>
  <c r="C566" i="10"/>
  <c r="C708" i="10"/>
  <c r="C536" i="10"/>
  <c r="G536" i="10" s="1"/>
  <c r="C503" i="10"/>
  <c r="G503" i="10" s="1"/>
  <c r="C675" i="10"/>
  <c r="C639" i="10"/>
  <c r="C564" i="10"/>
  <c r="C628" i="10"/>
  <c r="C545" i="10"/>
  <c r="G545" i="10" s="1"/>
  <c r="C619" i="10"/>
  <c r="C559" i="10"/>
  <c r="C697" i="10"/>
  <c r="C525" i="10"/>
  <c r="G525" i="10" s="1"/>
  <c r="C687" i="10"/>
  <c r="C515" i="10"/>
  <c r="C511" i="10"/>
  <c r="G511" i="10" s="1"/>
  <c r="C683" i="10"/>
  <c r="C695" i="10"/>
  <c r="C523" i="10"/>
  <c r="C692" i="10"/>
  <c r="C520" i="10"/>
  <c r="G520" i="10" s="1"/>
  <c r="C543" i="10"/>
  <c r="C616" i="10"/>
  <c r="C637" i="10"/>
  <c r="C557" i="10"/>
  <c r="C547" i="10"/>
  <c r="C632" i="10"/>
  <c r="C691" i="10"/>
  <c r="C519" i="10"/>
  <c r="G519" i="10" s="1"/>
  <c r="C684" i="10"/>
  <c r="C512" i="10"/>
  <c r="G512" i="10" s="1"/>
  <c r="C561" i="10"/>
  <c r="C621" i="10"/>
  <c r="C701" i="10"/>
  <c r="C529" i="10"/>
  <c r="G529" i="10" s="1"/>
  <c r="J734" i="10"/>
  <c r="J815" i="10" s="1"/>
  <c r="CE67" i="10"/>
  <c r="E734" i="10"/>
  <c r="E815" i="10" s="1"/>
  <c r="CE62" i="10"/>
  <c r="C71" i="10"/>
  <c r="C646" i="10"/>
  <c r="C571" i="10"/>
  <c r="C670" i="10"/>
  <c r="C498" i="10"/>
  <c r="C540" i="10"/>
  <c r="G540" i="10" s="1"/>
  <c r="C712" i="10"/>
  <c r="C693" i="10"/>
  <c r="C521" i="10"/>
  <c r="C705" i="10"/>
  <c r="C533" i="10"/>
  <c r="G533" i="10" s="1"/>
  <c r="C627" i="10"/>
  <c r="C560" i="10"/>
  <c r="C643" i="10"/>
  <c r="C568" i="10"/>
  <c r="C711" i="10"/>
  <c r="C539" i="10"/>
  <c r="G539" i="10" s="1"/>
  <c r="C681" i="10"/>
  <c r="C509" i="10"/>
  <c r="C502" i="10"/>
  <c r="G502" i="10" s="1"/>
  <c r="C674" i="10"/>
  <c r="C703" i="10"/>
  <c r="C531" i="10"/>
  <c r="C638" i="10"/>
  <c r="C558" i="10"/>
  <c r="C672" i="10"/>
  <c r="C500" i="10"/>
  <c r="G500" i="10" s="1"/>
  <c r="C709" i="10"/>
  <c r="C537" i="10"/>
  <c r="G537" i="10" s="1"/>
  <c r="C634" i="10"/>
  <c r="C554" i="10"/>
  <c r="C635" i="10"/>
  <c r="C556" i="10"/>
  <c r="C535" i="10"/>
  <c r="G535" i="10" s="1"/>
  <c r="C707" i="10"/>
  <c r="C642" i="10"/>
  <c r="C567" i="10"/>
  <c r="C513" i="10"/>
  <c r="C685" i="10"/>
  <c r="C690" i="10"/>
  <c r="C518" i="10"/>
  <c r="C553" i="10"/>
  <c r="C636" i="10"/>
  <c r="C623" i="10"/>
  <c r="C562" i="10"/>
  <c r="C699" i="10"/>
  <c r="C527" i="10"/>
  <c r="G527" i="10" s="1"/>
  <c r="C678" i="10"/>
  <c r="C506" i="10"/>
  <c r="G506" i="10" s="1"/>
  <c r="C569" i="10"/>
  <c r="C644" i="10"/>
  <c r="C574" i="10"/>
  <c r="C620" i="10"/>
  <c r="C516" i="10"/>
  <c r="G516" i="10" s="1"/>
  <c r="C688" i="10"/>
  <c r="C669" i="10"/>
  <c r="C497" i="10"/>
  <c r="G497" i="10" s="1"/>
  <c r="C704" i="10"/>
  <c r="C532" i="10"/>
  <c r="G532" i="10" s="1"/>
  <c r="C551" i="10"/>
  <c r="C629" i="10"/>
  <c r="C689" i="10"/>
  <c r="C517" i="10"/>
  <c r="C679" i="10"/>
  <c r="C507" i="10"/>
  <c r="G507" i="10" s="1"/>
  <c r="C706" i="10"/>
  <c r="C534" i="10"/>
  <c r="G534" i="10" s="1"/>
  <c r="C546" i="10"/>
  <c r="G546" i="10" s="1"/>
  <c r="C630" i="10"/>
  <c r="C618" i="10"/>
  <c r="C552" i="10"/>
  <c r="C541" i="10"/>
  <c r="C713" i="10"/>
  <c r="C514" i="10"/>
  <c r="C686" i="10"/>
  <c r="C710" i="10"/>
  <c r="C538" i="10"/>
  <c r="G538" i="10" s="1"/>
  <c r="C700" i="10"/>
  <c r="C528" i="10"/>
  <c r="G528" i="10" s="1"/>
  <c r="C698" i="10"/>
  <c r="C526" i="10"/>
  <c r="G526" i="10" s="1"/>
  <c r="C550" i="10"/>
  <c r="G550" i="10" s="1"/>
  <c r="C614" i="10"/>
  <c r="C570" i="10"/>
  <c r="C645" i="10"/>
  <c r="C555" i="10"/>
  <c r="C617" i="10"/>
  <c r="C676" i="10"/>
  <c r="C504" i="10"/>
  <c r="G504" i="10" s="1"/>
  <c r="C524" i="10"/>
  <c r="C696" i="10"/>
  <c r="C677" i="10"/>
  <c r="C505" i="10"/>
  <c r="G505" i="10" s="1"/>
  <c r="C682" i="10"/>
  <c r="C510" i="10"/>
  <c r="G510" i="10" s="1"/>
  <c r="C625" i="10"/>
  <c r="C544" i="10"/>
  <c r="C508" i="10"/>
  <c r="G508" i="10" s="1"/>
  <c r="C680" i="10"/>
  <c r="C702" i="10"/>
  <c r="C530" i="10"/>
  <c r="C633" i="10"/>
  <c r="C548" i="10"/>
  <c r="C640" i="10"/>
  <c r="C565" i="10"/>
  <c r="C573" i="10"/>
  <c r="C622" i="10"/>
  <c r="C563" i="10"/>
  <c r="C626" i="10"/>
  <c r="C522" i="10"/>
  <c r="C694" i="10"/>
  <c r="G530" i="10" l="1"/>
  <c r="H530" i="10"/>
  <c r="G498" i="10"/>
  <c r="H498" i="10" s="1"/>
  <c r="H522" i="10"/>
  <c r="G522" i="10"/>
  <c r="G513" i="10"/>
  <c r="H513" i="10"/>
  <c r="J816" i="10"/>
  <c r="C433" i="10"/>
  <c r="G523" i="10"/>
  <c r="H523" i="10"/>
  <c r="C648" i="10"/>
  <c r="M716" i="10" s="1"/>
  <c r="Y816" i="10" s="1"/>
  <c r="D615" i="10"/>
  <c r="G509" i="10"/>
  <c r="H509" i="10"/>
  <c r="H524" i="10"/>
  <c r="G524" i="10"/>
  <c r="G514" i="10"/>
  <c r="H514" i="10"/>
  <c r="G517" i="10"/>
  <c r="H517" i="10"/>
  <c r="G544" i="10"/>
  <c r="H544" i="10" s="1"/>
  <c r="H518" i="10"/>
  <c r="G518" i="10"/>
  <c r="G521" i="10"/>
  <c r="H521" i="10"/>
  <c r="C668" i="10"/>
  <c r="C715" i="10" s="1"/>
  <c r="C496" i="10"/>
  <c r="G496" i="10" s="1"/>
  <c r="E816" i="10"/>
  <c r="C428" i="10"/>
  <c r="C441" i="10" s="1"/>
  <c r="CE71" i="10"/>
  <c r="C716" i="10" s="1"/>
  <c r="G515" i="10"/>
  <c r="H515" i="10"/>
  <c r="H531" i="10"/>
  <c r="G531" i="10"/>
  <c r="D706" i="10" l="1"/>
  <c r="D711" i="10"/>
  <c r="D703" i="10"/>
  <c r="D713" i="10"/>
  <c r="D705" i="10"/>
  <c r="D700" i="10"/>
  <c r="D692" i="10"/>
  <c r="D684" i="10"/>
  <c r="D676" i="10"/>
  <c r="D668" i="10"/>
  <c r="D704" i="10"/>
  <c r="D697" i="10"/>
  <c r="D689" i="10"/>
  <c r="D681" i="10"/>
  <c r="D673" i="10"/>
  <c r="D712" i="10"/>
  <c r="D694" i="10"/>
  <c r="D686" i="10"/>
  <c r="D678" i="10"/>
  <c r="D670" i="10"/>
  <c r="D647" i="10"/>
  <c r="D646" i="10"/>
  <c r="D645" i="10"/>
  <c r="D629" i="10"/>
  <c r="D626" i="10"/>
  <c r="D699" i="10"/>
  <c r="D698" i="10"/>
  <c r="D677" i="10"/>
  <c r="D643" i="10"/>
  <c r="D627" i="10"/>
  <c r="D623" i="10"/>
  <c r="D619" i="10"/>
  <c r="D707" i="10"/>
  <c r="D685" i="10"/>
  <c r="D638" i="10"/>
  <c r="D634" i="10"/>
  <c r="D630" i="10"/>
  <c r="D625" i="10"/>
  <c r="D680" i="10"/>
  <c r="D679" i="10"/>
  <c r="D644" i="10"/>
  <c r="D635" i="10"/>
  <c r="D631" i="10"/>
  <c r="D671" i="10"/>
  <c r="D642" i="10"/>
  <c r="D633" i="10"/>
  <c r="D621" i="10"/>
  <c r="D695" i="10"/>
  <c r="D693" i="10"/>
  <c r="D682" i="10"/>
  <c r="D669" i="10"/>
  <c r="D639" i="10"/>
  <c r="D637" i="10"/>
  <c r="D628" i="10"/>
  <c r="D709" i="10"/>
  <c r="D691" i="10"/>
  <c r="D620" i="10"/>
  <c r="D716" i="10"/>
  <c r="D687" i="10"/>
  <c r="D674" i="10"/>
  <c r="D672" i="10"/>
  <c r="D641" i="10"/>
  <c r="D632" i="10"/>
  <c r="D708" i="10"/>
  <c r="D696" i="10"/>
  <c r="D683" i="10"/>
  <c r="D636" i="10"/>
  <c r="D624" i="10"/>
  <c r="D618" i="10"/>
  <c r="D702" i="10"/>
  <c r="D617" i="10"/>
  <c r="D688" i="10"/>
  <c r="D675" i="10"/>
  <c r="D701" i="10"/>
  <c r="D622" i="10"/>
  <c r="D710" i="10"/>
  <c r="D640" i="10"/>
  <c r="D616" i="10"/>
  <c r="D690" i="10"/>
  <c r="D715" i="10" l="1"/>
  <c r="E623" i="10"/>
  <c r="E612" i="10"/>
  <c r="E711" i="10" l="1"/>
  <c r="E703" i="10"/>
  <c r="E708" i="10"/>
  <c r="E710" i="10"/>
  <c r="E702" i="10"/>
  <c r="E716" i="10"/>
  <c r="E704" i="10"/>
  <c r="E697" i="10"/>
  <c r="E689" i="10"/>
  <c r="E681" i="10"/>
  <c r="E673" i="10"/>
  <c r="E712" i="10"/>
  <c r="E705" i="10"/>
  <c r="E694" i="10"/>
  <c r="E686" i="10"/>
  <c r="E678" i="10"/>
  <c r="E670" i="10"/>
  <c r="E647" i="10"/>
  <c r="E646" i="10"/>
  <c r="E645" i="10"/>
  <c r="E629" i="10"/>
  <c r="E713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07" i="10"/>
  <c r="E685" i="10"/>
  <c r="E684" i="10"/>
  <c r="E625" i="10"/>
  <c r="E709" i="10"/>
  <c r="E693" i="10"/>
  <c r="E692" i="10"/>
  <c r="E672" i="10"/>
  <c r="E671" i="10"/>
  <c r="E701" i="10"/>
  <c r="E688" i="10"/>
  <c r="E687" i="10"/>
  <c r="E628" i="10"/>
  <c r="E695" i="10"/>
  <c r="E682" i="10"/>
  <c r="E680" i="10"/>
  <c r="E669" i="10"/>
  <c r="E706" i="10"/>
  <c r="E674" i="10"/>
  <c r="E700" i="10"/>
  <c r="E696" i="10"/>
  <c r="E676" i="10"/>
  <c r="E624" i="10"/>
  <c r="E698" i="10"/>
  <c r="E627" i="10"/>
  <c r="E679" i="10"/>
  <c r="E668" i="10"/>
  <c r="E690" i="10"/>
  <c r="E677" i="10"/>
  <c r="E626" i="10"/>
  <c r="E715" i="10" l="1"/>
  <c r="F624" i="10"/>
  <c r="F708" i="10" l="1"/>
  <c r="F713" i="10"/>
  <c r="F705" i="10"/>
  <c r="F716" i="10"/>
  <c r="F707" i="10"/>
  <c r="F712" i="10"/>
  <c r="F711" i="10"/>
  <c r="F694" i="10"/>
  <c r="F686" i="10"/>
  <c r="F678" i="10"/>
  <c r="F670" i="10"/>
  <c r="F647" i="10"/>
  <c r="F646" i="10"/>
  <c r="F645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6" i="10"/>
  <c r="F696" i="10"/>
  <c r="F688" i="10"/>
  <c r="F680" i="10"/>
  <c r="F672" i="10"/>
  <c r="F709" i="10"/>
  <c r="F693" i="10"/>
  <c r="F692" i="10"/>
  <c r="F671" i="10"/>
  <c r="F700" i="10"/>
  <c r="F679" i="10"/>
  <c r="F703" i="10"/>
  <c r="F695" i="10"/>
  <c r="F674" i="10"/>
  <c r="F673" i="10"/>
  <c r="F626" i="10"/>
  <c r="F697" i="10"/>
  <c r="F684" i="10"/>
  <c r="F628" i="10"/>
  <c r="F625" i="10"/>
  <c r="F689" i="10"/>
  <c r="F687" i="10"/>
  <c r="F676" i="10"/>
  <c r="F698" i="10"/>
  <c r="F685" i="10"/>
  <c r="F627" i="10"/>
  <c r="F702" i="10"/>
  <c r="F681" i="10"/>
  <c r="F668" i="10"/>
  <c r="F690" i="10"/>
  <c r="F677" i="10"/>
  <c r="F710" i="10"/>
  <c r="F701" i="10"/>
  <c r="F629" i="10"/>
  <c r="F704" i="10"/>
  <c r="F669" i="10"/>
  <c r="F682" i="10"/>
  <c r="F715" i="10" l="1"/>
  <c r="G625" i="10"/>
  <c r="G713" i="10" l="1"/>
  <c r="G705" i="10"/>
  <c r="G710" i="10"/>
  <c r="G702" i="10"/>
  <c r="G712" i="10"/>
  <c r="G704" i="10"/>
  <c r="G699" i="10"/>
  <c r="G691" i="10"/>
  <c r="G683" i="10"/>
  <c r="G675" i="10"/>
  <c r="G644" i="10"/>
  <c r="G643" i="10"/>
  <c r="G642" i="10"/>
  <c r="G641" i="10"/>
  <c r="G640" i="10"/>
  <c r="G639" i="10"/>
  <c r="G638" i="10"/>
  <c r="G706" i="10"/>
  <c r="G696" i="10"/>
  <c r="G688" i="10"/>
  <c r="G680" i="10"/>
  <c r="G672" i="10"/>
  <c r="G707" i="10"/>
  <c r="G693" i="10"/>
  <c r="G685" i="10"/>
  <c r="G677" i="10"/>
  <c r="G669" i="10"/>
  <c r="G627" i="10"/>
  <c r="G711" i="10"/>
  <c r="G700" i="10"/>
  <c r="G679" i="10"/>
  <c r="G678" i="10"/>
  <c r="G646" i="10"/>
  <c r="G634" i="10"/>
  <c r="G630" i="10"/>
  <c r="G716" i="10"/>
  <c r="G701" i="10"/>
  <c r="G687" i="10"/>
  <c r="G686" i="10"/>
  <c r="G628" i="10"/>
  <c r="G682" i="10"/>
  <c r="G681" i="10"/>
  <c r="G647" i="10"/>
  <c r="G637" i="10"/>
  <c r="G709" i="10"/>
  <c r="G703" i="10"/>
  <c r="G689" i="10"/>
  <c r="G676" i="10"/>
  <c r="G674" i="10"/>
  <c r="G698" i="10"/>
  <c r="G632" i="10"/>
  <c r="G708" i="10"/>
  <c r="G668" i="10"/>
  <c r="G636" i="10"/>
  <c r="G694" i="10"/>
  <c r="G690" i="10"/>
  <c r="G670" i="10"/>
  <c r="G692" i="10"/>
  <c r="G629" i="10"/>
  <c r="G626" i="10"/>
  <c r="G673" i="10"/>
  <c r="G645" i="10"/>
  <c r="G631" i="10"/>
  <c r="G635" i="10"/>
  <c r="G671" i="10"/>
  <c r="G633" i="10"/>
  <c r="G684" i="10"/>
  <c r="G697" i="10"/>
  <c r="G695" i="10"/>
  <c r="H628" i="10" l="1"/>
  <c r="G715" i="10"/>
  <c r="H710" i="10"/>
  <c r="H702" i="10"/>
  <c r="H716" i="10"/>
  <c r="H707" i="10"/>
  <c r="H709" i="10"/>
  <c r="H701" i="10"/>
  <c r="H706" i="10"/>
  <c r="H705" i="10"/>
  <c r="H696" i="10"/>
  <c r="H688" i="10"/>
  <c r="H680" i="10"/>
  <c r="H672" i="10"/>
  <c r="H713" i="10"/>
  <c r="H693" i="10"/>
  <c r="H685" i="10"/>
  <c r="H677" i="10"/>
  <c r="H669" i="10"/>
  <c r="H698" i="10"/>
  <c r="H690" i="10"/>
  <c r="H682" i="10"/>
  <c r="H674" i="10"/>
  <c r="H687" i="10"/>
  <c r="H686" i="10"/>
  <c r="H638" i="10"/>
  <c r="H703" i="10"/>
  <c r="H695" i="10"/>
  <c r="H694" i="10"/>
  <c r="H673" i="10"/>
  <c r="H641" i="10"/>
  <c r="H635" i="10"/>
  <c r="H631" i="10"/>
  <c r="H712" i="10"/>
  <c r="H708" i="10"/>
  <c r="H689" i="10"/>
  <c r="H668" i="10"/>
  <c r="H639" i="10"/>
  <c r="H636" i="10"/>
  <c r="H632" i="10"/>
  <c r="H676" i="10"/>
  <c r="H691" i="10"/>
  <c r="H678" i="10"/>
  <c r="H644" i="10"/>
  <c r="H700" i="10"/>
  <c r="H630" i="10"/>
  <c r="H683" i="10"/>
  <c r="H681" i="10"/>
  <c r="H670" i="10"/>
  <c r="H646" i="10"/>
  <c r="H634" i="10"/>
  <c r="H711" i="10"/>
  <c r="H692" i="10"/>
  <c r="H679" i="10"/>
  <c r="H629" i="10"/>
  <c r="H675" i="10"/>
  <c r="H645" i="10"/>
  <c r="H643" i="10"/>
  <c r="H704" i="10"/>
  <c r="H697" i="10"/>
  <c r="H684" i="10"/>
  <c r="H671" i="10"/>
  <c r="H640" i="10"/>
  <c r="H633" i="10"/>
  <c r="H699" i="10"/>
  <c r="H647" i="10"/>
  <c r="H642" i="10"/>
  <c r="H637" i="10"/>
  <c r="H715" i="10" l="1"/>
  <c r="I629" i="10"/>
  <c r="I716" i="10" l="1"/>
  <c r="I707" i="10"/>
  <c r="I712" i="10"/>
  <c r="I704" i="10"/>
  <c r="I706" i="10"/>
  <c r="I713" i="10"/>
  <c r="I693" i="10"/>
  <c r="I685" i="10"/>
  <c r="I677" i="10"/>
  <c r="I669" i="10"/>
  <c r="I698" i="10"/>
  <c r="I690" i="10"/>
  <c r="I682" i="10"/>
  <c r="I674" i="10"/>
  <c r="I708" i="10"/>
  <c r="I701" i="10"/>
  <c r="I695" i="10"/>
  <c r="I687" i="10"/>
  <c r="I679" i="10"/>
  <c r="I671" i="10"/>
  <c r="I703" i="10"/>
  <c r="I694" i="10"/>
  <c r="I673" i="10"/>
  <c r="I672" i="10"/>
  <c r="I641" i="10"/>
  <c r="I635" i="10"/>
  <c r="I631" i="10"/>
  <c r="I705" i="10"/>
  <c r="I681" i="10"/>
  <c r="I680" i="10"/>
  <c r="I647" i="10"/>
  <c r="I644" i="10"/>
  <c r="I710" i="10"/>
  <c r="I697" i="10"/>
  <c r="I696" i="10"/>
  <c r="I676" i="10"/>
  <c r="I675" i="10"/>
  <c r="I645" i="10"/>
  <c r="I642" i="10"/>
  <c r="I709" i="10"/>
  <c r="I691" i="10"/>
  <c r="I689" i="10"/>
  <c r="I678" i="10"/>
  <c r="I639" i="10"/>
  <c r="I700" i="10"/>
  <c r="I632" i="10"/>
  <c r="I630" i="10"/>
  <c r="I683" i="10"/>
  <c r="I670" i="10"/>
  <c r="I668" i="10"/>
  <c r="I646" i="10"/>
  <c r="I636" i="10"/>
  <c r="I634" i="10"/>
  <c r="I711" i="10"/>
  <c r="I702" i="10"/>
  <c r="I692" i="10"/>
  <c r="I643" i="10"/>
  <c r="I638" i="10"/>
  <c r="I688" i="10"/>
  <c r="I684" i="10"/>
  <c r="I640" i="10"/>
  <c r="I633" i="10"/>
  <c r="I699" i="10"/>
  <c r="I686" i="10"/>
  <c r="I637" i="10"/>
  <c r="I715" i="10" l="1"/>
  <c r="J630" i="10"/>
  <c r="J712" i="10" l="1"/>
  <c r="J704" i="10"/>
  <c r="J709" i="10"/>
  <c r="J701" i="10"/>
  <c r="J711" i="10"/>
  <c r="J703" i="10"/>
  <c r="J713" i="10"/>
  <c r="J698" i="10"/>
  <c r="J690" i="10"/>
  <c r="J682" i="10"/>
  <c r="J674" i="10"/>
  <c r="J708" i="10"/>
  <c r="J707" i="10"/>
  <c r="J695" i="10"/>
  <c r="J687" i="10"/>
  <c r="J679" i="10"/>
  <c r="J671" i="10"/>
  <c r="J716" i="10"/>
  <c r="J700" i="10"/>
  <c r="J692" i="10"/>
  <c r="J684" i="10"/>
  <c r="J676" i="10"/>
  <c r="J668" i="10"/>
  <c r="J705" i="10"/>
  <c r="J681" i="10"/>
  <c r="J680" i="10"/>
  <c r="J647" i="10"/>
  <c r="J644" i="10"/>
  <c r="J689" i="10"/>
  <c r="J688" i="10"/>
  <c r="J639" i="10"/>
  <c r="J636" i="10"/>
  <c r="J632" i="10"/>
  <c r="J683" i="10"/>
  <c r="J637" i="10"/>
  <c r="J633" i="10"/>
  <c r="J706" i="10"/>
  <c r="J693" i="10"/>
  <c r="J670" i="10"/>
  <c r="J646" i="10"/>
  <c r="J634" i="10"/>
  <c r="J702" i="10"/>
  <c r="J696" i="10"/>
  <c r="J685" i="10"/>
  <c r="J672" i="10"/>
  <c r="J641" i="10"/>
  <c r="J694" i="10"/>
  <c r="J643" i="10"/>
  <c r="J638" i="10"/>
  <c r="J677" i="10"/>
  <c r="J675" i="10"/>
  <c r="J645" i="10"/>
  <c r="J640" i="10"/>
  <c r="J710" i="10"/>
  <c r="J699" i="10"/>
  <c r="J697" i="10"/>
  <c r="J686" i="10"/>
  <c r="J673" i="10"/>
  <c r="J631" i="10"/>
  <c r="J669" i="10"/>
  <c r="J642" i="10"/>
  <c r="J635" i="10"/>
  <c r="J678" i="10"/>
  <c r="J691" i="10"/>
  <c r="J715" i="10" l="1"/>
  <c r="L647" i="10"/>
  <c r="K644" i="10"/>
  <c r="K709" i="10" l="1"/>
  <c r="K701" i="10"/>
  <c r="K706" i="10"/>
  <c r="K708" i="10"/>
  <c r="K707" i="10"/>
  <c r="K695" i="10"/>
  <c r="K687" i="10"/>
  <c r="K679" i="10"/>
  <c r="K671" i="10"/>
  <c r="K716" i="10"/>
  <c r="K700" i="10"/>
  <c r="K692" i="10"/>
  <c r="K684" i="10"/>
  <c r="K676" i="10"/>
  <c r="K668" i="10"/>
  <c r="K702" i="10"/>
  <c r="K697" i="10"/>
  <c r="K689" i="10"/>
  <c r="K681" i="10"/>
  <c r="K673" i="10"/>
  <c r="K688" i="10"/>
  <c r="K710" i="10"/>
  <c r="K696" i="10"/>
  <c r="K675" i="10"/>
  <c r="K674" i="10"/>
  <c r="K691" i="10"/>
  <c r="K690" i="10"/>
  <c r="K670" i="10"/>
  <c r="K669" i="10"/>
  <c r="K712" i="10"/>
  <c r="K703" i="10"/>
  <c r="K698" i="10"/>
  <c r="K685" i="10"/>
  <c r="K683" i="10"/>
  <c r="K672" i="10"/>
  <c r="K711" i="10"/>
  <c r="K694" i="10"/>
  <c r="K705" i="10"/>
  <c r="K677" i="10"/>
  <c r="K699" i="10"/>
  <c r="K686" i="10"/>
  <c r="K704" i="10"/>
  <c r="K713" i="10"/>
  <c r="K682" i="10"/>
  <c r="K678" i="10"/>
  <c r="K680" i="10"/>
  <c r="K693" i="10"/>
  <c r="L706" i="10"/>
  <c r="M706" i="10" s="1"/>
  <c r="Y772" i="10" s="1"/>
  <c r="L711" i="10"/>
  <c r="L703" i="10"/>
  <c r="L713" i="10"/>
  <c r="M713" i="10" s="1"/>
  <c r="Y779" i="10" s="1"/>
  <c r="L705" i="10"/>
  <c r="L716" i="10"/>
  <c r="L708" i="10"/>
  <c r="L700" i="10"/>
  <c r="M700" i="10" s="1"/>
  <c r="Y766" i="10" s="1"/>
  <c r="L692" i="10"/>
  <c r="M692" i="10" s="1"/>
  <c r="Y758" i="10" s="1"/>
  <c r="L684" i="10"/>
  <c r="L676" i="10"/>
  <c r="L668" i="10"/>
  <c r="L702" i="10"/>
  <c r="L701" i="10"/>
  <c r="L697" i="10"/>
  <c r="L689" i="10"/>
  <c r="L681" i="10"/>
  <c r="M681" i="10" s="1"/>
  <c r="Y747" i="10" s="1"/>
  <c r="L673" i="10"/>
  <c r="L710" i="10"/>
  <c r="L709" i="10"/>
  <c r="L694" i="10"/>
  <c r="L686" i="10"/>
  <c r="L678" i="10"/>
  <c r="M678" i="10" s="1"/>
  <c r="Y744" i="10" s="1"/>
  <c r="L670" i="10"/>
  <c r="L696" i="10"/>
  <c r="M696" i="10" s="1"/>
  <c r="Y762" i="10" s="1"/>
  <c r="L695" i="10"/>
  <c r="L675" i="10"/>
  <c r="L674" i="10"/>
  <c r="L712" i="10"/>
  <c r="L683" i="10"/>
  <c r="L682" i="10"/>
  <c r="L704" i="10"/>
  <c r="L699" i="10"/>
  <c r="M699" i="10" s="1"/>
  <c r="Y765" i="10" s="1"/>
  <c r="L698" i="10"/>
  <c r="L677" i="10"/>
  <c r="L685" i="10"/>
  <c r="L672" i="10"/>
  <c r="M672" i="10" s="1"/>
  <c r="Y738" i="10" s="1"/>
  <c r="L687" i="10"/>
  <c r="L690" i="10"/>
  <c r="M690" i="10" s="1"/>
  <c r="Y756" i="10" s="1"/>
  <c r="L679" i="10"/>
  <c r="L688" i="10"/>
  <c r="L671" i="10"/>
  <c r="M671" i="10" s="1"/>
  <c r="Y737" i="10" s="1"/>
  <c r="L669" i="10"/>
  <c r="M669" i="10" s="1"/>
  <c r="Y735" i="10" s="1"/>
  <c r="L707" i="10"/>
  <c r="L693" i="10"/>
  <c r="L691" i="10"/>
  <c r="L680" i="10"/>
  <c r="M680" i="10" s="1"/>
  <c r="Y746" i="10" s="1"/>
  <c r="M687" i="10" l="1"/>
  <c r="Y753" i="10" s="1"/>
  <c r="M677" i="10"/>
  <c r="Y743" i="10" s="1"/>
  <c r="M693" i="10"/>
  <c r="Y759" i="10" s="1"/>
  <c r="M698" i="10"/>
  <c r="Y764" i="10" s="1"/>
  <c r="M673" i="10"/>
  <c r="Y739" i="10" s="1"/>
  <c r="M684" i="10"/>
  <c r="Y750" i="10" s="1"/>
  <c r="M711" i="10"/>
  <c r="Y777" i="10" s="1"/>
  <c r="M691" i="10"/>
  <c r="Y757" i="10" s="1"/>
  <c r="M683" i="10"/>
  <c r="Y749" i="10" s="1"/>
  <c r="M695" i="10"/>
  <c r="Y761" i="10" s="1"/>
  <c r="M701" i="10"/>
  <c r="Y767" i="10" s="1"/>
  <c r="M688" i="10"/>
  <c r="Y754" i="10" s="1"/>
  <c r="M712" i="10"/>
  <c r="Y778" i="10" s="1"/>
  <c r="M694" i="10"/>
  <c r="Y760" i="10" s="1"/>
  <c r="M705" i="10"/>
  <c r="Y771" i="10" s="1"/>
  <c r="M707" i="10"/>
  <c r="Y773" i="10" s="1"/>
  <c r="M704" i="10"/>
  <c r="Y770" i="10" s="1"/>
  <c r="M689" i="10"/>
  <c r="Y755" i="10" s="1"/>
  <c r="M679" i="10"/>
  <c r="Y745" i="10" s="1"/>
  <c r="M670" i="10"/>
  <c r="Y736" i="10" s="1"/>
  <c r="K715" i="10"/>
  <c r="M682" i="10"/>
  <c r="Y748" i="10" s="1"/>
  <c r="M697" i="10"/>
  <c r="Y763" i="10" s="1"/>
  <c r="M708" i="10"/>
  <c r="Y774" i="10" s="1"/>
  <c r="M686" i="10"/>
  <c r="Y752" i="10" s="1"/>
  <c r="M685" i="10"/>
  <c r="Y751" i="10" s="1"/>
  <c r="M674" i="10"/>
  <c r="Y740" i="10" s="1"/>
  <c r="M709" i="10"/>
  <c r="Y775" i="10" s="1"/>
  <c r="L715" i="10"/>
  <c r="M668" i="10"/>
  <c r="M702" i="10"/>
  <c r="Y768" i="10" s="1"/>
  <c r="M675" i="10"/>
  <c r="Y741" i="10" s="1"/>
  <c r="M710" i="10"/>
  <c r="Y776" i="10" s="1"/>
  <c r="M676" i="10"/>
  <c r="Y742" i="10" s="1"/>
  <c r="M703" i="10"/>
  <c r="Y769" i="10" s="1"/>
  <c r="Y734" i="10" l="1"/>
  <c r="Y815" i="10" s="1"/>
  <c r="M715" i="10"/>
  <c r="F493" i="1" l="1"/>
  <c r="D493" i="1"/>
  <c r="D154" i="11" s="1"/>
  <c r="A493" i="1"/>
  <c r="A154" i="11" s="1"/>
  <c r="B493" i="1"/>
  <c r="B154" i="11" s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207" i="11" s="1"/>
  <c r="B545" i="1"/>
  <c r="B206" i="11" s="1"/>
  <c r="B544" i="1"/>
  <c r="B205" i="11" s="1"/>
  <c r="B543" i="1"/>
  <c r="B204" i="11" s="1"/>
  <c r="B542" i="1"/>
  <c r="B203" i="11" s="1"/>
  <c r="B541" i="1"/>
  <c r="B202" i="11" s="1"/>
  <c r="B540" i="1"/>
  <c r="B201" i="11" s="1"/>
  <c r="B539" i="1"/>
  <c r="B200" i="11" s="1"/>
  <c r="B538" i="1"/>
  <c r="B199" i="11" s="1"/>
  <c r="B537" i="1"/>
  <c r="B198" i="11" s="1"/>
  <c r="B536" i="1"/>
  <c r="B197" i="11" s="1"/>
  <c r="B535" i="1"/>
  <c r="B196" i="11" s="1"/>
  <c r="B534" i="1"/>
  <c r="B195" i="11" s="1"/>
  <c r="B533" i="1"/>
  <c r="B194" i="11" s="1"/>
  <c r="B532" i="1"/>
  <c r="B193" i="11" s="1"/>
  <c r="B531" i="1"/>
  <c r="B192" i="11" s="1"/>
  <c r="B530" i="1"/>
  <c r="B191" i="11" s="1"/>
  <c r="B529" i="1"/>
  <c r="B190" i="11" s="1"/>
  <c r="B528" i="1"/>
  <c r="B189" i="11" s="1"/>
  <c r="B527" i="1"/>
  <c r="B188" i="11" s="1"/>
  <c r="B526" i="1"/>
  <c r="B187" i="11" s="1"/>
  <c r="B525" i="1"/>
  <c r="B186" i="11" s="1"/>
  <c r="B524" i="1"/>
  <c r="B185" i="11" s="1"/>
  <c r="B523" i="1"/>
  <c r="B184" i="11" s="1"/>
  <c r="B522" i="1"/>
  <c r="B183" i="11" s="1"/>
  <c r="B521" i="1"/>
  <c r="B182" i="11" s="1"/>
  <c r="B520" i="1"/>
  <c r="B181" i="11" s="1"/>
  <c r="B519" i="1"/>
  <c r="B180" i="11" s="1"/>
  <c r="B518" i="1"/>
  <c r="B179" i="11" s="1"/>
  <c r="B517" i="1"/>
  <c r="B178" i="11" s="1"/>
  <c r="B516" i="1"/>
  <c r="B177" i="11" s="1"/>
  <c r="B515" i="1"/>
  <c r="B176" i="11" s="1"/>
  <c r="B514" i="1"/>
  <c r="B175" i="11" s="1"/>
  <c r="B513" i="1"/>
  <c r="B174" i="11" s="1"/>
  <c r="B512" i="1"/>
  <c r="B173" i="11" s="1"/>
  <c r="B511" i="1"/>
  <c r="B172" i="11" s="1"/>
  <c r="B510" i="1"/>
  <c r="B171" i="11" s="1"/>
  <c r="B509" i="1"/>
  <c r="B170" i="11" s="1"/>
  <c r="B508" i="1"/>
  <c r="B169" i="11" s="1"/>
  <c r="B507" i="1"/>
  <c r="B168" i="11" s="1"/>
  <c r="B506" i="1"/>
  <c r="B167" i="11" s="1"/>
  <c r="B505" i="1"/>
  <c r="B166" i="11" s="1"/>
  <c r="B504" i="1"/>
  <c r="B165" i="11" s="1"/>
  <c r="B503" i="1"/>
  <c r="B164" i="11" s="1"/>
  <c r="B502" i="1"/>
  <c r="B163" i="11" s="1"/>
  <c r="B501" i="1"/>
  <c r="B162" i="11" s="1"/>
  <c r="B500" i="1"/>
  <c r="B161" i="11" s="1"/>
  <c r="B499" i="1"/>
  <c r="B160" i="11" s="1"/>
  <c r="B498" i="1"/>
  <c r="B159" i="11" s="1"/>
  <c r="B497" i="1"/>
  <c r="B158" i="11" s="1"/>
  <c r="B496" i="1"/>
  <c r="B157" i="11" s="1"/>
  <c r="C115" i="8" l="1"/>
  <c r="C444" i="1"/>
  <c r="C105" i="11" s="1"/>
  <c r="D367" i="1"/>
  <c r="C448" i="1" s="1"/>
  <c r="C109" i="11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207" i="11" s="1"/>
  <c r="D545" i="1"/>
  <c r="D206" i="11" s="1"/>
  <c r="D544" i="1"/>
  <c r="D205" i="11" s="1"/>
  <c r="D540" i="1"/>
  <c r="D201" i="11" s="1"/>
  <c r="D539" i="1"/>
  <c r="D200" i="11" s="1"/>
  <c r="D538" i="1"/>
  <c r="D199" i="11" s="1"/>
  <c r="D537" i="1"/>
  <c r="D198" i="11" s="1"/>
  <c r="D536" i="1"/>
  <c r="D197" i="11" s="1"/>
  <c r="D535" i="1"/>
  <c r="D196" i="11" s="1"/>
  <c r="D534" i="1"/>
  <c r="D195" i="11" s="1"/>
  <c r="D533" i="1"/>
  <c r="D194" i="11" s="1"/>
  <c r="D532" i="1"/>
  <c r="D193" i="11" s="1"/>
  <c r="D531" i="1"/>
  <c r="D192" i="11" s="1"/>
  <c r="D530" i="1"/>
  <c r="D191" i="11" s="1"/>
  <c r="D529" i="1"/>
  <c r="D190" i="11" s="1"/>
  <c r="D528" i="1"/>
  <c r="D189" i="11" s="1"/>
  <c r="D527" i="1"/>
  <c r="D188" i="11" s="1"/>
  <c r="D526" i="1"/>
  <c r="D187" i="11" s="1"/>
  <c r="D525" i="1"/>
  <c r="D186" i="11" s="1"/>
  <c r="D524" i="1"/>
  <c r="D185" i="11" s="1"/>
  <c r="D523" i="1"/>
  <c r="D184" i="11" s="1"/>
  <c r="D522" i="1"/>
  <c r="D183" i="11" s="1"/>
  <c r="D520" i="1"/>
  <c r="D181" i="11" s="1"/>
  <c r="D519" i="1"/>
  <c r="D180" i="11" s="1"/>
  <c r="D518" i="1"/>
  <c r="D179" i="11" s="1"/>
  <c r="D517" i="1"/>
  <c r="D178" i="11" s="1"/>
  <c r="D516" i="1"/>
  <c r="D177" i="11" s="1"/>
  <c r="D515" i="1"/>
  <c r="D514" i="1"/>
  <c r="D175" i="11" s="1"/>
  <c r="D511" i="1"/>
  <c r="D510" i="1"/>
  <c r="D171" i="11" s="1"/>
  <c r="D509" i="1"/>
  <c r="D170" i="11" s="1"/>
  <c r="D508" i="1"/>
  <c r="D169" i="11" s="1"/>
  <c r="D507" i="1"/>
  <c r="D168" i="11" s="1"/>
  <c r="D506" i="1"/>
  <c r="D167" i="11" s="1"/>
  <c r="D505" i="1"/>
  <c r="D166" i="11" s="1"/>
  <c r="D504" i="1"/>
  <c r="D165" i="11" s="1"/>
  <c r="D503" i="1"/>
  <c r="D164" i="11" s="1"/>
  <c r="D502" i="1"/>
  <c r="D163" i="11" s="1"/>
  <c r="D501" i="1"/>
  <c r="D162" i="11" s="1"/>
  <c r="D500" i="1"/>
  <c r="D161" i="11" s="1"/>
  <c r="D499" i="1"/>
  <c r="D160" i="11" s="1"/>
  <c r="D498" i="1"/>
  <c r="D159" i="11" s="1"/>
  <c r="D497" i="1"/>
  <c r="D158" i="11" s="1"/>
  <c r="D496" i="1"/>
  <c r="D157" i="11" s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336" i="9"/>
  <c r="F336" i="9"/>
  <c r="H304" i="9"/>
  <c r="H77" i="9"/>
  <c r="G269" i="9"/>
  <c r="G272" i="9"/>
  <c r="G336" i="9"/>
  <c r="H109" i="9"/>
  <c r="G77" i="9"/>
  <c r="D301" i="9"/>
  <c r="D304" i="9"/>
  <c r="H208" i="9"/>
  <c r="G13" i="9"/>
  <c r="C80" i="9"/>
  <c r="D80" i="9"/>
  <c r="C112" i="9"/>
  <c r="I112" i="9"/>
  <c r="F176" i="9"/>
  <c r="I336" i="9"/>
  <c r="E13" i="9"/>
  <c r="C368" i="9"/>
  <c r="H16" i="9"/>
  <c r="I16" i="9"/>
  <c r="E45" i="9"/>
  <c r="F45" i="9"/>
  <c r="G45" i="9"/>
  <c r="H45" i="9"/>
  <c r="E46" i="9"/>
  <c r="F46" i="9"/>
  <c r="D48" i="9"/>
  <c r="E48" i="9"/>
  <c r="F48" i="9"/>
  <c r="G48" i="9"/>
  <c r="H48" i="9"/>
  <c r="C77" i="9"/>
  <c r="D77" i="9"/>
  <c r="I77" i="9"/>
  <c r="H80" i="9"/>
  <c r="I80" i="9"/>
  <c r="E77" i="9"/>
  <c r="F77" i="9"/>
  <c r="F80" i="9"/>
  <c r="C109" i="9"/>
  <c r="E109" i="9"/>
  <c r="F109" i="9"/>
  <c r="E112" i="9"/>
  <c r="F112" i="9"/>
  <c r="I109" i="9"/>
  <c r="G109" i="9"/>
  <c r="C141" i="9"/>
  <c r="D141" i="9"/>
  <c r="F141" i="9"/>
  <c r="G141" i="9"/>
  <c r="I141" i="9"/>
  <c r="D142" i="9"/>
  <c r="D144" i="9"/>
  <c r="G144" i="9"/>
  <c r="C173" i="9"/>
  <c r="D173" i="9"/>
  <c r="E173" i="9"/>
  <c r="F173" i="9"/>
  <c r="H173" i="9"/>
  <c r="E174" i="9"/>
  <c r="F174" i="9"/>
  <c r="H174" i="9"/>
  <c r="E176" i="9"/>
  <c r="G176" i="9"/>
  <c r="H176" i="9"/>
  <c r="C205" i="9"/>
  <c r="C206" i="9"/>
  <c r="C208" i="9"/>
  <c r="D237" i="9"/>
  <c r="H237" i="9"/>
  <c r="E237" i="9"/>
  <c r="F237" i="9"/>
  <c r="F238" i="9"/>
  <c r="F240" i="9"/>
  <c r="G237" i="9"/>
  <c r="G240" i="9"/>
  <c r="I237" i="9"/>
  <c r="C269" i="9"/>
  <c r="D269" i="9"/>
  <c r="E269" i="9"/>
  <c r="H269" i="9"/>
  <c r="I269" i="9"/>
  <c r="I270" i="9"/>
  <c r="D272" i="9"/>
  <c r="H272" i="9"/>
  <c r="I272" i="9"/>
  <c r="C333" i="9"/>
  <c r="C336" i="9"/>
  <c r="D333" i="9"/>
  <c r="E333" i="9"/>
  <c r="F333" i="9"/>
  <c r="G333" i="9"/>
  <c r="H333" i="9"/>
  <c r="I333" i="9"/>
  <c r="H334" i="9"/>
  <c r="H336" i="9"/>
  <c r="E301" i="9"/>
  <c r="F301" i="9"/>
  <c r="G301" i="9"/>
  <c r="H301" i="9"/>
  <c r="I301" i="9"/>
  <c r="F302" i="9"/>
  <c r="F304" i="9"/>
  <c r="I304" i="9"/>
  <c r="C365" i="9"/>
  <c r="D205" i="9"/>
  <c r="E205" i="9"/>
  <c r="D206" i="9"/>
  <c r="D208" i="9"/>
  <c r="E208" i="9"/>
  <c r="G205" i="9"/>
  <c r="G208" i="9"/>
  <c r="H205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I45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G46" i="9"/>
  <c r="G173" i="9"/>
  <c r="G174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C110" i="9"/>
  <c r="E110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F16" i="9"/>
  <c r="C45" i="9"/>
  <c r="C46" i="9"/>
  <c r="C48" i="9"/>
  <c r="F13" i="9"/>
  <c r="G206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G38" i="11" s="1"/>
  <c r="G40" i="11" s="1"/>
  <c r="CE63" i="1"/>
  <c r="I38" i="11" s="1"/>
  <c r="I40" i="11" s="1"/>
  <c r="CE66" i="1"/>
  <c r="C432" i="1" s="1"/>
  <c r="C93" i="11" s="1"/>
  <c r="CE68" i="1"/>
  <c r="D75" i="1"/>
  <c r="AR75" i="1"/>
  <c r="I186" i="9" s="1"/>
  <c r="AS75" i="1"/>
  <c r="AT75" i="1"/>
  <c r="AU75" i="1"/>
  <c r="E218" i="9" s="1"/>
  <c r="AQ75" i="1"/>
  <c r="H186" i="9" s="1"/>
  <c r="AO75" i="1"/>
  <c r="AN75" i="1"/>
  <c r="AM75" i="1"/>
  <c r="AI75" i="1"/>
  <c r="AH75" i="1"/>
  <c r="F154" i="9" s="1"/>
  <c r="AF75" i="1"/>
  <c r="AD75" i="1"/>
  <c r="AA75" i="1"/>
  <c r="F122" i="9" s="1"/>
  <c r="Z75" i="1"/>
  <c r="X75" i="1"/>
  <c r="C122" i="9" s="1"/>
  <c r="W75" i="1"/>
  <c r="V75" i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38" i="11" s="1"/>
  <c r="C40" i="11" s="1"/>
  <c r="CE74" i="1"/>
  <c r="C464" i="1" s="1"/>
  <c r="C125" i="11" s="1"/>
  <c r="C75" i="1"/>
  <c r="C26" i="9" s="1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D236" i="1"/>
  <c r="D240" i="1"/>
  <c r="B447" i="1" s="1"/>
  <c r="B108" i="1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C469" i="1" s="1"/>
  <c r="C130" i="11" s="1"/>
  <c r="E130" i="11" s="1"/>
  <c r="E197" i="1"/>
  <c r="E198" i="1"/>
  <c r="E199" i="1"/>
  <c r="F11" i="6" s="1"/>
  <c r="E200" i="1"/>
  <c r="F12" i="6" s="1"/>
  <c r="E201" i="1"/>
  <c r="E202" i="1"/>
  <c r="C474" i="1" s="1"/>
  <c r="C135" i="11" s="1"/>
  <c r="E203" i="1"/>
  <c r="F15" i="6" s="1"/>
  <c r="D204" i="1"/>
  <c r="E16" i="6" s="1"/>
  <c r="B204" i="1"/>
  <c r="C16" i="6" s="1"/>
  <c r="D190" i="1"/>
  <c r="D437" i="1" s="1"/>
  <c r="D98" i="11" s="1"/>
  <c r="D186" i="1"/>
  <c r="C34" i="5" s="1"/>
  <c r="D181" i="1"/>
  <c r="C27" i="5" s="1"/>
  <c r="D177" i="1"/>
  <c r="C20" i="5" s="1"/>
  <c r="E154" i="1"/>
  <c r="E153" i="1"/>
  <c r="E152" i="1"/>
  <c r="E151" i="1"/>
  <c r="E150" i="1"/>
  <c r="E148" i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G34" i="3" s="1"/>
  <c r="CF79" i="1"/>
  <c r="B53" i="1"/>
  <c r="B49" i="1"/>
  <c r="A412" i="1"/>
  <c r="G493" i="1"/>
  <c r="E493" i="1"/>
  <c r="C493" i="1"/>
  <c r="C154" i="11" s="1"/>
  <c r="E154" i="11" s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139" i="11" s="1"/>
  <c r="C475" i="1"/>
  <c r="C136" i="11" s="1"/>
  <c r="B475" i="1"/>
  <c r="B136" i="11" s="1"/>
  <c r="B474" i="1"/>
  <c r="B135" i="11" s="1"/>
  <c r="E135" i="11" s="1"/>
  <c r="B473" i="1"/>
  <c r="B134" i="11" s="1"/>
  <c r="B472" i="1"/>
  <c r="B133" i="11" s="1"/>
  <c r="B471" i="1"/>
  <c r="B132" i="11" s="1"/>
  <c r="B470" i="1"/>
  <c r="B131" i="11" s="1"/>
  <c r="B469" i="1"/>
  <c r="B130" i="11" s="1"/>
  <c r="B468" i="1"/>
  <c r="B129" i="11" s="1"/>
  <c r="B464" i="1"/>
  <c r="B125" i="11" s="1"/>
  <c r="B463" i="1"/>
  <c r="B124" i="11" s="1"/>
  <c r="C459" i="1"/>
  <c r="C120" i="11" s="1"/>
  <c r="B459" i="1"/>
  <c r="B120" i="11" s="1"/>
  <c r="E120" i="11" s="1"/>
  <c r="B458" i="1"/>
  <c r="B119" i="11" s="1"/>
  <c r="B455" i="1"/>
  <c r="B116" i="11" s="1"/>
  <c r="E116" i="11" s="1"/>
  <c r="B454" i="1"/>
  <c r="B115" i="11" s="1"/>
  <c r="E115" i="11" s="1"/>
  <c r="B453" i="1"/>
  <c r="B114" i="11" s="1"/>
  <c r="E114" i="11" s="1"/>
  <c r="C447" i="1"/>
  <c r="C108" i="11" s="1"/>
  <c r="C446" i="1"/>
  <c r="C107" i="11" s="1"/>
  <c r="C445" i="1"/>
  <c r="C106" i="11" s="1"/>
  <c r="B438" i="1"/>
  <c r="B99" i="11" s="1"/>
  <c r="B439" i="1"/>
  <c r="B100" i="11" s="1"/>
  <c r="C439" i="1"/>
  <c r="C100" i="11" s="1"/>
  <c r="C438" i="1"/>
  <c r="C99" i="11" s="1"/>
  <c r="B437" i="1"/>
  <c r="B98" i="11" s="1"/>
  <c r="E98" i="11" s="1"/>
  <c r="B436" i="1"/>
  <c r="B97" i="11" s="1"/>
  <c r="B435" i="1"/>
  <c r="B96" i="11" s="1"/>
  <c r="B434" i="1"/>
  <c r="B95" i="11" s="1"/>
  <c r="D433" i="1"/>
  <c r="D94" i="11" s="1"/>
  <c r="B433" i="1"/>
  <c r="B94" i="11" s="1"/>
  <c r="B432" i="1"/>
  <c r="B93" i="11" s="1"/>
  <c r="B431" i="1"/>
  <c r="B92" i="11" s="1"/>
  <c r="B430" i="1"/>
  <c r="B91" i="11" s="1"/>
  <c r="B429" i="1"/>
  <c r="B90" i="11" s="1"/>
  <c r="B428" i="1"/>
  <c r="B89" i="11" s="1"/>
  <c r="B427" i="1"/>
  <c r="B88" i="11" s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D368" i="9"/>
  <c r="C276" i="9"/>
  <c r="CE70" i="1"/>
  <c r="CE76" i="1"/>
  <c r="I380" i="9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CD71" i="1"/>
  <c r="E373" i="9" s="1"/>
  <c r="C615" i="1"/>
  <c r="C48" i="1"/>
  <c r="I612" i="1"/>
  <c r="E372" i="9"/>
  <c r="CA48" i="1"/>
  <c r="F499" i="1"/>
  <c r="F517" i="1"/>
  <c r="H505" i="1"/>
  <c r="F505" i="1"/>
  <c r="H501" i="1"/>
  <c r="F501" i="1"/>
  <c r="F497" i="1"/>
  <c r="H497" i="1"/>
  <c r="H499" i="1"/>
  <c r="H511" i="1"/>
  <c r="C84" i="8" l="1"/>
  <c r="F8" i="6"/>
  <c r="F10" i="4"/>
  <c r="E125" i="11"/>
  <c r="F511" i="1"/>
  <c r="D172" i="11"/>
  <c r="D436" i="1"/>
  <c r="D97" i="11" s="1"/>
  <c r="E97" i="11" s="1"/>
  <c r="C119" i="8"/>
  <c r="E108" i="11"/>
  <c r="D435" i="1"/>
  <c r="D96" i="11" s="1"/>
  <c r="E96" i="11" s="1"/>
  <c r="C472" i="1"/>
  <c r="C133" i="11" s="1"/>
  <c r="E133" i="11" s="1"/>
  <c r="F515" i="1"/>
  <c r="D176" i="11"/>
  <c r="C415" i="1"/>
  <c r="E136" i="11"/>
  <c r="E93" i="11"/>
  <c r="E100" i="11"/>
  <c r="W48" i="1"/>
  <c r="W62" i="1" s="1"/>
  <c r="I79" i="9" s="1"/>
  <c r="AJ48" i="1"/>
  <c r="AJ62" i="1" s="1"/>
  <c r="H143" i="9" s="1"/>
  <c r="AI48" i="1"/>
  <c r="AI62" i="1" s="1"/>
  <c r="L48" i="1"/>
  <c r="L62" i="1" s="1"/>
  <c r="AZ48" i="1"/>
  <c r="AZ62" i="1" s="1"/>
  <c r="C239" i="9" s="1"/>
  <c r="BE48" i="1"/>
  <c r="BE62" i="1" s="1"/>
  <c r="M48" i="1"/>
  <c r="B10" i="4"/>
  <c r="C473" i="1"/>
  <c r="C134" i="11" s="1"/>
  <c r="E134" i="11" s="1"/>
  <c r="D612" i="1"/>
  <c r="D59" i="11"/>
  <c r="D60" i="11" s="1"/>
  <c r="O38" i="11"/>
  <c r="O40" i="11" s="1"/>
  <c r="F612" i="1"/>
  <c r="P38" i="11"/>
  <c r="P40" i="11" s="1"/>
  <c r="I370" i="9"/>
  <c r="L38" i="11"/>
  <c r="L40" i="11" s="1"/>
  <c r="I368" i="9"/>
  <c r="J38" i="11"/>
  <c r="J40" i="11" s="1"/>
  <c r="AP48" i="1"/>
  <c r="BG48" i="1"/>
  <c r="BG62" i="1" s="1"/>
  <c r="C271" i="9" s="1"/>
  <c r="E48" i="1"/>
  <c r="E62" i="1" s="1"/>
  <c r="E15" i="9" s="1"/>
  <c r="AU48" i="1"/>
  <c r="N48" i="1"/>
  <c r="N62" i="1" s="1"/>
  <c r="AR48" i="1"/>
  <c r="BR48" i="1"/>
  <c r="S48" i="1"/>
  <c r="S62" i="1" s="1"/>
  <c r="BW48" i="1"/>
  <c r="BW62" i="1" s="1"/>
  <c r="U48" i="1"/>
  <c r="U62" i="1" s="1"/>
  <c r="AC48" i="1"/>
  <c r="AC62" i="1" s="1"/>
  <c r="X48" i="1"/>
  <c r="BL48" i="1"/>
  <c r="P48" i="1"/>
  <c r="P62" i="1" s="1"/>
  <c r="I47" i="9" s="1"/>
  <c r="AH48" i="1"/>
  <c r="AH62" i="1" s="1"/>
  <c r="F143" i="9" s="1"/>
  <c r="AX48" i="1"/>
  <c r="AX62" i="1" s="1"/>
  <c r="BV48" i="1"/>
  <c r="BV62" i="1" s="1"/>
  <c r="AA48" i="1"/>
  <c r="CC48" i="1"/>
  <c r="CC62" i="1" s="1"/>
  <c r="D364" i="9" s="1"/>
  <c r="AK48" i="1"/>
  <c r="AK62" i="1" s="1"/>
  <c r="C427" i="1"/>
  <c r="C88" i="11" s="1"/>
  <c r="E88" i="11" s="1"/>
  <c r="BZ48" i="1"/>
  <c r="AB48" i="1"/>
  <c r="I377" i="9"/>
  <c r="C458" i="1"/>
  <c r="C119" i="11" s="1"/>
  <c r="E119" i="11" s="1"/>
  <c r="E38" i="11"/>
  <c r="E40" i="11" s="1"/>
  <c r="G122" i="9"/>
  <c r="D186" i="9"/>
  <c r="CA62" i="1"/>
  <c r="I335" i="9" s="1"/>
  <c r="M62" i="1"/>
  <c r="C575" i="1"/>
  <c r="F90" i="9"/>
  <c r="I122" i="9"/>
  <c r="I372" i="9"/>
  <c r="C434" i="1"/>
  <c r="C95" i="11" s="1"/>
  <c r="E95" i="11" s="1"/>
  <c r="B441" i="1"/>
  <c r="B102" i="11" s="1"/>
  <c r="D428" i="1"/>
  <c r="D89" i="11" s="1"/>
  <c r="D463" i="1"/>
  <c r="D124" i="11" s="1"/>
  <c r="I366" i="9"/>
  <c r="C430" i="1"/>
  <c r="C91" i="11" s="1"/>
  <c r="E91" i="11" s="1"/>
  <c r="D218" i="9"/>
  <c r="E26" i="9"/>
  <c r="H26" i="9"/>
  <c r="H90" i="9"/>
  <c r="E186" i="9"/>
  <c r="B476" i="1"/>
  <c r="B137" i="11" s="1"/>
  <c r="D277" i="1"/>
  <c r="C35" i="8" s="1"/>
  <c r="C33" i="8"/>
  <c r="D368" i="1"/>
  <c r="C120" i="8" s="1"/>
  <c r="B465" i="1"/>
  <c r="B126" i="11" s="1"/>
  <c r="I381" i="9"/>
  <c r="CF77" i="1"/>
  <c r="G612" i="1"/>
  <c r="C112" i="8"/>
  <c r="C62" i="1"/>
  <c r="G28" i="4"/>
  <c r="F28" i="4"/>
  <c r="I371" i="9"/>
  <c r="C440" i="1"/>
  <c r="C101" i="11" s="1"/>
  <c r="C28" i="4"/>
  <c r="C421" i="1"/>
  <c r="C470" i="1"/>
  <c r="C131" i="11" s="1"/>
  <c r="E131" i="11" s="1"/>
  <c r="F9" i="6"/>
  <c r="B445" i="1"/>
  <c r="B106" i="11" s="1"/>
  <c r="E106" i="11" s="1"/>
  <c r="D13" i="7"/>
  <c r="I365" i="9"/>
  <c r="C429" i="1"/>
  <c r="C90" i="11" s="1"/>
  <c r="E90" i="11" s="1"/>
  <c r="C186" i="9"/>
  <c r="I90" i="9"/>
  <c r="G154" i="9"/>
  <c r="BK48" i="1"/>
  <c r="I363" i="9"/>
  <c r="T48" i="1"/>
  <c r="H48" i="1"/>
  <c r="G48" i="1"/>
  <c r="O48" i="1"/>
  <c r="BI48" i="1"/>
  <c r="BQ48" i="1"/>
  <c r="AW48" i="1"/>
  <c r="AG48" i="1"/>
  <c r="Q48" i="1"/>
  <c r="AY48" i="1"/>
  <c r="K48" i="1"/>
  <c r="BY48" i="1"/>
  <c r="BT48" i="1"/>
  <c r="BJ48" i="1"/>
  <c r="BD48" i="1"/>
  <c r="AT48" i="1"/>
  <c r="AN48" i="1"/>
  <c r="AD48" i="1"/>
  <c r="R48" i="1"/>
  <c r="BS48" i="1"/>
  <c r="BC48" i="1"/>
  <c r="BA48" i="1"/>
  <c r="BM48" i="1"/>
  <c r="AO48" i="1"/>
  <c r="Y48" i="1"/>
  <c r="I48" i="1"/>
  <c r="BO48" i="1"/>
  <c r="AQ48" i="1"/>
  <c r="CB48" i="1"/>
  <c r="BP48" i="1"/>
  <c r="BH48" i="1"/>
  <c r="BB48" i="1"/>
  <c r="AF48" i="1"/>
  <c r="V48" i="1"/>
  <c r="F48" i="1"/>
  <c r="B444" i="1"/>
  <c r="B105" i="11" s="1"/>
  <c r="E105" i="11" s="1"/>
  <c r="D5" i="7"/>
  <c r="J48" i="1"/>
  <c r="Z48" i="1"/>
  <c r="AL48" i="1"/>
  <c r="AV48" i="1"/>
  <c r="BF48" i="1"/>
  <c r="BN48" i="1"/>
  <c r="BX48" i="1"/>
  <c r="BU48" i="1"/>
  <c r="AM48" i="1"/>
  <c r="AE48" i="1"/>
  <c r="CF76" i="1"/>
  <c r="BC52" i="1" s="1"/>
  <c r="Q52" i="1"/>
  <c r="BH52" i="1"/>
  <c r="C218" i="9"/>
  <c r="D48" i="1"/>
  <c r="B440" i="1"/>
  <c r="B101" i="11" s="1"/>
  <c r="AS48" i="1"/>
  <c r="G19" i="4"/>
  <c r="F19" i="4"/>
  <c r="H612" i="1"/>
  <c r="I362" i="9"/>
  <c r="E122" i="9"/>
  <c r="D154" i="9"/>
  <c r="B446" i="1"/>
  <c r="B107" i="11" s="1"/>
  <c r="E107" i="11" s="1"/>
  <c r="D242" i="1"/>
  <c r="C418" i="1"/>
  <c r="D438" i="1"/>
  <c r="D99" i="11" s="1"/>
  <c r="E99" i="11" s="1"/>
  <c r="F14" i="6"/>
  <c r="C471" i="1"/>
  <c r="C132" i="11" s="1"/>
  <c r="E132" i="11" s="1"/>
  <c r="F10" i="6"/>
  <c r="D339" i="1"/>
  <c r="D26" i="9"/>
  <c r="CE75" i="1"/>
  <c r="F7" i="6"/>
  <c r="E204" i="1"/>
  <c r="C468" i="1"/>
  <c r="C129" i="11" s="1"/>
  <c r="E129" i="11" s="1"/>
  <c r="I383" i="9"/>
  <c r="D22" i="7"/>
  <c r="C40" i="5"/>
  <c r="C420" i="1"/>
  <c r="B28" i="4"/>
  <c r="F186" i="9"/>
  <c r="AM52" i="1"/>
  <c r="BF52" i="1"/>
  <c r="BM52" i="1"/>
  <c r="CB52" i="1"/>
  <c r="AW52" i="1"/>
  <c r="T52" i="1"/>
  <c r="BN52" i="1"/>
  <c r="D52" i="1"/>
  <c r="AA52" i="1"/>
  <c r="BE52" i="1"/>
  <c r="BE67" i="1" s="1"/>
  <c r="AX52" i="1"/>
  <c r="G52" i="1"/>
  <c r="I376" i="9"/>
  <c r="C463" i="1"/>
  <c r="C124" i="11" s="1"/>
  <c r="E124" i="11" s="1"/>
  <c r="D58" i="9"/>
  <c r="G26" i="9"/>
  <c r="E217" i="1"/>
  <c r="I384" i="9"/>
  <c r="L612" i="1"/>
  <c r="F218" i="9"/>
  <c r="D90" i="9"/>
  <c r="D464" i="1"/>
  <c r="H154" i="9"/>
  <c r="D373" i="1"/>
  <c r="D434" i="1"/>
  <c r="D95" i="11" s="1"/>
  <c r="C58" i="9"/>
  <c r="BP52" i="1" l="1"/>
  <c r="BV52" i="1"/>
  <c r="AY52" i="1"/>
  <c r="AK52" i="1"/>
  <c r="AK67" i="1" s="1"/>
  <c r="AK71" i="1" s="1"/>
  <c r="BY52" i="1"/>
  <c r="BR52" i="1"/>
  <c r="BR67" i="1" s="1"/>
  <c r="G305" i="9" s="1"/>
  <c r="M52" i="1"/>
  <c r="M67" i="1" s="1"/>
  <c r="BQ52" i="1"/>
  <c r="J52" i="1"/>
  <c r="J67" i="1" s="1"/>
  <c r="AS52" i="1"/>
  <c r="L52" i="1"/>
  <c r="D465" i="1"/>
  <c r="D126" i="11" s="1"/>
  <c r="D125" i="11"/>
  <c r="D292" i="1"/>
  <c r="C50" i="8" s="1"/>
  <c r="E101" i="11"/>
  <c r="N52" i="1"/>
  <c r="N67" i="1" s="1"/>
  <c r="AU52" i="1"/>
  <c r="AU67" i="1" s="1"/>
  <c r="E209" i="9" s="1"/>
  <c r="AL52" i="1"/>
  <c r="F52" i="1"/>
  <c r="BD52" i="1"/>
  <c r="E52" i="1"/>
  <c r="AC52" i="1"/>
  <c r="AP52" i="1"/>
  <c r="AP67" i="1" s="1"/>
  <c r="W52" i="1"/>
  <c r="W67" i="1" s="1"/>
  <c r="W71" i="1" s="1"/>
  <c r="C688" i="1" s="1"/>
  <c r="V52" i="1"/>
  <c r="V67" i="1" s="1"/>
  <c r="AV52" i="1"/>
  <c r="Z52" i="1"/>
  <c r="AB52" i="1"/>
  <c r="BL62" i="1"/>
  <c r="AR62" i="1"/>
  <c r="I175" i="9" s="1"/>
  <c r="BV67" i="1"/>
  <c r="D337" i="9" s="1"/>
  <c r="E332" i="9"/>
  <c r="AP62" i="1"/>
  <c r="AX67" i="1"/>
  <c r="AU62" i="1"/>
  <c r="AB62" i="1"/>
  <c r="X62" i="1"/>
  <c r="C108" i="9" s="1"/>
  <c r="D335" i="9"/>
  <c r="D332" i="9"/>
  <c r="BZ62" i="1"/>
  <c r="H335" i="9" s="1"/>
  <c r="AA62" i="1"/>
  <c r="BR62" i="1"/>
  <c r="CE48" i="1"/>
  <c r="G76" i="9"/>
  <c r="H207" i="9"/>
  <c r="G175" i="9"/>
  <c r="H204" i="9"/>
  <c r="E335" i="9"/>
  <c r="G79" i="9"/>
  <c r="E44" i="9"/>
  <c r="BE71" i="1"/>
  <c r="C614" i="1" s="1"/>
  <c r="F47" i="9"/>
  <c r="H236" i="9"/>
  <c r="AA67" i="1"/>
  <c r="F113" i="9" s="1"/>
  <c r="F140" i="9"/>
  <c r="E47" i="9"/>
  <c r="H271" i="9"/>
  <c r="G140" i="9"/>
  <c r="AB67" i="1"/>
  <c r="G113" i="9" s="1"/>
  <c r="I332" i="9"/>
  <c r="G47" i="9"/>
  <c r="G44" i="9"/>
  <c r="E67" i="1"/>
  <c r="H140" i="9"/>
  <c r="AM62" i="1"/>
  <c r="D175" i="9" s="1"/>
  <c r="AM67" i="1"/>
  <c r="V62" i="1"/>
  <c r="BA62" i="1"/>
  <c r="AY62" i="1"/>
  <c r="AY67" i="1"/>
  <c r="E12" i="9"/>
  <c r="D62" i="1"/>
  <c r="D67" i="1"/>
  <c r="BU62" i="1"/>
  <c r="AV62" i="1"/>
  <c r="F207" i="9" s="1"/>
  <c r="AV67" i="1"/>
  <c r="AF62" i="1"/>
  <c r="CB62" i="1"/>
  <c r="C364" i="9" s="1"/>
  <c r="CB67" i="1"/>
  <c r="Y62" i="1"/>
  <c r="D108" i="9" s="1"/>
  <c r="BC62" i="1"/>
  <c r="F239" i="9" s="1"/>
  <c r="BC67" i="1"/>
  <c r="AN62" i="1"/>
  <c r="BT62" i="1"/>
  <c r="I303" i="9" s="1"/>
  <c r="Q62" i="1"/>
  <c r="C79" i="9" s="1"/>
  <c r="Q67" i="1"/>
  <c r="BI62" i="1"/>
  <c r="T62" i="1"/>
  <c r="F79" i="9" s="1"/>
  <c r="T67" i="1"/>
  <c r="E76" i="9"/>
  <c r="C236" i="9"/>
  <c r="D367" i="9"/>
  <c r="G111" i="9"/>
  <c r="H111" i="9"/>
  <c r="BF62" i="1"/>
  <c r="I236" i="9" s="1"/>
  <c r="BF67" i="1"/>
  <c r="I241" i="9" s="1"/>
  <c r="BP62" i="1"/>
  <c r="E303" i="9" s="1"/>
  <c r="BP67" i="1"/>
  <c r="AD62" i="1"/>
  <c r="I108" i="9" s="1"/>
  <c r="BQ62" i="1"/>
  <c r="F303" i="9" s="1"/>
  <c r="BQ67" i="1"/>
  <c r="F44" i="9"/>
  <c r="AS62" i="1"/>
  <c r="C207" i="9" s="1"/>
  <c r="AS67" i="1"/>
  <c r="BX62" i="1"/>
  <c r="F335" i="9" s="1"/>
  <c r="AL62" i="1"/>
  <c r="C172" i="9" s="1"/>
  <c r="AL67" i="1"/>
  <c r="BB62" i="1"/>
  <c r="E236" i="9" s="1"/>
  <c r="AQ62" i="1"/>
  <c r="H172" i="9" s="1"/>
  <c r="AO62" i="1"/>
  <c r="BS62" i="1"/>
  <c r="AT62" i="1"/>
  <c r="BY62" i="1"/>
  <c r="BY67" i="1"/>
  <c r="AG62" i="1"/>
  <c r="O62" i="1"/>
  <c r="I140" i="9"/>
  <c r="E79" i="9"/>
  <c r="H108" i="9"/>
  <c r="J62" i="1"/>
  <c r="I62" i="1"/>
  <c r="BJ62" i="1"/>
  <c r="H62" i="1"/>
  <c r="I76" i="9"/>
  <c r="L67" i="1"/>
  <c r="AE62" i="1"/>
  <c r="C143" i="9" s="1"/>
  <c r="BN62" i="1"/>
  <c r="BN67" i="1"/>
  <c r="Z62" i="1"/>
  <c r="Z67" i="1"/>
  <c r="F62" i="1"/>
  <c r="F12" i="9" s="1"/>
  <c r="F67" i="1"/>
  <c r="BH62" i="1"/>
  <c r="BH67" i="1"/>
  <c r="BO62" i="1"/>
  <c r="BM62" i="1"/>
  <c r="BM67" i="1"/>
  <c r="R62" i="1"/>
  <c r="BD62" i="1"/>
  <c r="BD67" i="1"/>
  <c r="K62" i="1"/>
  <c r="D47" i="9" s="1"/>
  <c r="AW62" i="1"/>
  <c r="AW67" i="1"/>
  <c r="G62" i="1"/>
  <c r="G67" i="1"/>
  <c r="BK62" i="1"/>
  <c r="G271" i="9" s="1"/>
  <c r="I44" i="9"/>
  <c r="C268" i="9"/>
  <c r="G143" i="9"/>
  <c r="F111" i="9"/>
  <c r="I143" i="9"/>
  <c r="C15" i="9"/>
  <c r="H239" i="9"/>
  <c r="BS52" i="1"/>
  <c r="AO52" i="1"/>
  <c r="S52" i="1"/>
  <c r="AT52" i="1"/>
  <c r="R52" i="1"/>
  <c r="CC52" i="1"/>
  <c r="CC67" i="1" s="1"/>
  <c r="AE52" i="1"/>
  <c r="BB52" i="1"/>
  <c r="BO52" i="1"/>
  <c r="AR52" i="1"/>
  <c r="AR67" i="1" s="1"/>
  <c r="BA52" i="1"/>
  <c r="K52" i="1"/>
  <c r="AI52" i="1"/>
  <c r="AI67" i="1" s="1"/>
  <c r="AI71" i="1" s="1"/>
  <c r="C528" i="1" s="1"/>
  <c r="U52" i="1"/>
  <c r="U67" i="1" s="1"/>
  <c r="U71" i="1" s="1"/>
  <c r="G85" i="9" s="1"/>
  <c r="Y52" i="1"/>
  <c r="C52" i="1"/>
  <c r="AQ52" i="1"/>
  <c r="AN52" i="1"/>
  <c r="O52" i="1"/>
  <c r="BK52" i="1"/>
  <c r="P52" i="1"/>
  <c r="AD52" i="1"/>
  <c r="AH52" i="1"/>
  <c r="BG52" i="1"/>
  <c r="BW52" i="1"/>
  <c r="BZ52" i="1"/>
  <c r="BZ67" i="1" s="1"/>
  <c r="X52" i="1"/>
  <c r="X67" i="1" s="1"/>
  <c r="BI52" i="1"/>
  <c r="BJ52" i="1"/>
  <c r="BX52" i="1"/>
  <c r="H52" i="1"/>
  <c r="CA52" i="1"/>
  <c r="CA67" i="1" s="1"/>
  <c r="CA71" i="1" s="1"/>
  <c r="I341" i="9" s="1"/>
  <c r="AG52" i="1"/>
  <c r="AJ52" i="1"/>
  <c r="AJ67" i="1" s="1"/>
  <c r="AJ71" i="1" s="1"/>
  <c r="C529" i="1" s="1"/>
  <c r="BU52" i="1"/>
  <c r="AZ52" i="1"/>
  <c r="AZ67" i="1" s="1"/>
  <c r="AZ71" i="1" s="1"/>
  <c r="C545" i="1" s="1"/>
  <c r="BL52" i="1"/>
  <c r="BL67" i="1" s="1"/>
  <c r="BT52" i="1"/>
  <c r="I52" i="1"/>
  <c r="AF52" i="1"/>
  <c r="C12" i="9"/>
  <c r="D27" i="7"/>
  <c r="B448" i="1"/>
  <c r="B109" i="11" s="1"/>
  <c r="E109" i="11" s="1"/>
  <c r="F544" i="1"/>
  <c r="H536" i="1"/>
  <c r="F536" i="1"/>
  <c r="F528" i="1"/>
  <c r="H528" i="1"/>
  <c r="F520" i="1"/>
  <c r="H520" i="1"/>
  <c r="D341" i="1"/>
  <c r="C481" i="1" s="1"/>
  <c r="C142" i="11" s="1"/>
  <c r="E142" i="11" s="1"/>
  <c r="I378" i="9"/>
  <c r="K612" i="1"/>
  <c r="C465" i="1"/>
  <c r="C126" i="11" s="1"/>
  <c r="E126" i="11" s="1"/>
  <c r="C126" i="8"/>
  <c r="D391" i="1"/>
  <c r="F32" i="6"/>
  <c r="C478" i="1"/>
  <c r="C139" i="11" s="1"/>
  <c r="E139" i="11" s="1"/>
  <c r="C102" i="8"/>
  <c r="C482" i="1"/>
  <c r="C143" i="11" s="1"/>
  <c r="E143" i="11" s="1"/>
  <c r="F498" i="1"/>
  <c r="H241" i="9"/>
  <c r="C476" i="1"/>
  <c r="C137" i="11" s="1"/>
  <c r="E137" i="11" s="1"/>
  <c r="F16" i="6"/>
  <c r="F516" i="1"/>
  <c r="F540" i="1"/>
  <c r="H540" i="1"/>
  <c r="F532" i="1"/>
  <c r="H532" i="1"/>
  <c r="F524" i="1"/>
  <c r="F550" i="1"/>
  <c r="H550" i="1"/>
  <c r="F143" i="11" l="1"/>
  <c r="I81" i="9"/>
  <c r="G108" i="9"/>
  <c r="G529" i="1"/>
  <c r="C190" i="11"/>
  <c r="E190" i="11" s="1"/>
  <c r="G545" i="1"/>
  <c r="C206" i="11"/>
  <c r="E206" i="11" s="1"/>
  <c r="G528" i="1"/>
  <c r="C189" i="11"/>
  <c r="E189" i="11" s="1"/>
  <c r="AR71" i="1"/>
  <c r="I181" i="9" s="1"/>
  <c r="I172" i="9"/>
  <c r="E204" i="9"/>
  <c r="BL71" i="1"/>
  <c r="C557" i="1" s="1"/>
  <c r="AC67" i="1"/>
  <c r="G172" i="9"/>
  <c r="BG67" i="1"/>
  <c r="BG71" i="1" s="1"/>
  <c r="C552" i="1" s="1"/>
  <c r="BW67" i="1"/>
  <c r="BW71" i="1" s="1"/>
  <c r="C568" i="1" s="1"/>
  <c r="P67" i="1"/>
  <c r="P71" i="1" s="1"/>
  <c r="C509" i="1" s="1"/>
  <c r="H268" i="9"/>
  <c r="AH67" i="1"/>
  <c r="AH71" i="1" s="1"/>
  <c r="C699" i="1" s="1"/>
  <c r="S67" i="1"/>
  <c r="S71" i="1" s="1"/>
  <c r="C512" i="1" s="1"/>
  <c r="N71" i="1"/>
  <c r="G53" i="9" s="1"/>
  <c r="G49" i="9"/>
  <c r="AX71" i="1"/>
  <c r="H213" i="9" s="1"/>
  <c r="AE67" i="1"/>
  <c r="AE71" i="1" s="1"/>
  <c r="C524" i="1" s="1"/>
  <c r="C185" i="11" s="1"/>
  <c r="E185" i="11" s="1"/>
  <c r="AB71" i="1"/>
  <c r="C693" i="1" s="1"/>
  <c r="E71" i="1"/>
  <c r="C498" i="1" s="1"/>
  <c r="E17" i="9"/>
  <c r="G177" i="9"/>
  <c r="G300" i="9"/>
  <c r="AA71" i="1"/>
  <c r="C520" i="1" s="1"/>
  <c r="BZ71" i="1"/>
  <c r="H245" i="9"/>
  <c r="G303" i="9"/>
  <c r="BR71" i="1"/>
  <c r="F108" i="9"/>
  <c r="CE62" i="1"/>
  <c r="H38" i="11" s="1"/>
  <c r="H40" i="11" s="1"/>
  <c r="D615" i="1"/>
  <c r="D637" i="1" s="1"/>
  <c r="H332" i="9"/>
  <c r="X71" i="1"/>
  <c r="C530" i="1"/>
  <c r="C702" i="1"/>
  <c r="C111" i="9"/>
  <c r="C550" i="1"/>
  <c r="G550" i="1" s="1"/>
  <c r="L71" i="1"/>
  <c r="C505" i="1" s="1"/>
  <c r="BV71" i="1"/>
  <c r="C567" i="1" s="1"/>
  <c r="CC71" i="1"/>
  <c r="C620" i="1" s="1"/>
  <c r="I145" i="9"/>
  <c r="H209" i="9"/>
  <c r="D79" i="9"/>
  <c r="M71" i="1"/>
  <c r="C506" i="1" s="1"/>
  <c r="AP71" i="1"/>
  <c r="AU71" i="1"/>
  <c r="H79" i="9"/>
  <c r="O67" i="1"/>
  <c r="O71" i="1" s="1"/>
  <c r="E207" i="9"/>
  <c r="C300" i="9"/>
  <c r="C628" i="1"/>
  <c r="AD67" i="1"/>
  <c r="I113" i="9" s="1"/>
  <c r="C245" i="9"/>
  <c r="F268" i="9"/>
  <c r="C514" i="1"/>
  <c r="C44" i="9"/>
  <c r="C686" i="1"/>
  <c r="C204" i="9"/>
  <c r="C647" i="1"/>
  <c r="F204" i="9"/>
  <c r="H44" i="9"/>
  <c r="H303" i="9"/>
  <c r="T71" i="1"/>
  <c r="F85" i="9" s="1"/>
  <c r="D140" i="9"/>
  <c r="D143" i="9"/>
  <c r="Q71" i="1"/>
  <c r="C682" i="1" s="1"/>
  <c r="E175" i="9"/>
  <c r="C335" i="9"/>
  <c r="C76" i="9"/>
  <c r="D111" i="9"/>
  <c r="F305" i="9"/>
  <c r="F236" i="9"/>
  <c r="F271" i="9"/>
  <c r="C47" i="9"/>
  <c r="E271" i="9"/>
  <c r="D12" i="9"/>
  <c r="D15" i="9"/>
  <c r="AV71" i="1"/>
  <c r="C713" i="1" s="1"/>
  <c r="E268" i="9"/>
  <c r="C572" i="1"/>
  <c r="J71" i="1"/>
  <c r="C675" i="1" s="1"/>
  <c r="BA67" i="1"/>
  <c r="I300" i="9"/>
  <c r="BC71" i="1"/>
  <c r="F245" i="9" s="1"/>
  <c r="G149" i="9"/>
  <c r="BO67" i="1"/>
  <c r="R67" i="1"/>
  <c r="E49" i="9"/>
  <c r="K67" i="1"/>
  <c r="F175" i="9"/>
  <c r="C701" i="1"/>
  <c r="D239" i="9"/>
  <c r="H12" i="9"/>
  <c r="I12" i="9"/>
  <c r="AQ67" i="1"/>
  <c r="H177" i="9" s="1"/>
  <c r="BS67" i="1"/>
  <c r="F76" i="9"/>
  <c r="D300" i="9"/>
  <c r="E172" i="9"/>
  <c r="I15" i="9"/>
  <c r="F49" i="9"/>
  <c r="I85" i="9"/>
  <c r="AF67" i="1"/>
  <c r="BK67" i="1"/>
  <c r="C332" i="9"/>
  <c r="I149" i="9"/>
  <c r="G12" i="9"/>
  <c r="C81" i="9"/>
  <c r="C516" i="1"/>
  <c r="H149" i="9"/>
  <c r="BU67" i="1"/>
  <c r="Y67" i="1"/>
  <c r="G236" i="9"/>
  <c r="H300" i="9"/>
  <c r="AS71" i="1"/>
  <c r="C710" i="1" s="1"/>
  <c r="G335" i="9"/>
  <c r="H175" i="9"/>
  <c r="C700" i="1"/>
  <c r="D236" i="9"/>
  <c r="D172" i="9"/>
  <c r="AN67" i="1"/>
  <c r="I111" i="9"/>
  <c r="G332" i="9"/>
  <c r="AM71" i="1"/>
  <c r="C532" i="1" s="1"/>
  <c r="BJ67" i="1"/>
  <c r="G268" i="9"/>
  <c r="I239" i="9"/>
  <c r="E140" i="9"/>
  <c r="D76" i="9"/>
  <c r="I204" i="9"/>
  <c r="D207" i="9"/>
  <c r="I67" i="1"/>
  <c r="H67" i="1"/>
  <c r="F332" i="9"/>
  <c r="H76" i="9"/>
  <c r="I207" i="9"/>
  <c r="D204" i="9"/>
  <c r="E143" i="9"/>
  <c r="E239" i="9"/>
  <c r="F172" i="9"/>
  <c r="D44" i="9"/>
  <c r="G71" i="1"/>
  <c r="C672" i="1" s="1"/>
  <c r="I273" i="9"/>
  <c r="C177" i="9"/>
  <c r="F17" i="9"/>
  <c r="C209" i="9"/>
  <c r="F241" i="9"/>
  <c r="C369" i="9"/>
  <c r="F209" i="9"/>
  <c r="D17" i="9"/>
  <c r="I209" i="9"/>
  <c r="G209" i="9"/>
  <c r="G241" i="9"/>
  <c r="D273" i="9"/>
  <c r="E113" i="9"/>
  <c r="D177" i="9"/>
  <c r="G17" i="9"/>
  <c r="C305" i="9"/>
  <c r="E305" i="9"/>
  <c r="F81" i="9"/>
  <c r="BQ71" i="1"/>
  <c r="C623" i="1" s="1"/>
  <c r="BT67" i="1"/>
  <c r="I305" i="9" s="1"/>
  <c r="BX67" i="1"/>
  <c r="AO67" i="1"/>
  <c r="F177" i="9" s="1"/>
  <c r="BM71" i="1"/>
  <c r="I277" i="9" s="1"/>
  <c r="D268" i="9"/>
  <c r="G239" i="9"/>
  <c r="I271" i="9"/>
  <c r="D271" i="9"/>
  <c r="E111" i="9"/>
  <c r="AW71" i="1"/>
  <c r="G204" i="9"/>
  <c r="C49" i="9"/>
  <c r="G337" i="9"/>
  <c r="E300" i="9"/>
  <c r="AG67" i="1"/>
  <c r="I268" i="9"/>
  <c r="BH71" i="1"/>
  <c r="C553" i="1" s="1"/>
  <c r="E108" i="9"/>
  <c r="C140" i="9"/>
  <c r="BN71" i="1"/>
  <c r="H81" i="9"/>
  <c r="CE51" i="1"/>
  <c r="M38" i="11" s="1"/>
  <c r="M40" i="11" s="1"/>
  <c r="F300" i="9"/>
  <c r="BP71" i="1"/>
  <c r="E309" i="9" s="1"/>
  <c r="BI67" i="1"/>
  <c r="E273" i="9" s="1"/>
  <c r="BB67" i="1"/>
  <c r="AT67" i="1"/>
  <c r="D209" i="9" s="1"/>
  <c r="BD71" i="1"/>
  <c r="C549" i="1" s="1"/>
  <c r="Z71" i="1"/>
  <c r="E117" i="9" s="1"/>
  <c r="H47" i="9"/>
  <c r="G15" i="9"/>
  <c r="F15" i="9"/>
  <c r="H15" i="9"/>
  <c r="I337" i="9"/>
  <c r="C113" i="9"/>
  <c r="H273" i="9"/>
  <c r="G145" i="9"/>
  <c r="C241" i="9"/>
  <c r="C67" i="1"/>
  <c r="C71" i="1" s="1"/>
  <c r="C21" i="9" s="1"/>
  <c r="CE52" i="1"/>
  <c r="H145" i="9"/>
  <c r="H337" i="9"/>
  <c r="G81" i="9"/>
  <c r="I177" i="9"/>
  <c r="D369" i="9"/>
  <c r="F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684" i="1" l="1"/>
  <c r="H113" i="9"/>
  <c r="AC71" i="1"/>
  <c r="C522" i="1" s="1"/>
  <c r="C183" i="11" s="1"/>
  <c r="E183" i="11" s="1"/>
  <c r="C709" i="1"/>
  <c r="C637" i="1"/>
  <c r="H277" i="9"/>
  <c r="C537" i="1"/>
  <c r="G537" i="1" s="1"/>
  <c r="G532" i="1"/>
  <c r="C193" i="11"/>
  <c r="E193" i="11" s="1"/>
  <c r="G505" i="1"/>
  <c r="C166" i="11"/>
  <c r="E166" i="11" s="1"/>
  <c r="G520" i="1"/>
  <c r="C181" i="11"/>
  <c r="E181" i="11" s="1"/>
  <c r="G512" i="1"/>
  <c r="C173" i="11"/>
  <c r="E173" i="11" s="1"/>
  <c r="G516" i="1"/>
  <c r="C177" i="11"/>
  <c r="E177" i="11" s="1"/>
  <c r="G498" i="1"/>
  <c r="C159" i="11"/>
  <c r="E159" i="11" s="1"/>
  <c r="G509" i="1"/>
  <c r="C170" i="11"/>
  <c r="E170" i="11" s="1"/>
  <c r="G506" i="1"/>
  <c r="C167" i="11"/>
  <c r="E167" i="11" s="1"/>
  <c r="G514" i="1"/>
  <c r="C175" i="11"/>
  <c r="E175" i="11" s="1"/>
  <c r="G530" i="1"/>
  <c r="C191" i="11"/>
  <c r="E191" i="11" s="1"/>
  <c r="E341" i="9"/>
  <c r="C53" i="9"/>
  <c r="C428" i="1"/>
  <c r="C89" i="11" s="1"/>
  <c r="E89" i="11" s="1"/>
  <c r="C681" i="1"/>
  <c r="C670" i="1"/>
  <c r="E85" i="9"/>
  <c r="C527" i="1"/>
  <c r="E81" i="9"/>
  <c r="C618" i="1"/>
  <c r="C679" i="1"/>
  <c r="D683" i="1"/>
  <c r="D645" i="1"/>
  <c r="C277" i="9"/>
  <c r="D632" i="1"/>
  <c r="D705" i="1"/>
  <c r="D669" i="1"/>
  <c r="D676" i="1"/>
  <c r="C507" i="1"/>
  <c r="AF71" i="1"/>
  <c r="C697" i="1" s="1"/>
  <c r="C273" i="9"/>
  <c r="D640" i="1"/>
  <c r="D680" i="1"/>
  <c r="D642" i="1"/>
  <c r="C692" i="1"/>
  <c r="G117" i="9"/>
  <c r="C521" i="1"/>
  <c r="C643" i="1"/>
  <c r="E337" i="9"/>
  <c r="C145" i="9"/>
  <c r="D701" i="1"/>
  <c r="D710" i="1"/>
  <c r="D625" i="1"/>
  <c r="I53" i="9"/>
  <c r="D639" i="1"/>
  <c r="D713" i="1"/>
  <c r="D647" i="1"/>
  <c r="D617" i="1"/>
  <c r="I49" i="9"/>
  <c r="D673" i="1"/>
  <c r="D619" i="1"/>
  <c r="D631" i="1"/>
  <c r="D702" i="1"/>
  <c r="D707" i="1"/>
  <c r="C685" i="1"/>
  <c r="H498" i="1"/>
  <c r="F145" i="9"/>
  <c r="E21" i="9"/>
  <c r="F149" i="9"/>
  <c r="C642" i="1"/>
  <c r="C574" i="1"/>
  <c r="BO71" i="1"/>
  <c r="D309" i="9" s="1"/>
  <c r="I364" i="9"/>
  <c r="D373" i="9"/>
  <c r="BS71" i="1"/>
  <c r="C564" i="1" s="1"/>
  <c r="C543" i="1"/>
  <c r="C204" i="11" s="1"/>
  <c r="E204" i="11" s="1"/>
  <c r="C616" i="1"/>
  <c r="H17" i="9"/>
  <c r="H530" i="1"/>
  <c r="F117" i="9"/>
  <c r="D113" i="9"/>
  <c r="C367" i="9"/>
  <c r="D671" i="1"/>
  <c r="D638" i="1"/>
  <c r="D670" i="1"/>
  <c r="D621" i="1"/>
  <c r="D678" i="1"/>
  <c r="D626" i="1"/>
  <c r="D633" i="1"/>
  <c r="D708" i="1"/>
  <c r="D679" i="1"/>
  <c r="D618" i="1"/>
  <c r="D687" i="1"/>
  <c r="D622" i="1"/>
  <c r="D623" i="1"/>
  <c r="D699" i="1"/>
  <c r="D630" i="1"/>
  <c r="D684" i="1"/>
  <c r="D698" i="1"/>
  <c r="D616" i="1"/>
  <c r="D697" i="1"/>
  <c r="D636" i="1"/>
  <c r="D635" i="1"/>
  <c r="D685" i="1"/>
  <c r="D620" i="1"/>
  <c r="D691" i="1"/>
  <c r="D677" i="1"/>
  <c r="D689" i="1"/>
  <c r="D696" i="1"/>
  <c r="D668" i="1"/>
  <c r="D643" i="1"/>
  <c r="D695" i="1"/>
  <c r="D624" i="1"/>
  <c r="D681" i="1"/>
  <c r="D644" i="1"/>
  <c r="D704" i="1"/>
  <c r="D628" i="1"/>
  <c r="D711" i="1"/>
  <c r="D706" i="1"/>
  <c r="D674" i="1"/>
  <c r="D690" i="1"/>
  <c r="D634" i="1"/>
  <c r="D703" i="1"/>
  <c r="D627" i="1"/>
  <c r="D712" i="1"/>
  <c r="D672" i="1"/>
  <c r="D641" i="1"/>
  <c r="D646" i="1"/>
  <c r="D688" i="1"/>
  <c r="D693" i="1"/>
  <c r="D692" i="1"/>
  <c r="D700" i="1"/>
  <c r="D686" i="1"/>
  <c r="D675" i="1"/>
  <c r="D682" i="1"/>
  <c r="D709" i="1"/>
  <c r="D716" i="1"/>
  <c r="Y71" i="1"/>
  <c r="C518" i="1" s="1"/>
  <c r="BY71" i="1"/>
  <c r="G341" i="9" s="1"/>
  <c r="AG71" i="1"/>
  <c r="C526" i="1" s="1"/>
  <c r="BA71" i="1"/>
  <c r="D245" i="9" s="1"/>
  <c r="BI71" i="1"/>
  <c r="AD71" i="1"/>
  <c r="I117" i="9" s="1"/>
  <c r="C677" i="1"/>
  <c r="AY71" i="1"/>
  <c r="I213" i="9" s="1"/>
  <c r="C646" i="1"/>
  <c r="C571" i="1"/>
  <c r="H341" i="9"/>
  <c r="C496" i="1"/>
  <c r="C117" i="9"/>
  <c r="C689" i="1"/>
  <c r="F213" i="9"/>
  <c r="D241" i="9"/>
  <c r="V71" i="1"/>
  <c r="H85" i="9" s="1"/>
  <c r="C517" i="1"/>
  <c r="D629" i="1"/>
  <c r="D694" i="1"/>
  <c r="C563" i="1"/>
  <c r="G309" i="9"/>
  <c r="C626" i="1"/>
  <c r="H514" i="1"/>
  <c r="C668" i="1"/>
  <c r="BX71" i="1"/>
  <c r="C569" i="1" s="1"/>
  <c r="F71" i="1"/>
  <c r="C671" i="1" s="1"/>
  <c r="AL71" i="1"/>
  <c r="C703" i="1" s="1"/>
  <c r="C542" i="1"/>
  <c r="C203" i="11" s="1"/>
  <c r="E203" i="11" s="1"/>
  <c r="C631" i="1"/>
  <c r="G213" i="9"/>
  <c r="C680" i="1"/>
  <c r="C508" i="1"/>
  <c r="H53" i="9"/>
  <c r="BT71" i="1"/>
  <c r="C694" i="1"/>
  <c r="C503" i="1"/>
  <c r="D341" i="9"/>
  <c r="G273" i="9"/>
  <c r="C538" i="1"/>
  <c r="H49" i="9"/>
  <c r="BK71" i="1"/>
  <c r="C556" i="1" s="1"/>
  <c r="BB71" i="1"/>
  <c r="C547" i="1" s="1"/>
  <c r="C337" i="9"/>
  <c r="BU71" i="1"/>
  <c r="AN71" i="1"/>
  <c r="C705" i="1" s="1"/>
  <c r="R71" i="1"/>
  <c r="D85" i="9" s="1"/>
  <c r="F53" i="9"/>
  <c r="C540" i="1"/>
  <c r="E213" i="9"/>
  <c r="C712" i="1"/>
  <c r="BJ71" i="1"/>
  <c r="CB71" i="1"/>
  <c r="AT71" i="1"/>
  <c r="D71" i="1"/>
  <c r="AQ71" i="1"/>
  <c r="C85" i="9"/>
  <c r="C548" i="1"/>
  <c r="BF71" i="1"/>
  <c r="C629" i="1" s="1"/>
  <c r="I71" i="1"/>
  <c r="C674" i="1" s="1"/>
  <c r="AO71" i="1"/>
  <c r="F181" i="9" s="1"/>
  <c r="H71" i="1"/>
  <c r="C501" i="1" s="1"/>
  <c r="C678" i="1"/>
  <c r="E53" i="9"/>
  <c r="K71" i="1"/>
  <c r="C707" i="1"/>
  <c r="C535" i="1"/>
  <c r="G181" i="9"/>
  <c r="D305" i="9"/>
  <c r="C513" i="1"/>
  <c r="C510" i="1"/>
  <c r="D81" i="9"/>
  <c r="C213" i="9"/>
  <c r="C633" i="1"/>
  <c r="E145" i="9"/>
  <c r="C541" i="1"/>
  <c r="C202" i="11" s="1"/>
  <c r="E202" i="11" s="1"/>
  <c r="H516" i="1"/>
  <c r="C704" i="1"/>
  <c r="E241" i="9"/>
  <c r="D49" i="9"/>
  <c r="D181" i="9"/>
  <c r="C175" i="9"/>
  <c r="D145" i="9"/>
  <c r="H305" i="9"/>
  <c r="C696" i="1"/>
  <c r="H509" i="1"/>
  <c r="C562" i="1"/>
  <c r="F309" i="9"/>
  <c r="C636" i="1"/>
  <c r="C638" i="1"/>
  <c r="C624" i="1"/>
  <c r="C558" i="1"/>
  <c r="D277" i="9"/>
  <c r="G245" i="9"/>
  <c r="C561" i="1"/>
  <c r="C500" i="1"/>
  <c r="G21" i="9"/>
  <c r="E177" i="9"/>
  <c r="F273" i="9"/>
  <c r="I17" i="9"/>
  <c r="F337" i="9"/>
  <c r="C149" i="9"/>
  <c r="C519" i="1"/>
  <c r="CE65" i="1"/>
  <c r="C691" i="1"/>
  <c r="C621" i="1"/>
  <c r="D303" i="9"/>
  <c r="G207" i="9"/>
  <c r="C559" i="1"/>
  <c r="C309" i="9"/>
  <c r="C619" i="1"/>
  <c r="C303" i="9"/>
  <c r="CE67" i="1"/>
  <c r="C17" i="9"/>
  <c r="G524" i="1"/>
  <c r="H524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117" i="9" l="1"/>
  <c r="C499" i="1"/>
  <c r="C160" i="11" s="1"/>
  <c r="E160" i="11" s="1"/>
  <c r="C198" i="11"/>
  <c r="E198" i="11" s="1"/>
  <c r="G510" i="1"/>
  <c r="C171" i="11"/>
  <c r="E171" i="11" s="1"/>
  <c r="G499" i="1"/>
  <c r="G501" i="1"/>
  <c r="C162" i="11"/>
  <c r="E162" i="11" s="1"/>
  <c r="G538" i="1"/>
  <c r="C199" i="11"/>
  <c r="E199" i="11" s="1"/>
  <c r="G517" i="1"/>
  <c r="C178" i="11"/>
  <c r="E178" i="11" s="1"/>
  <c r="G496" i="1"/>
  <c r="C157" i="11"/>
  <c r="E157" i="11" s="1"/>
  <c r="G518" i="1"/>
  <c r="C179" i="11"/>
  <c r="E179" i="11" s="1"/>
  <c r="G519" i="1"/>
  <c r="C180" i="11"/>
  <c r="E180" i="11" s="1"/>
  <c r="G508" i="1"/>
  <c r="C169" i="11"/>
  <c r="E169" i="11" s="1"/>
  <c r="G526" i="1"/>
  <c r="C187" i="11"/>
  <c r="E187" i="11" s="1"/>
  <c r="G507" i="1"/>
  <c r="C168" i="11"/>
  <c r="E168" i="11" s="1"/>
  <c r="G527" i="1"/>
  <c r="C188" i="11"/>
  <c r="E188" i="11" s="1"/>
  <c r="G500" i="1"/>
  <c r="C161" i="11"/>
  <c r="E161" i="11" s="1"/>
  <c r="G513" i="1"/>
  <c r="C174" i="11"/>
  <c r="E174" i="11" s="1"/>
  <c r="G535" i="1"/>
  <c r="C196" i="11"/>
  <c r="E196" i="11" s="1"/>
  <c r="G540" i="1"/>
  <c r="C201" i="11"/>
  <c r="E201" i="11" s="1"/>
  <c r="G503" i="1"/>
  <c r="C164" i="11"/>
  <c r="E164" i="11" s="1"/>
  <c r="G521" i="1"/>
  <c r="C182" i="11"/>
  <c r="E182" i="11" s="1"/>
  <c r="C639" i="1"/>
  <c r="C560" i="1"/>
  <c r="H309" i="9"/>
  <c r="C525" i="1"/>
  <c r="D149" i="9"/>
  <c r="F341" i="9"/>
  <c r="C644" i="1"/>
  <c r="D117" i="9"/>
  <c r="H521" i="1"/>
  <c r="C627" i="1"/>
  <c r="H518" i="1"/>
  <c r="H517" i="1"/>
  <c r="C690" i="1"/>
  <c r="C635" i="1"/>
  <c r="C698" i="1"/>
  <c r="C511" i="1"/>
  <c r="C431" i="1"/>
  <c r="C92" i="11" s="1"/>
  <c r="E92" i="11" s="1"/>
  <c r="K38" i="11"/>
  <c r="K40" i="11" s="1"/>
  <c r="E149" i="9"/>
  <c r="D715" i="1"/>
  <c r="E245" i="9"/>
  <c r="G277" i="9"/>
  <c r="C181" i="9"/>
  <c r="C570" i="1"/>
  <c r="C645" i="1"/>
  <c r="C632" i="1"/>
  <c r="C695" i="1"/>
  <c r="C531" i="1"/>
  <c r="C523" i="1"/>
  <c r="E277" i="9"/>
  <c r="C554" i="1"/>
  <c r="C625" i="1"/>
  <c r="C544" i="1"/>
  <c r="C205" i="11" s="1"/>
  <c r="E205" i="11" s="1"/>
  <c r="C630" i="1"/>
  <c r="C546" i="1"/>
  <c r="F21" i="9"/>
  <c r="C634" i="1"/>
  <c r="C687" i="1"/>
  <c r="C515" i="1"/>
  <c r="C176" i="11" s="1"/>
  <c r="E176" i="11" s="1"/>
  <c r="C683" i="1"/>
  <c r="D213" i="9"/>
  <c r="C539" i="1"/>
  <c r="C711" i="1"/>
  <c r="D53" i="9"/>
  <c r="C504" i="1"/>
  <c r="C676" i="1"/>
  <c r="C534" i="1"/>
  <c r="C706" i="1"/>
  <c r="C565" i="1"/>
  <c r="C640" i="1"/>
  <c r="I309" i="9"/>
  <c r="CE71" i="1"/>
  <c r="E181" i="9"/>
  <c r="H21" i="9"/>
  <c r="C502" i="1"/>
  <c r="I21" i="9"/>
  <c r="C708" i="1"/>
  <c r="C536" i="1"/>
  <c r="H181" i="9"/>
  <c r="C622" i="1"/>
  <c r="C573" i="1"/>
  <c r="C373" i="9"/>
  <c r="C341" i="9"/>
  <c r="C641" i="1"/>
  <c r="C566" i="1"/>
  <c r="C533" i="1"/>
  <c r="C673" i="1"/>
  <c r="I245" i="9"/>
  <c r="C551" i="1"/>
  <c r="C497" i="1"/>
  <c r="C669" i="1"/>
  <c r="D21" i="9"/>
  <c r="F277" i="9"/>
  <c r="C555" i="1"/>
  <c r="C617" i="1"/>
  <c r="G522" i="1"/>
  <c r="H522" i="1"/>
  <c r="H513" i="1"/>
  <c r="I367" i="9"/>
  <c r="C433" i="1"/>
  <c r="C94" i="11" s="1"/>
  <c r="E94" i="11" s="1"/>
  <c r="I369" i="9"/>
  <c r="E612" i="1" l="1"/>
  <c r="E629" i="1" s="1"/>
  <c r="G502" i="1"/>
  <c r="C163" i="11"/>
  <c r="E163" i="11" s="1"/>
  <c r="G531" i="1"/>
  <c r="C192" i="11"/>
  <c r="E192" i="11" s="1"/>
  <c r="G497" i="1"/>
  <c r="C158" i="11"/>
  <c r="E158" i="11" s="1"/>
  <c r="G533" i="1"/>
  <c r="C194" i="11"/>
  <c r="E194" i="11" s="1"/>
  <c r="G536" i="1"/>
  <c r="C197" i="11"/>
  <c r="E197" i="11" s="1"/>
  <c r="G534" i="1"/>
  <c r="C195" i="11"/>
  <c r="E195" i="11" s="1"/>
  <c r="G546" i="1"/>
  <c r="C207" i="11"/>
  <c r="E207" i="11" s="1"/>
  <c r="G504" i="1"/>
  <c r="C165" i="11"/>
  <c r="E165" i="11" s="1"/>
  <c r="G523" i="1"/>
  <c r="C184" i="11"/>
  <c r="E184" i="11" s="1"/>
  <c r="G539" i="1"/>
  <c r="C200" i="11"/>
  <c r="E200" i="11" s="1"/>
  <c r="G511" i="1"/>
  <c r="C172" i="11"/>
  <c r="E172" i="11" s="1"/>
  <c r="G525" i="1"/>
  <c r="C186" i="11"/>
  <c r="E186" i="11" s="1"/>
  <c r="E623" i="1"/>
  <c r="E716" i="1" s="1"/>
  <c r="C648" i="1"/>
  <c r="M716" i="1" s="1"/>
  <c r="C715" i="1"/>
  <c r="C441" i="1"/>
  <c r="C102" i="11" s="1"/>
  <c r="E102" i="11" s="1"/>
  <c r="H531" i="1"/>
  <c r="H523" i="1"/>
  <c r="H515" i="1"/>
  <c r="G515" i="1"/>
  <c r="G544" i="1"/>
  <c r="H544" i="1" s="1"/>
  <c r="C716" i="1"/>
  <c r="I373" i="9"/>
  <c r="E694" i="1" l="1"/>
  <c r="E695" i="1"/>
  <c r="E686" i="1"/>
  <c r="E675" i="1"/>
  <c r="E671" i="1"/>
  <c r="E641" i="1"/>
  <c r="E701" i="1"/>
  <c r="E630" i="1"/>
  <c r="E711" i="1"/>
  <c r="E697" i="1"/>
  <c r="E669" i="1"/>
  <c r="E704" i="1"/>
  <c r="E631" i="1"/>
  <c r="E637" i="1"/>
  <c r="E706" i="1"/>
  <c r="E647" i="1"/>
  <c r="E681" i="1"/>
  <c r="E625" i="1"/>
  <c r="E673" i="1"/>
  <c r="E690" i="1"/>
  <c r="E707" i="1"/>
  <c r="E672" i="1"/>
  <c r="E632" i="1"/>
  <c r="E682" i="1"/>
  <c r="E646" i="1"/>
  <c r="E639" i="1"/>
  <c r="E693" i="1"/>
  <c r="E670" i="1"/>
  <c r="E627" i="1"/>
  <c r="E708" i="1"/>
  <c r="E688" i="1"/>
  <c r="E645" i="1"/>
  <c r="E685" i="1"/>
  <c r="E683" i="1"/>
  <c r="E626" i="1"/>
  <c r="E638" i="1"/>
  <c r="E628" i="1"/>
  <c r="E674" i="1"/>
  <c r="E696" i="1"/>
  <c r="E700" i="1"/>
  <c r="E633" i="1"/>
  <c r="E676" i="1"/>
  <c r="E710" i="1"/>
  <c r="E689" i="1"/>
  <c r="E679" i="1"/>
  <c r="E634" i="1"/>
  <c r="E699" i="1"/>
  <c r="E640" i="1"/>
  <c r="E677" i="1"/>
  <c r="E703" i="1"/>
  <c r="E713" i="1"/>
  <c r="E705" i="1"/>
  <c r="E687" i="1"/>
  <c r="E635" i="1"/>
  <c r="E668" i="1"/>
  <c r="E642" i="1"/>
  <c r="E702" i="1"/>
  <c r="E684" i="1"/>
  <c r="E692" i="1"/>
  <c r="E624" i="1"/>
  <c r="F624" i="1" s="1"/>
  <c r="F626" i="1" s="1"/>
  <c r="E698" i="1"/>
  <c r="E643" i="1"/>
  <c r="E636" i="1"/>
  <c r="E678" i="1"/>
  <c r="E680" i="1"/>
  <c r="E644" i="1"/>
  <c r="E712" i="1"/>
  <c r="E709" i="1"/>
  <c r="E691" i="1"/>
  <c r="F703" i="1" l="1"/>
  <c r="F701" i="1"/>
  <c r="F636" i="1"/>
  <c r="F641" i="1"/>
  <c r="F645" i="1"/>
  <c r="F635" i="1"/>
  <c r="F702" i="1"/>
  <c r="F677" i="1"/>
  <c r="F710" i="1"/>
  <c r="F675" i="1"/>
  <c r="F699" i="1"/>
  <c r="F673" i="1"/>
  <c r="F676" i="1"/>
  <c r="F679" i="1"/>
  <c r="F690" i="1"/>
  <c r="F687" i="1"/>
  <c r="F695" i="1"/>
  <c r="F627" i="1"/>
  <c r="F716" i="1"/>
  <c r="F700" i="1"/>
  <c r="F706" i="1"/>
  <c r="F681" i="1"/>
  <c r="F633" i="1"/>
  <c r="F680" i="1"/>
  <c r="F697" i="1"/>
  <c r="F711" i="1"/>
  <c r="F685" i="1"/>
  <c r="F692" i="1"/>
  <c r="F631" i="1"/>
  <c r="F682" i="1"/>
  <c r="F671" i="1"/>
  <c r="F709" i="1"/>
  <c r="F694" i="1"/>
  <c r="F689" i="1"/>
  <c r="F642" i="1"/>
  <c r="F647" i="1"/>
  <c r="F705" i="1"/>
  <c r="F688" i="1"/>
  <c r="F686" i="1"/>
  <c r="F708" i="1"/>
  <c r="F646" i="1"/>
  <c r="F672" i="1"/>
  <c r="F707" i="1"/>
  <c r="F696" i="1"/>
  <c r="F644" i="1"/>
  <c r="F628" i="1"/>
  <c r="F669" i="1"/>
  <c r="F630" i="1"/>
  <c r="F639" i="1"/>
  <c r="F678" i="1"/>
  <c r="F670" i="1"/>
  <c r="F625" i="1"/>
  <c r="G625" i="1" s="1"/>
  <c r="F629" i="1"/>
  <c r="F638" i="1"/>
  <c r="F684" i="1"/>
  <c r="F691" i="1"/>
  <c r="F713" i="1"/>
  <c r="F637" i="1"/>
  <c r="F643" i="1"/>
  <c r="F683" i="1"/>
  <c r="F704" i="1"/>
  <c r="F698" i="1"/>
  <c r="F634" i="1"/>
  <c r="F668" i="1"/>
  <c r="F712" i="1"/>
  <c r="F674" i="1"/>
  <c r="F640" i="1"/>
  <c r="F632" i="1"/>
  <c r="F693" i="1"/>
  <c r="E715" i="1"/>
  <c r="F715" i="1" l="1"/>
  <c r="G628" i="1"/>
  <c r="G705" i="1"/>
  <c r="G681" i="1"/>
  <c r="G693" i="1"/>
  <c r="G692" i="1"/>
  <c r="G670" i="1"/>
  <c r="G707" i="1"/>
  <c r="G687" i="1"/>
  <c r="G672" i="1"/>
  <c r="G636" i="1"/>
  <c r="G697" i="1"/>
  <c r="G626" i="1"/>
  <c r="G640" i="1"/>
  <c r="G713" i="1"/>
  <c r="G644" i="1"/>
  <c r="G646" i="1"/>
  <c r="G633" i="1"/>
  <c r="G647" i="1"/>
  <c r="G642" i="1"/>
  <c r="G679" i="1"/>
  <c r="G694" i="1"/>
  <c r="G688" i="1"/>
  <c r="G645" i="1"/>
  <c r="G635" i="1"/>
  <c r="G674" i="1"/>
  <c r="G686" i="1"/>
  <c r="G698" i="1"/>
  <c r="G630" i="1"/>
  <c r="G677" i="1"/>
  <c r="G631" i="1"/>
  <c r="G676" i="1"/>
  <c r="G700" i="1"/>
  <c r="G680" i="1"/>
  <c r="G710" i="1"/>
  <c r="G716" i="1"/>
  <c r="G702" i="1"/>
  <c r="G669" i="1"/>
  <c r="G704" i="1"/>
  <c r="G708" i="1"/>
  <c r="G695" i="1"/>
  <c r="G685" i="1"/>
  <c r="G632" i="1"/>
  <c r="G673" i="1"/>
  <c r="G706" i="1"/>
  <c r="G641" i="1"/>
  <c r="G634" i="1"/>
  <c r="G696" i="1"/>
  <c r="G671" i="1"/>
  <c r="G712" i="1"/>
  <c r="G691" i="1"/>
  <c r="G683" i="1"/>
  <c r="G701" i="1"/>
  <c r="G709" i="1"/>
  <c r="G682" i="1"/>
  <c r="G703" i="1"/>
  <c r="G690" i="1"/>
  <c r="G678" i="1"/>
  <c r="G643" i="1"/>
  <c r="G638" i="1"/>
  <c r="G668" i="1"/>
  <c r="G675" i="1"/>
  <c r="G711" i="1"/>
  <c r="G637" i="1"/>
  <c r="G639" i="1"/>
  <c r="G689" i="1"/>
  <c r="G699" i="1"/>
  <c r="G629" i="1"/>
  <c r="G627" i="1"/>
  <c r="G684" i="1"/>
  <c r="G715" i="1" l="1"/>
  <c r="H628" i="1"/>
  <c r="H639" i="1" l="1"/>
  <c r="H702" i="1"/>
  <c r="H631" i="1"/>
  <c r="H641" i="1"/>
  <c r="H705" i="1"/>
  <c r="H704" i="1"/>
  <c r="H712" i="1"/>
  <c r="H682" i="1"/>
  <c r="H701" i="1"/>
  <c r="H709" i="1"/>
  <c r="H685" i="1"/>
  <c r="H679" i="1"/>
  <c r="H632" i="1"/>
  <c r="H668" i="1"/>
  <c r="H646" i="1"/>
  <c r="H633" i="1"/>
  <c r="H703" i="1"/>
  <c r="H697" i="1"/>
  <c r="H687" i="1"/>
  <c r="H710" i="1"/>
  <c r="H642" i="1"/>
  <c r="H690" i="1"/>
  <c r="H635" i="1"/>
  <c r="H636" i="1"/>
  <c r="H689" i="1"/>
  <c r="H670" i="1"/>
  <c r="H673" i="1"/>
  <c r="H638" i="1"/>
  <c r="H708" i="1"/>
  <c r="H692" i="1"/>
  <c r="H640" i="1"/>
  <c r="H677" i="1"/>
  <c r="H675" i="1"/>
  <c r="H688" i="1"/>
  <c r="H711" i="1"/>
  <c r="H713" i="1"/>
  <c r="H671" i="1"/>
  <c r="H637" i="1"/>
  <c r="H645" i="1"/>
  <c r="H707" i="1"/>
  <c r="H684" i="1"/>
  <c r="H695" i="1"/>
  <c r="H643" i="1"/>
  <c r="H706" i="1"/>
  <c r="H686" i="1"/>
  <c r="H676" i="1"/>
  <c r="H669" i="1"/>
  <c r="H630" i="1"/>
  <c r="H647" i="1"/>
  <c r="H691" i="1"/>
  <c r="H698" i="1"/>
  <c r="H681" i="1"/>
  <c r="H683" i="1"/>
  <c r="H680" i="1"/>
  <c r="H672" i="1"/>
  <c r="H696" i="1"/>
  <c r="H699" i="1"/>
  <c r="H693" i="1"/>
  <c r="H634" i="1"/>
  <c r="H674" i="1"/>
  <c r="H700" i="1"/>
  <c r="H694" i="1"/>
  <c r="H629" i="1"/>
  <c r="H644" i="1"/>
  <c r="H716" i="1"/>
  <c r="H678" i="1"/>
  <c r="H715" i="1" l="1"/>
  <c r="I629" i="1"/>
  <c r="I684" i="1" l="1"/>
  <c r="I633" i="1"/>
  <c r="I674" i="1"/>
  <c r="I647" i="1"/>
  <c r="I683" i="1"/>
  <c r="I691" i="1"/>
  <c r="I682" i="1"/>
  <c r="I634" i="1"/>
  <c r="I702" i="1"/>
  <c r="I642" i="1"/>
  <c r="I646" i="1"/>
  <c r="I672" i="1"/>
  <c r="I704" i="1"/>
  <c r="I668" i="1"/>
  <c r="I675" i="1"/>
  <c r="I641" i="1"/>
  <c r="I693" i="1"/>
  <c r="I631" i="1"/>
  <c r="I709" i="1"/>
  <c r="I708" i="1"/>
  <c r="I679" i="1"/>
  <c r="I681" i="1"/>
  <c r="I689" i="1"/>
  <c r="I690" i="1"/>
  <c r="I710" i="1"/>
  <c r="I676" i="1"/>
  <c r="I677" i="1"/>
  <c r="I688" i="1"/>
  <c r="I706" i="1"/>
  <c r="I680" i="1"/>
  <c r="I695" i="1"/>
  <c r="I716" i="1"/>
  <c r="I670" i="1"/>
  <c r="I673" i="1"/>
  <c r="I707" i="1"/>
  <c r="I640" i="1"/>
  <c r="I712" i="1"/>
  <c r="I703" i="1"/>
  <c r="I678" i="1"/>
  <c r="I671" i="1"/>
  <c r="I638" i="1"/>
  <c r="I697" i="1"/>
  <c r="I687" i="1"/>
  <c r="I700" i="1"/>
  <c r="I711" i="1"/>
  <c r="I685" i="1"/>
  <c r="I696" i="1"/>
  <c r="I630" i="1"/>
  <c r="I699" i="1"/>
  <c r="I713" i="1"/>
  <c r="I644" i="1"/>
  <c r="I694" i="1"/>
  <c r="I643" i="1"/>
  <c r="I686" i="1"/>
  <c r="I669" i="1"/>
  <c r="I698" i="1"/>
  <c r="I705" i="1"/>
  <c r="I639" i="1"/>
  <c r="I635" i="1"/>
  <c r="I636" i="1"/>
  <c r="I701" i="1"/>
  <c r="I645" i="1"/>
  <c r="I637" i="1"/>
  <c r="I692" i="1"/>
  <c r="I632" i="1"/>
  <c r="I715" i="1" l="1"/>
  <c r="J630" i="1"/>
  <c r="J693" i="1" l="1"/>
  <c r="J632" i="1"/>
  <c r="J709" i="1"/>
  <c r="J712" i="1"/>
  <c r="J686" i="1"/>
  <c r="J670" i="1"/>
  <c r="J707" i="1"/>
  <c r="J700" i="1"/>
  <c r="J681" i="1"/>
  <c r="J690" i="1"/>
  <c r="J641" i="1"/>
  <c r="J638" i="1"/>
  <c r="J716" i="1"/>
  <c r="J710" i="1"/>
  <c r="J713" i="1"/>
  <c r="J668" i="1"/>
  <c r="J674" i="1"/>
  <c r="J639" i="1"/>
  <c r="J691" i="1"/>
  <c r="J704" i="1"/>
  <c r="J701" i="1"/>
  <c r="J685" i="1"/>
  <c r="J694" i="1"/>
  <c r="J697" i="1"/>
  <c r="J635" i="1"/>
  <c r="J683" i="1"/>
  <c r="J708" i="1"/>
  <c r="J675" i="1"/>
  <c r="J682" i="1"/>
  <c r="J688" i="1"/>
  <c r="J640" i="1"/>
  <c r="J680" i="1"/>
  <c r="J698" i="1"/>
  <c r="J646" i="1"/>
  <c r="J711" i="1"/>
  <c r="J689" i="1"/>
  <c r="J673" i="1"/>
  <c r="J699" i="1"/>
  <c r="J684" i="1"/>
  <c r="J636" i="1"/>
  <c r="J634" i="1"/>
  <c r="J692" i="1"/>
  <c r="J669" i="1"/>
  <c r="J644" i="1"/>
  <c r="J642" i="1"/>
  <c r="J645" i="1"/>
  <c r="J695" i="1"/>
  <c r="J637" i="1"/>
  <c r="J678" i="1"/>
  <c r="J687" i="1"/>
  <c r="J702" i="1"/>
  <c r="J696" i="1"/>
  <c r="J631" i="1"/>
  <c r="J706" i="1"/>
  <c r="J676" i="1"/>
  <c r="J677" i="1"/>
  <c r="J703" i="1"/>
  <c r="J671" i="1"/>
  <c r="J672" i="1"/>
  <c r="J679" i="1"/>
  <c r="J705" i="1"/>
  <c r="J633" i="1"/>
  <c r="J647" i="1"/>
  <c r="J643" i="1"/>
  <c r="L647" i="1" l="1"/>
  <c r="L710" i="1" s="1"/>
  <c r="K644" i="1"/>
  <c r="J715" i="1"/>
  <c r="L687" i="1" l="1"/>
  <c r="L696" i="1"/>
  <c r="L669" i="1"/>
  <c r="L699" i="1"/>
  <c r="L683" i="1"/>
  <c r="L690" i="1"/>
  <c r="L680" i="1"/>
  <c r="L709" i="1"/>
  <c r="L674" i="1"/>
  <c r="L702" i="1"/>
  <c r="L711" i="1"/>
  <c r="L685" i="1"/>
  <c r="L716" i="1"/>
  <c r="L686" i="1"/>
  <c r="L693" i="1"/>
  <c r="L676" i="1"/>
  <c r="L672" i="1"/>
  <c r="L681" i="1"/>
  <c r="L706" i="1"/>
  <c r="L713" i="1"/>
  <c r="L698" i="1"/>
  <c r="L689" i="1"/>
  <c r="L697" i="1"/>
  <c r="L692" i="1"/>
  <c r="L704" i="1"/>
  <c r="L707" i="1"/>
  <c r="L700" i="1"/>
  <c r="L677" i="1"/>
  <c r="L691" i="1"/>
  <c r="L694" i="1"/>
  <c r="L671" i="1"/>
  <c r="L673" i="1"/>
  <c r="L688" i="1"/>
  <c r="L705" i="1"/>
  <c r="L712" i="1"/>
  <c r="L684" i="1"/>
  <c r="L695" i="1"/>
  <c r="L670" i="1"/>
  <c r="L703" i="1"/>
  <c r="L682" i="1"/>
  <c r="L678" i="1"/>
  <c r="L668" i="1"/>
  <c r="L701" i="1"/>
  <c r="L679" i="1"/>
  <c r="L675" i="1"/>
  <c r="L708" i="1"/>
  <c r="K716" i="1"/>
  <c r="K678" i="1"/>
  <c r="K701" i="1"/>
  <c r="K697" i="1"/>
  <c r="K710" i="1"/>
  <c r="M710" i="1" s="1"/>
  <c r="K711" i="1"/>
  <c r="K695" i="1"/>
  <c r="M695" i="1" s="1"/>
  <c r="K696" i="1"/>
  <c r="M696" i="1" s="1"/>
  <c r="K681" i="1"/>
  <c r="K702" i="1"/>
  <c r="K675" i="1"/>
  <c r="K713" i="1"/>
  <c r="K686" i="1"/>
  <c r="K673" i="1"/>
  <c r="K679" i="1"/>
  <c r="K689" i="1"/>
  <c r="M689" i="1" s="1"/>
  <c r="K694" i="1"/>
  <c r="K671" i="1"/>
  <c r="K669" i="1"/>
  <c r="K685" i="1"/>
  <c r="K670" i="1"/>
  <c r="K668" i="1"/>
  <c r="K682" i="1"/>
  <c r="K688" i="1"/>
  <c r="M688" i="1" s="1"/>
  <c r="K672" i="1"/>
  <c r="M672" i="1" s="1"/>
  <c r="K704" i="1"/>
  <c r="M704" i="1" s="1"/>
  <c r="K712" i="1"/>
  <c r="K698" i="1"/>
  <c r="K684" i="1"/>
  <c r="K677" i="1"/>
  <c r="K692" i="1"/>
  <c r="K693" i="1"/>
  <c r="K706" i="1"/>
  <c r="M706" i="1" s="1"/>
  <c r="K703" i="1"/>
  <c r="K690" i="1"/>
  <c r="K674" i="1"/>
  <c r="K705" i="1"/>
  <c r="K683" i="1"/>
  <c r="M683" i="1" s="1"/>
  <c r="K708" i="1"/>
  <c r="K687" i="1"/>
  <c r="M687" i="1" s="1"/>
  <c r="K707" i="1"/>
  <c r="K699" i="1"/>
  <c r="M699" i="1" s="1"/>
  <c r="K700" i="1"/>
  <c r="K676" i="1"/>
  <c r="K691" i="1"/>
  <c r="M691" i="1" s="1"/>
  <c r="K680" i="1"/>
  <c r="K709" i="1"/>
  <c r="M675" i="1" l="1"/>
  <c r="M678" i="1"/>
  <c r="M674" i="1"/>
  <c r="M698" i="1"/>
  <c r="M680" i="1"/>
  <c r="M711" i="1"/>
  <c r="D215" i="9" s="1"/>
  <c r="M693" i="1"/>
  <c r="M697" i="1"/>
  <c r="M669" i="1"/>
  <c r="D23" i="9" s="1"/>
  <c r="M702" i="1"/>
  <c r="M707" i="1"/>
  <c r="G183" i="9" s="1"/>
  <c r="M705" i="1"/>
  <c r="M670" i="1"/>
  <c r="M694" i="1"/>
  <c r="M686" i="1"/>
  <c r="G87" i="9" s="1"/>
  <c r="M681" i="1"/>
  <c r="I55" i="9" s="1"/>
  <c r="M708" i="1"/>
  <c r="H183" i="9" s="1"/>
  <c r="M690" i="1"/>
  <c r="M676" i="1"/>
  <c r="M685" i="1"/>
  <c r="M713" i="1"/>
  <c r="F215" i="9" s="1"/>
  <c r="M709" i="1"/>
  <c r="I183" i="9" s="1"/>
  <c r="M684" i="1"/>
  <c r="E87" i="9" s="1"/>
  <c r="L715" i="1"/>
  <c r="M692" i="1"/>
  <c r="M682" i="1"/>
  <c r="M679" i="1"/>
  <c r="G55" i="9" s="1"/>
  <c r="M700" i="1"/>
  <c r="G151" i="9" s="1"/>
  <c r="M712" i="1"/>
  <c r="E215" i="9" s="1"/>
  <c r="M701" i="1"/>
  <c r="H151" i="9" s="1"/>
  <c r="M703" i="1"/>
  <c r="C183" i="9" s="1"/>
  <c r="M677" i="1"/>
  <c r="M668" i="1"/>
  <c r="M671" i="1"/>
  <c r="F23" i="9" s="1"/>
  <c r="M673" i="1"/>
  <c r="H23" i="9" s="1"/>
  <c r="D119" i="9"/>
  <c r="C55" i="9"/>
  <c r="H87" i="9"/>
  <c r="I23" i="9"/>
  <c r="E151" i="9"/>
  <c r="I87" i="9"/>
  <c r="C119" i="9"/>
  <c r="C151" i="9"/>
  <c r="I119" i="9"/>
  <c r="F151" i="9"/>
  <c r="D87" i="9"/>
  <c r="D183" i="9"/>
  <c r="F55" i="9"/>
  <c r="F183" i="9"/>
  <c r="G23" i="9"/>
  <c r="E23" i="9"/>
  <c r="H119" i="9"/>
  <c r="C215" i="9"/>
  <c r="E119" i="9"/>
  <c r="I151" i="9"/>
  <c r="H55" i="9"/>
  <c r="K715" i="1"/>
  <c r="F119" i="9" l="1"/>
  <c r="C23" i="9"/>
  <c r="C87" i="9"/>
  <c r="D151" i="9"/>
  <c r="F87" i="9"/>
  <c r="E183" i="9"/>
  <c r="G119" i="9"/>
  <c r="D55" i="9"/>
  <c r="M715" i="1"/>
  <c r="E55" i="9"/>
</calcChain>
</file>

<file path=xl/sharedStrings.xml><?xml version="1.0" encoding="utf-8"?>
<sst xmlns="http://schemas.openxmlformats.org/spreadsheetml/2006/main" count="4792" uniqueCount="1362">
  <si>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</si>
  <si>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</si>
  <si>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</si>
  <si>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</si>
  <si>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</si>
  <si>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</si>
  <si>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</si>
  <si>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</si>
  <si>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</si>
  <si>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</si>
  <si>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</si>
  <si>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</si>
  <si>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</si>
  <si>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</si>
  <si>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</si>
  <si>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</si>
  <si>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</si>
  <si>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</si>
  <si>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</si>
  <si>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</si>
  <si>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</si>
  <si>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</si>
  <si>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</si>
  <si>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</si>
  <si>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</si>
  <si>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</si>
  <si>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</si>
  <si>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</si>
  <si>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</si>
  <si>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</si>
  <si>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</si>
  <si>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</si>
  <si>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</si>
  <si>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</si>
  <si>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</si>
  <si>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</si>
  <si>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</si>
  <si>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</si>
  <si>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</si>
  <si>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</si>
  <si>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</si>
  <si>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</si>
  <si>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</si>
  <si>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</si>
  <si>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</si>
  <si>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</si>
  <si>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</si>
  <si>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</si>
  <si>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</si>
  <si>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</si>
  <si>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</si>
  <si>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</si>
  <si>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</si>
  <si>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</si>
  <si>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</si>
  <si>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</si>
  <si>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</si>
  <si>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</si>
  <si>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</si>
  <si>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</si>
  <si>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</si>
  <si>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</si>
  <si>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</si>
  <si>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</si>
  <si>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</si>
  <si>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</si>
  <si>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</si>
  <si>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</si>
  <si>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</si>
  <si>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</si>
  <si>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</si>
  <si>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</si>
  <si>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</si>
  <si>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</si>
  <si>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</si>
  <si>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</si>
  <si>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</si>
  <si>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</si>
  <si>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</si>
  <si>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</si>
  <si>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</si>
  <si>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</si>
  <si>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</si>
  <si>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</si>
  <si>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</si>
  <si>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</si>
  <si>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</si>
  <si>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</si>
  <si>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</si>
  <si>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</si>
  <si>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</si>
  <si>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</si>
  <si>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</si>
  <si>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</si>
  <si>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</si>
  <si>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</si>
  <si>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</si>
  <si>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</si>
  <si>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</si>
  <si>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</si>
  <si>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</si>
  <si>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</si>
  <si>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</si>
  <si>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</si>
  <si>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</si>
  <si>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</si>
  <si>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</si>
  <si>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</si>
  <si>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</si>
  <si>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</si>
  <si>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</si>
  <si>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</si>
  <si>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</si>
  <si>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</si>
  <si>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</si>
  <si>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</si>
  <si>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</si>
  <si>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</si>
  <si>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</si>
  <si>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</si>
  <si>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</si>
  <si>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</si>
  <si>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</si>
  <si>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</si>
  <si>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</si>
  <si>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</si>
  <si>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</si>
  <si>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</si>
  <si>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</si>
  <si>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</si>
  <si>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</si>
  <si>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</si>
  <si>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</si>
  <si>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</si>
  <si>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</si>
  <si>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</si>
  <si>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</si>
  <si>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</si>
  <si>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</si>
  <si>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</si>
  <si>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</si>
  <si>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</si>
  <si>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</si>
  <si>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</si>
  <si>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</si>
  <si>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</si>
  <si>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</si>
  <si>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</si>
  <si>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</si>
  <si>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</si>
  <si>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</si>
  <si>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</si>
  <si>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</si>
  <si>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</si>
  <si>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</si>
  <si>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</si>
  <si>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</si>
  <si>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</si>
  <si>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</si>
  <si>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</si>
  <si>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</si>
  <si>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</si>
  <si>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</si>
  <si>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</si>
  <si>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</si>
  <si>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</si>
  <si>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</si>
  <si>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</si>
  <si>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</si>
  <si>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</si>
  <si>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</si>
  <si>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</si>
  <si>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</si>
  <si>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</si>
  <si>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</si>
  <si>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</si>
  <si>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</si>
  <si>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</si>
  <si>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</si>
  <si>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</si>
  <si>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</si>
  <si>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</si>
  <si>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</si>
  <si>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</si>
  <si>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</si>
  <si>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</si>
  <si>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</si>
  <si>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</si>
  <si>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</si>
  <si>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</si>
  <si>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</si>
  <si>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</si>
  <si>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</si>
  <si>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</si>
  <si>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</si>
  <si>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</si>
  <si>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</si>
  <si>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</si>
  <si>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</si>
  <si>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</si>
  <si>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</si>
  <si>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</si>
  <si>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</si>
  <si>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</si>
  <si>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</si>
  <si>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</si>
  <si>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</si>
  <si>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</si>
  <si>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</si>
  <si>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</si>
  <si>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</si>
  <si>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</si>
  <si>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</si>
  <si>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</si>
  <si>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</si>
  <si>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</si>
  <si>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</si>
  <si>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</si>
  <si>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</si>
  <si>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</si>
  <si>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</si>
  <si>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</si>
  <si>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</si>
  <si>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</si>
  <si>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</si>
  <si>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</si>
  <si>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</si>
  <si>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</si>
  <si>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</si>
  <si>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</si>
  <si>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</si>
  <si>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</si>
  <si>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</si>
  <si>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</si>
  <si>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</si>
  <si>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</si>
  <si>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</si>
  <si>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</si>
  <si>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</si>
  <si>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</si>
  <si>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</si>
  <si>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</si>
  <si>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</si>
  <si>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</si>
  <si>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</si>
  <si>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</si>
  <si>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</si>
  <si>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</si>
  <si>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</si>
  <si>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</si>
  <si>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</si>
  <si>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</si>
  <si>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</si>
  <si>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</si>
  <si>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</si>
  <si>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</si>
  <si>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</si>
  <si>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</si>
  <si>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</si>
  <si>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</si>
  <si>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</si>
  <si>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</si>
  <si>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</si>
  <si>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</si>
  <si>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</si>
  <si>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</si>
  <si>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</si>
  <si>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</si>
  <si>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</si>
  <si>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</si>
  <si>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</si>
  <si>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</si>
  <si>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</si>
  <si>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</si>
  <si>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</si>
  <si>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</si>
  <si>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</si>
  <si>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</si>
  <si>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</si>
  <si>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</si>
  <si>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</si>
  <si>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</si>
  <si>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</si>
  <si>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</si>
  <si>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</si>
  <si>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</si>
  <si>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</si>
  <si>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</si>
  <si>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</si>
  <si>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</si>
  <si>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</si>
  <si>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</si>
  <si>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</si>
  <si>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</si>
  <si>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</si>
  <si>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</si>
  <si>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</si>
  <si>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</si>
  <si>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</si>
  <si>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</si>
  <si>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</si>
  <si>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</si>
  <si>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</si>
  <si>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</si>
  <si>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</si>
  <si>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</si>
  <si>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</si>
  <si>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</si>
  <si>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</si>
  <si>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</si>
  <si>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</si>
  <si>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</si>
  <si>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</si>
  <si>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</si>
  <si>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</si>
  <si>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</si>
  <si>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</si>
  <si>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</si>
  <si>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</si>
  <si>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</si>
  <si>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</si>
  <si>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</si>
  <si>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</si>
  <si>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</si>
  <si>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</si>
  <si>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</si>
  <si>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</si>
  <si>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</si>
  <si>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</si>
  <si>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</si>
  <si>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</si>
  <si>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</si>
  <si>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</si>
  <si>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</si>
  <si>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</si>
  <si>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</si>
  <si>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</si>
  <si>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</si>
  <si>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</si>
  <si>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</si>
  <si>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</si>
  <si>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</si>
  <si>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</si>
  <si>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</si>
  <si>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</si>
  <si>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</si>
  <si>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</si>
  <si>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</si>
  <si>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</si>
  <si>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</si>
  <si>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</si>
  <si>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</si>
  <si>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</si>
  <si>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</si>
  <si>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</si>
  <si>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</si>
  <si>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</si>
  <si>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</si>
  <si>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</si>
  <si>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</si>
  <si>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</si>
  <si>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</si>
  <si>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</si>
  <si>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</si>
  <si>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</si>
  <si>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</si>
  <si>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</si>
  <si>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</si>
  <si>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</si>
  <si>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</si>
  <si>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</si>
  <si>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</si>
  <si>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</si>
  <si>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</si>
  <si>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</si>
  <si>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</si>
  <si>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</si>
  <si>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</si>
  <si>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</si>
  <si>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</si>
  <si>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</si>
  <si>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</si>
  <si>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</si>
  <si>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</si>
  <si>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</si>
  <si>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</si>
  <si>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</si>
  <si>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</si>
  <si>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</si>
  <si>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</si>
  <si>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</si>
  <si>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</si>
  <si>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</si>
  <si>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</si>
  <si>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</si>
  <si>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</si>
  <si>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</si>
  <si>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</si>
  <si>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</si>
  <si>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</si>
  <si>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</si>
  <si>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</si>
  <si>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</si>
  <si>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</si>
  <si>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</si>
  <si>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</si>
  <si>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</si>
  <si>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</si>
  <si>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</si>
  <si>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</si>
  <si>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</si>
  <si>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</si>
  <si>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</si>
  <si>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</si>
  <si>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</si>
  <si>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</si>
  <si>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</si>
  <si>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</si>
  <si>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</si>
  <si>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</si>
  <si>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</si>
  <si>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</si>
  <si>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</si>
  <si>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</si>
  <si>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</si>
  <si>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</si>
  <si>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</si>
  <si>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</si>
  <si>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</si>
  <si>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</si>
  <si>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</si>
  <si>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</si>
  <si>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</si>
  <si>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</si>
  <si>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</si>
  <si>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</si>
  <si>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</si>
  <si>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</si>
  <si>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</si>
  <si>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</si>
  <si>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</si>
  <si>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</si>
  <si>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</si>
  <si>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</si>
  <si>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</si>
  <si>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</si>
  <si>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</si>
  <si>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</si>
  <si>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</si>
  <si>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</si>
  <si>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</si>
  <si>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</si>
  <si>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</si>
  <si>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</si>
  <si>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</si>
  <si>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</si>
  <si>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</si>
  <si>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</si>
  <si>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</si>
  <si>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</si>
  <si>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</si>
  <si>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</si>
  <si>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</si>
  <si>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</si>
  <si>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</si>
  <si>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</si>
  <si>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</si>
  <si>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</si>
  <si>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</si>
  <si>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</si>
  <si>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</si>
  <si>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</si>
  <si>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</si>
  <si>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</si>
  <si>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</si>
  <si>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</si>
  <si>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</si>
  <si>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</si>
  <si>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</si>
  <si>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</si>
  <si>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</si>
  <si>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</si>
  <si>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</si>
  <si>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</si>
  <si>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</si>
  <si>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</si>
  <si>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</si>
  <si>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</si>
  <si>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</si>
  <si>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</si>
  <si>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</si>
  <si>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</si>
  <si>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</si>
  <si>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</si>
  <si>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</si>
  <si>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</si>
  <si>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</si>
  <si>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</si>
  <si>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</si>
  <si>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</si>
  <si>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</si>
  <si>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</si>
  <si>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</si>
  <si>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</si>
  <si>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</si>
  <si>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</si>
  <si>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</si>
  <si>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</si>
  <si>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</si>
  <si>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</si>
  <si>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</si>
  <si>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</si>
  <si>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</si>
  <si>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</si>
  <si>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</si>
  <si>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</si>
  <si>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</si>
  <si>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</si>
  <si>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</si>
  <si>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</si>
  <si>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</si>
  <si>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</si>
  <si>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</si>
  <si>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</si>
  <si>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</si>
  <si>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</si>
  <si>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</si>
  <si>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</si>
  <si>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</si>
  <si>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</si>
  <si>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</si>
  <si>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</si>
  <si>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</si>
  <si>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</si>
  <si>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</si>
  <si>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</si>
  <si>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</si>
  <si>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</si>
  <si>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</si>
  <si>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</si>
  <si>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</si>
  <si>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</si>
  <si>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</si>
  <si>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</si>
  <si>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</si>
  <si>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</si>
  <si>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</si>
  <si>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</si>
  <si>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</si>
  <si>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</si>
  <si>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</si>
  <si>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</si>
  <si>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</si>
  <si>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</si>
  <si>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</si>
  <si>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</si>
  <si>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</si>
  <si>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</si>
  <si>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</si>
  <si>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</si>
  <si>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</si>
  <si>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</si>
  <si>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</si>
  <si>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</si>
  <si>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</si>
  <si>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</si>
  <si>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</si>
  <si>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</si>
  <si>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</si>
  <si>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</si>
  <si>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</si>
  <si>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</si>
  <si>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</si>
  <si>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</si>
  <si>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</si>
  <si>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</si>
  <si>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</si>
  <si>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</si>
  <si>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</si>
  <si>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</si>
  <si>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</si>
  <si>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</si>
  <si>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</si>
  <si>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</si>
  <si>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</si>
  <si>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</si>
  <si>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</si>
  <si>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</si>
  <si>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</si>
  <si>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</si>
  <si>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</si>
  <si>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</si>
  <si>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</si>
  <si>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</si>
  <si>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</si>
  <si>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</si>
  <si>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</si>
  <si>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</si>
  <si>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</si>
  <si>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</si>
  <si>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</si>
  <si>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</si>
  <si>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</si>
  <si>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</si>
  <si>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</si>
  <si>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</si>
  <si>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</si>
  <si>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</si>
  <si>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</si>
  <si>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</si>
  <si>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</si>
  <si>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</si>
  <si>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</si>
  <si>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</si>
  <si>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</si>
  <si>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</si>
  <si>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</si>
  <si>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</si>
  <si>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</si>
  <si>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</si>
  <si>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</si>
  <si>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</si>
  <si>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</si>
  <si>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</si>
  <si>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</si>
  <si>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</si>
  <si>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</si>
  <si>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</si>
  <si>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</si>
  <si>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</si>
  <si>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</si>
  <si>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</si>
  <si>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</si>
  <si>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</si>
  <si>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</si>
  <si>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</si>
  <si>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</si>
  <si>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</si>
  <si>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</si>
  <si>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</si>
  <si>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</si>
  <si>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</si>
  <si>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</si>
  <si>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</si>
  <si>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</si>
  <si>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</si>
  <si>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</si>
  <si>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</si>
  <si>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</si>
  <si>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</si>
  <si>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</si>
  <si>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</si>
  <si>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</si>
  <si>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</si>
  <si>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</si>
  <si>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</si>
  <si>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</si>
  <si>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</si>
  <si>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</si>
  <si>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</si>
  <si>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</si>
  <si>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</si>
  <si>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</si>
  <si>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</si>
  <si>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</si>
  <si>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</si>
  <si>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</si>
  <si>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</si>
  <si>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</si>
  <si>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</si>
  <si>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</si>
  <si>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</si>
  <si>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</si>
  <si>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</si>
  <si>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</si>
  <si>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</si>
  <si>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</si>
  <si>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</si>
  <si>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</si>
  <si>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</si>
  <si>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</si>
  <si>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</si>
  <si>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</si>
  <si>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</si>
  <si>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</si>
  <si>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</si>
  <si>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</si>
  <si>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</si>
  <si>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</si>
  <si>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</si>
  <si>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</si>
  <si>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</si>
  <si>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</si>
  <si>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</si>
  <si>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</si>
  <si>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</si>
  <si>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</si>
  <si>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</si>
  <si>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</si>
  <si>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</si>
  <si>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</si>
  <si>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</si>
  <si>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</si>
  <si>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</si>
  <si>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</si>
  <si>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</si>
  <si>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</si>
  <si>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</si>
  <si>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</si>
  <si>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</si>
  <si>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</si>
  <si>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</si>
  <si>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</si>
  <si>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</si>
  <si>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</si>
  <si>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</si>
  <si>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</si>
  <si>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</si>
  <si>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</si>
  <si>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</si>
  <si>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</si>
  <si>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</si>
  <si>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</si>
  <si>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</si>
  <si>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</si>
  <si>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</si>
  <si>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</si>
  <si>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</si>
  <si>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</si>
  <si>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</si>
  <si>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</si>
  <si>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</si>
  <si>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</si>
  <si>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</si>
  <si>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</si>
  <si>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</si>
  <si>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</si>
  <si>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</si>
  <si>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</si>
  <si>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</si>
  <si>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</si>
  <si>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</si>
  <si>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</si>
  <si>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</si>
  <si>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</si>
  <si>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</si>
  <si>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</si>
  <si>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</si>
  <si>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</si>
  <si>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</si>
  <si>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</si>
  <si>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</si>
  <si>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</si>
  <si>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</si>
  <si>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</si>
  <si>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</si>
  <si>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</si>
  <si>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</si>
  <si>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</si>
  <si>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</si>
  <si>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</si>
  <si>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</si>
  <si>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</si>
  <si>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</si>
  <si>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</si>
  <si>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</si>
  <si>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</si>
  <si>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</si>
  <si>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</si>
  <si>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</si>
  <si>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</si>
  <si>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</si>
  <si>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</si>
  <si>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</si>
  <si>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</si>
  <si>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</si>
  <si>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</si>
  <si>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</si>
  <si>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</si>
  <si>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</si>
  <si>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</si>
  <si>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</si>
  <si>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</si>
  <si>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</si>
  <si>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</si>
  <si>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</si>
  <si>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</si>
  <si>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</si>
  <si>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</si>
  <si>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</si>
  <si>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</si>
  <si>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</si>
  <si>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</si>
  <si>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</si>
  <si>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</si>
  <si>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</si>
  <si>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</si>
  <si>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</si>
  <si>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</si>
  <si>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</si>
  <si>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</si>
  <si>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</si>
  <si>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</si>
  <si>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</si>
  <si>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</si>
  <si>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</si>
  <si>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</si>
  <si>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</si>
  <si>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</si>
  <si>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</si>
  <si>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</si>
  <si>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</si>
  <si>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</si>
  <si>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</si>
  <si>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</si>
  <si>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</si>
  <si>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</si>
  <si>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</si>
  <si>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</si>
  <si>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</si>
  <si>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</si>
  <si>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</si>
  <si>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</si>
  <si>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</si>
  <si>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</si>
  <si>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</si>
  <si>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</si>
  <si>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</si>
  <si>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</si>
  <si>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</si>
  <si>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</si>
  <si>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</si>
  <si>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</si>
  <si>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</si>
  <si>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</si>
  <si>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</si>
  <si>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</si>
  <si>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</si>
  <si>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</si>
  <si>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</si>
  <si>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</si>
  <si>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</si>
  <si>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</si>
  <si>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</si>
  <si>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</si>
  <si>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</si>
  <si>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</si>
  <si>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</si>
  <si>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</si>
  <si>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</si>
  <si>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</si>
  <si>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</si>
  <si>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</si>
  <si>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</si>
  <si>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</si>
  <si>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</si>
  <si>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</si>
  <si>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</si>
  <si>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</si>
  <si>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</si>
  <si>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</si>
  <si>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</si>
  <si>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</si>
  <si>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</si>
  <si>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</si>
  <si>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</si>
  <si>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</si>
  <si>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</si>
  <si>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</si>
  <si>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</si>
  <si>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</si>
  <si>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</si>
  <si>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</si>
  <si>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</si>
  <si>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</si>
  <si>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</si>
  <si>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</si>
  <si>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</si>
  <si>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</si>
  <si>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</si>
  <si>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</si>
  <si>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</si>
  <si>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</si>
  <si>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</si>
  <si>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</si>
  <si>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</si>
  <si>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</si>
  <si>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</si>
  <si>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</si>
  <si>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</si>
  <si>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</si>
  <si>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</si>
  <si>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</si>
  <si>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</si>
  <si>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</si>
  <si>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</si>
  <si>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</si>
  <si>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</si>
  <si>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</si>
  <si>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</si>
  <si>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</si>
  <si>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</si>
  <si>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</si>
  <si>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</si>
  <si>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</si>
  <si>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</si>
  <si>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</si>
  <si>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</si>
  <si>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</si>
  <si>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</si>
  <si>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</si>
  <si>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</si>
  <si>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</si>
  <si>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</si>
  <si>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</si>
  <si>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</si>
  <si>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</si>
  <si>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</si>
  <si>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</si>
  <si>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</si>
  <si>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</si>
  <si>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</si>
  <si>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</si>
  <si>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</si>
  <si>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</si>
  <si>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</si>
  <si>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</si>
  <si>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</si>
  <si>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</si>
  <si>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</si>
  <si>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</si>
  <si>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</si>
  <si>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</si>
  <si>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</si>
  <si>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</si>
  <si>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</si>
  <si>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</si>
  <si>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</si>
  <si>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</si>
  <si>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</si>
  <si>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</si>
  <si>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</si>
  <si>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</si>
  <si>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</si>
  <si>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</si>
  <si>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</si>
  <si>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</si>
  <si>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</si>
  <si>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</si>
  <si>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</si>
  <si>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</si>
  <si>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</si>
  <si>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</si>
  <si>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</si>
  <si>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</si>
  <si>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</si>
  <si>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</si>
  <si>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</si>
  <si>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</si>
  <si>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</si>
  <si>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</si>
  <si>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</si>
  <si>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</si>
  <si>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</si>
  <si>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</si>
  <si>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</si>
  <si>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</si>
  <si>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</si>
  <si>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</si>
  <si>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</si>
  <si>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</si>
  <si>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</si>
  <si>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</si>
  <si>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</si>
  <si>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</si>
  <si>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</si>
  <si>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</si>
  <si>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</si>
  <si>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</si>
  <si>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</si>
  <si>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</si>
  <si>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</si>
  <si>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</si>
  <si>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</si>
  <si>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</si>
  <si>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</si>
  <si>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</si>
  <si>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</si>
  <si>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</si>
  <si>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</si>
  <si>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</si>
  <si>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</si>
  <si>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</si>
  <si>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</si>
  <si>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</si>
  <si>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</si>
  <si>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</si>
  <si>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</si>
  <si>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</si>
  <si>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</si>
  <si>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</si>
  <si>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</si>
  <si>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</si>
  <si>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</si>
  <si>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</si>
  <si>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</si>
  <si>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</si>
  <si>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</si>
  <si>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</si>
  <si>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</si>
  <si>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</si>
  <si>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</si>
  <si>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</si>
  <si>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</si>
  <si>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</si>
  <si>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</si>
  <si>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</si>
  <si>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</si>
  <si>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</si>
  <si>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</si>
  <si>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</si>
  <si>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</si>
  <si>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</si>
  <si>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</si>
  <si>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</si>
  <si>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</si>
  <si>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</si>
  <si>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</si>
  <si>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</si>
  <si>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</si>
  <si>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</si>
  <si>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</si>
  <si>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</si>
  <si>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</si>
  <si>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</si>
  <si>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</si>
  <si>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</si>
  <si>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</si>
  <si>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</si>
  <si>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</si>
  <si>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</si>
  <si>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</si>
  <si>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</si>
  <si>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</si>
  <si>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</si>
  <si>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</si>
  <si>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</si>
  <si>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</si>
  <si>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</si>
  <si>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</si>
  <si>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</si>
  <si>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</si>
  <si>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</si>
  <si>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</si>
  <si>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</si>
  <si>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</si>
  <si>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</si>
  <si>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</si>
  <si>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</si>
  <si>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</si>
  <si>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</si>
  <si>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</si>
  <si>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</si>
  <si>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</si>
  <si>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</si>
  <si>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</si>
  <si>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</si>
  <si>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</si>
  <si>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</si>
  <si>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</si>
  <si>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</si>
  <si>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</si>
  <si>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</si>
  <si>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</si>
  <si>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</si>
  <si>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</si>
  <si>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</si>
  <si>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</si>
  <si>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</si>
  <si>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</si>
  <si>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</si>
  <si>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</si>
  <si>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</si>
  <si>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</si>
  <si>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</si>
  <si>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</si>
  <si>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</si>
  <si>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</si>
  <si>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</si>
  <si>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</si>
  <si>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</si>
  <si>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</si>
  <si>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</si>
  <si>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</si>
  <si>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</si>
  <si>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</si>
  <si>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</si>
  <si>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</si>
  <si>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</si>
  <si>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</si>
  <si>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</si>
  <si>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</si>
  <si>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</si>
  <si>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</si>
  <si>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</si>
  <si>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</si>
  <si>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</si>
  <si>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</si>
  <si>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</si>
  <si>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</si>
  <si>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</si>
  <si>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</si>
  <si>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</si>
  <si>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</si>
  <si>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</si>
  <si>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</si>
  <si>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</si>
  <si>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</si>
  <si>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</si>
  <si>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</si>
  <si>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</si>
  <si>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</si>
  <si>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</si>
  <si>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</si>
  <si>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</si>
  <si>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</si>
  <si>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</si>
  <si>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</si>
  <si>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</si>
  <si>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</si>
  <si>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</si>
  <si>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</si>
  <si>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</si>
  <si>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</si>
  <si>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</si>
  <si>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</si>
  <si>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</si>
  <si>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</si>
  <si>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</si>
  <si>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</si>
  <si>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</si>
  <si>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</si>
  <si>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</si>
  <si>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</si>
  <si>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</si>
  <si>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</si>
  <si>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</si>
  <si>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</si>
  <si>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</si>
  <si>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</si>
  <si>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</si>
  <si>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</si>
  <si>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</si>
  <si>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</si>
  <si>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</si>
  <si>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</si>
  <si>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</si>
  <si>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</si>
  <si>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</si>
  <si>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</si>
  <si>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</si>
  <si>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</si>
  <si>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</si>
  <si>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</si>
  <si>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</si>
  <si>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</si>
  <si>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</si>
  <si>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</si>
  <si>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</si>
  <si>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</si>
  <si>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</si>
  <si>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</si>
  <si>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</si>
  <si>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</si>
  <si>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</si>
  <si>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</si>
  <si>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</si>
  <si>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</si>
  <si>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</si>
  <si>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</si>
  <si>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</si>
  <si>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</si>
  <si>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</si>
  <si>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</si>
  <si>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</si>
  <si>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</si>
  <si>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</si>
  <si>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</si>
  <si>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</si>
  <si>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</si>
  <si>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</si>
  <si>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</si>
  <si>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</si>
  <si>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</si>
  <si>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</si>
  <si>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</si>
  <si>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</si>
  <si>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</si>
  <si>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</si>
  <si>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</si>
  <si>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</si>
  <si>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</si>
  <si>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</si>
  <si>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</si>
  <si>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</si>
  <si>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</si>
  <si>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</si>
  <si>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</si>
  <si>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</si>
  <si>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</si>
  <si>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</si>
  <si>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</si>
  <si>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</si>
  <si>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</si>
  <si>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</si>
  <si>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</si>
  <si>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</si>
  <si>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</si>
  <si>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</si>
  <si>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</si>
  <si>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</si>
  <si>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</si>
  <si>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</si>
  <si>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</si>
  <si>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</si>
  <si>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</si>
  <si>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</si>
  <si>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</si>
  <si>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</si>
  <si>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</si>
  <si>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</si>
  <si>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</si>
  <si>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</si>
  <si>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</si>
  <si>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</si>
  <si>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</si>
  <si>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</si>
  <si>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</si>
  <si>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</si>
  <si>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</si>
  <si>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</si>
  <si>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</si>
  <si>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</si>
  <si>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</si>
  <si>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</si>
  <si>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</si>
  <si>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</si>
  <si>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</si>
  <si>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</si>
  <si>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</si>
  <si>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</si>
  <si>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</si>
  <si>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</si>
  <si>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</si>
  <si>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</si>
  <si>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</si>
  <si>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</si>
  <si>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</si>
  <si>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</si>
  <si>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</si>
  <si>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</si>
  <si>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</si>
  <si>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</si>
  <si>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</si>
  <si>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</si>
  <si>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</si>
  <si>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2016</t>
  </si>
  <si>
    <t>06/30/2018</t>
  </si>
  <si>
    <t>King</t>
  </si>
  <si>
    <t>Burien, WA 98166</t>
  </si>
  <si>
    <t>Michael Fitzgerald</t>
  </si>
  <si>
    <t>202</t>
  </si>
  <si>
    <t>The Regional Hospital for Respiratory and Complex Care</t>
  </si>
  <si>
    <t>16251 Sylvester Road SW</t>
  </si>
  <si>
    <t>Anne McBride</t>
  </si>
  <si>
    <t>206-248-4527</t>
  </si>
  <si>
    <t>206-577-3808</t>
  </si>
  <si>
    <t>abels</t>
  </si>
  <si>
    <t>Surgery</t>
  </si>
  <si>
    <t>IV Therapy</t>
  </si>
  <si>
    <t>MRI</t>
  </si>
  <si>
    <t>CT Scan</t>
  </si>
  <si>
    <t>Other Admin</t>
  </si>
  <si>
    <t>Lab</t>
  </si>
  <si>
    <t>Radiology</t>
  </si>
  <si>
    <t>EKG</t>
  </si>
  <si>
    <t>I/S</t>
  </si>
  <si>
    <t>Variance</t>
  </si>
  <si>
    <t>Variance from Data tab</t>
  </si>
  <si>
    <t>FTE</t>
  </si>
  <si>
    <t>306</t>
  </si>
  <si>
    <t>6070 Acute</t>
  </si>
  <si>
    <t>7180 Respiratory Therapy</t>
  </si>
  <si>
    <t xml:space="preserve">7190 Dialysis </t>
  </si>
  <si>
    <t>8320 Dietary</t>
  </si>
  <si>
    <t>8360 Social Services</t>
  </si>
  <si>
    <t>8420 Purchasing</t>
  </si>
  <si>
    <t>8560 Admitting</t>
  </si>
  <si>
    <t>8610 Administration</t>
  </si>
  <si>
    <t>8630 Public Relations</t>
  </si>
  <si>
    <t>8650 Personnel</t>
  </si>
  <si>
    <t>8740  Education</t>
  </si>
  <si>
    <t>8790  Other Admin</t>
  </si>
  <si>
    <t>306 Total</t>
  </si>
  <si>
    <t>from data tab</t>
  </si>
  <si>
    <t>Monthly Meal Counts:</t>
  </si>
  <si>
    <t>4 ALDER - overflow (3005106)</t>
  </si>
  <si>
    <t>4 CEDAR - FAMILY BIRTH (Includes Daddy Trays) (3515106)</t>
  </si>
  <si>
    <t>5 ALDER- CRIT CARE/ICU/Telemetry/IMC (3400106)</t>
  </si>
  <si>
    <t>5 CEDAR - REGIONAL HOSPITAL (3950306)</t>
  </si>
  <si>
    <t>6 BIRCH - MED/SURG (3000106)</t>
  </si>
  <si>
    <t>CANCER CENTER (5160106)</t>
  </si>
  <si>
    <t>ER (3800106)</t>
  </si>
  <si>
    <t>5 Birch OBS (3210106)</t>
  </si>
  <si>
    <t>SPU (3240106)</t>
  </si>
  <si>
    <t>Radiology (4810106)</t>
  </si>
  <si>
    <t>Sleep Center (5050106)</t>
  </si>
  <si>
    <t>Other (Guest Trays, Nourishments and None)</t>
  </si>
  <si>
    <t>Supplement/Meal Equiv</t>
  </si>
  <si>
    <t>Row</t>
  </si>
  <si>
    <t>Sum of Inpatient services gross revenue</t>
  </si>
  <si>
    <t>Sum of Total Outpatient Rev</t>
  </si>
  <si>
    <t>Sum of Total nonpatient revenues</t>
  </si>
  <si>
    <t>Sum of Total operating revenue</t>
  </si>
  <si>
    <t>Sum of Salaries and wages</t>
  </si>
  <si>
    <t>Sum of Employee benefits</t>
  </si>
  <si>
    <t>Sum of Medical professional fees</t>
  </si>
  <si>
    <t>Sum of Utilities expense</t>
  </si>
  <si>
    <t>Sum of Rentals and leases</t>
  </si>
  <si>
    <t>Sum of Depreciation and amortization</t>
  </si>
  <si>
    <t>Gran</t>
  </si>
  <si>
    <t>Sum of Insurance expense</t>
  </si>
  <si>
    <t>Sum of Other expenses</t>
  </si>
  <si>
    <t>Sum of Supplies expense</t>
  </si>
  <si>
    <t>Sum of Total operating expenses</t>
  </si>
  <si>
    <t>Sum of Nonoperating gains (losses)</t>
  </si>
  <si>
    <t>Sum of Income Statement</t>
  </si>
  <si>
    <t>d Total</t>
  </si>
  <si>
    <t>Regional by DOH accts 2018</t>
  </si>
  <si>
    <t>Sum of Purchased services</t>
  </si>
  <si>
    <t>Regional by DOH Acct FY17</t>
  </si>
  <si>
    <t>Row Labels</t>
  </si>
  <si>
    <t>7020  Surgery</t>
  </si>
  <si>
    <t>7060 IV Therapy</t>
  </si>
  <si>
    <t>7070 Lab</t>
  </si>
  <si>
    <t>7110 EKG</t>
  </si>
  <si>
    <t>7120 MRI</t>
  </si>
  <si>
    <t>7130 CT Scan</t>
  </si>
  <si>
    <t>7140  Radiology</t>
  </si>
  <si>
    <t>7140 Radiology</t>
  </si>
  <si>
    <t>7170 Pharmacy</t>
  </si>
  <si>
    <t>7200 Physical Therapy</t>
  </si>
  <si>
    <t>7310 Occupational Therapy</t>
  </si>
  <si>
    <t>7320 Speech Therapy</t>
  </si>
  <si>
    <t>8460 Housekeeping</t>
  </si>
  <si>
    <t>8690 Medical Records</t>
  </si>
  <si>
    <t>8700 Medical Staff</t>
  </si>
  <si>
    <t>8900  Unassigned</t>
  </si>
  <si>
    <t>Grand Total</t>
  </si>
  <si>
    <t>Total I/S</t>
  </si>
  <si>
    <t>Medical Supplies</t>
  </si>
  <si>
    <t>Patient Acctg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</si>
</sst>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m/d/yy;@"/>
  </numFmts>
  <fonts count="1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Courier"/>
    </font>
    <font>
      <b/>
      <sz val="12"/>
      <name val="Courie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0" fontId="1" fillId="0" borderId="0"/>
    <xf numFmtId="43" fontId="1" fillId="0" borderId="0" applyFont="0" applyFill="0" applyBorder="0" applyAlignment="0" applyProtection="0"/>
  </cellStyleXfs>
  <cellXfs count="34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0" fillId="0" borderId="0" xfId="0"/>
    <xf numFmtId="0" fontId="0" fillId="0" borderId="0" xfId="0" applyNumberFormat="1"/>
    <xf numFmtId="0" fontId="15" fillId="0" borderId="0" xfId="0" applyNumberFormat="1" applyFont="1"/>
    <xf numFmtId="37" fontId="15" fillId="0" borderId="0" xfId="0" applyFont="1"/>
    <xf numFmtId="0" fontId="1" fillId="0" borderId="1" xfId="0" applyNumberFormat="1" applyFont="1" applyBorder="1"/>
    <xf numFmtId="37" fontId="1" fillId="0" borderId="1" xfId="0" applyFont="1" applyBorder="1"/>
    <xf numFmtId="0" fontId="1" fillId="0" borderId="0" xfId="0" applyNumberFormat="1" applyFont="1"/>
    <xf numFmtId="37" fontId="1" fillId="0" borderId="0" xfId="0" applyFont="1"/>
    <xf numFmtId="0" fontId="15" fillId="9" borderId="0" xfId="0" applyNumberFormat="1" applyFont="1" applyFill="1"/>
    <xf numFmtId="0" fontId="1" fillId="10" borderId="1" xfId="0" applyNumberFormat="1" applyFont="1" applyFill="1" applyBorder="1"/>
    <xf numFmtId="37" fontId="1" fillId="10" borderId="1" xfId="0" applyFont="1" applyFill="1" applyBorder="1"/>
    <xf numFmtId="37" fontId="0" fillId="11" borderId="0" xfId="0" applyFill="1"/>
    <xf numFmtId="0" fontId="1" fillId="8" borderId="1" xfId="0" applyNumberFormat="1" applyFont="1" applyFill="1" applyBorder="1"/>
    <xf numFmtId="37" fontId="1" fillId="8" borderId="1" xfId="0" applyFont="1" applyFill="1" applyBorder="1"/>
    <xf numFmtId="37" fontId="0" fillId="0" borderId="1" xfId="0" applyBorder="1"/>
    <xf numFmtId="37" fontId="0" fillId="0" borderId="11" xfId="0" applyBorder="1"/>
    <xf numFmtId="0" fontId="0" fillId="0" borderId="31" xfId="0" applyNumberFormat="1" applyBorder="1"/>
    <xf numFmtId="37" fontId="0" fillId="0" borderId="31" xfId="0" applyBorder="1"/>
    <xf numFmtId="0" fontId="0" fillId="12" borderId="0" xfId="0" applyNumberFormat="1" applyFill="1"/>
    <xf numFmtId="0" fontId="16" fillId="12" borderId="0" xfId="0" applyNumberFormat="1" applyFont="1" applyFill="1"/>
    <xf numFmtId="37" fontId="14" fillId="0" borderId="0" xfId="0" applyFont="1"/>
    <xf numFmtId="17" fontId="1" fillId="0" borderId="0" xfId="0" applyNumberFormat="1" applyFont="1"/>
    <xf numFmtId="165" fontId="1" fillId="0" borderId="0" xfId="6" applyNumberFormat="1" applyFont="1"/>
    <xf numFmtId="165" fontId="0" fillId="0" borderId="0" xfId="1" applyNumberFormat="1" applyFont="1"/>
    <xf numFmtId="43" fontId="0" fillId="0" borderId="0" xfId="1" applyFont="1"/>
    <xf numFmtId="165" fontId="0" fillId="0" borderId="0" xfId="0" applyNumberFormat="1"/>
    <xf numFmtId="165" fontId="1" fillId="0" borderId="6" xfId="0" applyNumberFormat="1" applyFont="1" applyBorder="1"/>
    <xf numFmtId="165" fontId="1" fillId="0" borderId="6" xfId="0" applyNumberFormat="1" applyFont="1" applyFill="1" applyBorder="1"/>
    <xf numFmtId="43" fontId="1" fillId="0" borderId="0" xfId="1" applyFont="1" applyBorder="1"/>
    <xf numFmtId="37" fontId="0" fillId="0" borderId="0" xfId="0" applyBorder="1"/>
    <xf numFmtId="165" fontId="0" fillId="0" borderId="0" xfId="1" applyNumberFormat="1" applyFont="1" applyBorder="1"/>
    <xf numFmtId="165" fontId="1" fillId="0" borderId="0" xfId="1" applyNumberFormat="1" applyFont="1"/>
    <xf numFmtId="165" fontId="1" fillId="0" borderId="0" xfId="0" applyNumberFormat="1" applyFont="1"/>
    <xf numFmtId="165" fontId="1" fillId="0" borderId="31" xfId="0" applyNumberFormat="1" applyFont="1" applyBorder="1"/>
    <xf numFmtId="165" fontId="1" fillId="12" borderId="31" xfId="0" applyNumberFormat="1" applyFont="1" applyFill="1" applyBorder="1"/>
    <xf numFmtId="17" fontId="0" fillId="0" borderId="1" xfId="0" applyNumberFormat="1" applyBorder="1"/>
    <xf numFmtId="37" fontId="0" fillId="0" borderId="1" xfId="0" applyBorder="1" applyAlignment="1">
      <alignment horizontal="center"/>
    </xf>
    <xf numFmtId="165" fontId="1" fillId="0" borderId="1" xfId="6" applyNumberFormat="1" applyFont="1" applyBorder="1"/>
    <xf numFmtId="165" fontId="0" fillId="0" borderId="1" xfId="1" applyNumberFormat="1" applyFont="1" applyBorder="1"/>
    <xf numFmtId="43" fontId="0" fillId="0" borderId="1" xfId="1" applyFont="1" applyBorder="1"/>
    <xf numFmtId="165" fontId="0" fillId="0" borderId="1" xfId="0" applyNumberFormat="1" applyBorder="1"/>
    <xf numFmtId="17" fontId="1" fillId="12" borderId="0" xfId="0" applyNumberFormat="1" applyFont="1" applyFill="1"/>
    <xf numFmtId="165" fontId="1" fillId="12" borderId="1" xfId="6" applyNumberFormat="1" applyFont="1" applyFill="1" applyBorder="1"/>
    <xf numFmtId="165" fontId="0" fillId="12" borderId="1" xfId="1" applyNumberFormat="1" applyFont="1" applyFill="1" applyBorder="1"/>
    <xf numFmtId="43" fontId="0" fillId="12" borderId="1" xfId="1" applyFont="1" applyFill="1" applyBorder="1"/>
    <xf numFmtId="165" fontId="0" fillId="12" borderId="1" xfId="0" applyNumberFormat="1" applyFill="1" applyBorder="1"/>
    <xf numFmtId="167" fontId="0" fillId="0" borderId="1" xfId="0" applyNumberFormat="1" applyBorder="1"/>
    <xf numFmtId="37" fontId="1" fillId="0" borderId="22" xfId="0" applyFont="1" applyBorder="1"/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43" fontId="0" fillId="0" borderId="11" xfId="1" applyFont="1" applyBorder="1"/>
    <xf numFmtId="43" fontId="0" fillId="0" borderId="31" xfId="1" applyFont="1" applyBorder="1"/>
    <xf numFmtId="43" fontId="0" fillId="11" borderId="0" xfId="1" applyFont="1" applyFill="1"/>
    <xf numFmtId="0" fontId="1" fillId="13" borderId="1" xfId="0" applyNumberFormat="1" applyFont="1" applyFill="1" applyBorder="1"/>
    <xf numFmtId="37" fontId="1" fillId="13" borderId="1" xfId="0" applyFont="1" applyFill="1" applyBorder="1"/>
    <xf numFmtId="37" fontId="0" fillId="8" borderId="0" xfId="0" applyFill="1"/>
    <xf numFmtId="0" fontId="1" fillId="0" borderId="1" xfId="0" applyNumberFormat="1" applyFont="1" applyFill="1" applyBorder="1"/>
    <xf numFmtId="37" fontId="1" fillId="0" borderId="1" xfId="0" applyFont="1" applyFill="1" applyBorder="1"/>
    <xf numFmtId="37" fontId="0" fillId="0" borderId="0" xfId="0" applyFill="1"/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Comma 2" xfId="6"/>
    <cellStyle name="Hyperlink" xfId="2" builtinId="8"/>
    <cellStyle name="Normal" xfId="0" builtinId="0"/>
    <cellStyle name="Normal 2" xfId="5"/>
    <cellStyle name="Normal 6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334">
        <v>1850057</v>
      </c>
      <c r="C47" s="335">
        <f>IF(ISERR(VLOOKUP(VALUE(C44),'reg data'!$A$4:$S$52,8,0)="TRUE"),0,VLOOKUP(VALUE(C44),'reg data'!$A$4:$S$52,8,0))</f>
        <v>0</v>
      </c>
      <c r="D47" s="335">
        <f>IF(ISERR(VLOOKUP(VALUE(D44),'reg data'!$A$4:$S$52,8,0)="TRUE"),0,VLOOKUP(VALUE(D44),'reg data'!$A$4:$S$52,8,0))</f>
        <v>0</v>
      </c>
      <c r="E47" s="335">
        <f>IF(ISERR(VLOOKUP(VALUE(E44),'reg data'!$A$4:$S$52,8,0)="TRUE"),0,VLOOKUP(VALUE(E44),'reg data'!$A$4:$S$52,8,0))+2281</f>
        <v>1260811</v>
      </c>
      <c r="F47" s="335">
        <f>IF(ISERR(VLOOKUP(VALUE(F44),'reg data'!$A$4:$S$52,8,0)="TRUE"),0,VLOOKUP(VALUE(F44),'reg data'!$A$4:$S$52,8,0))</f>
        <v>0</v>
      </c>
      <c r="G47" s="335">
        <f>IF(ISERR(VLOOKUP(VALUE(G44),'reg data'!$A$4:$S$52,8,0)="TRUE"),0,VLOOKUP(VALUE(G44),'reg data'!$A$4:$S$52,8,0))</f>
        <v>0</v>
      </c>
      <c r="H47" s="335">
        <f>IF(ISERR(VLOOKUP(VALUE(H44),'reg data'!$A$4:$S$52,8,0)="TRUE"),0,VLOOKUP(VALUE(H44),'reg data'!$A$4:$S$52,8,0))</f>
        <v>0</v>
      </c>
      <c r="I47" s="335">
        <f>IF(ISERR(VLOOKUP(VALUE(I44),'reg data'!$A$4:$S$52,8,0)="TRUE"),0,VLOOKUP(VALUE(I44),'reg data'!$A$4:$S$52,8,0))</f>
        <v>0</v>
      </c>
      <c r="J47" s="335">
        <f>IF(ISERR(VLOOKUP(VALUE(J44),'reg data'!$A$4:$S$52,8,0)="TRUE"),0,VLOOKUP(VALUE(J44),'reg data'!$A$4:$S$52,8,0))</f>
        <v>0</v>
      </c>
      <c r="K47" s="335">
        <f>IF(ISERR(VLOOKUP(VALUE(K44),'reg data'!$A$4:$S$52,8,0)="TRUE"),0,VLOOKUP(VALUE(K44),'reg data'!$A$4:$S$52,8,0))</f>
        <v>0</v>
      </c>
      <c r="L47" s="335">
        <f>IF(ISERR(VLOOKUP(VALUE(L44),'reg data'!$A$4:$S$52,8,0)="TRUE"),0,VLOOKUP(VALUE(L44),'reg data'!$A$4:$S$52,8,0))</f>
        <v>0</v>
      </c>
      <c r="M47" s="335">
        <f>IF(ISERR(VLOOKUP(VALUE(M44),'reg data'!$A$4:$S$52,8,0)="TRUE"),0,VLOOKUP(VALUE(M44),'reg data'!$A$4:$S$52,8,0))</f>
        <v>0</v>
      </c>
      <c r="N47" s="335">
        <f>IF(ISERR(VLOOKUP(VALUE(N44),'reg data'!$A$4:$S$52,8,0)="TRUE"),0,VLOOKUP(VALUE(N44),'reg data'!$A$4:$S$52,8,0))</f>
        <v>0</v>
      </c>
      <c r="O47" s="335">
        <f>IF(ISERR(VLOOKUP(VALUE(O44),'reg data'!$A$4:$S$52,8,0)="TRUE"),0,VLOOKUP(VALUE(O44),'reg data'!$A$4:$S$52,8,0))</f>
        <v>0</v>
      </c>
      <c r="P47" s="335">
        <f>IF(ISERR(VLOOKUP(VALUE(P44),'reg data'!$A$4:$S$52,8,0)="TRUE"),0,VLOOKUP(VALUE(P44),'reg data'!$A$4:$S$52,8,0))</f>
        <v>0</v>
      </c>
      <c r="Q47" s="335">
        <f>IF(ISERR(VLOOKUP(VALUE(Q44),'reg data'!$A$4:$S$52,8,0)="TRUE"),0,VLOOKUP(VALUE(Q44),'reg data'!$A$4:$S$52,8,0))</f>
        <v>0</v>
      </c>
      <c r="R47" s="335">
        <f>IF(ISERR(VLOOKUP(VALUE(R44),'reg data'!$A$4:$S$52,8,0)="TRUE"),0,VLOOKUP(VALUE(R44),'reg data'!$A$4:$S$52,8,0))</f>
        <v>0</v>
      </c>
      <c r="S47" s="335">
        <f>IF(ISERR(VLOOKUP(VALUE(S44),'reg data'!$A$4:$S$52,8,0)="TRUE"),0,VLOOKUP(VALUE(S44),'reg data'!$A$4:$S$52,8,0))</f>
        <v>0</v>
      </c>
      <c r="T47" s="335">
        <f>IF(ISERR(VLOOKUP(VALUE(T44),'reg data'!$A$4:$S$52,8,0)="TRUE"),0,VLOOKUP(VALUE(T44),'reg data'!$A$4:$S$52,8,0))</f>
        <v>0</v>
      </c>
      <c r="U47" s="335">
        <f>IF(ISERR(VLOOKUP(VALUE(U44),'reg data'!$A$4:$S$52,8,0)="TRUE"),0,VLOOKUP(VALUE(U44),'reg data'!$A$4:$S$52,8,0))</f>
        <v>0</v>
      </c>
      <c r="V47" s="335">
        <f>IF(ISERR(VLOOKUP(VALUE(V44),'reg data'!$A$4:$S$52,8,0)="TRUE"),0,VLOOKUP(VALUE(V44),'reg data'!$A$4:$S$52,8,0))</f>
        <v>0</v>
      </c>
      <c r="W47" s="335">
        <f>IF(ISERR(VLOOKUP(VALUE(W44),'reg data'!$A$4:$S$52,8,0)="TRUE"),0,VLOOKUP(VALUE(W44),'reg data'!$A$4:$S$52,8,0))</f>
        <v>0</v>
      </c>
      <c r="X47" s="335">
        <f>IF(ISERR(VLOOKUP(VALUE(X44),'reg data'!$A$4:$S$52,8,0)="TRUE"),0,VLOOKUP(VALUE(X44),'reg data'!$A$4:$S$52,8,0))</f>
        <v>0</v>
      </c>
      <c r="Y47" s="335">
        <f>IF(ISERR(VLOOKUP(VALUE(Y44),'reg data'!$A$4:$S$52,8,0)="TRUE"),0,VLOOKUP(VALUE(Y44),'reg data'!$A$4:$S$52,8,0))</f>
        <v>0</v>
      </c>
      <c r="Z47" s="335">
        <f>IF(ISERR(VLOOKUP(VALUE(Z44),'reg data'!$A$4:$S$52,8,0)="TRUE"),0,VLOOKUP(VALUE(Z44),'reg data'!$A$4:$S$52,8,0))</f>
        <v>0</v>
      </c>
      <c r="AA47" s="335">
        <f>IF(ISERR(VLOOKUP(VALUE(AA44),'reg data'!$A$4:$S$52,8,0)="TRUE"),0,VLOOKUP(VALUE(AA44),'reg data'!$A$4:$S$52,8,0))</f>
        <v>0</v>
      </c>
      <c r="AB47" s="335">
        <f>IF(ISERR(VLOOKUP(VALUE(AB44),'reg data'!$A$4:$S$52,8,0)="TRUE"),0,VLOOKUP(VALUE(AB44),'reg data'!$A$4:$S$52,8,0))</f>
        <v>0</v>
      </c>
      <c r="AC47" s="335">
        <f>IF(ISERR(VLOOKUP(VALUE(AC44),'reg data'!$A$4:$S$52,8,0)="TRUE"),0,VLOOKUP(VALUE(AC44),'reg data'!$A$4:$S$52,8,0))</f>
        <v>349366.92</v>
      </c>
      <c r="AD47" s="335">
        <f>IF(ISERR(VLOOKUP(VALUE(AD44),'reg data'!$A$4:$S$52,8,0)="TRUE"),0,VLOOKUP(VALUE(AD44),'reg data'!$A$4:$S$52,8,0))</f>
        <v>0</v>
      </c>
      <c r="AE47" s="335">
        <f>IF(ISERR(VLOOKUP(VALUE(AE44),'reg data'!$A$4:$S$52,8,0)="TRUE"),0,VLOOKUP(VALUE(AE44),'reg data'!$A$4:$S$52,8,0))</f>
        <v>0</v>
      </c>
      <c r="AF47" s="335">
        <f>IF(ISERR(VLOOKUP(VALUE(AF44),'reg data'!$A$4:$S$52,8,0)="TRUE"),0,VLOOKUP(VALUE(AF44),'reg data'!$A$4:$S$52,8,0))</f>
        <v>0</v>
      </c>
      <c r="AG47" s="335">
        <f>IF(ISERR(VLOOKUP(VALUE(AG44),'reg data'!$A$4:$S$52,8,0)="TRUE"),0,VLOOKUP(VALUE(AG44),'reg data'!$A$4:$S$52,8,0))</f>
        <v>0</v>
      </c>
      <c r="AH47" s="335">
        <f>IF(ISERR(VLOOKUP(VALUE(AH44),'reg data'!$A$4:$S$52,8,0)="TRUE"),0,VLOOKUP(VALUE(AH44),'reg data'!$A$4:$S$52,8,0))</f>
        <v>0</v>
      </c>
      <c r="AI47" s="335">
        <f>IF(ISERR(VLOOKUP(VALUE(AI44),'reg data'!$A$4:$S$52,8,0)="TRUE"),0,VLOOKUP(VALUE(AI44),'reg data'!$A$4:$S$52,8,0))</f>
        <v>0</v>
      </c>
      <c r="AJ47" s="335">
        <f>IF(ISERR(VLOOKUP(VALUE(AJ44),'reg data'!$A$4:$S$52,8,0)="TRUE"),0,VLOOKUP(VALUE(AJ44),'reg data'!$A$4:$S$52,8,0))</f>
        <v>0</v>
      </c>
      <c r="AK47" s="335">
        <f>IF(ISERR(VLOOKUP(VALUE(AK44),'reg data'!$A$4:$S$52,8,0)="TRUE"),0,VLOOKUP(VALUE(AK44),'reg data'!$A$4:$S$52,8,0))</f>
        <v>0</v>
      </c>
      <c r="AL47" s="335">
        <f>IF(ISERR(VLOOKUP(VALUE(AL44),'reg data'!$A$4:$S$52,8,0)="TRUE"),0,VLOOKUP(VALUE(AL44),'reg data'!$A$4:$S$52,8,0))</f>
        <v>0</v>
      </c>
      <c r="AM47" s="335">
        <f>IF(ISERR(VLOOKUP(VALUE(AM44),'reg data'!$A$4:$S$52,8,0)="TRUE"),0,VLOOKUP(VALUE(AM44),'reg data'!$A$4:$S$52,8,0))</f>
        <v>0</v>
      </c>
      <c r="AN47" s="335">
        <f>IF(ISERR(VLOOKUP(VALUE(AN44),'reg data'!$A$4:$S$52,8,0)="TRUE"),0,VLOOKUP(VALUE(AN44),'reg data'!$A$4:$S$52,8,0))</f>
        <v>0</v>
      </c>
      <c r="AO47" s="335">
        <f>IF(ISERR(VLOOKUP(VALUE(AO44),'reg data'!$A$4:$S$52,8,0)="TRUE"),0,VLOOKUP(VALUE(AO44),'reg data'!$A$4:$S$52,8,0))</f>
        <v>0</v>
      </c>
      <c r="AP47" s="335">
        <f>IF(ISERR(VLOOKUP(VALUE(AP44),'reg data'!$A$4:$S$52,8,0)="TRUE"),0,VLOOKUP(VALUE(AP44),'reg data'!$A$4:$S$52,8,0))</f>
        <v>0</v>
      </c>
      <c r="AQ47" s="335">
        <f>IF(ISERR(VLOOKUP(VALUE(AQ44),'reg data'!$A$4:$S$52,8,0)="TRUE"),0,VLOOKUP(VALUE(AQ44),'reg data'!$A$4:$S$52,8,0))</f>
        <v>0</v>
      </c>
      <c r="AR47" s="335">
        <f>IF(ISERR(VLOOKUP(VALUE(AR44),'reg data'!$A$4:$S$52,8,0)="TRUE"),0,VLOOKUP(VALUE(AR44),'reg data'!$A$4:$S$52,8,0))</f>
        <v>0</v>
      </c>
      <c r="AS47" s="335">
        <f>IF(ISERR(VLOOKUP(VALUE(AS44),'reg data'!$A$4:$S$52,8,0)="TRUE"),0,VLOOKUP(VALUE(AS44),'reg data'!$A$4:$S$52,8,0))</f>
        <v>0</v>
      </c>
      <c r="AT47" s="335">
        <f>IF(ISERR(VLOOKUP(VALUE(AT44),'reg data'!$A$4:$S$52,8,0)="TRUE"),0,VLOOKUP(VALUE(AT44),'reg data'!$A$4:$S$52,8,0))</f>
        <v>0</v>
      </c>
      <c r="AU47" s="335">
        <f>IF(ISERR(VLOOKUP(VALUE(AU44),'reg data'!$A$4:$S$52,8,0)="TRUE"),0,VLOOKUP(VALUE(AU44),'reg data'!$A$4:$S$52,8,0))</f>
        <v>0</v>
      </c>
      <c r="AV47" s="335">
        <f>IF(ISERR(VLOOKUP(VALUE(AV44),'reg data'!$A$4:$S$52,8,0)="TRUE"),0,VLOOKUP(VALUE(AV44),'reg data'!$A$4:$S$52,8,0))</f>
        <v>0</v>
      </c>
      <c r="AW47" s="335">
        <f>IF(ISERR(VLOOKUP(VALUE(AW44),'reg data'!$A$4:$S$52,8,0)="TRUE"),0,VLOOKUP(VALUE(AW44),'reg data'!$A$4:$S$52,8,0))</f>
        <v>0</v>
      </c>
      <c r="AX47" s="335">
        <f>IF(ISERR(VLOOKUP(VALUE(AX44),'reg data'!$A$4:$S$52,8,0)="TRUE"),0,VLOOKUP(VALUE(AX44),'reg data'!$A$4:$S$52,8,0))</f>
        <v>0</v>
      </c>
      <c r="AY47" s="335">
        <f>IF(ISERR(VLOOKUP(VALUE(AY44),'reg data'!$A$4:$S$52,8,0)="TRUE"),0,VLOOKUP(VALUE(AY44),'reg data'!$A$4:$S$52,8,0))</f>
        <v>7269.4</v>
      </c>
      <c r="AZ47" s="335">
        <f>IF(ISERR(VLOOKUP(VALUE(AZ44),'reg data'!$A$4:$S$52,8,0)="TRUE"),0,VLOOKUP(VALUE(AZ44),'reg data'!$A$4:$S$52,8,0))</f>
        <v>0</v>
      </c>
      <c r="BA47" s="335">
        <f>IF(ISERR(VLOOKUP(VALUE(BA44),'reg data'!$A$4:$S$52,8,0)="TRUE"),0,VLOOKUP(VALUE(BA44),'reg data'!$A$4:$S$52,8,0))</f>
        <v>0</v>
      </c>
      <c r="BB47" s="335">
        <f>IF(ISERR(VLOOKUP(VALUE(BB44),'reg data'!$A$4:$S$52,8,0)="TRUE"),0,VLOOKUP(VALUE(BB44),'reg data'!$A$4:$S$52,8,0))</f>
        <v>66266.289999999994</v>
      </c>
      <c r="BC47" s="335">
        <f>IF(ISERR(VLOOKUP(VALUE(BC44),'reg data'!$A$4:$S$52,8,0)="TRUE"),0,VLOOKUP(VALUE(BC44),'reg data'!$A$4:$S$52,8,0))</f>
        <v>0</v>
      </c>
      <c r="BD47" s="335">
        <f>IF(ISERR(VLOOKUP(VALUE(BD44),'reg data'!$A$4:$S$52,8,0)="TRUE"),0,VLOOKUP(VALUE(BD44),'reg data'!$A$4:$S$52,8,0))</f>
        <v>17022.850000000002</v>
      </c>
      <c r="BE47" s="335">
        <f>IF(ISERR(VLOOKUP(VALUE(BE44),'reg data'!$A$4:$S$52,8,0)="TRUE"),0,VLOOKUP(VALUE(BE44),'reg data'!$A$4:$S$52,8,0))</f>
        <v>0</v>
      </c>
      <c r="BF47" s="335">
        <f>IF(ISERR(VLOOKUP(VALUE(BF44),'reg data'!$A$4:$S$52,8,0)="TRUE"),0,VLOOKUP(VALUE(BF44),'reg data'!$A$4:$S$52,8,0))</f>
        <v>0</v>
      </c>
      <c r="BG47" s="335">
        <f>IF(ISERR(VLOOKUP(VALUE(BG44),'reg data'!$A$4:$S$52,8,0)="TRUE"),0,VLOOKUP(VALUE(BG44),'reg data'!$A$4:$S$52,8,0))</f>
        <v>0</v>
      </c>
      <c r="BH47" s="335">
        <f>IF(ISERR(VLOOKUP(VALUE(BH44),'reg data'!$A$4:$S$52,8,0)="TRUE"),0,VLOOKUP(VALUE(BH44),'reg data'!$A$4:$S$52,8,0))</f>
        <v>0</v>
      </c>
      <c r="BI47" s="335">
        <f>IF(ISERR(VLOOKUP(VALUE(BI44),'reg data'!$A$4:$S$52,8,0)="TRUE"),0,VLOOKUP(VALUE(BI44),'reg data'!$A$4:$S$52,8,0))</f>
        <v>0</v>
      </c>
      <c r="BJ47" s="335">
        <f>IF(ISERR(VLOOKUP(VALUE(BJ44),'reg data'!$A$4:$S$52,8,0)="TRUE"),0,VLOOKUP(VALUE(BJ44),'reg data'!$A$4:$S$52,8,0))</f>
        <v>0</v>
      </c>
      <c r="BK47" s="335">
        <f>IF(ISERR(VLOOKUP(VALUE(BK44),'reg data'!$A$4:$S$52,8,0)="TRUE"),0,VLOOKUP(VALUE(BK44),'reg data'!$A$4:$S$52,8,0))</f>
        <v>0</v>
      </c>
      <c r="BL47" s="335">
        <f>IF(ISERR(VLOOKUP(VALUE(BL44),'reg data'!$A$4:$S$52,8,0)="TRUE"),0,VLOOKUP(VALUE(BL44),'reg data'!$A$4:$S$52,8,0))</f>
        <v>8581.52</v>
      </c>
      <c r="BM47" s="335">
        <f>IF(ISERR(VLOOKUP(VALUE(BM44),'reg data'!$A$4:$S$52,8,0)="TRUE"),0,VLOOKUP(VALUE(BM44),'reg data'!$A$4:$S$52,8,0))</f>
        <v>0</v>
      </c>
      <c r="BN47" s="335">
        <f>IF(ISERR(VLOOKUP(VALUE(BN44),'reg data'!$A$4:$S$52,8,0)="TRUE"),0,VLOOKUP(VALUE(BN44),'reg data'!$A$4:$S$52,8,0))</f>
        <v>93413.67</v>
      </c>
      <c r="BO47" s="335">
        <f>IF(ISERR(VLOOKUP(VALUE(BO44),'reg data'!$A$4:$S$52,8,0)="TRUE"),0,VLOOKUP(VALUE(BO44),'reg data'!$A$4:$S$52,8,0))</f>
        <v>0</v>
      </c>
      <c r="BP47" s="335">
        <f>IF(ISERR(VLOOKUP(VALUE(BP44),'reg data'!$A$4:$S$52,8,0)="TRUE"),0,VLOOKUP(VALUE(BP44),'reg data'!$A$4:$S$52,8,0))</f>
        <v>39428.230000000003</v>
      </c>
      <c r="BQ47" s="335">
        <f>IF(ISERR(VLOOKUP(VALUE(BQ44),'reg data'!$A$4:$S$52,8,0)="TRUE"),0,VLOOKUP(VALUE(BQ44),'reg data'!$A$4:$S$52,8,0))</f>
        <v>0</v>
      </c>
      <c r="BR47" s="335">
        <f>IF(ISERR(VLOOKUP(VALUE(BR44),'reg data'!$A$4:$S$52,8,0)="TRUE"),0,VLOOKUP(VALUE(BR44),'reg data'!$A$4:$S$52,8,0))</f>
        <v>83.520000000095152</v>
      </c>
      <c r="BS47" s="335">
        <f>IF(ISERR(VLOOKUP(VALUE(BS44),'reg data'!$A$4:$S$52,8,0)="TRUE"),0,VLOOKUP(VALUE(BS44),'reg data'!$A$4:$S$52,8,0))</f>
        <v>0</v>
      </c>
      <c r="BT47" s="335">
        <f>IF(ISERR(VLOOKUP(VALUE(BT44),'reg data'!$A$4:$S$52,8,0)="TRUE"),0,VLOOKUP(VALUE(BT44),'reg data'!$A$4:$S$52,8,0))</f>
        <v>0</v>
      </c>
      <c r="BU47" s="335">
        <f>IF(ISERR(VLOOKUP(VALUE(BU44),'reg data'!$A$4:$S$52,8,0)="TRUE"),0,VLOOKUP(VALUE(BU44),'reg data'!$A$4:$S$52,8,0))</f>
        <v>0</v>
      </c>
      <c r="BV47" s="335">
        <f>IF(ISERR(VLOOKUP(VALUE(BV44),'reg data'!$A$4:$S$52,8,0)="TRUE"),0,VLOOKUP(VALUE(BV44),'reg data'!$A$4:$S$52,8,0))</f>
        <v>0</v>
      </c>
      <c r="BW47" s="335">
        <f>IF(ISERR(VLOOKUP(VALUE(BW44),'reg data'!$A$4:$S$52,8,0)="TRUE"),0,VLOOKUP(VALUE(BW44),'reg data'!$A$4:$S$52,8,0))</f>
        <v>0</v>
      </c>
      <c r="BX47" s="335">
        <f>IF(ISERR(VLOOKUP(VALUE(BX44),'reg data'!$A$4:$S$52,8,0)="TRUE"),0,VLOOKUP(VALUE(BX44),'reg data'!$A$4:$S$52,8,0))</f>
        <v>0</v>
      </c>
      <c r="BY47" s="335">
        <f>IF(ISERR(VLOOKUP(VALUE(BY44),'reg data'!$A$4:$S$52,8,0)="TRUE"),0,VLOOKUP(VALUE(BY44),'reg data'!$A$4:$S$52,8,0))</f>
        <v>0</v>
      </c>
      <c r="BZ47" s="335">
        <f>IF(ISERR(VLOOKUP(VALUE(BZ44),'reg data'!$A$4:$S$52,8,0)="TRUE"),0,VLOOKUP(VALUE(BZ44),'reg data'!$A$4:$S$52,8,0))</f>
        <v>0</v>
      </c>
      <c r="CA47" s="335">
        <f>IF(ISERR(VLOOKUP(VALUE(CA44),'reg data'!$A$4:$S$52,8,0)="TRUE"),0,VLOOKUP(VALUE(CA44),'reg data'!$A$4:$S$52,8,0))</f>
        <v>0</v>
      </c>
      <c r="CB47" s="335">
        <f>IF(ISERR(VLOOKUP(VALUE(CB44),'reg data'!$A$4:$S$52,8,0)="TRUE"),0,VLOOKUP(VALUE(CB44),'reg data'!$A$4:$S$52,8,0))</f>
        <v>0</v>
      </c>
      <c r="CC47" s="335">
        <f>IF(ISERR(VLOOKUP(VALUE(CC44),'reg data'!$A$4:$S$52,8,0)="TRUE"),0,VLOOKUP(VALUE(CC44),'reg data'!$A$4:$S$52,8,0))</f>
        <v>7813.0999999999995</v>
      </c>
      <c r="CD47" s="195"/>
      <c r="CE47" s="195">
        <f>SUM(C47:CC47)</f>
        <v>1850056.5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1850057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508208.3600000001</v>
      </c>
      <c r="C51" s="335">
        <f>IF(ISERR(VLOOKUP(VALUE(C$44),'reg data'!$A$4:$S$52,13,0)="TRUE"),0,VLOOKUP(VALUE(C$44),'reg data'!$A$4:$S$52,13,0))</f>
        <v>0</v>
      </c>
      <c r="D51" s="335">
        <f>IF(ISERR(VLOOKUP(VALUE(D$44),'reg data'!$A$4:$S$52,13,0)="TRUE"),0,VLOOKUP(VALUE(D$44),'reg data'!$A$4:$S$52,13,0))</f>
        <v>0</v>
      </c>
      <c r="E51" s="335">
        <f>IF(ISERR(VLOOKUP(VALUE(E$44),'reg data'!$A$4:$S$52,13,0)="TRUE"),0,VLOOKUP(VALUE(E$44),'reg data'!$A$4:$S$52,13,0))+282138</f>
        <v>438943.33999999997</v>
      </c>
      <c r="F51" s="335">
        <f>IF(ISERR(VLOOKUP(VALUE(F$44),'reg data'!$A$4:$S$52,13,0)="TRUE"),0,VLOOKUP(VALUE(F$44),'reg data'!$A$4:$S$52,13,0))</f>
        <v>0</v>
      </c>
      <c r="G51" s="335">
        <f>IF(ISERR(VLOOKUP(VALUE(G$44),'reg data'!$A$4:$S$52,13,0)="TRUE"),0,VLOOKUP(VALUE(G$44),'reg data'!$A$4:$S$52,13,0))</f>
        <v>0</v>
      </c>
      <c r="H51" s="335">
        <f>IF(ISERR(VLOOKUP(VALUE(H$44),'reg data'!$A$4:$S$52,13,0)="TRUE"),0,VLOOKUP(VALUE(H$44),'reg data'!$A$4:$S$52,13,0))</f>
        <v>0</v>
      </c>
      <c r="I51" s="335">
        <f>IF(ISERR(VLOOKUP(VALUE(I$44),'reg data'!$A$4:$S$52,13,0)="TRUE"),0,VLOOKUP(VALUE(I$44),'reg data'!$A$4:$S$52,13,0))</f>
        <v>0</v>
      </c>
      <c r="J51" s="335">
        <f>IF(ISERR(VLOOKUP(VALUE(J$44),'reg data'!$A$4:$S$52,13,0)="TRUE"),0,VLOOKUP(VALUE(J$44),'reg data'!$A$4:$S$52,13,0))</f>
        <v>0</v>
      </c>
      <c r="K51" s="335">
        <f>IF(ISERR(VLOOKUP(VALUE(K$44),'reg data'!$A$4:$S$52,13,0)="TRUE"),0,VLOOKUP(VALUE(K$44),'reg data'!$A$4:$S$52,13,0))</f>
        <v>0</v>
      </c>
      <c r="L51" s="335">
        <f>IF(ISERR(VLOOKUP(VALUE(L$44),'reg data'!$A$4:$S$52,13,0)="TRUE"),0,VLOOKUP(VALUE(L$44),'reg data'!$A$4:$S$52,13,0))</f>
        <v>0</v>
      </c>
      <c r="M51" s="335">
        <f>IF(ISERR(VLOOKUP(VALUE(M$44),'reg data'!$A$4:$S$52,13,0)="TRUE"),0,VLOOKUP(VALUE(M$44),'reg data'!$A$4:$S$52,13,0))</f>
        <v>0</v>
      </c>
      <c r="N51" s="335">
        <f>IF(ISERR(VLOOKUP(VALUE(N$44),'reg data'!$A$4:$S$52,13,0)="TRUE"),0,VLOOKUP(VALUE(N$44),'reg data'!$A$4:$S$52,13,0))</f>
        <v>0</v>
      </c>
      <c r="O51" s="335">
        <f>IF(ISERR(VLOOKUP(VALUE(O$44),'reg data'!$A$4:$S$52,13,0)="TRUE"),0,VLOOKUP(VALUE(O$44),'reg data'!$A$4:$S$52,13,0))</f>
        <v>0</v>
      </c>
      <c r="P51" s="335">
        <f>IF(ISERR(VLOOKUP(VALUE(P$44),'reg data'!$A$4:$S$52,13,0)="TRUE"),0,VLOOKUP(VALUE(P$44),'reg data'!$A$4:$S$52,13,0))</f>
        <v>0</v>
      </c>
      <c r="Q51" s="335">
        <f>IF(ISERR(VLOOKUP(VALUE(Q$44),'reg data'!$A$4:$S$52,13,0)="TRUE"),0,VLOOKUP(VALUE(Q$44),'reg data'!$A$4:$S$52,13,0))</f>
        <v>0</v>
      </c>
      <c r="R51" s="335">
        <f>IF(ISERR(VLOOKUP(VALUE(R$44),'reg data'!$A$4:$S$52,13,0)="TRUE"),0,VLOOKUP(VALUE(R$44),'reg data'!$A$4:$S$52,13,0))</f>
        <v>0</v>
      </c>
      <c r="S51" s="335">
        <f>IF(ISERR(VLOOKUP(VALUE(S$44),'reg data'!$A$4:$S$52,13,0)="TRUE"),0,VLOOKUP(VALUE(S$44),'reg data'!$A$4:$S$52,13,0))</f>
        <v>0</v>
      </c>
      <c r="T51" s="335">
        <f>IF(ISERR(VLOOKUP(VALUE(T$44),'reg data'!$A$4:$S$52,13,0)="TRUE"),0,VLOOKUP(VALUE(T$44),'reg data'!$A$4:$S$52,13,0))</f>
        <v>0</v>
      </c>
      <c r="U51" s="335">
        <f>IF(ISERR(VLOOKUP(VALUE(U$44),'reg data'!$A$4:$S$52,13,0)="TRUE"),0,VLOOKUP(VALUE(U$44),'reg data'!$A$4:$S$52,13,0))</f>
        <v>0</v>
      </c>
      <c r="V51" s="335">
        <f>IF(ISERR(VLOOKUP(VALUE(V$44),'reg data'!$A$4:$S$52,13,0)="TRUE"),0,VLOOKUP(VALUE(V$44),'reg data'!$A$4:$S$52,13,0))</f>
        <v>0</v>
      </c>
      <c r="W51" s="335">
        <f>IF(ISERR(VLOOKUP(VALUE(W$44),'reg data'!$A$4:$S$52,13,0)="TRUE"),0,VLOOKUP(VALUE(W$44),'reg data'!$A$4:$S$52,13,0))</f>
        <v>0</v>
      </c>
      <c r="X51" s="335">
        <f>IF(ISERR(VLOOKUP(VALUE(X$44),'reg data'!$A$4:$S$52,13,0)="TRUE"),0,VLOOKUP(VALUE(X$44),'reg data'!$A$4:$S$52,13,0))</f>
        <v>0</v>
      </c>
      <c r="Y51" s="335">
        <f>IF(ISERR(VLOOKUP(VALUE(Y$44),'reg data'!$A$4:$S$52,13,0)="TRUE"),0,VLOOKUP(VALUE(Y$44),'reg data'!$A$4:$S$52,13,0))</f>
        <v>0</v>
      </c>
      <c r="Z51" s="335">
        <f>IF(ISERR(VLOOKUP(VALUE(Z$44),'reg data'!$A$4:$S$52,13,0)="TRUE"),0,VLOOKUP(VALUE(Z$44),'reg data'!$A$4:$S$52,13,0))</f>
        <v>0</v>
      </c>
      <c r="AA51" s="335">
        <f>IF(ISERR(VLOOKUP(VALUE(AA$44),'reg data'!$A$4:$S$52,13,0)="TRUE"),0,VLOOKUP(VALUE(AA$44),'reg data'!$A$4:$S$52,13,0))</f>
        <v>0</v>
      </c>
      <c r="AB51" s="335">
        <f>IF(ISERR(VLOOKUP(VALUE(AB$44),'reg data'!$A$4:$S$52,13,0)="TRUE"),0,VLOOKUP(VALUE(AB$44),'reg data'!$A$4:$S$52,13,0))</f>
        <v>18000</v>
      </c>
      <c r="AC51" s="335">
        <f>IF(ISERR(VLOOKUP(VALUE(AC$44),'reg data'!$A$4:$S$52,13,0)="TRUE"),0,VLOOKUP(VALUE(AC$44),'reg data'!$A$4:$S$52,13,0))</f>
        <v>38330.36</v>
      </c>
      <c r="AD51" s="335">
        <f>IF(ISERR(VLOOKUP(VALUE(AD$44),'reg data'!$A$4:$S$52,13,0)="TRUE"),0,VLOOKUP(VALUE(AD$44),'reg data'!$A$4:$S$52,13,0))</f>
        <v>0</v>
      </c>
      <c r="AE51" s="335">
        <f>IF(ISERR(VLOOKUP(VALUE(AE$44),'reg data'!$A$4:$S$52,13,0)="TRUE"),0,VLOOKUP(VALUE(AE$44),'reg data'!$A$4:$S$52,13,0))</f>
        <v>4520</v>
      </c>
      <c r="AF51" s="335">
        <f>IF(ISERR(VLOOKUP(VALUE(AF$44),'reg data'!$A$4:$S$52,13,0)="TRUE"),0,VLOOKUP(VALUE(AF$44),'reg data'!$A$4:$S$52,13,0))</f>
        <v>0</v>
      </c>
      <c r="AG51" s="335">
        <f>IF(ISERR(VLOOKUP(VALUE(AG$44),'reg data'!$A$4:$S$52,13,0)="TRUE"),0,VLOOKUP(VALUE(AG$44),'reg data'!$A$4:$S$52,13,0))</f>
        <v>0</v>
      </c>
      <c r="AH51" s="335">
        <f>IF(ISERR(VLOOKUP(VALUE(AH$44),'reg data'!$A$4:$S$52,13,0)="TRUE"),0,VLOOKUP(VALUE(AH$44),'reg data'!$A$4:$S$52,13,0))</f>
        <v>0</v>
      </c>
      <c r="AI51" s="335">
        <f>IF(ISERR(VLOOKUP(VALUE(AI$44),'reg data'!$A$4:$S$52,13,0)="TRUE"),0,VLOOKUP(VALUE(AI$44),'reg data'!$A$4:$S$52,13,0))</f>
        <v>0</v>
      </c>
      <c r="AJ51" s="335">
        <f>IF(ISERR(VLOOKUP(VALUE(AJ$44),'reg data'!$A$4:$S$52,13,0)="TRUE"),0,VLOOKUP(VALUE(AJ$44),'reg data'!$A$4:$S$52,13,0))</f>
        <v>0</v>
      </c>
      <c r="AK51" s="335">
        <f>IF(ISERR(VLOOKUP(VALUE(AK$44),'reg data'!$A$4:$S$52,13,0)="TRUE"),0,VLOOKUP(VALUE(AK$44),'reg data'!$A$4:$S$52,13,0))</f>
        <v>0</v>
      </c>
      <c r="AL51" s="335">
        <f>IF(ISERR(VLOOKUP(VALUE(AL$44),'reg data'!$A$4:$S$52,13,0)="TRUE"),0,VLOOKUP(VALUE(AL$44),'reg data'!$A$4:$S$52,13,0))</f>
        <v>0</v>
      </c>
      <c r="AM51" s="335">
        <f>IF(ISERR(VLOOKUP(VALUE(AM$44),'reg data'!$A$4:$S$52,13,0)="TRUE"),0,VLOOKUP(VALUE(AM$44),'reg data'!$A$4:$S$52,13,0))</f>
        <v>0</v>
      </c>
      <c r="AN51" s="335">
        <f>IF(ISERR(VLOOKUP(VALUE(AN$44),'reg data'!$A$4:$S$52,13,0)="TRUE"),0,VLOOKUP(VALUE(AN$44),'reg data'!$A$4:$S$52,13,0))</f>
        <v>0</v>
      </c>
      <c r="AO51" s="335">
        <f>IF(ISERR(VLOOKUP(VALUE(AO$44),'reg data'!$A$4:$S$52,13,0)="TRUE"),0,VLOOKUP(VALUE(AO$44),'reg data'!$A$4:$S$52,13,0))</f>
        <v>0</v>
      </c>
      <c r="AP51" s="335">
        <f>IF(ISERR(VLOOKUP(VALUE(AP$44),'reg data'!$A$4:$S$52,13,0)="TRUE"),0,VLOOKUP(VALUE(AP$44),'reg data'!$A$4:$S$52,13,0))</f>
        <v>0</v>
      </c>
      <c r="AQ51" s="335">
        <f>IF(ISERR(VLOOKUP(VALUE(AQ$44),'reg data'!$A$4:$S$52,13,0)="TRUE"),0,VLOOKUP(VALUE(AQ$44),'reg data'!$A$4:$S$52,13,0))</f>
        <v>0</v>
      </c>
      <c r="AR51" s="335">
        <f>IF(ISERR(VLOOKUP(VALUE(AR$44),'reg data'!$A$4:$S$52,13,0)="TRUE"),0,VLOOKUP(VALUE(AR$44),'reg data'!$A$4:$S$52,13,0))</f>
        <v>0</v>
      </c>
      <c r="AS51" s="335">
        <f>IF(ISERR(VLOOKUP(VALUE(AS$44),'reg data'!$A$4:$S$52,13,0)="TRUE"),0,VLOOKUP(VALUE(AS$44),'reg data'!$A$4:$S$52,13,0))</f>
        <v>0</v>
      </c>
      <c r="AT51" s="335">
        <f>IF(ISERR(VLOOKUP(VALUE(AT$44),'reg data'!$A$4:$S$52,13,0)="TRUE"),0,VLOOKUP(VALUE(AT$44),'reg data'!$A$4:$S$52,13,0))</f>
        <v>0</v>
      </c>
      <c r="AU51" s="335">
        <f>IF(ISERR(VLOOKUP(VALUE(AU$44),'reg data'!$A$4:$S$52,13,0)="TRUE"),0,VLOOKUP(VALUE(AU$44),'reg data'!$A$4:$S$52,13,0))</f>
        <v>0</v>
      </c>
      <c r="AV51" s="335">
        <f>IF(ISERR(VLOOKUP(VALUE(AV$44),'reg data'!$A$4:$S$52,13,0)="TRUE"),0,VLOOKUP(VALUE(AV$44),'reg data'!$A$4:$S$52,13,0))</f>
        <v>0</v>
      </c>
      <c r="AW51" s="335">
        <f>IF(ISERR(VLOOKUP(VALUE(AW$44),'reg data'!$A$4:$S$52,13,0)="TRUE"),0,VLOOKUP(VALUE(AW$44),'reg data'!$A$4:$S$52,13,0))</f>
        <v>0</v>
      </c>
      <c r="AX51" s="335">
        <f>IF(ISERR(VLOOKUP(VALUE(AX$44),'reg data'!$A$4:$S$52,13,0)="TRUE"),0,VLOOKUP(VALUE(AX$44),'reg data'!$A$4:$S$52,13,0))</f>
        <v>0</v>
      </c>
      <c r="AY51" s="335">
        <f>IF(ISERR(VLOOKUP(VALUE(AY$44),'reg data'!$A$4:$S$52,13,0)="TRUE"),0,VLOOKUP(VALUE(AY$44),'reg data'!$A$4:$S$52,13,0))</f>
        <v>0</v>
      </c>
      <c r="AZ51" s="335">
        <f>IF(ISERR(VLOOKUP(VALUE(AZ$44),'reg data'!$A$4:$S$52,13,0)="TRUE"),0,VLOOKUP(VALUE(AZ$44),'reg data'!$A$4:$S$52,13,0))</f>
        <v>0</v>
      </c>
      <c r="BA51" s="335">
        <f>IF(ISERR(VLOOKUP(VALUE(BA$44),'reg data'!$A$4:$S$52,13,0)="TRUE"),0,VLOOKUP(VALUE(BA$44),'reg data'!$A$4:$S$52,13,0))</f>
        <v>0</v>
      </c>
      <c r="BB51" s="335">
        <f>IF(ISERR(VLOOKUP(VALUE(BB$44),'reg data'!$A$4:$S$52,13,0)="TRUE"),0,VLOOKUP(VALUE(BB$44),'reg data'!$A$4:$S$52,13,0))</f>
        <v>0</v>
      </c>
      <c r="BC51" s="335">
        <f>IF(ISERR(VLOOKUP(VALUE(BC$44),'reg data'!$A$4:$S$52,13,0)="TRUE"),0,VLOOKUP(VALUE(BC$44),'reg data'!$A$4:$S$52,13,0))</f>
        <v>0</v>
      </c>
      <c r="BD51" s="335">
        <f>IF(ISERR(VLOOKUP(VALUE(BD$44),'reg data'!$A$4:$S$52,13,0)="TRUE"),0,VLOOKUP(VALUE(BD$44),'reg data'!$A$4:$S$52,13,0))</f>
        <v>787.83</v>
      </c>
      <c r="BE51" s="335">
        <f>IF(ISERR(VLOOKUP(VALUE(BE$44),'reg data'!$A$4:$S$52,13,0)="TRUE"),0,VLOOKUP(VALUE(BE$44),'reg data'!$A$4:$S$52,13,0))</f>
        <v>0</v>
      </c>
      <c r="BF51" s="335">
        <f>IF(ISERR(VLOOKUP(VALUE(BF$44),'reg data'!$A$4:$S$52,13,0)="TRUE"),0,VLOOKUP(VALUE(BF$44),'reg data'!$A$4:$S$52,13,0))</f>
        <v>0</v>
      </c>
      <c r="BG51" s="335">
        <f>IF(ISERR(VLOOKUP(VALUE(BG$44),'reg data'!$A$4:$S$52,13,0)="TRUE"),0,VLOOKUP(VALUE(BG$44),'reg data'!$A$4:$S$52,13,0))</f>
        <v>0</v>
      </c>
      <c r="BH51" s="335">
        <f>IF(ISERR(VLOOKUP(VALUE(BH$44),'reg data'!$A$4:$S$52,13,0)="TRUE"),0,VLOOKUP(VALUE(BH$44),'reg data'!$A$4:$S$52,13,0))</f>
        <v>0</v>
      </c>
      <c r="BI51" s="335">
        <f>IF(ISERR(VLOOKUP(VALUE(BI$44),'reg data'!$A$4:$S$52,13,0)="TRUE"),0,VLOOKUP(VALUE(BI$44),'reg data'!$A$4:$S$52,13,0))</f>
        <v>0</v>
      </c>
      <c r="BJ51" s="335">
        <f>IF(ISERR(VLOOKUP(VALUE(BJ$44),'reg data'!$A$4:$S$52,13,0)="TRUE"),0,VLOOKUP(VALUE(BJ$44),'reg data'!$A$4:$S$52,13,0))</f>
        <v>0</v>
      </c>
      <c r="BK51" s="335">
        <f>IF(ISERR(VLOOKUP(VALUE(BK$44),'reg data'!$A$4:$S$52,13,0)="TRUE"),0,VLOOKUP(VALUE(BK$44),'reg data'!$A$4:$S$52,13,0))</f>
        <v>0</v>
      </c>
      <c r="BL51" s="335">
        <f>IF(ISERR(VLOOKUP(VALUE(BL$44),'reg data'!$A$4:$S$52,13,0)="TRUE"),0,VLOOKUP(VALUE(BL$44),'reg data'!$A$4:$S$52,13,0))</f>
        <v>0</v>
      </c>
      <c r="BM51" s="335">
        <f>IF(ISERR(VLOOKUP(VALUE(BM$44),'reg data'!$A$4:$S$52,13,0)="TRUE"),0,VLOOKUP(VALUE(BM$44),'reg data'!$A$4:$S$52,13,0))</f>
        <v>0</v>
      </c>
      <c r="BN51" s="335">
        <f>IF(ISERR(VLOOKUP(VALUE(BN$44),'reg data'!$A$4:$S$52,13,0)="TRUE"),0,VLOOKUP(VALUE(BN$44),'reg data'!$A$4:$S$52,13,0))</f>
        <v>5909.18</v>
      </c>
      <c r="BO51" s="335">
        <f>IF(ISERR(VLOOKUP(VALUE(BO$44),'reg data'!$A$4:$S$52,13,0)="TRUE"),0,VLOOKUP(VALUE(BO$44),'reg data'!$A$4:$S$52,13,0))</f>
        <v>0</v>
      </c>
      <c r="BP51" s="335">
        <f>IF(ISERR(VLOOKUP(VALUE(BP$44),'reg data'!$A$4:$S$52,13,0)="TRUE"),0,VLOOKUP(VALUE(BP$44),'reg data'!$A$4:$S$52,13,0))</f>
        <v>1413.25</v>
      </c>
      <c r="BQ51" s="335">
        <f>IF(ISERR(VLOOKUP(VALUE(BQ$44),'reg data'!$A$4:$S$52,13,0)="TRUE"),0,VLOOKUP(VALUE(BQ$44),'reg data'!$A$4:$S$52,13,0))</f>
        <v>0</v>
      </c>
      <c r="BR51" s="335">
        <f>IF(ISERR(VLOOKUP(VALUE(BR$44),'reg data'!$A$4:$S$52,13,0)="TRUE"),0,VLOOKUP(VALUE(BR$44),'reg data'!$A$4:$S$52,13,0))</f>
        <v>304.58999999999997</v>
      </c>
      <c r="BS51" s="335">
        <f>IF(ISERR(VLOOKUP(VALUE(BS$44),'reg data'!$A$4:$S$52,13,0)="TRUE"),0,VLOOKUP(VALUE(BS$44),'reg data'!$A$4:$S$52,13,0))</f>
        <v>0</v>
      </c>
      <c r="BT51" s="335">
        <f>IF(ISERR(VLOOKUP(VALUE(BT$44),'reg data'!$A$4:$S$52,13,0)="TRUE"),0,VLOOKUP(VALUE(BT$44),'reg data'!$A$4:$S$52,13,0))</f>
        <v>0</v>
      </c>
      <c r="BU51" s="335">
        <f>IF(ISERR(VLOOKUP(VALUE(BU$44),'reg data'!$A$4:$S$52,13,0)="TRUE"),0,VLOOKUP(VALUE(BU$44),'reg data'!$A$4:$S$52,13,0))</f>
        <v>0</v>
      </c>
      <c r="BV51" s="335">
        <f>IF(ISERR(VLOOKUP(VALUE(BV$44),'reg data'!$A$4:$S$52,13,0)="TRUE"),0,VLOOKUP(VALUE(BV$44),'reg data'!$A$4:$S$52,13,0))</f>
        <v>0</v>
      </c>
      <c r="BW51" s="335">
        <f>IF(ISERR(VLOOKUP(VALUE(BW$44),'reg data'!$A$4:$S$52,13,0)="TRUE"),0,VLOOKUP(VALUE(BW$44),'reg data'!$A$4:$S$52,13,0))</f>
        <v>0</v>
      </c>
      <c r="BX51" s="335">
        <f>IF(ISERR(VLOOKUP(VALUE(BX$44),'reg data'!$A$4:$S$52,13,0)="TRUE"),0,VLOOKUP(VALUE(BX$44),'reg data'!$A$4:$S$52,13,0))</f>
        <v>0</v>
      </c>
      <c r="BY51" s="335">
        <f>IF(ISERR(VLOOKUP(VALUE(BY$44),'reg data'!$A$4:$S$52,13,0)="TRUE"),0,VLOOKUP(VALUE(BY$44),'reg data'!$A$4:$S$52,13,0))</f>
        <v>0</v>
      </c>
      <c r="BZ51" s="335">
        <f>IF(ISERR(VLOOKUP(VALUE(BZ$44),'reg data'!$A$4:$S$52,13,0)="TRUE"),0,VLOOKUP(VALUE(BZ$44),'reg data'!$A$4:$S$52,13,0))</f>
        <v>0</v>
      </c>
      <c r="CA51" s="335">
        <f>IF(ISERR(VLOOKUP(VALUE(CA$44),'reg data'!$A$4:$S$52,13,0)="TRUE"),0,VLOOKUP(VALUE(CA$44),'reg data'!$A$4:$S$52,13,0))</f>
        <v>0</v>
      </c>
      <c r="CB51" s="335">
        <f>IF(ISERR(VLOOKUP(VALUE(CB$44),'reg data'!$A$4:$S$52,13,0)="TRUE"),0,VLOOKUP(VALUE(CB$44),'reg data'!$A$4:$S$52,13,0))</f>
        <v>0</v>
      </c>
      <c r="CC51" s="335">
        <f>IF(ISERR(VLOOKUP(VALUE(CC$44),'reg data'!$A$4:$S$52,13,0)="TRUE"),0,VLOOKUP(VALUE(CC$44),'reg data'!$A$4:$S$52,13,0))</f>
        <v>0</v>
      </c>
      <c r="CD51" s="195"/>
      <c r="CE51" s="195">
        <f>SUM(C51:CD51)</f>
        <v>508208.55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508208.3600000001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6272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8898</v>
      </c>
      <c r="AZ59" s="185"/>
      <c r="BA59" s="248"/>
      <c r="BB59" s="248"/>
      <c r="BC59" s="248"/>
      <c r="BD59" s="248"/>
      <c r="BE59" s="185">
        <v>20943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47.93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>
        <v>3.79</v>
      </c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13.58</v>
      </c>
      <c r="AD60" s="221">
        <v>0.12</v>
      </c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0.39</v>
      </c>
      <c r="AZ60" s="221"/>
      <c r="BA60" s="221"/>
      <c r="BB60" s="221"/>
      <c r="BC60" s="221"/>
      <c r="BD60" s="221">
        <v>1.25</v>
      </c>
      <c r="BE60" s="221"/>
      <c r="BF60" s="221"/>
      <c r="BG60" s="221"/>
      <c r="BH60" s="221"/>
      <c r="BI60" s="221"/>
      <c r="BJ60" s="221"/>
      <c r="BK60" s="221"/>
      <c r="BL60" s="221">
        <v>0.46</v>
      </c>
      <c r="BM60" s="221"/>
      <c r="BN60" s="221">
        <v>3.16</v>
      </c>
      <c r="BO60" s="221"/>
      <c r="BP60" s="221">
        <v>2.0099999999999998</v>
      </c>
      <c r="BQ60" s="221"/>
      <c r="BR60" s="221">
        <v>2.0099999999999998</v>
      </c>
      <c r="BS60" s="221"/>
      <c r="BT60" s="221"/>
      <c r="BU60" s="221"/>
      <c r="BV60" s="221"/>
      <c r="BW60" s="221"/>
      <c r="BX60" s="221"/>
      <c r="BY60" s="221"/>
      <c r="BZ60" s="221"/>
      <c r="CA60" s="221">
        <v>0.01</v>
      </c>
      <c r="CB60" s="221"/>
      <c r="CC60" s="221">
        <v>0.78</v>
      </c>
      <c r="CD60" s="249" t="s">
        <v>221</v>
      </c>
      <c r="CE60" s="251">
        <f t="shared" ref="CE60:CE70" si="0">SUM(C60:CD60)</f>
        <v>75.490000000000009</v>
      </c>
    </row>
    <row r="61" spans="1:84" ht="12.6" customHeight="1" x14ac:dyDescent="0.25">
      <c r="A61" s="171" t="s">
        <v>235</v>
      </c>
      <c r="B61" s="175"/>
      <c r="C61" s="335">
        <f>IF(ISERR(VLOOKUP(VALUE(C$55),'reg data'!$A$4:$S$52,9,0)="TRUE"),0,VLOOKUP(VALUE(C$55),'reg data'!$A$4:$S$52,9,0))</f>
        <v>0</v>
      </c>
      <c r="D61" s="335">
        <f>IF(ISERR(VLOOKUP(VALUE(D$55),'reg data'!$A$4:$S$52,7,0)="TRUE"),0,VLOOKUP(VALUE(D$55),'reg data'!$A$4:$S$52,7,0))</f>
        <v>0</v>
      </c>
      <c r="E61" s="335">
        <f>IF(ISERR(VLOOKUP(VALUE(E$55),'reg data'!$A$4:$S$52,7,0)="TRUE"),0,VLOOKUP(VALUE(E$55),'reg data'!$A$4:$S$52,7,0))-101150</f>
        <v>4250084.7399999993</v>
      </c>
      <c r="F61" s="335">
        <f>IF(ISERR(VLOOKUP(VALUE(F$55),'reg data'!$A$4:$S$52,7,0)="TRUE"),0,VLOOKUP(VALUE(F$55),'reg data'!$A$4:$S$52,7,0))</f>
        <v>0</v>
      </c>
      <c r="G61" s="335">
        <f>IF(ISERR(VLOOKUP(VALUE(G$55),'reg data'!$A$4:$S$52,7,0)="TRUE"),0,VLOOKUP(VALUE(G$55),'reg data'!$A$4:$S$52,7,0))</f>
        <v>0</v>
      </c>
      <c r="H61" s="335">
        <f>IF(ISERR(VLOOKUP(VALUE(H$55),'reg data'!$A$4:$S$52,7,0)="TRUE"),0,VLOOKUP(VALUE(H$55),'reg data'!$A$4:$S$52,7,0))</f>
        <v>0</v>
      </c>
      <c r="I61" s="335">
        <f>IF(ISERR(VLOOKUP(VALUE(I$55),'reg data'!$A$4:$S$52,7,0)="TRUE"),0,VLOOKUP(VALUE(I$55),'reg data'!$A$4:$S$52,7,0))</f>
        <v>0</v>
      </c>
      <c r="J61" s="335">
        <f>IF(ISERR(VLOOKUP(VALUE(J$55),'reg data'!$A$4:$S$52,7,0)="TRUE"),0,VLOOKUP(VALUE(J$55),'reg data'!$A$4:$S$52,7,0))</f>
        <v>0</v>
      </c>
      <c r="K61" s="335">
        <f>IF(ISERR(VLOOKUP(VALUE(K$55),'reg data'!$A$4:$S$52,7,0)="TRUE"),0,VLOOKUP(VALUE(K$55),'reg data'!$A$4:$S$52,7,0))</f>
        <v>0</v>
      </c>
      <c r="L61" s="335">
        <f>IF(ISERR(VLOOKUP(VALUE(L$55),'reg data'!$A$4:$S$52,7,0)="TRUE"),0,VLOOKUP(VALUE(L$55),'reg data'!$A$4:$S$52,7,0))</f>
        <v>0</v>
      </c>
      <c r="M61" s="335">
        <f>IF(ISERR(VLOOKUP(VALUE(M$55),'reg data'!$A$4:$S$52,7,0)="TRUE"),0,VLOOKUP(VALUE(M$55),'reg data'!$A$4:$S$52,7,0))</f>
        <v>0</v>
      </c>
      <c r="N61" s="335">
        <f>IF(ISERR(VLOOKUP(VALUE(N$55),'reg data'!$A$4:$S$52,7,0)="TRUE"),0,VLOOKUP(VALUE(N$55),'reg data'!$A$4:$S$52,7,0))</f>
        <v>0</v>
      </c>
      <c r="O61" s="335">
        <f>IF(ISERR(VLOOKUP(VALUE(O$55),'reg data'!$A$4:$S$52,7,0)="TRUE"),0,VLOOKUP(VALUE(O$55),'reg data'!$A$4:$S$52,7,0))</f>
        <v>0</v>
      </c>
      <c r="P61" s="335">
        <f>IF(ISERR(VLOOKUP(VALUE(P$55),'reg data'!$A$4:$S$52,7,0)="TRUE"),0,VLOOKUP(VALUE(P$55),'reg data'!$A$4:$S$52,7,0))</f>
        <v>0</v>
      </c>
      <c r="Q61" s="335">
        <f>IF(ISERR(VLOOKUP(VALUE(Q$55),'reg data'!$A$4:$S$52,7,0)="TRUE"),0,VLOOKUP(VALUE(Q$55),'reg data'!$A$4:$S$52,7,0))</f>
        <v>0</v>
      </c>
      <c r="R61" s="335">
        <f>IF(ISERR(VLOOKUP(VALUE(R$55),'reg data'!$A$4:$S$52,7,0)="TRUE"),0,VLOOKUP(VALUE(R$55),'reg data'!$A$4:$S$52,7,0))</f>
        <v>0</v>
      </c>
      <c r="S61" s="335">
        <f>IF(ISERR(VLOOKUP(VALUE(S$55),'reg data'!$A$4:$S$52,7,0)="TRUE"),0,VLOOKUP(VALUE(S$55),'reg data'!$A$4:$S$52,7,0))</f>
        <v>0</v>
      </c>
      <c r="T61" s="335">
        <f>IF(ISERR(VLOOKUP(VALUE(T$55),'reg data'!$A$4:$S$52,7,0)="TRUE"),0,VLOOKUP(VALUE(T$55),'reg data'!$A$4:$S$52,7,0))</f>
        <v>0</v>
      </c>
      <c r="U61" s="335">
        <f>IF(ISERR(VLOOKUP(VALUE(U$55),'reg data'!$A$4:$S$52,7,0)="TRUE"),0,VLOOKUP(VALUE(U$55),'reg data'!$A$4:$S$52,7,0))</f>
        <v>0</v>
      </c>
      <c r="V61" s="335">
        <f>IF(ISERR(VLOOKUP(VALUE(V$55),'reg data'!$A$4:$S$52,7,0)="TRUE"),0,VLOOKUP(VALUE(V$55),'reg data'!$A$4:$S$52,7,0))</f>
        <v>0</v>
      </c>
      <c r="W61" s="335">
        <f>IF(ISERR(VLOOKUP(VALUE(W$55),'reg data'!$A$4:$S$52,7,0)="TRUE"),0,VLOOKUP(VALUE(W$55),'reg data'!$A$4:$S$52,7,0))</f>
        <v>0</v>
      </c>
      <c r="X61" s="335">
        <f>IF(ISERR(VLOOKUP(VALUE(X$55),'reg data'!$A$4:$S$52,7,0)="TRUE"),0,VLOOKUP(VALUE(X$55),'reg data'!$A$4:$S$52,7,0))</f>
        <v>0</v>
      </c>
      <c r="Y61" s="335">
        <f>IF(ISERR(VLOOKUP(VALUE(Y$55),'reg data'!$A$4:$S$52,7,0)="TRUE"),0,VLOOKUP(VALUE(Y$55),'reg data'!$A$4:$S$52,7,0))</f>
        <v>0</v>
      </c>
      <c r="Z61" s="335">
        <f>IF(ISERR(VLOOKUP(VALUE(Z$55),'reg data'!$A$4:$S$52,7,0)="TRUE"),0,VLOOKUP(VALUE(Z$55),'reg data'!$A$4:$S$52,7,0))</f>
        <v>0</v>
      </c>
      <c r="AA61" s="335">
        <f>IF(ISERR(VLOOKUP(VALUE(AA$55),'reg data'!$A$4:$S$52,7,0)="TRUE"),0,VLOOKUP(VALUE(AA$55),'reg data'!$A$4:$S$52,7,0))</f>
        <v>0</v>
      </c>
      <c r="AB61" s="335">
        <f>IF(ISERR(VLOOKUP(VALUE(AB$55),'reg data'!$A$4:$S$52,7,0)="TRUE"),0,VLOOKUP(VALUE(AB$55),'reg data'!$A$4:$S$52,7,0))</f>
        <v>0</v>
      </c>
      <c r="AC61" s="335">
        <f>IF(ISERR(VLOOKUP(VALUE(AC$55),'reg data'!$A$4:$S$52,7,0)="TRUE"),0,VLOOKUP(VALUE(AC$55),'reg data'!$A$4:$S$52,7,0))</f>
        <v>1207643.2</v>
      </c>
      <c r="AD61" s="335">
        <f>IF(ISERR(VLOOKUP(VALUE(AD$55),'reg data'!$A$4:$S$52,7,0)="TRUE"),0,VLOOKUP(VALUE(AD$55),'reg data'!$A$4:$S$52,7,0))</f>
        <v>0</v>
      </c>
      <c r="AE61" s="335">
        <f>IF(ISERR(VLOOKUP(VALUE(AE$55),'reg data'!$A$4:$S$52,7,0)="TRUE"),0,VLOOKUP(VALUE(AE$55),'reg data'!$A$4:$S$52,7,0))</f>
        <v>0</v>
      </c>
      <c r="AF61" s="335">
        <f>IF(ISERR(VLOOKUP(VALUE(AF$55),'reg data'!$A$4:$S$52,7,0)="TRUE"),0,VLOOKUP(VALUE(AF$55),'reg data'!$A$4:$S$52,7,0))</f>
        <v>0</v>
      </c>
      <c r="AG61" s="335">
        <f>IF(ISERR(VLOOKUP(VALUE(AG$55),'reg data'!$A$4:$S$52,7,0)="TRUE"),0,VLOOKUP(VALUE(AG$55),'reg data'!$A$4:$S$52,7,0))</f>
        <v>0</v>
      </c>
      <c r="AH61" s="335">
        <f>IF(ISERR(VLOOKUP(VALUE(AH$55),'reg data'!$A$4:$S$52,7,0)="TRUE"),0,VLOOKUP(VALUE(AH$55),'reg data'!$A$4:$S$52,7,0))</f>
        <v>0</v>
      </c>
      <c r="AI61" s="335">
        <f>IF(ISERR(VLOOKUP(VALUE(AI$55),'reg data'!$A$4:$S$52,7,0)="TRUE"),0,VLOOKUP(VALUE(AI$55),'reg data'!$A$4:$S$52,7,0))</f>
        <v>0</v>
      </c>
      <c r="AJ61" s="335">
        <f>IF(ISERR(VLOOKUP(VALUE(AJ$55),'reg data'!$A$4:$S$52,7,0)="TRUE"),0,VLOOKUP(VALUE(AJ$55),'reg data'!$A$4:$S$52,7,0))</f>
        <v>0</v>
      </c>
      <c r="AK61" s="335">
        <f>IF(ISERR(VLOOKUP(VALUE(AK$55),'reg data'!$A$4:$S$52,7,0)="TRUE"),0,VLOOKUP(VALUE(AK$55),'reg data'!$A$4:$S$52,7,0))</f>
        <v>0</v>
      </c>
      <c r="AL61" s="335">
        <f>IF(ISERR(VLOOKUP(VALUE(AL$55),'reg data'!$A$4:$S$52,7,0)="TRUE"),0,VLOOKUP(VALUE(AL$55),'reg data'!$A$4:$S$52,7,0))</f>
        <v>0</v>
      </c>
      <c r="AM61" s="335">
        <f>IF(ISERR(VLOOKUP(VALUE(AM$55),'reg data'!$A$4:$S$52,7,0)="TRUE"),0,VLOOKUP(VALUE(AM$55),'reg data'!$A$4:$S$52,7,0))</f>
        <v>0</v>
      </c>
      <c r="AN61" s="335">
        <f>IF(ISERR(VLOOKUP(VALUE(AN$55),'reg data'!$A$4:$S$52,7,0)="TRUE"),0,VLOOKUP(VALUE(AN$55),'reg data'!$A$4:$S$52,7,0))</f>
        <v>0</v>
      </c>
      <c r="AO61" s="335">
        <f>IF(ISERR(VLOOKUP(VALUE(AO$55),'reg data'!$A$4:$S$52,7,0)="TRUE"),0,VLOOKUP(VALUE(AO$55),'reg data'!$A$4:$S$52,7,0))</f>
        <v>0</v>
      </c>
      <c r="AP61" s="335">
        <f>IF(ISERR(VLOOKUP(VALUE(AP$55),'reg data'!$A$4:$S$52,7,0)="TRUE"),0,VLOOKUP(VALUE(AP$55),'reg data'!$A$4:$S$52,7,0))</f>
        <v>0</v>
      </c>
      <c r="AQ61" s="335">
        <f>IF(ISERR(VLOOKUP(VALUE(AQ$55),'reg data'!$A$4:$S$52,7,0)="TRUE"),0,VLOOKUP(VALUE(AQ$55),'reg data'!$A$4:$S$52,7,0))</f>
        <v>0</v>
      </c>
      <c r="AR61" s="335">
        <f>IF(ISERR(VLOOKUP(VALUE(AR$55),'reg data'!$A$4:$S$52,7,0)="TRUE"),0,VLOOKUP(VALUE(AR$55),'reg data'!$A$4:$S$52,7,0))</f>
        <v>0</v>
      </c>
      <c r="AS61" s="335">
        <f>IF(ISERR(VLOOKUP(VALUE(AS$55),'reg data'!$A$4:$S$52,7,0)="TRUE"),0,VLOOKUP(VALUE(AS$55),'reg data'!$A$4:$S$52,7,0))</f>
        <v>0</v>
      </c>
      <c r="AT61" s="335">
        <f>IF(ISERR(VLOOKUP(VALUE(AT$55),'reg data'!$A$4:$S$52,7,0)="TRUE"),0,VLOOKUP(VALUE(AT$55),'reg data'!$A$4:$S$52,7,0))</f>
        <v>0</v>
      </c>
      <c r="AU61" s="335">
        <f>IF(ISERR(VLOOKUP(VALUE(AU$55),'reg data'!$A$4:$S$52,7,0)="TRUE"),0,VLOOKUP(VALUE(AU$55),'reg data'!$A$4:$S$52,7,0))</f>
        <v>0</v>
      </c>
      <c r="AV61" s="335">
        <f>IF(ISERR(VLOOKUP(VALUE(AV$55),'reg data'!$A$4:$S$52,7,0)="TRUE"),0,VLOOKUP(VALUE(AV$55),'reg data'!$A$4:$S$52,7,0))</f>
        <v>0</v>
      </c>
      <c r="AW61" s="335">
        <f>IF(ISERR(VLOOKUP(VALUE(AW$55),'reg data'!$A$4:$S$52,7,0)="TRUE"),0,VLOOKUP(VALUE(AW$55),'reg data'!$A$4:$S$52,7,0))</f>
        <v>0</v>
      </c>
      <c r="AX61" s="335">
        <f>IF(ISERR(VLOOKUP(VALUE(AX$55),'reg data'!$A$4:$S$52,7,0)="TRUE"),0,VLOOKUP(VALUE(AX$55),'reg data'!$A$4:$S$52,7,0))</f>
        <v>0</v>
      </c>
      <c r="AY61" s="335">
        <f>IF(ISERR(VLOOKUP(VALUE(AY$55),'reg data'!$A$4:$S$52,7,0)="TRUE"),0,VLOOKUP(VALUE(AY$55),'reg data'!$A$4:$S$52,7,0))</f>
        <v>30568.41</v>
      </c>
      <c r="AZ61" s="335">
        <f>IF(ISERR(VLOOKUP(VALUE(AZ$55),'reg data'!$A$4:$S$52,7,0)="TRUE"),0,VLOOKUP(VALUE(AZ$55),'reg data'!$A$4:$S$52,7,0))</f>
        <v>0</v>
      </c>
      <c r="BA61" s="335">
        <f>IF(ISERR(VLOOKUP(VALUE(BA$55),'reg data'!$A$4:$S$52,7,0)="TRUE"),0,VLOOKUP(VALUE(BA$55),'reg data'!$A$4:$S$52,7,0))</f>
        <v>0</v>
      </c>
      <c r="BB61" s="335">
        <f>IF(ISERR(VLOOKUP(VALUE(BB$55),'reg data'!$A$4:$S$52,7,0)="TRUE"),0,VLOOKUP(VALUE(BB$55),'reg data'!$A$4:$S$52,7,0))</f>
        <v>285799.03999999992</v>
      </c>
      <c r="BC61" s="335">
        <f>IF(ISERR(VLOOKUP(VALUE(BC$55),'reg data'!$A$4:$S$52,7,0)="TRUE"),0,VLOOKUP(VALUE(BC$55),'reg data'!$A$4:$S$52,7,0))</f>
        <v>0</v>
      </c>
      <c r="BD61" s="335">
        <f>IF(ISERR(VLOOKUP(VALUE(BD$55),'reg data'!$A$4:$S$52,7,0)="TRUE"),0,VLOOKUP(VALUE(BD$55),'reg data'!$A$4:$S$52,7,0))</f>
        <v>60888.42</v>
      </c>
      <c r="BE61" s="335">
        <f>IF(ISERR(VLOOKUP(VALUE(BE$55),'reg data'!$A$4:$S$52,7,0)="TRUE"),0,VLOOKUP(VALUE(BE$55),'reg data'!$A$4:$S$52,7,0))</f>
        <v>0</v>
      </c>
      <c r="BF61" s="335">
        <f>IF(ISERR(VLOOKUP(VALUE(BF$55),'reg data'!$A$4:$S$52,7,0)="TRUE"),0,VLOOKUP(VALUE(BF$55),'reg data'!$A$4:$S$52,7,0))</f>
        <v>0</v>
      </c>
      <c r="BG61" s="335">
        <f>IF(ISERR(VLOOKUP(VALUE(BG$55),'reg data'!$A$4:$S$52,7,0)="TRUE"),0,VLOOKUP(VALUE(BG$55),'reg data'!$A$4:$S$52,7,0))</f>
        <v>0</v>
      </c>
      <c r="BH61" s="335">
        <f>IF(ISERR(VLOOKUP(VALUE(BH$55),'reg data'!$A$4:$S$52,7,0)="TRUE"),0,VLOOKUP(VALUE(BH$55),'reg data'!$A$4:$S$52,7,0))</f>
        <v>0</v>
      </c>
      <c r="BI61" s="335">
        <f>IF(ISERR(VLOOKUP(VALUE(BI$55),'reg data'!$A$4:$S$52,7,0)="TRUE"),0,VLOOKUP(VALUE(BI$55),'reg data'!$A$4:$S$52,7,0))</f>
        <v>0</v>
      </c>
      <c r="BJ61" s="335">
        <f>IF(ISERR(VLOOKUP(VALUE(BJ$55),'reg data'!$A$4:$S$52,7,0)="TRUE"),0,VLOOKUP(VALUE(BJ$55),'reg data'!$A$4:$S$52,7,0))</f>
        <v>0</v>
      </c>
      <c r="BK61" s="335">
        <f>IF(ISERR(VLOOKUP(VALUE(BK$55),'reg data'!$A$4:$S$52,7,0)="TRUE"),0,VLOOKUP(VALUE(BK$55),'reg data'!$A$4:$S$52,7,0))</f>
        <v>0</v>
      </c>
      <c r="BL61" s="335">
        <f>IF(ISERR(VLOOKUP(VALUE(BL$55),'reg data'!$A$4:$S$52,7,0)="TRUE"),0,VLOOKUP(VALUE(BL$55),'reg data'!$A$4:$S$52,7,0))</f>
        <v>38517.020000000004</v>
      </c>
      <c r="BM61" s="335">
        <f>IF(ISERR(VLOOKUP(VALUE(BM$55),'reg data'!$A$4:$S$52,7,0)="TRUE"),0,VLOOKUP(VALUE(BM$55),'reg data'!$A$4:$S$52,7,0))</f>
        <v>0</v>
      </c>
      <c r="BN61" s="335">
        <f>IF(ISERR(VLOOKUP(VALUE(BN$55),'reg data'!$A$4:$S$52,7,0)="TRUE"),0,VLOOKUP(VALUE(BN$55),'reg data'!$A$4:$S$52,7,0))</f>
        <v>589499.38</v>
      </c>
      <c r="BO61" s="335">
        <f>IF(ISERR(VLOOKUP(VALUE(BO$55),'reg data'!$A$4:$S$52,7,0)="TRUE"),0,VLOOKUP(VALUE(BO$55),'reg data'!$A$4:$S$52,7,0))</f>
        <v>0</v>
      </c>
      <c r="BP61" s="335">
        <f>IF(ISERR(VLOOKUP(VALUE(BP$55),'reg data'!$A$4:$S$52,7,0)="TRUE"),0,VLOOKUP(VALUE(BP$55),'reg data'!$A$4:$S$52,7,0))</f>
        <v>199211.50999999995</v>
      </c>
      <c r="BQ61" s="335">
        <f>IF(ISERR(VLOOKUP(VALUE(BQ$55),'reg data'!$A$4:$S$52,7,0)="TRUE"),0,VLOOKUP(VALUE(BQ$55),'reg data'!$A$4:$S$52,7,0))</f>
        <v>0</v>
      </c>
      <c r="BR61" s="335">
        <f>IF(ISERR(VLOOKUP(VALUE(BR$55),'reg data'!$A$4:$S$52,7,0)="TRUE"),0,VLOOKUP(VALUE(BR$55),'reg data'!$A$4:$S$52,7,0))</f>
        <v>-2692.56</v>
      </c>
      <c r="BS61" s="335">
        <f>IF(ISERR(VLOOKUP(VALUE(BS$55),'reg data'!$A$4:$S$52,7,0)="TRUE"),0,VLOOKUP(VALUE(BS$55),'reg data'!$A$4:$S$52,7,0))</f>
        <v>0</v>
      </c>
      <c r="BT61" s="335">
        <f>IF(ISERR(VLOOKUP(VALUE(BT$55),'reg data'!$A$4:$S$52,7,0)="TRUE"),0,VLOOKUP(VALUE(BT$55),'reg data'!$A$4:$S$52,7,0))</f>
        <v>0</v>
      </c>
      <c r="BU61" s="335">
        <f>IF(ISERR(VLOOKUP(VALUE(BU$55),'reg data'!$A$4:$S$52,7,0)="TRUE"),0,VLOOKUP(VALUE(BU$55),'reg data'!$A$4:$S$52,7,0))</f>
        <v>0</v>
      </c>
      <c r="BV61" s="335">
        <f>IF(ISERR(VLOOKUP(VALUE(BV$55),'reg data'!$A$4:$S$52,7,0)="TRUE"),0,VLOOKUP(VALUE(BV$55),'reg data'!$A$4:$S$52,7,0))</f>
        <v>0</v>
      </c>
      <c r="BW61" s="335">
        <f>IF(ISERR(VLOOKUP(VALUE(BW$55),'reg data'!$A$4:$S$52,7,0)="TRUE"),0,VLOOKUP(VALUE(BW$55),'reg data'!$A$4:$S$52,7,0))</f>
        <v>0</v>
      </c>
      <c r="BX61" s="335">
        <f>IF(ISERR(VLOOKUP(VALUE(BX$55),'reg data'!$A$4:$S$52,7,0)="TRUE"),0,VLOOKUP(VALUE(BX$55),'reg data'!$A$4:$S$52,7,0))</f>
        <v>0</v>
      </c>
      <c r="BY61" s="335">
        <f>IF(ISERR(VLOOKUP(VALUE(BY$55),'reg data'!$A$4:$S$52,7,0)="TRUE"),0,VLOOKUP(VALUE(BY$55),'reg data'!$A$4:$S$52,7,0))</f>
        <v>0</v>
      </c>
      <c r="BZ61" s="335">
        <f>IF(ISERR(VLOOKUP(VALUE(BZ$55),'reg data'!$A$4:$S$52,7,0)="TRUE"),0,VLOOKUP(VALUE(BZ$55),'reg data'!$A$4:$S$52,7,0))</f>
        <v>0</v>
      </c>
      <c r="CA61" s="335">
        <f>IF(ISERR(VLOOKUP(VALUE(CA$55),'reg data'!$A$4:$S$52,7,0)="TRUE"),0,VLOOKUP(VALUE(CA$55),'reg data'!$A$4:$S$52,7,0))</f>
        <v>0</v>
      </c>
      <c r="CB61" s="335">
        <f>IF(ISERR(VLOOKUP(VALUE(CB$55),'reg data'!$A$4:$S$52,7,0)="TRUE"),0,VLOOKUP(VALUE(CB$55),'reg data'!$A$4:$S$52,7,0))</f>
        <v>0</v>
      </c>
      <c r="CC61" s="335">
        <f>IF(ISERR(VLOOKUP(VALUE(CC$55),'reg data'!$A$4:$S$52,7,0)="TRUE"),0,VLOOKUP(VALUE(CC$55),'reg data'!$A$4:$S$52,7,0))</f>
        <v>36622.519999999997</v>
      </c>
      <c r="CD61" s="249" t="s">
        <v>221</v>
      </c>
      <c r="CE61" s="195">
        <f t="shared" si="0"/>
        <v>6696141.6799999988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1260811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349367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7269</v>
      </c>
      <c r="AZ62" s="195">
        <f>ROUND(AZ47+AZ48,0)</f>
        <v>0</v>
      </c>
      <c r="BA62" s="195">
        <f>ROUND(BA47+BA48,0)</f>
        <v>0</v>
      </c>
      <c r="BB62" s="195">
        <f t="shared" si="1"/>
        <v>66266</v>
      </c>
      <c r="BC62" s="195">
        <f t="shared" si="1"/>
        <v>0</v>
      </c>
      <c r="BD62" s="195">
        <f t="shared" si="1"/>
        <v>17023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8582</v>
      </c>
      <c r="BM62" s="195">
        <f t="shared" si="1"/>
        <v>0</v>
      </c>
      <c r="BN62" s="195">
        <f t="shared" si="1"/>
        <v>93414</v>
      </c>
      <c r="BO62" s="195">
        <f t="shared" ref="BO62:CC62" si="2">ROUND(BO47+BO48,0)</f>
        <v>0</v>
      </c>
      <c r="BP62" s="195">
        <f t="shared" si="2"/>
        <v>39428</v>
      </c>
      <c r="BQ62" s="195">
        <f t="shared" si="2"/>
        <v>0</v>
      </c>
      <c r="BR62" s="195">
        <f t="shared" si="2"/>
        <v>84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7813</v>
      </c>
      <c r="CD62" s="249" t="s">
        <v>221</v>
      </c>
      <c r="CE62" s="195">
        <f t="shared" si="0"/>
        <v>1850057</v>
      </c>
      <c r="CF62" s="252"/>
    </row>
    <row r="63" spans="1:84" ht="12.6" customHeight="1" x14ac:dyDescent="0.25">
      <c r="A63" s="171" t="s">
        <v>236</v>
      </c>
      <c r="B63" s="175"/>
      <c r="C63" s="335">
        <f>IF(ISERR(VLOOKUP(VALUE(C$55),'reg data'!$A$4:$S$52,9,0)="TRUE"),0,VLOOKUP(VALUE(C$55),'reg data'!$A$4:$S$52,9,0))</f>
        <v>0</v>
      </c>
      <c r="D63" s="335">
        <f>IF(ISERR(VLOOKUP(VALUE(D$55),'reg data'!$A$4:$S$52,9,0)="TRUE"),0,VLOOKUP(VALUE(D$55),'reg data'!$A$4:$S$52,9,0))</f>
        <v>0</v>
      </c>
      <c r="E63" s="335">
        <f>IF(ISERR(VLOOKUP(VALUE(E$55),'reg data'!$A$4:$S$52,9,0)="TRUE"),0,VLOOKUP(VALUE(E$55),'reg data'!$A$4:$S$52,9,0))</f>
        <v>1391</v>
      </c>
      <c r="F63" s="335">
        <f>IF(ISERR(VLOOKUP(VALUE(F$55),'reg data'!$A$4:$S$52,9,0)="TRUE"),0,VLOOKUP(VALUE(F$55),'reg data'!$A$4:$S$52,9,0))</f>
        <v>0</v>
      </c>
      <c r="G63" s="335">
        <f>IF(ISERR(VLOOKUP(VALUE(G$55),'reg data'!$A$4:$S$52,9,0)="TRUE"),0,VLOOKUP(VALUE(G$55),'reg data'!$A$4:$S$52,9,0))</f>
        <v>0</v>
      </c>
      <c r="H63" s="335">
        <f>IF(ISERR(VLOOKUP(VALUE(H$55),'reg data'!$A$4:$S$52,9,0)="TRUE"),0,VLOOKUP(VALUE(H$55),'reg data'!$A$4:$S$52,9,0))</f>
        <v>0</v>
      </c>
      <c r="I63" s="335">
        <f>IF(ISERR(VLOOKUP(VALUE(I$55),'reg data'!$A$4:$S$52,9,0)="TRUE"),0,VLOOKUP(VALUE(I$55),'reg data'!$A$4:$S$52,9,0))</f>
        <v>0</v>
      </c>
      <c r="J63" s="335">
        <f>IF(ISERR(VLOOKUP(VALUE(J$55),'reg data'!$A$4:$S$52,9,0)="TRUE"),0,VLOOKUP(VALUE(J$55),'reg data'!$A$4:$S$52,9,0))</f>
        <v>0</v>
      </c>
      <c r="K63" s="335">
        <f>IF(ISERR(VLOOKUP(VALUE(K$55),'reg data'!$A$4:$S$52,9,0)="TRUE"),0,VLOOKUP(VALUE(K$55),'reg data'!$A$4:$S$52,9,0))</f>
        <v>0</v>
      </c>
      <c r="L63" s="335">
        <f>IF(ISERR(VLOOKUP(VALUE(L$55),'reg data'!$A$4:$S$52,9,0)="TRUE"),0,VLOOKUP(VALUE(L$55),'reg data'!$A$4:$S$52,9,0))</f>
        <v>0</v>
      </c>
      <c r="M63" s="335">
        <f>IF(ISERR(VLOOKUP(VALUE(M$55),'reg data'!$A$4:$S$52,9,0)="TRUE"),0,VLOOKUP(VALUE(M$55),'reg data'!$A$4:$S$52,9,0))</f>
        <v>0</v>
      </c>
      <c r="N63" s="335">
        <f>IF(ISERR(VLOOKUP(VALUE(N$55),'reg data'!$A$4:$S$52,9,0)="TRUE"),0,VLOOKUP(VALUE(N$55),'reg data'!$A$4:$S$52,9,0))</f>
        <v>0</v>
      </c>
      <c r="O63" s="335">
        <f>IF(ISERR(VLOOKUP(VALUE(O$55),'reg data'!$A$4:$S$52,9,0)="TRUE"),0,VLOOKUP(VALUE(O$55),'reg data'!$A$4:$S$52,9,0))</f>
        <v>0</v>
      </c>
      <c r="P63" s="335">
        <f>IF(ISERR(VLOOKUP(VALUE(P$55),'reg data'!$A$4:$S$52,9,0)="TRUE"),0,VLOOKUP(VALUE(P$55),'reg data'!$A$4:$S$52,9,0))</f>
        <v>0</v>
      </c>
      <c r="Q63" s="335">
        <f>IF(ISERR(VLOOKUP(VALUE(Q$55),'reg data'!$A$4:$S$52,9,0)="TRUE"),0,VLOOKUP(VALUE(Q$55),'reg data'!$A$4:$S$52,9,0))</f>
        <v>0</v>
      </c>
      <c r="R63" s="335">
        <f>IF(ISERR(VLOOKUP(VALUE(R$55),'reg data'!$A$4:$S$52,9,0)="TRUE"),0,VLOOKUP(VALUE(R$55),'reg data'!$A$4:$S$52,9,0))</f>
        <v>0</v>
      </c>
      <c r="S63" s="335">
        <f>IF(ISERR(VLOOKUP(VALUE(S$55),'reg data'!$A$4:$S$52,9,0)="TRUE"),0,VLOOKUP(VALUE(S$55),'reg data'!$A$4:$S$52,9,0))</f>
        <v>0</v>
      </c>
      <c r="T63" s="335">
        <f>IF(ISERR(VLOOKUP(VALUE(T$55),'reg data'!$A$4:$S$52,9,0)="TRUE"),0,VLOOKUP(VALUE(T$55),'reg data'!$A$4:$S$52,9,0))</f>
        <v>0</v>
      </c>
      <c r="U63" s="335">
        <f>IF(ISERR(VLOOKUP(VALUE(U$55),'reg data'!$A$4:$S$52,9,0)="TRUE"),0,VLOOKUP(VALUE(U$55),'reg data'!$A$4:$S$52,9,0))</f>
        <v>0</v>
      </c>
      <c r="V63" s="335">
        <f>IF(ISERR(VLOOKUP(VALUE(V$55),'reg data'!$A$4:$S$52,9,0)="TRUE"),0,VLOOKUP(VALUE(V$55),'reg data'!$A$4:$S$52,9,0))</f>
        <v>0</v>
      </c>
      <c r="W63" s="335">
        <f>IF(ISERR(VLOOKUP(VALUE(W$55),'reg data'!$A$4:$S$52,9,0)="TRUE"),0,VLOOKUP(VALUE(W$55),'reg data'!$A$4:$S$52,9,0))</f>
        <v>0</v>
      </c>
      <c r="X63" s="335">
        <f>IF(ISERR(VLOOKUP(VALUE(X$55),'reg data'!$A$4:$S$52,9,0)="TRUE"),0,VLOOKUP(VALUE(X$55),'reg data'!$A$4:$S$52,9,0))</f>
        <v>0</v>
      </c>
      <c r="Y63" s="335">
        <f>IF(ISERR(VLOOKUP(VALUE(Y$55),'reg data'!$A$4:$S$52,9,0)="TRUE"),0,VLOOKUP(VALUE(Y$55),'reg data'!$A$4:$S$52,9,0))</f>
        <v>0</v>
      </c>
      <c r="Z63" s="335">
        <f>IF(ISERR(VLOOKUP(VALUE(Z$55),'reg data'!$A$4:$S$52,9,0)="TRUE"),0,VLOOKUP(VALUE(Z$55),'reg data'!$A$4:$S$52,9,0))</f>
        <v>0</v>
      </c>
      <c r="AA63" s="335">
        <f>IF(ISERR(VLOOKUP(VALUE(AA$55),'reg data'!$A$4:$S$52,9,0)="TRUE"),0,VLOOKUP(VALUE(AA$55),'reg data'!$A$4:$S$52,9,0))</f>
        <v>0</v>
      </c>
      <c r="AB63" s="335">
        <f>IF(ISERR(VLOOKUP(VALUE(AB$55),'reg data'!$A$4:$S$52,9,0)="TRUE"),0,VLOOKUP(VALUE(AB$55),'reg data'!$A$4:$S$52,9,0))</f>
        <v>0</v>
      </c>
      <c r="AC63" s="335">
        <f>IF(ISERR(VLOOKUP(VALUE(AC$55),'reg data'!$A$4:$S$52,9,0)="TRUE"),0,VLOOKUP(VALUE(AC$55),'reg data'!$A$4:$S$52,9,0))</f>
        <v>0</v>
      </c>
      <c r="AD63" s="335">
        <f>IF(ISERR(VLOOKUP(VALUE(AD$55),'reg data'!$A$4:$S$52,9,0)="TRUE"),0,VLOOKUP(VALUE(AD$55),'reg data'!$A$4:$S$52,9,0))</f>
        <v>0</v>
      </c>
      <c r="AE63" s="335">
        <f>IF(ISERR(VLOOKUP(VALUE(AE$55),'reg data'!$A$4:$S$52,9,0)="TRUE"),0,VLOOKUP(VALUE(AE$55),'reg data'!$A$4:$S$52,9,0))</f>
        <v>0</v>
      </c>
      <c r="AF63" s="335">
        <f>IF(ISERR(VLOOKUP(VALUE(AF$55),'reg data'!$A$4:$S$52,9,0)="TRUE"),0,VLOOKUP(VALUE(AF$55),'reg data'!$A$4:$S$52,9,0))</f>
        <v>0</v>
      </c>
      <c r="AG63" s="335">
        <f>IF(ISERR(VLOOKUP(VALUE(AG$55),'reg data'!$A$4:$S$52,9,0)="TRUE"),0,VLOOKUP(VALUE(AG$55),'reg data'!$A$4:$S$52,9,0))</f>
        <v>0</v>
      </c>
      <c r="AH63" s="335">
        <f>IF(ISERR(VLOOKUP(VALUE(AH$55),'reg data'!$A$4:$S$52,9,0)="TRUE"),0,VLOOKUP(VALUE(AH$55),'reg data'!$A$4:$S$52,9,0))</f>
        <v>0</v>
      </c>
      <c r="AI63" s="335">
        <f>IF(ISERR(VLOOKUP(VALUE(AI$55),'reg data'!$A$4:$S$52,9,0)="TRUE"),0,VLOOKUP(VALUE(AI$55),'reg data'!$A$4:$S$52,9,0))</f>
        <v>0</v>
      </c>
      <c r="AJ63" s="335">
        <f>IF(ISERR(VLOOKUP(VALUE(AJ$55),'reg data'!$A$4:$S$52,9,0)="TRUE"),0,VLOOKUP(VALUE(AJ$55),'reg data'!$A$4:$S$52,9,0))</f>
        <v>0</v>
      </c>
      <c r="AK63" s="335">
        <f>IF(ISERR(VLOOKUP(VALUE(AK$55),'reg data'!$A$4:$S$52,9,0)="TRUE"),0,VLOOKUP(VALUE(AK$55),'reg data'!$A$4:$S$52,9,0))</f>
        <v>0</v>
      </c>
      <c r="AL63" s="335">
        <f>IF(ISERR(VLOOKUP(VALUE(AL$55),'reg data'!$A$4:$S$52,9,0)="TRUE"),0,VLOOKUP(VALUE(AL$55),'reg data'!$A$4:$S$52,9,0))</f>
        <v>0</v>
      </c>
      <c r="AM63" s="335">
        <f>IF(ISERR(VLOOKUP(VALUE(AM$55),'reg data'!$A$4:$S$52,9,0)="TRUE"),0,VLOOKUP(VALUE(AM$55),'reg data'!$A$4:$S$52,9,0))</f>
        <v>0</v>
      </c>
      <c r="AN63" s="335">
        <f>IF(ISERR(VLOOKUP(VALUE(AN$55),'reg data'!$A$4:$S$52,9,0)="TRUE"),0,VLOOKUP(VALUE(AN$55),'reg data'!$A$4:$S$52,9,0))</f>
        <v>0</v>
      </c>
      <c r="AO63" s="335">
        <f>IF(ISERR(VLOOKUP(VALUE(AO$55),'reg data'!$A$4:$S$52,9,0)="TRUE"),0,VLOOKUP(VALUE(AO$55),'reg data'!$A$4:$S$52,9,0))</f>
        <v>0</v>
      </c>
      <c r="AP63" s="335">
        <f>IF(ISERR(VLOOKUP(VALUE(AP$55),'reg data'!$A$4:$S$52,9,0)="TRUE"),0,VLOOKUP(VALUE(AP$55),'reg data'!$A$4:$S$52,9,0))</f>
        <v>0</v>
      </c>
      <c r="AQ63" s="335">
        <f>IF(ISERR(VLOOKUP(VALUE(AQ$55),'reg data'!$A$4:$S$52,9,0)="TRUE"),0,VLOOKUP(VALUE(AQ$55),'reg data'!$A$4:$S$52,9,0))</f>
        <v>0</v>
      </c>
      <c r="AR63" s="335">
        <f>IF(ISERR(VLOOKUP(VALUE(AR$55),'reg data'!$A$4:$S$52,9,0)="TRUE"),0,VLOOKUP(VALUE(AR$55),'reg data'!$A$4:$S$52,9,0))</f>
        <v>0</v>
      </c>
      <c r="AS63" s="335">
        <f>IF(ISERR(VLOOKUP(VALUE(AS$55),'reg data'!$A$4:$S$52,9,0)="TRUE"),0,VLOOKUP(VALUE(AS$55),'reg data'!$A$4:$S$52,9,0))</f>
        <v>0</v>
      </c>
      <c r="AT63" s="335">
        <f>IF(ISERR(VLOOKUP(VALUE(AT$55),'reg data'!$A$4:$S$52,9,0)="TRUE"),0,VLOOKUP(VALUE(AT$55),'reg data'!$A$4:$S$52,9,0))</f>
        <v>0</v>
      </c>
      <c r="AU63" s="335">
        <f>IF(ISERR(VLOOKUP(VALUE(AU$55),'reg data'!$A$4:$S$52,9,0)="TRUE"),0,VLOOKUP(VALUE(AU$55),'reg data'!$A$4:$S$52,9,0))</f>
        <v>0</v>
      </c>
      <c r="AV63" s="335">
        <f>IF(ISERR(VLOOKUP(VALUE(AV$55),'reg data'!$A$4:$S$52,9,0)="TRUE"),0,VLOOKUP(VALUE(AV$55),'reg data'!$A$4:$S$52,9,0))</f>
        <v>0</v>
      </c>
      <c r="AW63" s="335">
        <f>IF(ISERR(VLOOKUP(VALUE(AW$55),'reg data'!$A$4:$S$52,9,0)="TRUE"),0,VLOOKUP(VALUE(AW$55),'reg data'!$A$4:$S$52,9,0))</f>
        <v>0</v>
      </c>
      <c r="AX63" s="335">
        <f>IF(ISERR(VLOOKUP(VALUE(AX$55),'reg data'!$A$4:$S$52,9,0)="TRUE"),0,VLOOKUP(VALUE(AX$55),'reg data'!$A$4:$S$52,9,0))</f>
        <v>0</v>
      </c>
      <c r="AY63" s="335">
        <f>IF(ISERR(VLOOKUP(VALUE(AY$55),'reg data'!$A$4:$S$52,9,0)="TRUE"),0,VLOOKUP(VALUE(AY$55),'reg data'!$A$4:$S$52,9,0))</f>
        <v>0</v>
      </c>
      <c r="AZ63" s="335">
        <f>IF(ISERR(VLOOKUP(VALUE(AZ$55),'reg data'!$A$4:$S$52,9,0)="TRUE"),0,VLOOKUP(VALUE(AZ$55),'reg data'!$A$4:$S$52,9,0))</f>
        <v>0</v>
      </c>
      <c r="BA63" s="335">
        <f>IF(ISERR(VLOOKUP(VALUE(BA$55),'reg data'!$A$4:$S$52,9,0)="TRUE"),0,VLOOKUP(VALUE(BA$55),'reg data'!$A$4:$S$52,9,0))</f>
        <v>0</v>
      </c>
      <c r="BB63" s="335">
        <f>IF(ISERR(VLOOKUP(VALUE(BB$55),'reg data'!$A$4:$S$52,9,0)="TRUE"),0,VLOOKUP(VALUE(BB$55),'reg data'!$A$4:$S$52,9,0))</f>
        <v>0</v>
      </c>
      <c r="BC63" s="335">
        <f>IF(ISERR(VLOOKUP(VALUE(BC$55),'reg data'!$A$4:$S$52,9,0)="TRUE"),0,VLOOKUP(VALUE(BC$55),'reg data'!$A$4:$S$52,9,0))</f>
        <v>0</v>
      </c>
      <c r="BD63" s="335">
        <f>IF(ISERR(VLOOKUP(VALUE(BD$55),'reg data'!$A$4:$S$52,9,0)="TRUE"),0,VLOOKUP(VALUE(BD$55),'reg data'!$A$4:$S$52,9,0))</f>
        <v>0</v>
      </c>
      <c r="BE63" s="335">
        <f>IF(ISERR(VLOOKUP(VALUE(BE$55),'reg data'!$A$4:$S$52,9,0)="TRUE"),0,VLOOKUP(VALUE(BE$55),'reg data'!$A$4:$S$52,9,0))</f>
        <v>0</v>
      </c>
      <c r="BF63" s="335">
        <f>IF(ISERR(VLOOKUP(VALUE(BF$55),'reg data'!$A$4:$S$52,9,0)="TRUE"),0,VLOOKUP(VALUE(BF$55),'reg data'!$A$4:$S$52,9,0))</f>
        <v>0</v>
      </c>
      <c r="BG63" s="335">
        <f>IF(ISERR(VLOOKUP(VALUE(BG$55),'reg data'!$A$4:$S$52,9,0)="TRUE"),0,VLOOKUP(VALUE(BG$55),'reg data'!$A$4:$S$52,9,0))</f>
        <v>0</v>
      </c>
      <c r="BH63" s="335">
        <f>IF(ISERR(VLOOKUP(VALUE(BH$55),'reg data'!$A$4:$S$52,9,0)="TRUE"),0,VLOOKUP(VALUE(BH$55),'reg data'!$A$4:$S$52,9,0))</f>
        <v>0</v>
      </c>
      <c r="BI63" s="335">
        <f>IF(ISERR(VLOOKUP(VALUE(BI$55),'reg data'!$A$4:$S$52,9,0)="TRUE"),0,VLOOKUP(VALUE(BI$55),'reg data'!$A$4:$S$52,9,0))</f>
        <v>0</v>
      </c>
      <c r="BJ63" s="335">
        <f>IF(ISERR(VLOOKUP(VALUE(BJ$55),'reg data'!$A$4:$S$52,9,0)="TRUE"),0,VLOOKUP(VALUE(BJ$55),'reg data'!$A$4:$S$52,9,0))</f>
        <v>0</v>
      </c>
      <c r="BK63" s="335">
        <f>IF(ISERR(VLOOKUP(VALUE(BK$55),'reg data'!$A$4:$S$52,9,0)="TRUE"),0,VLOOKUP(VALUE(BK$55),'reg data'!$A$4:$S$52,9,0))</f>
        <v>0</v>
      </c>
      <c r="BL63" s="335">
        <f>IF(ISERR(VLOOKUP(VALUE(BL$55),'reg data'!$A$4:$S$52,9,0)="TRUE"),0,VLOOKUP(VALUE(BL$55),'reg data'!$A$4:$S$52,9,0))</f>
        <v>0</v>
      </c>
      <c r="BM63" s="335">
        <f>IF(ISERR(VLOOKUP(VALUE(BM$55),'reg data'!$A$4:$S$52,9,0)="TRUE"),0,VLOOKUP(VALUE(BM$55),'reg data'!$A$4:$S$52,9,0))</f>
        <v>0</v>
      </c>
      <c r="BN63" s="335">
        <f>IF(ISERR(VLOOKUP(VALUE(BN$55),'reg data'!$A$4:$S$52,9,0)="TRUE"),0,VLOOKUP(VALUE(BN$55),'reg data'!$A$4:$S$52,9,0))</f>
        <v>0</v>
      </c>
      <c r="BO63" s="335">
        <f>IF(ISERR(VLOOKUP(VALUE(BO$55),'reg data'!$A$4:$S$52,9,0)="TRUE"),0,VLOOKUP(VALUE(BO$55),'reg data'!$A$4:$S$52,9,0))</f>
        <v>0</v>
      </c>
      <c r="BP63" s="335">
        <f>IF(ISERR(VLOOKUP(VALUE(BP$55),'reg data'!$A$4:$S$52,9,0)="TRUE"),0,VLOOKUP(VALUE(BP$55),'reg data'!$A$4:$S$52,9,0))</f>
        <v>0</v>
      </c>
      <c r="BQ63" s="335">
        <f>IF(ISERR(VLOOKUP(VALUE(BQ$55),'reg data'!$A$4:$S$52,9,0)="TRUE"),0,VLOOKUP(VALUE(BQ$55),'reg data'!$A$4:$S$52,9,0))</f>
        <v>0</v>
      </c>
      <c r="BR63" s="335">
        <f>IF(ISERR(VLOOKUP(VALUE(BR$55),'reg data'!$A$4:$S$52,9,0)="TRUE"),0,VLOOKUP(VALUE(BR$55),'reg data'!$A$4:$S$52,9,0))</f>
        <v>0</v>
      </c>
      <c r="BS63" s="335">
        <f>IF(ISERR(VLOOKUP(VALUE(BS$55),'reg data'!$A$4:$S$52,9,0)="TRUE"),0,VLOOKUP(VALUE(BS$55),'reg data'!$A$4:$S$52,9,0))</f>
        <v>0</v>
      </c>
      <c r="BT63" s="335">
        <f>IF(ISERR(VLOOKUP(VALUE(BT$55),'reg data'!$A$4:$S$52,9,0)="TRUE"),0,VLOOKUP(VALUE(BT$55),'reg data'!$A$4:$S$52,9,0))</f>
        <v>0</v>
      </c>
      <c r="BU63" s="335">
        <f>IF(ISERR(VLOOKUP(VALUE(BU$55),'reg data'!$A$4:$S$52,9,0)="TRUE"),0,VLOOKUP(VALUE(BU$55),'reg data'!$A$4:$S$52,9,0))</f>
        <v>0</v>
      </c>
      <c r="BV63" s="335">
        <f>IF(ISERR(VLOOKUP(VALUE(BV$55),'reg data'!$A$4:$S$52,9,0)="TRUE"),0,VLOOKUP(VALUE(BV$55),'reg data'!$A$4:$S$52,9,0))</f>
        <v>0</v>
      </c>
      <c r="BW63" s="335">
        <f>IF(ISERR(VLOOKUP(VALUE(BW$55),'reg data'!$A$4:$S$52,9,0)="TRUE"),0,VLOOKUP(VALUE(BW$55),'reg data'!$A$4:$S$52,9,0))</f>
        <v>691400</v>
      </c>
      <c r="BX63" s="335">
        <f>IF(ISERR(VLOOKUP(VALUE(BX$55),'reg data'!$A$4:$S$52,9,0)="TRUE"),0,VLOOKUP(VALUE(BX$55),'reg data'!$A$4:$S$52,9,0))</f>
        <v>0</v>
      </c>
      <c r="BY63" s="335">
        <f>IF(ISERR(VLOOKUP(VALUE(BY$55),'reg data'!$A$4:$S$52,9,0)="TRUE"),0,VLOOKUP(VALUE(BY$55),'reg data'!$A$4:$S$52,9,0))</f>
        <v>0</v>
      </c>
      <c r="BZ63" s="335">
        <f>IF(ISERR(VLOOKUP(VALUE(BZ$55),'reg data'!$A$4:$S$52,9,0)="TRUE"),0,VLOOKUP(VALUE(BZ$55),'reg data'!$A$4:$S$52,9,0))</f>
        <v>0</v>
      </c>
      <c r="CA63" s="335">
        <f>IF(ISERR(VLOOKUP(VALUE(CA$55),'reg data'!$A$4:$S$52,9,0)="TRUE"),0,VLOOKUP(VALUE(CA$55),'reg data'!$A$4:$S$52,9,0))</f>
        <v>0</v>
      </c>
      <c r="CB63" s="335">
        <f>IF(ISERR(VLOOKUP(VALUE(CB$55),'reg data'!$A$4:$S$52,9,0)="TRUE"),0,VLOOKUP(VALUE(CB$55),'reg data'!$A$4:$S$52,9,0))</f>
        <v>0</v>
      </c>
      <c r="CC63" s="335">
        <f>IF(ISERR(VLOOKUP(VALUE(CC$55),'reg data'!$A$4:$S$52,9,0)="TRUE"),0,VLOOKUP(VALUE(CC$55),'reg data'!$A$4:$S$52,9,0))</f>
        <v>0</v>
      </c>
      <c r="CD63" s="249" t="s">
        <v>221</v>
      </c>
      <c r="CE63" s="195">
        <f t="shared" si="0"/>
        <v>692791</v>
      </c>
      <c r="CF63" s="252"/>
    </row>
    <row r="64" spans="1:84" ht="12.6" customHeight="1" x14ac:dyDescent="0.25">
      <c r="A64" s="171" t="s">
        <v>237</v>
      </c>
      <c r="B64" s="175"/>
      <c r="C64" s="335">
        <f>IF(ISERR(VLOOKUP(VALUE(C$55),'reg data'!$A$4:$S$52,16,0)="TRUE"),0,VLOOKUP(VALUE(C$55),'reg data'!$A$4:$S$52,16,0))</f>
        <v>0</v>
      </c>
      <c r="D64" s="335">
        <f>IF(ISERR(VLOOKUP(VALUE(D$55),'reg data'!$A$4:$S$52,16,0)="TRUE"),0,VLOOKUP(VALUE(D$55),'reg data'!$A$4:$S$52,16,0))</f>
        <v>0</v>
      </c>
      <c r="E64" s="335">
        <f>IF(ISERR(VLOOKUP(VALUE(E$55),'reg data'!$A$4:$S$52,16,0)="TRUE"),0,VLOOKUP(VALUE(E$55),'reg data'!$A$4:$S$52,16,0))-1035</f>
        <v>472868.03</v>
      </c>
      <c r="F64" s="335">
        <f>IF(ISERR(VLOOKUP(VALUE(F$55),'reg data'!$A$4:$S$52,16,0)="TRUE"),0,VLOOKUP(VALUE(F$55),'reg data'!$A$4:$S$52,16,0))</f>
        <v>0</v>
      </c>
      <c r="G64" s="335">
        <f>IF(ISERR(VLOOKUP(VALUE(G$55),'reg data'!$A$4:$S$52,16,0)="TRUE"),0,VLOOKUP(VALUE(G$55),'reg data'!$A$4:$S$52,16,0))</f>
        <v>0</v>
      </c>
      <c r="H64" s="335">
        <f>IF(ISERR(VLOOKUP(VALUE(H$55),'reg data'!$A$4:$S$52,16,0)="TRUE"),0,VLOOKUP(VALUE(H$55),'reg data'!$A$4:$S$52,16,0))</f>
        <v>0</v>
      </c>
      <c r="I64" s="335">
        <f>IF(ISERR(VLOOKUP(VALUE(I$55),'reg data'!$A$4:$S$52,16,0)="TRUE"),0,VLOOKUP(VALUE(I$55),'reg data'!$A$4:$S$52,16,0))</f>
        <v>0</v>
      </c>
      <c r="J64" s="335">
        <f>IF(ISERR(VLOOKUP(VALUE(J$55),'reg data'!$A$4:$S$52,16,0)="TRUE"),0,VLOOKUP(VALUE(J$55),'reg data'!$A$4:$S$52,16,0))</f>
        <v>0</v>
      </c>
      <c r="K64" s="335">
        <f>IF(ISERR(VLOOKUP(VALUE(K$55),'reg data'!$A$4:$S$52,16,0)="TRUE"),0,VLOOKUP(VALUE(K$55),'reg data'!$A$4:$S$52,16,0))</f>
        <v>0</v>
      </c>
      <c r="L64" s="335">
        <f>IF(ISERR(VLOOKUP(VALUE(L$55),'reg data'!$A$4:$S$52,16,0)="TRUE"),0,VLOOKUP(VALUE(L$55),'reg data'!$A$4:$S$52,16,0))</f>
        <v>0</v>
      </c>
      <c r="M64" s="335">
        <f>IF(ISERR(VLOOKUP(VALUE(M$55),'reg data'!$A$4:$S$52,16,0)="TRUE"),0,VLOOKUP(VALUE(M$55),'reg data'!$A$4:$S$52,16,0))</f>
        <v>0</v>
      </c>
      <c r="N64" s="335">
        <f>IF(ISERR(VLOOKUP(VALUE(N$55),'reg data'!$A$4:$S$52,16,0)="TRUE"),0,VLOOKUP(VALUE(N$55),'reg data'!$A$4:$S$52,16,0))</f>
        <v>0</v>
      </c>
      <c r="O64" s="335">
        <f>IF(ISERR(VLOOKUP(VALUE(O$55),'reg data'!$A$4:$S$52,16,0)="TRUE"),0,VLOOKUP(VALUE(O$55),'reg data'!$A$4:$S$52,16,0))</f>
        <v>0</v>
      </c>
      <c r="P64" s="335">
        <f>IF(ISERR(VLOOKUP(VALUE(P$55),'reg data'!$A$4:$S$52,16,0)="TRUE"),0,VLOOKUP(VALUE(P$55),'reg data'!$A$4:$S$52,16,0))</f>
        <v>0</v>
      </c>
      <c r="Q64" s="335">
        <f>IF(ISERR(VLOOKUP(VALUE(Q$55),'reg data'!$A$4:$S$52,16,0)="TRUE"),0,VLOOKUP(VALUE(Q$55),'reg data'!$A$4:$S$52,16,0))</f>
        <v>0</v>
      </c>
      <c r="R64" s="335">
        <f>IF(ISERR(VLOOKUP(VALUE(R$55),'reg data'!$A$4:$S$52,16,0)="TRUE"),0,VLOOKUP(VALUE(R$55),'reg data'!$A$4:$S$52,16,0))</f>
        <v>0</v>
      </c>
      <c r="S64" s="335">
        <f>IF(ISERR(VLOOKUP(VALUE(S$55),'reg data'!$A$4:$S$52,16,0)="TRUE"),0,VLOOKUP(VALUE(S$55),'reg data'!$A$4:$S$52,16,0))</f>
        <v>-13203.15</v>
      </c>
      <c r="T64" s="335">
        <f>IF(ISERR(VLOOKUP(VALUE(T$55),'reg data'!$A$4:$S$52,16,0)="TRUE"),0,VLOOKUP(VALUE(T$55),'reg data'!$A$4:$S$52,16,0))</f>
        <v>0</v>
      </c>
      <c r="U64" s="335">
        <f>IF(ISERR(VLOOKUP(VALUE(U$55),'reg data'!$A$4:$S$52,16,0)="TRUE"),0,VLOOKUP(VALUE(U$55),'reg data'!$A$4:$S$52,16,0))</f>
        <v>0</v>
      </c>
      <c r="V64" s="335">
        <f>IF(ISERR(VLOOKUP(VALUE(V$55),'reg data'!$A$4:$S$52,16,0)="TRUE"),0,VLOOKUP(VALUE(V$55),'reg data'!$A$4:$S$52,16,0))</f>
        <v>0</v>
      </c>
      <c r="W64" s="335">
        <f>IF(ISERR(VLOOKUP(VALUE(W$55),'reg data'!$A$4:$S$52,16,0)="TRUE"),0,VLOOKUP(VALUE(W$55),'reg data'!$A$4:$S$52,16,0))</f>
        <v>0</v>
      </c>
      <c r="X64" s="335">
        <f>IF(ISERR(VLOOKUP(VALUE(X$55),'reg data'!$A$4:$S$52,16,0)="TRUE"),0,VLOOKUP(VALUE(X$55),'reg data'!$A$4:$S$52,16,0))</f>
        <v>0</v>
      </c>
      <c r="Y64" s="335">
        <f>IF(ISERR(VLOOKUP(VALUE(Y$55),'reg data'!$A$4:$S$52,16,0)="TRUE"),0,VLOOKUP(VALUE(Y$55),'reg data'!$A$4:$S$52,16,0))</f>
        <v>0</v>
      </c>
      <c r="Z64" s="335">
        <f>IF(ISERR(VLOOKUP(VALUE(Z$55),'reg data'!$A$4:$S$52,16,0)="TRUE"),0,VLOOKUP(VALUE(Z$55),'reg data'!$A$4:$S$52,16,0))</f>
        <v>0</v>
      </c>
      <c r="AA64" s="335">
        <f>IF(ISERR(VLOOKUP(VALUE(AA$55),'reg data'!$A$4:$S$52,16,0)="TRUE"),0,VLOOKUP(VALUE(AA$55),'reg data'!$A$4:$S$52,16,0))</f>
        <v>0</v>
      </c>
      <c r="AB64" s="335">
        <f>IF(ISERR(VLOOKUP(VALUE(AB$55),'reg data'!$A$4:$S$52,16,0)="TRUE"),0,VLOOKUP(VALUE(AB$55),'reg data'!$A$4:$S$52,16,0))</f>
        <v>0</v>
      </c>
      <c r="AC64" s="335">
        <f>IF(ISERR(VLOOKUP(VALUE(AC$55),'reg data'!$A$4:$S$52,16,0)="TRUE"),0,VLOOKUP(VALUE(AC$55),'reg data'!$A$4:$S$52,16,0))</f>
        <v>198327.88</v>
      </c>
      <c r="AD64" s="335">
        <f>IF(ISERR(VLOOKUP(VALUE(AD$55),'reg data'!$A$4:$S$52,16,0)="TRUE"),0,VLOOKUP(VALUE(AD$55),'reg data'!$A$4:$S$52,16,0))</f>
        <v>0</v>
      </c>
      <c r="AE64" s="335">
        <f>IF(ISERR(VLOOKUP(VALUE(AE$55),'reg data'!$A$4:$S$52,16,0)="TRUE"),0,VLOOKUP(VALUE(AE$55),'reg data'!$A$4:$S$52,16,0))</f>
        <v>600.64</v>
      </c>
      <c r="AF64" s="335">
        <f>IF(ISERR(VLOOKUP(VALUE(AF$55),'reg data'!$A$4:$S$52,16,0)="TRUE"),0,VLOOKUP(VALUE(AF$55),'reg data'!$A$4:$S$52,16,0))</f>
        <v>0</v>
      </c>
      <c r="AG64" s="335">
        <f>IF(ISERR(VLOOKUP(VALUE(AG$55),'reg data'!$A$4:$S$52,16,0)="TRUE"),0,VLOOKUP(VALUE(AG$55),'reg data'!$A$4:$S$52,16,0))</f>
        <v>0</v>
      </c>
      <c r="AH64" s="335">
        <f>IF(ISERR(VLOOKUP(VALUE(AH$55),'reg data'!$A$4:$S$52,16,0)="TRUE"),0,VLOOKUP(VALUE(AH$55),'reg data'!$A$4:$S$52,16,0))</f>
        <v>0</v>
      </c>
      <c r="AI64" s="335">
        <f>IF(ISERR(VLOOKUP(VALUE(AI$55),'reg data'!$A$4:$S$52,16,0)="TRUE"),0,VLOOKUP(VALUE(AI$55),'reg data'!$A$4:$S$52,16,0))</f>
        <v>0</v>
      </c>
      <c r="AJ64" s="335">
        <f>IF(ISERR(VLOOKUP(VALUE(AJ$55),'reg data'!$A$4:$S$52,16,0)="TRUE"),0,VLOOKUP(VALUE(AJ$55),'reg data'!$A$4:$S$52,16,0))</f>
        <v>0</v>
      </c>
      <c r="AK64" s="335">
        <f>IF(ISERR(VLOOKUP(VALUE(AK$55),'reg data'!$A$4:$S$52,16,0)="TRUE"),0,VLOOKUP(VALUE(AK$55),'reg data'!$A$4:$S$52,16,0))</f>
        <v>0</v>
      </c>
      <c r="AL64" s="335">
        <f>IF(ISERR(VLOOKUP(VALUE(AL$55),'reg data'!$A$4:$S$52,16,0)="TRUE"),0,VLOOKUP(VALUE(AL$55),'reg data'!$A$4:$S$52,16,0))</f>
        <v>0</v>
      </c>
      <c r="AM64" s="335">
        <f>IF(ISERR(VLOOKUP(VALUE(AM$55),'reg data'!$A$4:$S$52,16,0)="TRUE"),0,VLOOKUP(VALUE(AM$55),'reg data'!$A$4:$S$52,16,0))</f>
        <v>0</v>
      </c>
      <c r="AN64" s="335">
        <f>IF(ISERR(VLOOKUP(VALUE(AN$55),'reg data'!$A$4:$S$52,16,0)="TRUE"),0,VLOOKUP(VALUE(AN$55),'reg data'!$A$4:$S$52,16,0))</f>
        <v>0</v>
      </c>
      <c r="AO64" s="335">
        <f>IF(ISERR(VLOOKUP(VALUE(AO$55),'reg data'!$A$4:$S$52,16,0)="TRUE"),0,VLOOKUP(VALUE(AO$55),'reg data'!$A$4:$S$52,16,0))</f>
        <v>0</v>
      </c>
      <c r="AP64" s="335">
        <f>IF(ISERR(VLOOKUP(VALUE(AP$55),'reg data'!$A$4:$S$52,16,0)="TRUE"),0,VLOOKUP(VALUE(AP$55),'reg data'!$A$4:$S$52,16,0))</f>
        <v>0</v>
      </c>
      <c r="AQ64" s="335">
        <f>IF(ISERR(VLOOKUP(VALUE(AQ$55),'reg data'!$A$4:$S$52,16,0)="TRUE"),0,VLOOKUP(VALUE(AQ$55),'reg data'!$A$4:$S$52,16,0))</f>
        <v>0</v>
      </c>
      <c r="AR64" s="335">
        <f>IF(ISERR(VLOOKUP(VALUE(AR$55),'reg data'!$A$4:$S$52,16,0)="TRUE"),0,VLOOKUP(VALUE(AR$55),'reg data'!$A$4:$S$52,16,0))</f>
        <v>0</v>
      </c>
      <c r="AS64" s="335">
        <f>IF(ISERR(VLOOKUP(VALUE(AS$55),'reg data'!$A$4:$S$52,16,0)="TRUE"),0,VLOOKUP(VALUE(AS$55),'reg data'!$A$4:$S$52,16,0))</f>
        <v>0</v>
      </c>
      <c r="AT64" s="335">
        <f>IF(ISERR(VLOOKUP(VALUE(AT$55),'reg data'!$A$4:$S$52,16,0)="TRUE"),0,VLOOKUP(VALUE(AT$55),'reg data'!$A$4:$S$52,16,0))</f>
        <v>0</v>
      </c>
      <c r="AU64" s="335">
        <f>IF(ISERR(VLOOKUP(VALUE(AU$55),'reg data'!$A$4:$S$52,16,0)="TRUE"),0,VLOOKUP(VALUE(AU$55),'reg data'!$A$4:$S$52,16,0))</f>
        <v>0</v>
      </c>
      <c r="AV64" s="335">
        <f>IF(ISERR(VLOOKUP(VALUE(AV$55),'reg data'!$A$4:$S$52,16,0)="TRUE"),0,VLOOKUP(VALUE(AV$55),'reg data'!$A$4:$S$52,16,0))</f>
        <v>0</v>
      </c>
      <c r="AW64" s="335">
        <f>IF(ISERR(VLOOKUP(VALUE(AW$55),'reg data'!$A$4:$S$52,16,0)="TRUE"),0,VLOOKUP(VALUE(AW$55),'reg data'!$A$4:$S$52,16,0))</f>
        <v>0</v>
      </c>
      <c r="AX64" s="335">
        <f>IF(ISERR(VLOOKUP(VALUE(AX$55),'reg data'!$A$4:$S$52,16,0)="TRUE"),0,VLOOKUP(VALUE(AX$55),'reg data'!$A$4:$S$52,16,0))</f>
        <v>0</v>
      </c>
      <c r="AY64" s="335">
        <f>IF(ISERR(VLOOKUP(VALUE(AY$55),'reg data'!$A$4:$S$52,16,0)="TRUE"),0,VLOOKUP(VALUE(AY$55),'reg data'!$A$4:$S$52,16,0))</f>
        <v>0</v>
      </c>
      <c r="AZ64" s="335">
        <f>IF(ISERR(VLOOKUP(VALUE(AZ$55),'reg data'!$A$4:$S$52,16,0)="TRUE"),0,VLOOKUP(VALUE(AZ$55),'reg data'!$A$4:$S$52,16,0))</f>
        <v>0</v>
      </c>
      <c r="BA64" s="335">
        <f>IF(ISERR(VLOOKUP(VALUE(BA$55),'reg data'!$A$4:$S$52,16,0)="TRUE"),0,VLOOKUP(VALUE(BA$55),'reg data'!$A$4:$S$52,16,0))</f>
        <v>0</v>
      </c>
      <c r="BB64" s="335">
        <f>IF(ISERR(VLOOKUP(VALUE(BB$55),'reg data'!$A$4:$S$52,16,0)="TRUE"),0,VLOOKUP(VALUE(BB$55),'reg data'!$A$4:$S$52,16,0))</f>
        <v>6.58</v>
      </c>
      <c r="BC64" s="335">
        <f>IF(ISERR(VLOOKUP(VALUE(BC$55),'reg data'!$A$4:$S$52,16,0)="TRUE"),0,VLOOKUP(VALUE(BC$55),'reg data'!$A$4:$S$52,16,0))</f>
        <v>0</v>
      </c>
      <c r="BD64" s="335">
        <f>IF(ISERR(VLOOKUP(VALUE(BD$55),'reg data'!$A$4:$S$52,16,0)="TRUE"),0,VLOOKUP(VALUE(BD$55),'reg data'!$A$4:$S$52,16,0))</f>
        <v>1075.51</v>
      </c>
      <c r="BE64" s="335">
        <f>IF(ISERR(VLOOKUP(VALUE(BE$55),'reg data'!$A$4:$S$52,16,0)="TRUE"),0,VLOOKUP(VALUE(BE$55),'reg data'!$A$4:$S$52,16,0))</f>
        <v>0</v>
      </c>
      <c r="BF64" s="335">
        <f>IF(ISERR(VLOOKUP(VALUE(BF$55),'reg data'!$A$4:$S$52,16,0)="TRUE"),0,VLOOKUP(VALUE(BF$55),'reg data'!$A$4:$S$52,16,0))</f>
        <v>0</v>
      </c>
      <c r="BG64" s="335">
        <f>IF(ISERR(VLOOKUP(VALUE(BG$55),'reg data'!$A$4:$S$52,16,0)="TRUE"),0,VLOOKUP(VALUE(BG$55),'reg data'!$A$4:$S$52,16,0))</f>
        <v>0</v>
      </c>
      <c r="BH64" s="335">
        <f>IF(ISERR(VLOOKUP(VALUE(BH$55),'reg data'!$A$4:$S$52,16,0)="TRUE"),0,VLOOKUP(VALUE(BH$55),'reg data'!$A$4:$S$52,16,0))</f>
        <v>0</v>
      </c>
      <c r="BI64" s="335">
        <f>IF(ISERR(VLOOKUP(VALUE(BI$55),'reg data'!$A$4:$S$52,16,0)="TRUE"),0,VLOOKUP(VALUE(BI$55),'reg data'!$A$4:$S$52,16,0))</f>
        <v>0</v>
      </c>
      <c r="BJ64" s="335">
        <f>IF(ISERR(VLOOKUP(VALUE(BJ$55),'reg data'!$A$4:$S$52,16,0)="TRUE"),0,VLOOKUP(VALUE(BJ$55),'reg data'!$A$4:$S$52,16,0))</f>
        <v>0</v>
      </c>
      <c r="BK64" s="335">
        <f>IF(ISERR(VLOOKUP(VALUE(BK$55),'reg data'!$A$4:$S$52,16,0)="TRUE"),0,VLOOKUP(VALUE(BK$55),'reg data'!$A$4:$S$52,16,0))</f>
        <v>0</v>
      </c>
      <c r="BL64" s="335">
        <f>IF(ISERR(VLOOKUP(VALUE(BL$55),'reg data'!$A$4:$S$52,16,0)="TRUE"),0,VLOOKUP(VALUE(BL$55),'reg data'!$A$4:$S$52,16,0))</f>
        <v>0</v>
      </c>
      <c r="BM64" s="335">
        <f>IF(ISERR(VLOOKUP(VALUE(BM$55),'reg data'!$A$4:$S$52,16,0)="TRUE"),0,VLOOKUP(VALUE(BM$55),'reg data'!$A$4:$S$52,16,0))</f>
        <v>0</v>
      </c>
      <c r="BN64" s="335">
        <f>IF(ISERR(VLOOKUP(VALUE(BN$55),'reg data'!$A$4:$S$52,16,0)="TRUE"),0,VLOOKUP(VALUE(BN$55),'reg data'!$A$4:$S$52,16,0))</f>
        <v>11045.699999999999</v>
      </c>
      <c r="BO64" s="335">
        <f>IF(ISERR(VLOOKUP(VALUE(BO$55),'reg data'!$A$4:$S$52,16,0)="TRUE"),0,VLOOKUP(VALUE(BO$55),'reg data'!$A$4:$S$52,16,0))</f>
        <v>0</v>
      </c>
      <c r="BP64" s="335">
        <f>IF(ISERR(VLOOKUP(VALUE(BP$55),'reg data'!$A$4:$S$52,16,0)="TRUE"),0,VLOOKUP(VALUE(BP$55),'reg data'!$A$4:$S$52,16,0))</f>
        <v>1503.99</v>
      </c>
      <c r="BQ64" s="335">
        <f>IF(ISERR(VLOOKUP(VALUE(BQ$55),'reg data'!$A$4:$S$52,16,0)="TRUE"),0,VLOOKUP(VALUE(BQ$55),'reg data'!$A$4:$S$52,16,0))</f>
        <v>0</v>
      </c>
      <c r="BR64" s="335">
        <f>IF(ISERR(VLOOKUP(VALUE(BR$55),'reg data'!$A$4:$S$52,16,0)="TRUE"),0,VLOOKUP(VALUE(BR$55),'reg data'!$A$4:$S$52,16,0))</f>
        <v>0</v>
      </c>
      <c r="BS64" s="335">
        <f>IF(ISERR(VLOOKUP(VALUE(BS$55),'reg data'!$A$4:$S$52,16,0)="TRUE"),0,VLOOKUP(VALUE(BS$55),'reg data'!$A$4:$S$52,16,0))</f>
        <v>0</v>
      </c>
      <c r="BT64" s="335">
        <f>IF(ISERR(VLOOKUP(VALUE(BT$55),'reg data'!$A$4:$S$52,16,0)="TRUE"),0,VLOOKUP(VALUE(BT$55),'reg data'!$A$4:$S$52,16,0))</f>
        <v>0</v>
      </c>
      <c r="BU64" s="335">
        <f>IF(ISERR(VLOOKUP(VALUE(BU$55),'reg data'!$A$4:$S$52,16,0)="TRUE"),0,VLOOKUP(VALUE(BU$55),'reg data'!$A$4:$S$52,16,0))</f>
        <v>0</v>
      </c>
      <c r="BV64" s="335">
        <f>IF(ISERR(VLOOKUP(VALUE(BV$55),'reg data'!$A$4:$S$52,16,0)="TRUE"),0,VLOOKUP(VALUE(BV$55),'reg data'!$A$4:$S$52,16,0))</f>
        <v>0</v>
      </c>
      <c r="BW64" s="335">
        <f>IF(ISERR(VLOOKUP(VALUE(BW$55),'reg data'!$A$4:$S$52,16,0)="TRUE"),0,VLOOKUP(VALUE(BW$55),'reg data'!$A$4:$S$52,16,0))</f>
        <v>0</v>
      </c>
      <c r="BX64" s="335">
        <f>IF(ISERR(VLOOKUP(VALUE(BX$55),'reg data'!$A$4:$S$52,16,0)="TRUE"),0,VLOOKUP(VALUE(BX$55),'reg data'!$A$4:$S$52,16,0))</f>
        <v>0</v>
      </c>
      <c r="BY64" s="335">
        <f>IF(ISERR(VLOOKUP(VALUE(BY$55),'reg data'!$A$4:$S$52,16,0)="TRUE"),0,VLOOKUP(VALUE(BY$55),'reg data'!$A$4:$S$52,16,0))</f>
        <v>0</v>
      </c>
      <c r="BZ64" s="335">
        <f>IF(ISERR(VLOOKUP(VALUE(BZ$55),'reg data'!$A$4:$S$52,16,0)="TRUE"),0,VLOOKUP(VALUE(BZ$55),'reg data'!$A$4:$S$52,16,0))</f>
        <v>0</v>
      </c>
      <c r="CA64" s="335">
        <f>IF(ISERR(VLOOKUP(VALUE(CA$55),'reg data'!$A$4:$S$52,16,0)="TRUE"),0,VLOOKUP(VALUE(CA$55),'reg data'!$A$4:$S$52,16,0))</f>
        <v>0</v>
      </c>
      <c r="CB64" s="335">
        <f>IF(ISERR(VLOOKUP(VALUE(CB$55),'reg data'!$A$4:$S$52,16,0)="TRUE"),0,VLOOKUP(VALUE(CB$55),'reg data'!$A$4:$S$52,16,0))</f>
        <v>0</v>
      </c>
      <c r="CC64" s="335">
        <f>IF(ISERR(VLOOKUP(VALUE(CC$55),'reg data'!$A$4:$S$52,16,0)="TRUE"),0,VLOOKUP(VALUE(CC$55),'reg data'!$A$4:$S$52,16,0))</f>
        <v>0</v>
      </c>
      <c r="CD64" s="249" t="s">
        <v>221</v>
      </c>
      <c r="CE64" s="195">
        <f t="shared" si="0"/>
        <v>672225.17999999993</v>
      </c>
      <c r="CF64" s="252"/>
    </row>
    <row r="65" spans="1:84" ht="12.6" customHeight="1" x14ac:dyDescent="0.25">
      <c r="A65" s="171" t="s">
        <v>238</v>
      </c>
      <c r="B65" s="175"/>
      <c r="C65" s="335">
        <f>IF(ISERR(VLOOKUP(VALUE(C$55),'reg data'!$A$4:$S$52,11,0)="TRUE"),0,VLOOKUP(VALUE(C$55),'reg data'!$A$4:$S$52,11,0))</f>
        <v>0</v>
      </c>
      <c r="D65" s="335">
        <f>IF(ISERR(VLOOKUP(VALUE(D$55),'reg data'!$A$4:$S$52,11,0)="TRUE"),0,VLOOKUP(VALUE(D$55),'reg data'!$A$4:$S$52,11,0))</f>
        <v>0</v>
      </c>
      <c r="E65" s="335">
        <f>IF(ISERR(VLOOKUP(VALUE(E$55),'reg data'!$A$4:$S$52,11,0)="TRUE"),0,VLOOKUP(VALUE(E$55),'reg data'!$A$4:$S$52,11,0))</f>
        <v>344.29</v>
      </c>
      <c r="F65" s="335">
        <f>IF(ISERR(VLOOKUP(VALUE(F$55),'reg data'!$A$4:$S$52,11,0)="TRUE"),0,VLOOKUP(VALUE(F$55),'reg data'!$A$4:$S$52,11,0))</f>
        <v>0</v>
      </c>
      <c r="G65" s="335">
        <f>IF(ISERR(VLOOKUP(VALUE(G$55),'reg data'!$A$4:$S$52,11,0)="TRUE"),0,VLOOKUP(VALUE(G$55),'reg data'!$A$4:$S$52,11,0))</f>
        <v>0</v>
      </c>
      <c r="H65" s="335">
        <f>IF(ISERR(VLOOKUP(VALUE(H$55),'reg data'!$A$4:$S$52,11,0)="TRUE"),0,VLOOKUP(VALUE(H$55),'reg data'!$A$4:$S$52,11,0))</f>
        <v>0</v>
      </c>
      <c r="I65" s="335">
        <f>IF(ISERR(VLOOKUP(VALUE(I$55),'reg data'!$A$4:$S$52,11,0)="TRUE"),0,VLOOKUP(VALUE(I$55),'reg data'!$A$4:$S$52,11,0))</f>
        <v>0</v>
      </c>
      <c r="J65" s="335">
        <f>IF(ISERR(VLOOKUP(VALUE(J$55),'reg data'!$A$4:$S$52,11,0)="TRUE"),0,VLOOKUP(VALUE(J$55),'reg data'!$A$4:$S$52,11,0))</f>
        <v>0</v>
      </c>
      <c r="K65" s="335">
        <f>IF(ISERR(VLOOKUP(VALUE(K$55),'reg data'!$A$4:$S$52,11,0)="TRUE"),0,VLOOKUP(VALUE(K$55),'reg data'!$A$4:$S$52,11,0))</f>
        <v>0</v>
      </c>
      <c r="L65" s="335">
        <f>IF(ISERR(VLOOKUP(VALUE(L$55),'reg data'!$A$4:$S$52,11,0)="TRUE"),0,VLOOKUP(VALUE(L$55),'reg data'!$A$4:$S$52,11,0))</f>
        <v>0</v>
      </c>
      <c r="M65" s="335">
        <f>IF(ISERR(VLOOKUP(VALUE(M$55),'reg data'!$A$4:$S$52,11,0)="TRUE"),0,VLOOKUP(VALUE(M$55),'reg data'!$A$4:$S$52,11,0))</f>
        <v>0</v>
      </c>
      <c r="N65" s="335">
        <f>IF(ISERR(VLOOKUP(VALUE(N$55),'reg data'!$A$4:$S$52,11,0)="TRUE"),0,VLOOKUP(VALUE(N$55),'reg data'!$A$4:$S$52,11,0))</f>
        <v>0</v>
      </c>
      <c r="O65" s="335">
        <f>IF(ISERR(VLOOKUP(VALUE(O$55),'reg data'!$A$4:$S$52,11,0)="TRUE"),0,VLOOKUP(VALUE(O$55),'reg data'!$A$4:$S$52,11,0))</f>
        <v>0</v>
      </c>
      <c r="P65" s="335">
        <f>IF(ISERR(VLOOKUP(VALUE(P$55),'reg data'!$A$4:$S$52,11,0)="TRUE"),0,VLOOKUP(VALUE(P$55),'reg data'!$A$4:$S$52,11,0))</f>
        <v>0</v>
      </c>
      <c r="Q65" s="335">
        <f>IF(ISERR(VLOOKUP(VALUE(Q$55),'reg data'!$A$4:$S$52,11,0)="TRUE"),0,VLOOKUP(VALUE(Q$55),'reg data'!$A$4:$S$52,11,0))</f>
        <v>0</v>
      </c>
      <c r="R65" s="335">
        <f>IF(ISERR(VLOOKUP(VALUE(R$55),'reg data'!$A$4:$S$52,11,0)="TRUE"),0,VLOOKUP(VALUE(R$55),'reg data'!$A$4:$S$52,11,0))</f>
        <v>0</v>
      </c>
      <c r="S65" s="335">
        <f>IF(ISERR(VLOOKUP(VALUE(S$55),'reg data'!$A$4:$S$52,11,0)="TRUE"),0,VLOOKUP(VALUE(S$55),'reg data'!$A$4:$S$52,11,0))</f>
        <v>0</v>
      </c>
      <c r="T65" s="335">
        <f>IF(ISERR(VLOOKUP(VALUE(T$55),'reg data'!$A$4:$S$52,11,0)="TRUE"),0,VLOOKUP(VALUE(T$55),'reg data'!$A$4:$S$52,11,0))</f>
        <v>0</v>
      </c>
      <c r="U65" s="335">
        <f>IF(ISERR(VLOOKUP(VALUE(U$55),'reg data'!$A$4:$S$52,11,0)="TRUE"),0,VLOOKUP(VALUE(U$55),'reg data'!$A$4:$S$52,11,0))</f>
        <v>0</v>
      </c>
      <c r="V65" s="335">
        <f>IF(ISERR(VLOOKUP(VALUE(V$55),'reg data'!$A$4:$S$52,11,0)="TRUE"),0,VLOOKUP(VALUE(V$55),'reg data'!$A$4:$S$52,11,0))</f>
        <v>0</v>
      </c>
      <c r="W65" s="335">
        <f>IF(ISERR(VLOOKUP(VALUE(W$55),'reg data'!$A$4:$S$52,11,0)="TRUE"),0,VLOOKUP(VALUE(W$55),'reg data'!$A$4:$S$52,11,0))</f>
        <v>0</v>
      </c>
      <c r="X65" s="335">
        <f>IF(ISERR(VLOOKUP(VALUE(X$55),'reg data'!$A$4:$S$52,11,0)="TRUE"),0,VLOOKUP(VALUE(X$55),'reg data'!$A$4:$S$52,11,0))</f>
        <v>0</v>
      </c>
      <c r="Y65" s="335">
        <f>IF(ISERR(VLOOKUP(VALUE(Y$55),'reg data'!$A$4:$S$52,11,0)="TRUE"),0,VLOOKUP(VALUE(Y$55),'reg data'!$A$4:$S$52,11,0))</f>
        <v>0</v>
      </c>
      <c r="Z65" s="335">
        <f>IF(ISERR(VLOOKUP(VALUE(Z$55),'reg data'!$A$4:$S$52,11,0)="TRUE"),0,VLOOKUP(VALUE(Z$55),'reg data'!$A$4:$S$52,11,0))</f>
        <v>0</v>
      </c>
      <c r="AA65" s="335">
        <f>IF(ISERR(VLOOKUP(VALUE(AA$55),'reg data'!$A$4:$S$52,11,0)="TRUE"),0,VLOOKUP(VALUE(AA$55),'reg data'!$A$4:$S$52,11,0))</f>
        <v>0</v>
      </c>
      <c r="AB65" s="335">
        <f>IF(ISERR(VLOOKUP(VALUE(AB$55),'reg data'!$A$4:$S$52,11,0)="TRUE"),0,VLOOKUP(VALUE(AB$55),'reg data'!$A$4:$S$52,11,0))</f>
        <v>0</v>
      </c>
      <c r="AC65" s="335">
        <f>IF(ISERR(VLOOKUP(VALUE(AC$55),'reg data'!$A$4:$S$52,11,0)="TRUE"),0,VLOOKUP(VALUE(AC$55),'reg data'!$A$4:$S$52,11,0))</f>
        <v>0</v>
      </c>
      <c r="AD65" s="335">
        <f>IF(ISERR(VLOOKUP(VALUE(AD$55),'reg data'!$A$4:$S$52,11,0)="TRUE"),0,VLOOKUP(VALUE(AD$55),'reg data'!$A$4:$S$52,11,0))</f>
        <v>0</v>
      </c>
      <c r="AE65" s="335">
        <f>IF(ISERR(VLOOKUP(VALUE(AE$55),'reg data'!$A$4:$S$52,11,0)="TRUE"),0,VLOOKUP(VALUE(AE$55),'reg data'!$A$4:$S$52,11,0))</f>
        <v>0</v>
      </c>
      <c r="AF65" s="335">
        <f>IF(ISERR(VLOOKUP(VALUE(AF$55),'reg data'!$A$4:$S$52,11,0)="TRUE"),0,VLOOKUP(VALUE(AF$55),'reg data'!$A$4:$S$52,11,0))</f>
        <v>0</v>
      </c>
      <c r="AG65" s="335">
        <f>IF(ISERR(VLOOKUP(VALUE(AG$55),'reg data'!$A$4:$S$52,11,0)="TRUE"),0,VLOOKUP(VALUE(AG$55),'reg data'!$A$4:$S$52,11,0))</f>
        <v>0</v>
      </c>
      <c r="AH65" s="335">
        <f>IF(ISERR(VLOOKUP(VALUE(AH$55),'reg data'!$A$4:$S$52,11,0)="TRUE"),0,VLOOKUP(VALUE(AH$55),'reg data'!$A$4:$S$52,11,0))</f>
        <v>0</v>
      </c>
      <c r="AI65" s="335">
        <f>IF(ISERR(VLOOKUP(VALUE(AI$55),'reg data'!$A$4:$S$52,11,0)="TRUE"),0,VLOOKUP(VALUE(AI$55),'reg data'!$A$4:$S$52,11,0))</f>
        <v>0</v>
      </c>
      <c r="AJ65" s="335">
        <f>IF(ISERR(VLOOKUP(VALUE(AJ$55),'reg data'!$A$4:$S$52,11,0)="TRUE"),0,VLOOKUP(VALUE(AJ$55),'reg data'!$A$4:$S$52,11,0))</f>
        <v>0</v>
      </c>
      <c r="AK65" s="335">
        <f>IF(ISERR(VLOOKUP(VALUE(AK$55),'reg data'!$A$4:$S$52,11,0)="TRUE"),0,VLOOKUP(VALUE(AK$55),'reg data'!$A$4:$S$52,11,0))</f>
        <v>0</v>
      </c>
      <c r="AL65" s="335">
        <f>IF(ISERR(VLOOKUP(VALUE(AL$55),'reg data'!$A$4:$S$52,11,0)="TRUE"),0,VLOOKUP(VALUE(AL$55),'reg data'!$A$4:$S$52,11,0))</f>
        <v>0</v>
      </c>
      <c r="AM65" s="335">
        <f>IF(ISERR(VLOOKUP(VALUE(AM$55),'reg data'!$A$4:$S$52,11,0)="TRUE"),0,VLOOKUP(VALUE(AM$55),'reg data'!$A$4:$S$52,11,0))</f>
        <v>0</v>
      </c>
      <c r="AN65" s="335">
        <f>IF(ISERR(VLOOKUP(VALUE(AN$55),'reg data'!$A$4:$S$52,11,0)="TRUE"),0,VLOOKUP(VALUE(AN$55),'reg data'!$A$4:$S$52,11,0))</f>
        <v>0</v>
      </c>
      <c r="AO65" s="335">
        <f>IF(ISERR(VLOOKUP(VALUE(AO$55),'reg data'!$A$4:$S$52,11,0)="TRUE"),0,VLOOKUP(VALUE(AO$55),'reg data'!$A$4:$S$52,11,0))</f>
        <v>0</v>
      </c>
      <c r="AP65" s="335">
        <f>IF(ISERR(VLOOKUP(VALUE(AP$55),'reg data'!$A$4:$S$52,11,0)="TRUE"),0,VLOOKUP(VALUE(AP$55),'reg data'!$A$4:$S$52,11,0))</f>
        <v>0</v>
      </c>
      <c r="AQ65" s="335">
        <f>IF(ISERR(VLOOKUP(VALUE(AQ$55),'reg data'!$A$4:$S$52,11,0)="TRUE"),0,VLOOKUP(VALUE(AQ$55),'reg data'!$A$4:$S$52,11,0))</f>
        <v>0</v>
      </c>
      <c r="AR65" s="335">
        <f>IF(ISERR(VLOOKUP(VALUE(AR$55),'reg data'!$A$4:$S$52,11,0)="TRUE"),0,VLOOKUP(VALUE(AR$55),'reg data'!$A$4:$S$52,11,0))</f>
        <v>0</v>
      </c>
      <c r="AS65" s="335">
        <f>IF(ISERR(VLOOKUP(VALUE(AS$55),'reg data'!$A$4:$S$52,11,0)="TRUE"),0,VLOOKUP(VALUE(AS$55),'reg data'!$A$4:$S$52,11,0))</f>
        <v>0</v>
      </c>
      <c r="AT65" s="335">
        <f>IF(ISERR(VLOOKUP(VALUE(AT$55),'reg data'!$A$4:$S$52,11,0)="TRUE"),0,VLOOKUP(VALUE(AT$55),'reg data'!$A$4:$S$52,11,0))</f>
        <v>0</v>
      </c>
      <c r="AU65" s="335">
        <f>IF(ISERR(VLOOKUP(VALUE(AU$55),'reg data'!$A$4:$S$52,11,0)="TRUE"),0,VLOOKUP(VALUE(AU$55),'reg data'!$A$4:$S$52,11,0))</f>
        <v>0</v>
      </c>
      <c r="AV65" s="335">
        <f>IF(ISERR(VLOOKUP(VALUE(AV$55),'reg data'!$A$4:$S$52,11,0)="TRUE"),0,VLOOKUP(VALUE(AV$55),'reg data'!$A$4:$S$52,11,0))</f>
        <v>0</v>
      </c>
      <c r="AW65" s="335">
        <f>IF(ISERR(VLOOKUP(VALUE(AW$55),'reg data'!$A$4:$S$52,11,0)="TRUE"),0,VLOOKUP(VALUE(AW$55),'reg data'!$A$4:$S$52,11,0))</f>
        <v>0</v>
      </c>
      <c r="AX65" s="335">
        <f>IF(ISERR(VLOOKUP(VALUE(AX$55),'reg data'!$A$4:$S$52,11,0)="TRUE"),0,VLOOKUP(VALUE(AX$55),'reg data'!$A$4:$S$52,11,0))</f>
        <v>0</v>
      </c>
      <c r="AY65" s="335">
        <f>IF(ISERR(VLOOKUP(VALUE(AY$55),'reg data'!$A$4:$S$52,11,0)="TRUE"),0,VLOOKUP(VALUE(AY$55),'reg data'!$A$4:$S$52,11,0))</f>
        <v>0</v>
      </c>
      <c r="AZ65" s="335">
        <f>IF(ISERR(VLOOKUP(VALUE(AZ$55),'reg data'!$A$4:$S$52,11,0)="TRUE"),0,VLOOKUP(VALUE(AZ$55),'reg data'!$A$4:$S$52,11,0))</f>
        <v>0</v>
      </c>
      <c r="BA65" s="335">
        <f>IF(ISERR(VLOOKUP(VALUE(BA$55),'reg data'!$A$4:$S$52,11,0)="TRUE"),0,VLOOKUP(VALUE(BA$55),'reg data'!$A$4:$S$52,11,0))</f>
        <v>0</v>
      </c>
      <c r="BB65" s="335">
        <f>IF(ISERR(VLOOKUP(VALUE(BB$55),'reg data'!$A$4:$S$52,11,0)="TRUE"),0,VLOOKUP(VALUE(BB$55),'reg data'!$A$4:$S$52,11,0))</f>
        <v>95.97</v>
      </c>
      <c r="BC65" s="335">
        <f>IF(ISERR(VLOOKUP(VALUE(BC$55),'reg data'!$A$4:$S$52,11,0)="TRUE"),0,VLOOKUP(VALUE(BC$55),'reg data'!$A$4:$S$52,11,0))</f>
        <v>0</v>
      </c>
      <c r="BD65" s="335">
        <f>IF(ISERR(VLOOKUP(VALUE(BD$55),'reg data'!$A$4:$S$52,11,0)="TRUE"),0,VLOOKUP(VALUE(BD$55),'reg data'!$A$4:$S$52,11,0))</f>
        <v>0</v>
      </c>
      <c r="BE65" s="335">
        <f>IF(ISERR(VLOOKUP(VALUE(BE$55),'reg data'!$A$4:$S$52,11,0)="TRUE"),0,VLOOKUP(VALUE(BE$55),'reg data'!$A$4:$S$52,11,0))</f>
        <v>0</v>
      </c>
      <c r="BF65" s="335">
        <f>IF(ISERR(VLOOKUP(VALUE(BF$55),'reg data'!$A$4:$S$52,11,0)="TRUE"),0,VLOOKUP(VALUE(BF$55),'reg data'!$A$4:$S$52,11,0))</f>
        <v>0</v>
      </c>
      <c r="BG65" s="335">
        <f>IF(ISERR(VLOOKUP(VALUE(BG$55),'reg data'!$A$4:$S$52,11,0)="TRUE"),0,VLOOKUP(VALUE(BG$55),'reg data'!$A$4:$S$52,11,0))</f>
        <v>0</v>
      </c>
      <c r="BH65" s="335">
        <f>IF(ISERR(VLOOKUP(VALUE(BH$55),'reg data'!$A$4:$S$52,11,0)="TRUE"),0,VLOOKUP(VALUE(BH$55),'reg data'!$A$4:$S$52,11,0))</f>
        <v>0</v>
      </c>
      <c r="BI65" s="335">
        <f>IF(ISERR(VLOOKUP(VALUE(BI$55),'reg data'!$A$4:$S$52,11,0)="TRUE"),0,VLOOKUP(VALUE(BI$55),'reg data'!$A$4:$S$52,11,0))</f>
        <v>0</v>
      </c>
      <c r="BJ65" s="335">
        <f>IF(ISERR(VLOOKUP(VALUE(BJ$55),'reg data'!$A$4:$S$52,11,0)="TRUE"),0,VLOOKUP(VALUE(BJ$55),'reg data'!$A$4:$S$52,11,0))</f>
        <v>0</v>
      </c>
      <c r="BK65" s="335">
        <f>IF(ISERR(VLOOKUP(VALUE(BK$55),'reg data'!$A$4:$S$52,11,0)="TRUE"),0,VLOOKUP(VALUE(BK$55),'reg data'!$A$4:$S$52,11,0))</f>
        <v>0</v>
      </c>
      <c r="BL65" s="335">
        <f>IF(ISERR(VLOOKUP(VALUE(BL$55),'reg data'!$A$4:$S$52,11,0)="TRUE"),0,VLOOKUP(VALUE(BL$55),'reg data'!$A$4:$S$52,11,0))</f>
        <v>0</v>
      </c>
      <c r="BM65" s="335">
        <f>IF(ISERR(VLOOKUP(VALUE(BM$55),'reg data'!$A$4:$S$52,11,0)="TRUE"),0,VLOOKUP(VALUE(BM$55),'reg data'!$A$4:$S$52,11,0))</f>
        <v>0</v>
      </c>
      <c r="BN65" s="335">
        <f>IF(ISERR(VLOOKUP(VALUE(BN$55),'reg data'!$A$4:$S$52,11,0)="TRUE"),0,VLOOKUP(VALUE(BN$55),'reg data'!$A$4:$S$52,11,0))</f>
        <v>5275.21</v>
      </c>
      <c r="BO65" s="335">
        <f>IF(ISERR(VLOOKUP(VALUE(BO$55),'reg data'!$A$4:$S$52,11,0)="TRUE"),0,VLOOKUP(VALUE(BO$55),'reg data'!$A$4:$S$52,11,0))</f>
        <v>0</v>
      </c>
      <c r="BP65" s="335">
        <f>IF(ISERR(VLOOKUP(VALUE(BP$55),'reg data'!$A$4:$S$52,11,0)="TRUE"),0,VLOOKUP(VALUE(BP$55),'reg data'!$A$4:$S$52,11,0))</f>
        <v>405.09</v>
      </c>
      <c r="BQ65" s="335">
        <f>IF(ISERR(VLOOKUP(VALUE(BQ$55),'reg data'!$A$4:$S$52,11,0)="TRUE"),0,VLOOKUP(VALUE(BQ$55),'reg data'!$A$4:$S$52,11,0))</f>
        <v>0</v>
      </c>
      <c r="BR65" s="335">
        <f>IF(ISERR(VLOOKUP(VALUE(BR$55),'reg data'!$A$4:$S$52,11,0)="TRUE"),0,VLOOKUP(VALUE(BR$55),'reg data'!$A$4:$S$52,11,0))</f>
        <v>0</v>
      </c>
      <c r="BS65" s="335">
        <f>IF(ISERR(VLOOKUP(VALUE(BS$55),'reg data'!$A$4:$S$52,11,0)="TRUE"),0,VLOOKUP(VALUE(BS$55),'reg data'!$A$4:$S$52,11,0))</f>
        <v>0</v>
      </c>
      <c r="BT65" s="335">
        <f>IF(ISERR(VLOOKUP(VALUE(BT$55),'reg data'!$A$4:$S$52,11,0)="TRUE"),0,VLOOKUP(VALUE(BT$55),'reg data'!$A$4:$S$52,11,0))</f>
        <v>0</v>
      </c>
      <c r="BU65" s="335">
        <f>IF(ISERR(VLOOKUP(VALUE(BU$55),'reg data'!$A$4:$S$52,11,0)="TRUE"),0,VLOOKUP(VALUE(BU$55),'reg data'!$A$4:$S$52,11,0))</f>
        <v>0</v>
      </c>
      <c r="BV65" s="335">
        <f>IF(ISERR(VLOOKUP(VALUE(BV$55),'reg data'!$A$4:$S$52,11,0)="TRUE"),0,VLOOKUP(VALUE(BV$55),'reg data'!$A$4:$S$52,11,0))</f>
        <v>0</v>
      </c>
      <c r="BW65" s="335">
        <f>IF(ISERR(VLOOKUP(VALUE(BW$55),'reg data'!$A$4:$S$52,11,0)="TRUE"),0,VLOOKUP(VALUE(BW$55),'reg data'!$A$4:$S$52,11,0))</f>
        <v>0</v>
      </c>
      <c r="BX65" s="335">
        <f>IF(ISERR(VLOOKUP(VALUE(BX$55),'reg data'!$A$4:$S$52,11,0)="TRUE"),0,VLOOKUP(VALUE(BX$55),'reg data'!$A$4:$S$52,11,0))</f>
        <v>0</v>
      </c>
      <c r="BY65" s="335">
        <f>IF(ISERR(VLOOKUP(VALUE(BY$55),'reg data'!$A$4:$S$52,11,0)="TRUE"),0,VLOOKUP(VALUE(BY$55),'reg data'!$A$4:$S$52,11,0))</f>
        <v>0</v>
      </c>
      <c r="BZ65" s="335">
        <f>IF(ISERR(VLOOKUP(VALUE(BZ$55),'reg data'!$A$4:$S$52,11,0)="TRUE"),0,VLOOKUP(VALUE(BZ$55),'reg data'!$A$4:$S$52,11,0))</f>
        <v>0</v>
      </c>
      <c r="CA65" s="335">
        <f>IF(ISERR(VLOOKUP(VALUE(CA$55),'reg data'!$A$4:$S$52,11,0)="TRUE"),0,VLOOKUP(VALUE(CA$55),'reg data'!$A$4:$S$52,11,0))</f>
        <v>0</v>
      </c>
      <c r="CB65" s="335">
        <f>IF(ISERR(VLOOKUP(VALUE(CB$55),'reg data'!$A$4:$S$52,11,0)="TRUE"),0,VLOOKUP(VALUE(CB$55),'reg data'!$A$4:$S$52,11,0))</f>
        <v>0</v>
      </c>
      <c r="CC65" s="335">
        <f>IF(ISERR(VLOOKUP(VALUE(CC$55),'reg data'!$A$4:$S$52,11,0)="TRUE"),0,VLOOKUP(VALUE(CC$55),'reg data'!$A$4:$S$52,11,0))</f>
        <v>0</v>
      </c>
      <c r="CD65" s="249" t="s">
        <v>221</v>
      </c>
      <c r="CE65" s="195">
        <f t="shared" si="0"/>
        <v>6120.56</v>
      </c>
      <c r="CF65" s="252"/>
    </row>
    <row r="66" spans="1:84" ht="12.6" customHeight="1" x14ac:dyDescent="0.25">
      <c r="A66" s="171" t="s">
        <v>239</v>
      </c>
      <c r="B66" s="175"/>
      <c r="C66" s="335">
        <f>IF(ISERR(VLOOKUP(VALUE(C$55),'reg data'!$A$4:$S$52,10,0)="TRUE"),0,VLOOKUP(VALUE(C$55),'reg data'!$A$4:$S$52,10,0))</f>
        <v>0</v>
      </c>
      <c r="D66" s="335">
        <f>IF(ISERR(VLOOKUP(VALUE(D$55),'reg data'!$A$4:$S$52,10,0)="TRUE"),0,VLOOKUP(VALUE(D$55),'reg data'!$A$4:$S$52,10,0))</f>
        <v>0</v>
      </c>
      <c r="E66" s="335">
        <f>IF(ISERR(VLOOKUP(VALUE(E$55),'reg data'!$A$4:$S$52,10,0)="TRUE"),0,VLOOKUP(VALUE(E$55),'reg data'!$A$4:$S$52,10,0))+602651</f>
        <v>802924.97</v>
      </c>
      <c r="F66" s="335">
        <f>IF(ISERR(VLOOKUP(VALUE(F$55),'reg data'!$A$4:$S$52,10,0)="TRUE"),0,VLOOKUP(VALUE(F$55),'reg data'!$A$4:$S$52,10,0))</f>
        <v>0</v>
      </c>
      <c r="G66" s="335">
        <f>IF(ISERR(VLOOKUP(VALUE(G$55),'reg data'!$A$4:$S$52,10,0)="TRUE"),0,VLOOKUP(VALUE(G$55),'reg data'!$A$4:$S$52,10,0))</f>
        <v>0</v>
      </c>
      <c r="H66" s="335">
        <f>IF(ISERR(VLOOKUP(VALUE(H$55),'reg data'!$A$4:$S$52,10,0)="TRUE"),0,VLOOKUP(VALUE(H$55),'reg data'!$A$4:$S$52,10,0))</f>
        <v>0</v>
      </c>
      <c r="I66" s="335">
        <f>IF(ISERR(VLOOKUP(VALUE(I$55),'reg data'!$A$4:$S$52,10,0)="TRUE"),0,VLOOKUP(VALUE(I$55),'reg data'!$A$4:$S$52,10,0))</f>
        <v>0</v>
      </c>
      <c r="J66" s="335">
        <f>IF(ISERR(VLOOKUP(VALUE(J$55),'reg data'!$A$4:$S$52,10,0)="TRUE"),0,VLOOKUP(VALUE(J$55),'reg data'!$A$4:$S$52,10,0))</f>
        <v>0</v>
      </c>
      <c r="K66" s="335">
        <f>IF(ISERR(VLOOKUP(VALUE(K$55),'reg data'!$A$4:$S$52,10,0)="TRUE"),0,VLOOKUP(VALUE(K$55),'reg data'!$A$4:$S$52,10,0))</f>
        <v>0</v>
      </c>
      <c r="L66" s="335">
        <f>IF(ISERR(VLOOKUP(VALUE(L$55),'reg data'!$A$4:$S$52,10,0)="TRUE"),0,VLOOKUP(VALUE(L$55),'reg data'!$A$4:$S$52,10,0))</f>
        <v>0</v>
      </c>
      <c r="M66" s="335">
        <f>IF(ISERR(VLOOKUP(VALUE(M$55),'reg data'!$A$4:$S$52,10,0)="TRUE"),0,VLOOKUP(VALUE(M$55),'reg data'!$A$4:$S$52,10,0))</f>
        <v>0</v>
      </c>
      <c r="N66" s="335">
        <f>IF(ISERR(VLOOKUP(VALUE(N$55),'reg data'!$A$4:$S$52,10,0)="TRUE"),0,VLOOKUP(VALUE(N$55),'reg data'!$A$4:$S$52,10,0))</f>
        <v>0</v>
      </c>
      <c r="O66" s="335">
        <f>IF(ISERR(VLOOKUP(VALUE(O$55),'reg data'!$A$4:$S$52,10,0)="TRUE"),0,VLOOKUP(VALUE(O$55),'reg data'!$A$4:$S$52,10,0))</f>
        <v>0</v>
      </c>
      <c r="P66" s="335">
        <f>IF(ISERR(VLOOKUP(VALUE(P$55),'reg data'!$A$4:$S$52,10,0)="TRUE"),0,VLOOKUP(VALUE(P$55),'reg data'!$A$4:$S$52,10,0))</f>
        <v>11937.55</v>
      </c>
      <c r="Q66" s="335">
        <f>IF(ISERR(VLOOKUP(VALUE(Q$55),'reg data'!$A$4:$S$52,10,0)="TRUE"),0,VLOOKUP(VALUE(Q$55),'reg data'!$A$4:$S$52,10,0))</f>
        <v>0</v>
      </c>
      <c r="R66" s="335">
        <f>IF(ISERR(VLOOKUP(VALUE(R$55),'reg data'!$A$4:$S$52,10,0)="TRUE"),0,VLOOKUP(VALUE(R$55),'reg data'!$A$4:$S$52,10,0))</f>
        <v>0</v>
      </c>
      <c r="S66" s="335">
        <f>IF(ISERR(VLOOKUP(VALUE(S$55),'reg data'!$A$4:$S$52,10,0)="TRUE"),0,VLOOKUP(VALUE(S$55),'reg data'!$A$4:$S$52,10,0))</f>
        <v>0</v>
      </c>
      <c r="T66" s="335">
        <f>IF(ISERR(VLOOKUP(VALUE(T$55),'reg data'!$A$4:$S$52,10,0)="TRUE"),0,VLOOKUP(VALUE(T$55),'reg data'!$A$4:$S$52,10,0))</f>
        <v>90799.48</v>
      </c>
      <c r="U66" s="335">
        <f>IF(ISERR(VLOOKUP(VALUE(U$55),'reg data'!$A$4:$S$52,10,0)="TRUE"),0,VLOOKUP(VALUE(U$55),'reg data'!$A$4:$S$52,10,0))</f>
        <v>736009.95</v>
      </c>
      <c r="V66" s="335">
        <f>IF(ISERR(VLOOKUP(VALUE(V$55),'reg data'!$A$4:$S$52,10,0)="TRUE"),0,VLOOKUP(VALUE(V$55),'reg data'!$A$4:$S$52,10,0))</f>
        <v>12780.1</v>
      </c>
      <c r="W66" s="335">
        <f>IF(ISERR(VLOOKUP(VALUE(W$55),'reg data'!$A$4:$S$52,10,0)="TRUE"),0,VLOOKUP(VALUE(W$55),'reg data'!$A$4:$S$52,10,0))</f>
        <v>3181.31</v>
      </c>
      <c r="X66" s="335">
        <f>IF(ISERR(VLOOKUP(VALUE(X$55),'reg data'!$A$4:$S$52,10,0)="TRUE"),0,VLOOKUP(VALUE(X$55),'reg data'!$A$4:$S$52,10,0))</f>
        <v>21905.759999999998</v>
      </c>
      <c r="Y66" s="335">
        <f>IF(ISERR(VLOOKUP(VALUE(Y$55),'reg data'!$A$4:$S$52,10,0)="TRUE"),0,VLOOKUP(VALUE(Y$55),'reg data'!$A$4:$S$52,10,0))</f>
        <v>249341.22</v>
      </c>
      <c r="Z66" s="335">
        <f>IF(ISERR(VLOOKUP(VALUE(Z$55),'reg data'!$A$4:$S$52,10,0)="TRUE"),0,VLOOKUP(VALUE(Z$55),'reg data'!$A$4:$S$52,10,0))</f>
        <v>0</v>
      </c>
      <c r="AA66" s="335">
        <f>IF(ISERR(VLOOKUP(VALUE(AA$55),'reg data'!$A$4:$S$52,10,0)="TRUE"),0,VLOOKUP(VALUE(AA$55),'reg data'!$A$4:$S$52,10,0))</f>
        <v>0</v>
      </c>
      <c r="AB66" s="335">
        <f>IF(ISERR(VLOOKUP(VALUE(AB$55),'reg data'!$A$4:$S$52,10,0)="TRUE"),0,VLOOKUP(VALUE(AB$55),'reg data'!$A$4:$S$52,10,0))</f>
        <v>2050742.64</v>
      </c>
      <c r="AC66" s="335">
        <f>IF(ISERR(VLOOKUP(VALUE(AC$55),'reg data'!$A$4:$S$52,10,0)="TRUE"),0,VLOOKUP(VALUE(AC$55),'reg data'!$A$4:$S$52,10,0))</f>
        <v>21480.720000000001</v>
      </c>
      <c r="AD66" s="335">
        <f>IF(ISERR(VLOOKUP(VALUE(AD$55),'reg data'!$A$4:$S$52,10,0)="TRUE"),0,VLOOKUP(VALUE(AD$55),'reg data'!$A$4:$S$52,10,0))</f>
        <v>345433.59</v>
      </c>
      <c r="AE66" s="335">
        <f>IF(ISERR(VLOOKUP(VALUE(AE$55),'reg data'!$A$4:$S$52,10,0)="TRUE"),0,VLOOKUP(VALUE(AE$55),'reg data'!$A$4:$S$52,10,0))</f>
        <v>322401.69</v>
      </c>
      <c r="AF66" s="335">
        <f>IF(ISERR(VLOOKUP(VALUE(AF$55),'reg data'!$A$4:$S$52,10,0)="TRUE"),0,VLOOKUP(VALUE(AF$55),'reg data'!$A$4:$S$52,10,0))</f>
        <v>0</v>
      </c>
      <c r="AG66" s="335">
        <f>IF(ISERR(VLOOKUP(VALUE(AG$55),'reg data'!$A$4:$S$52,10,0)="TRUE"),0,VLOOKUP(VALUE(AG$55),'reg data'!$A$4:$S$52,10,0))</f>
        <v>0</v>
      </c>
      <c r="AH66" s="335">
        <f>IF(ISERR(VLOOKUP(VALUE(AH$55),'reg data'!$A$4:$S$52,10,0)="TRUE"),0,VLOOKUP(VALUE(AH$55),'reg data'!$A$4:$S$52,10,0))</f>
        <v>0</v>
      </c>
      <c r="AI66" s="335">
        <f>IF(ISERR(VLOOKUP(VALUE(AI$55),'reg data'!$A$4:$S$52,10,0)="TRUE"),0,VLOOKUP(VALUE(AI$55),'reg data'!$A$4:$S$52,10,0))</f>
        <v>0</v>
      </c>
      <c r="AJ66" s="335">
        <f>IF(ISERR(VLOOKUP(VALUE(AJ$55),'reg data'!$A$4:$S$52,10,0)="TRUE"),0,VLOOKUP(VALUE(AJ$55),'reg data'!$A$4:$S$52,10,0))</f>
        <v>0</v>
      </c>
      <c r="AK66" s="335">
        <f>IF(ISERR(VLOOKUP(VALUE(AK$55),'reg data'!$A$4:$S$52,10,0)="TRUE"),0,VLOOKUP(VALUE(AK$55),'reg data'!$A$4:$S$52,10,0))</f>
        <v>200289.53</v>
      </c>
      <c r="AL66" s="335">
        <f>IF(ISERR(VLOOKUP(VALUE(AL$55),'reg data'!$A$4:$S$52,10,0)="TRUE"),0,VLOOKUP(VALUE(AL$55),'reg data'!$A$4:$S$52,10,0))</f>
        <v>248554.62</v>
      </c>
      <c r="AM66" s="335">
        <f>IF(ISERR(VLOOKUP(VALUE(AM$55),'reg data'!$A$4:$S$52,10,0)="TRUE"),0,VLOOKUP(VALUE(AM$55),'reg data'!$A$4:$S$52,10,0))</f>
        <v>0</v>
      </c>
      <c r="AN66" s="335">
        <f>IF(ISERR(VLOOKUP(VALUE(AN$55),'reg data'!$A$4:$S$52,10,0)="TRUE"),0,VLOOKUP(VALUE(AN$55),'reg data'!$A$4:$S$52,10,0))</f>
        <v>0</v>
      </c>
      <c r="AO66" s="335">
        <f>IF(ISERR(VLOOKUP(VALUE(AO$55),'reg data'!$A$4:$S$52,10,0)="TRUE"),0,VLOOKUP(VALUE(AO$55),'reg data'!$A$4:$S$52,10,0))</f>
        <v>0</v>
      </c>
      <c r="AP66" s="335">
        <f>IF(ISERR(VLOOKUP(VALUE(AP$55),'reg data'!$A$4:$S$52,10,0)="TRUE"),0,VLOOKUP(VALUE(AP$55),'reg data'!$A$4:$S$52,10,0))</f>
        <v>0</v>
      </c>
      <c r="AQ66" s="335">
        <f>IF(ISERR(VLOOKUP(VALUE(AQ$55),'reg data'!$A$4:$S$52,10,0)="TRUE"),0,VLOOKUP(VALUE(AQ$55),'reg data'!$A$4:$S$52,10,0))</f>
        <v>0</v>
      </c>
      <c r="AR66" s="335">
        <f>IF(ISERR(VLOOKUP(VALUE(AR$55),'reg data'!$A$4:$S$52,10,0)="TRUE"),0,VLOOKUP(VALUE(AR$55),'reg data'!$A$4:$S$52,10,0))</f>
        <v>0</v>
      </c>
      <c r="AS66" s="335">
        <f>IF(ISERR(VLOOKUP(VALUE(AS$55),'reg data'!$A$4:$S$52,10,0)="TRUE"),0,VLOOKUP(VALUE(AS$55),'reg data'!$A$4:$S$52,10,0))</f>
        <v>0</v>
      </c>
      <c r="AT66" s="335">
        <f>IF(ISERR(VLOOKUP(VALUE(AT$55),'reg data'!$A$4:$S$52,10,0)="TRUE"),0,VLOOKUP(VALUE(AT$55),'reg data'!$A$4:$S$52,10,0))</f>
        <v>0</v>
      </c>
      <c r="AU66" s="335">
        <f>IF(ISERR(VLOOKUP(VALUE(AU$55),'reg data'!$A$4:$S$52,10,0)="TRUE"),0,VLOOKUP(VALUE(AU$55),'reg data'!$A$4:$S$52,10,0))</f>
        <v>0</v>
      </c>
      <c r="AV66" s="335">
        <f>IF(ISERR(VLOOKUP(VALUE(AV$55),'reg data'!$A$4:$S$52,10,0)="TRUE"),0,VLOOKUP(VALUE(AV$55),'reg data'!$A$4:$S$52,10,0))</f>
        <v>0</v>
      </c>
      <c r="AW66" s="335">
        <f>IF(ISERR(VLOOKUP(VALUE(AW$55),'reg data'!$A$4:$S$52,10,0)="TRUE"),0,VLOOKUP(VALUE(AW$55),'reg data'!$A$4:$S$52,10,0))</f>
        <v>0</v>
      </c>
      <c r="AX66" s="335">
        <f>IF(ISERR(VLOOKUP(VALUE(AX$55),'reg data'!$A$4:$S$52,10,0)="TRUE"),0,VLOOKUP(VALUE(AX$55),'reg data'!$A$4:$S$52,10,0))</f>
        <v>0</v>
      </c>
      <c r="AY66" s="335">
        <f>IF(ISERR(VLOOKUP(VALUE(AY$55),'reg data'!$A$4:$S$52,10,0)="TRUE"),0,VLOOKUP(VALUE(AY$55),'reg data'!$A$4:$S$52,10,0))</f>
        <v>0</v>
      </c>
      <c r="AZ66" s="335">
        <f>IF(ISERR(VLOOKUP(VALUE(AZ$55),'reg data'!$A$4:$S$52,10,0)="TRUE"),0,VLOOKUP(VALUE(AZ$55),'reg data'!$A$4:$S$52,10,0))</f>
        <v>0</v>
      </c>
      <c r="BA66" s="335">
        <f>IF(ISERR(VLOOKUP(VALUE(BA$55),'reg data'!$A$4:$S$52,10,0)="TRUE"),0,VLOOKUP(VALUE(BA$55),'reg data'!$A$4:$S$52,10,0))</f>
        <v>0</v>
      </c>
      <c r="BB66" s="335">
        <f>IF(ISERR(VLOOKUP(VALUE(BB$55),'reg data'!$A$4:$S$52,10,0)="TRUE"),0,VLOOKUP(VALUE(BB$55),'reg data'!$A$4:$S$52,10,0))</f>
        <v>0</v>
      </c>
      <c r="BC66" s="335">
        <f>IF(ISERR(VLOOKUP(VALUE(BC$55),'reg data'!$A$4:$S$52,10,0)="TRUE"),0,VLOOKUP(VALUE(BC$55),'reg data'!$A$4:$S$52,10,0))</f>
        <v>0</v>
      </c>
      <c r="BD66" s="335">
        <f>IF(ISERR(VLOOKUP(VALUE(BD$55),'reg data'!$A$4:$S$52,10,0)="TRUE"),0,VLOOKUP(VALUE(BD$55),'reg data'!$A$4:$S$52,10,0))</f>
        <v>0</v>
      </c>
      <c r="BE66" s="335">
        <f>IF(ISERR(VLOOKUP(VALUE(BE$55),'reg data'!$A$4:$S$52,10,0)="TRUE"),0,VLOOKUP(VALUE(BE$55),'reg data'!$A$4:$S$52,10,0))</f>
        <v>0</v>
      </c>
      <c r="BF66" s="335">
        <f>IF(ISERR(VLOOKUP(VALUE(BF$55),'reg data'!$A$4:$S$52,10,0)="TRUE"),0,VLOOKUP(VALUE(BF$55),'reg data'!$A$4:$S$52,10,0))</f>
        <v>187740</v>
      </c>
      <c r="BG66" s="335">
        <f>IF(ISERR(VLOOKUP(VALUE(BG$55),'reg data'!$A$4:$S$52,10,0)="TRUE"),0,VLOOKUP(VALUE(BG$55),'reg data'!$A$4:$S$52,10,0))</f>
        <v>0</v>
      </c>
      <c r="BH66" s="335">
        <f>IF(ISERR(VLOOKUP(VALUE(BH$55),'reg data'!$A$4:$S$52,10,0)="TRUE"),0,VLOOKUP(VALUE(BH$55),'reg data'!$A$4:$S$52,10,0))</f>
        <v>0</v>
      </c>
      <c r="BI66" s="335">
        <f>IF(ISERR(VLOOKUP(VALUE(BI$55),'reg data'!$A$4:$S$52,10,0)="TRUE"),0,VLOOKUP(VALUE(BI$55),'reg data'!$A$4:$S$52,10,0))</f>
        <v>0</v>
      </c>
      <c r="BJ66" s="335">
        <f>IF(ISERR(VLOOKUP(VALUE(BJ$55),'reg data'!$A$4:$S$52,10,0)="TRUE"),0,VLOOKUP(VALUE(BJ$55),'reg data'!$A$4:$S$52,10,0))</f>
        <v>0</v>
      </c>
      <c r="BK66" s="335">
        <f>IF(ISERR(VLOOKUP(VALUE(BK$55),'reg data'!$A$4:$S$52,10,0)="TRUE"),0,VLOOKUP(VALUE(BK$55),'reg data'!$A$4:$S$52,10,0))</f>
        <v>43999.72077</v>
      </c>
      <c r="BL66" s="335">
        <f>IF(ISERR(VLOOKUP(VALUE(BL$55),'reg data'!$A$4:$S$52,10,0)="TRUE"),0,VLOOKUP(VALUE(BL$55),'reg data'!$A$4:$S$52,10,0))+33819</f>
        <v>33819</v>
      </c>
      <c r="BM66" s="335">
        <f>IF(ISERR(VLOOKUP(VALUE(BM$55),'reg data'!$A$4:$S$52,10,0)="TRUE"),0,VLOOKUP(VALUE(BM$55),'reg data'!$A$4:$S$52,10,0))</f>
        <v>0</v>
      </c>
      <c r="BN66" s="335">
        <f>IF(ISERR(VLOOKUP(VALUE(BN$55),'reg data'!$A$4:$S$52,10,0)="TRUE"),0,VLOOKUP(VALUE(BN$55),'reg data'!$A$4:$S$52,10,0))</f>
        <v>10445.77</v>
      </c>
      <c r="BO66" s="335">
        <f>IF(ISERR(VLOOKUP(VALUE(BO$55),'reg data'!$A$4:$S$52,10,0)="TRUE"),0,VLOOKUP(VALUE(BO$55),'reg data'!$A$4:$S$52,10,0))</f>
        <v>0</v>
      </c>
      <c r="BP66" s="335">
        <f>IF(ISERR(VLOOKUP(VALUE(BP$55),'reg data'!$A$4:$S$52,10,0)="TRUE"),0,VLOOKUP(VALUE(BP$55),'reg data'!$A$4:$S$52,10,0))</f>
        <v>19697.510000000002</v>
      </c>
      <c r="BQ66" s="335">
        <f>IF(ISERR(VLOOKUP(VALUE(BQ$55),'reg data'!$A$4:$S$52,10,0)="TRUE"),0,VLOOKUP(VALUE(BQ$55),'reg data'!$A$4:$S$52,10,0))</f>
        <v>0</v>
      </c>
      <c r="BR66" s="335">
        <f>IF(ISERR(VLOOKUP(VALUE(BR$55),'reg data'!$A$4:$S$52,10,0)="TRUE"),0,VLOOKUP(VALUE(BR$55),'reg data'!$A$4:$S$52,10,0))</f>
        <v>0</v>
      </c>
      <c r="BS66" s="335">
        <f>IF(ISERR(VLOOKUP(VALUE(BS$55),'reg data'!$A$4:$S$52,10,0)="TRUE"),0,VLOOKUP(VALUE(BS$55),'reg data'!$A$4:$S$52,10,0))</f>
        <v>0</v>
      </c>
      <c r="BT66" s="335">
        <f>IF(ISERR(VLOOKUP(VALUE(BT$55),'reg data'!$A$4:$S$52,10,0)="TRUE"),0,VLOOKUP(VALUE(BT$55),'reg data'!$A$4:$S$52,10,0))</f>
        <v>0</v>
      </c>
      <c r="BU66" s="335">
        <f>IF(ISERR(VLOOKUP(VALUE(BU$55),'reg data'!$A$4:$S$52,10,0)="TRUE"),0,VLOOKUP(VALUE(BU$55),'reg data'!$A$4:$S$52,10,0))</f>
        <v>0</v>
      </c>
      <c r="BV66" s="335">
        <f>IF(ISERR(VLOOKUP(VALUE(BV$55),'reg data'!$A$4:$S$52,10,0)="TRUE"),0,VLOOKUP(VALUE(BV$55),'reg data'!$A$4:$S$52,10,0))</f>
        <v>66432.967770000017</v>
      </c>
      <c r="BW66" s="335">
        <f>IF(ISERR(VLOOKUP(VALUE(BW$55),'reg data'!$A$4:$S$52,10,0)="TRUE"),0,VLOOKUP(VALUE(BW$55),'reg data'!$A$4:$S$52,10,0))</f>
        <v>12000</v>
      </c>
      <c r="BX66" s="335">
        <f>IF(ISERR(VLOOKUP(VALUE(BX$55),'reg data'!$A$4:$S$52,10,0)="TRUE"),0,VLOOKUP(VALUE(BX$55),'reg data'!$A$4:$S$52,10,0))</f>
        <v>0</v>
      </c>
      <c r="BY66" s="335">
        <f>IF(ISERR(VLOOKUP(VALUE(BY$55),'reg data'!$A$4:$S$52,10,0)="TRUE"),0,VLOOKUP(VALUE(BY$55),'reg data'!$A$4:$S$52,10,0))</f>
        <v>0</v>
      </c>
      <c r="BZ66" s="335">
        <f>IF(ISERR(VLOOKUP(VALUE(BZ$55),'reg data'!$A$4:$S$52,10,0)="TRUE"),0,VLOOKUP(VALUE(BZ$55),'reg data'!$A$4:$S$52,10,0))</f>
        <v>0</v>
      </c>
      <c r="CA66" s="335">
        <f>IF(ISERR(VLOOKUP(VALUE(CA$55),'reg data'!$A$4:$S$52,10,0)="TRUE"),0,VLOOKUP(VALUE(CA$55),'reg data'!$A$4:$S$52,10,0))</f>
        <v>0</v>
      </c>
      <c r="CB66" s="335">
        <f>IF(ISERR(VLOOKUP(VALUE(CB$55),'reg data'!$A$4:$S$52,10,0)="TRUE"),0,VLOOKUP(VALUE(CB$55),'reg data'!$A$4:$S$52,10,0))</f>
        <v>0</v>
      </c>
      <c r="CC66" s="335">
        <f>IF(ISERR(VLOOKUP(VALUE(CC$55),'reg data'!$A$4:$S$52,10,0)="TRUE"),0,VLOOKUP(VALUE(CC$55),'reg data'!$A$4:$S$52,10,0))</f>
        <v>21802.22</v>
      </c>
      <c r="CD66" s="249" t="s">
        <v>221</v>
      </c>
      <c r="CE66" s="195">
        <f t="shared" si="0"/>
        <v>5513720.3185399994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438943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18000</v>
      </c>
      <c r="AC67" s="195">
        <f t="shared" si="3"/>
        <v>38330</v>
      </c>
      <c r="AD67" s="195">
        <f t="shared" si="3"/>
        <v>0</v>
      </c>
      <c r="AE67" s="195">
        <f t="shared" si="3"/>
        <v>4520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788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5909</v>
      </c>
      <c r="BO67" s="195">
        <f t="shared" si="3"/>
        <v>0</v>
      </c>
      <c r="BP67" s="195">
        <f t="shared" si="3"/>
        <v>1413</v>
      </c>
      <c r="BQ67" s="195">
        <f t="shared" ref="BQ67:CC67" si="4">ROUND(BQ51+BQ52,0)</f>
        <v>0</v>
      </c>
      <c r="BR67" s="195">
        <f t="shared" si="4"/>
        <v>305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508208</v>
      </c>
      <c r="CF67" s="252"/>
    </row>
    <row r="68" spans="1:84" ht="12.6" customHeight="1" x14ac:dyDescent="0.25">
      <c r="A68" s="171" t="s">
        <v>240</v>
      </c>
      <c r="B68" s="175"/>
      <c r="C68" s="335">
        <f>IF(ISERR(VLOOKUP(VALUE(C$44),'reg data'!$A$4:$S$52,12,0)="TRUE"),0,VLOOKUP(VALUE(C$44),'reg data'!$A$4:$S$52,12,0))</f>
        <v>0</v>
      </c>
      <c r="D68" s="335">
        <f>IF(ISERR(VLOOKUP(VALUE(D$44),'reg data'!$A$4:$S$52,12,0)="TRUE"),0,VLOOKUP(VALUE(D$44),'reg data'!$A$4:$S$52,12,0))</f>
        <v>0</v>
      </c>
      <c r="E68" s="335">
        <f>IF(ISERR(VLOOKUP(VALUE(E$44),'reg data'!$A$4:$S$52,12,0)="TRUE"),0,VLOOKUP(VALUE(E$44),'reg data'!$A$4:$S$52,12,0))+351</f>
        <v>17442.45</v>
      </c>
      <c r="F68" s="335">
        <f>IF(ISERR(VLOOKUP(VALUE(F$44),'reg data'!$A$4:$S$52,12,0)="TRUE"),0,VLOOKUP(VALUE(F$44),'reg data'!$A$4:$S$52,12,0))</f>
        <v>0</v>
      </c>
      <c r="G68" s="335">
        <f>IF(ISERR(VLOOKUP(VALUE(G$44),'reg data'!$A$4:$S$52,12,0)="TRUE"),0,VLOOKUP(VALUE(G$44),'reg data'!$A$4:$S$52,12,0))</f>
        <v>0</v>
      </c>
      <c r="H68" s="335">
        <f>IF(ISERR(VLOOKUP(VALUE(H$44),'reg data'!$A$4:$S$52,12,0)="TRUE"),0,VLOOKUP(VALUE(H$44),'reg data'!$A$4:$S$52,12,0))</f>
        <v>0</v>
      </c>
      <c r="I68" s="335">
        <f>IF(ISERR(VLOOKUP(VALUE(I$44),'reg data'!$A$4:$S$52,12,0)="TRUE"),0,VLOOKUP(VALUE(I$44),'reg data'!$A$4:$S$52,12,0))</f>
        <v>0</v>
      </c>
      <c r="J68" s="335">
        <f>IF(ISERR(VLOOKUP(VALUE(J$44),'reg data'!$A$4:$S$52,12,0)="TRUE"),0,VLOOKUP(VALUE(J$44),'reg data'!$A$4:$S$52,12,0))</f>
        <v>0</v>
      </c>
      <c r="K68" s="335">
        <f>IF(ISERR(VLOOKUP(VALUE(K$44),'reg data'!$A$4:$S$52,12,0)="TRUE"),0,VLOOKUP(VALUE(K$44),'reg data'!$A$4:$S$52,12,0))</f>
        <v>0</v>
      </c>
      <c r="L68" s="335">
        <f>IF(ISERR(VLOOKUP(VALUE(L$44),'reg data'!$A$4:$S$52,12,0)="TRUE"),0,VLOOKUP(VALUE(L$44),'reg data'!$A$4:$S$52,12,0))</f>
        <v>0</v>
      </c>
      <c r="M68" s="335">
        <f>IF(ISERR(VLOOKUP(VALUE(M$44),'reg data'!$A$4:$S$52,12,0)="TRUE"),0,VLOOKUP(VALUE(M$44),'reg data'!$A$4:$S$52,12,0))</f>
        <v>0</v>
      </c>
      <c r="N68" s="335">
        <f>IF(ISERR(VLOOKUP(VALUE(N$44),'reg data'!$A$4:$S$52,12,0)="TRUE"),0,VLOOKUP(VALUE(N$44),'reg data'!$A$4:$S$52,12,0))</f>
        <v>0</v>
      </c>
      <c r="O68" s="335">
        <f>IF(ISERR(VLOOKUP(VALUE(O$44),'reg data'!$A$4:$S$52,12,0)="TRUE"),0,VLOOKUP(VALUE(O$44),'reg data'!$A$4:$S$52,12,0))</f>
        <v>0</v>
      </c>
      <c r="P68" s="335">
        <f>IF(ISERR(VLOOKUP(VALUE(P$44),'reg data'!$A$4:$S$52,12,0)="TRUE"),0,VLOOKUP(VALUE(P$44),'reg data'!$A$4:$S$52,12,0))</f>
        <v>0</v>
      </c>
      <c r="Q68" s="335">
        <f>IF(ISERR(VLOOKUP(VALUE(Q$44),'reg data'!$A$4:$S$52,12,0)="TRUE"),0,VLOOKUP(VALUE(Q$44),'reg data'!$A$4:$S$52,12,0))</f>
        <v>0</v>
      </c>
      <c r="R68" s="335">
        <f>IF(ISERR(VLOOKUP(VALUE(R$44),'reg data'!$A$4:$S$52,12,0)="TRUE"),0,VLOOKUP(VALUE(R$44),'reg data'!$A$4:$S$52,12,0))</f>
        <v>0</v>
      </c>
      <c r="S68" s="335">
        <f>IF(ISERR(VLOOKUP(VALUE(S$44),'reg data'!$A$4:$S$52,12,0)="TRUE"),0,VLOOKUP(VALUE(S$44),'reg data'!$A$4:$S$52,12,0))</f>
        <v>0</v>
      </c>
      <c r="T68" s="335">
        <f>IF(ISERR(VLOOKUP(VALUE(T$44),'reg data'!$A$4:$S$52,12,0)="TRUE"),0,VLOOKUP(VALUE(T$44),'reg data'!$A$4:$S$52,12,0))</f>
        <v>0</v>
      </c>
      <c r="U68" s="335">
        <f>IF(ISERR(VLOOKUP(VALUE(U$44),'reg data'!$A$4:$S$52,12,0)="TRUE"),0,VLOOKUP(VALUE(U$44),'reg data'!$A$4:$S$52,12,0))</f>
        <v>0</v>
      </c>
      <c r="V68" s="335">
        <f>IF(ISERR(VLOOKUP(VALUE(V$44),'reg data'!$A$4:$S$52,12,0)="TRUE"),0,VLOOKUP(VALUE(V$44),'reg data'!$A$4:$S$52,12,0))</f>
        <v>0</v>
      </c>
      <c r="W68" s="335">
        <f>IF(ISERR(VLOOKUP(VALUE(W$44),'reg data'!$A$4:$S$52,12,0)="TRUE"),0,VLOOKUP(VALUE(W$44),'reg data'!$A$4:$S$52,12,0))</f>
        <v>0</v>
      </c>
      <c r="X68" s="335">
        <f>IF(ISERR(VLOOKUP(VALUE(X$44),'reg data'!$A$4:$S$52,12,0)="TRUE"),0,VLOOKUP(VALUE(X$44),'reg data'!$A$4:$S$52,12,0))</f>
        <v>0</v>
      </c>
      <c r="Y68" s="335">
        <f>IF(ISERR(VLOOKUP(VALUE(Y$44),'reg data'!$A$4:$S$52,12,0)="TRUE"),0,VLOOKUP(VALUE(Y$44),'reg data'!$A$4:$S$52,12,0))</f>
        <v>0</v>
      </c>
      <c r="Z68" s="335">
        <f>IF(ISERR(VLOOKUP(VALUE(Z$44),'reg data'!$A$4:$S$52,12,0)="TRUE"),0,VLOOKUP(VALUE(Z$44),'reg data'!$A$4:$S$52,12,0))</f>
        <v>0</v>
      </c>
      <c r="AA68" s="335">
        <f>IF(ISERR(VLOOKUP(VALUE(AA$44),'reg data'!$A$4:$S$52,12,0)="TRUE"),0,VLOOKUP(VALUE(AA$44),'reg data'!$A$4:$S$52,12,0))</f>
        <v>0</v>
      </c>
      <c r="AB68" s="335">
        <f>IF(ISERR(VLOOKUP(VALUE(AB$44),'reg data'!$A$4:$S$52,12,0)="TRUE"),0,VLOOKUP(VALUE(AB$44),'reg data'!$A$4:$S$52,12,0))</f>
        <v>0</v>
      </c>
      <c r="AC68" s="335">
        <f>IF(ISERR(VLOOKUP(VALUE(AC$44),'reg data'!$A$4:$S$52,12,0)="TRUE"),0,VLOOKUP(VALUE(AC$44),'reg data'!$A$4:$S$52,12,0))</f>
        <v>103.64</v>
      </c>
      <c r="AD68" s="335">
        <f>IF(ISERR(VLOOKUP(VALUE(AD$44),'reg data'!$A$4:$S$52,12,0)="TRUE"),0,VLOOKUP(VALUE(AD$44),'reg data'!$A$4:$S$52,12,0))</f>
        <v>0</v>
      </c>
      <c r="AE68" s="335">
        <f>IF(ISERR(VLOOKUP(VALUE(AE$44),'reg data'!$A$4:$S$52,12,0)="TRUE"),0,VLOOKUP(VALUE(AE$44),'reg data'!$A$4:$S$52,12,0))</f>
        <v>0</v>
      </c>
      <c r="AF68" s="335">
        <f>IF(ISERR(VLOOKUP(VALUE(AF$44),'reg data'!$A$4:$S$52,12,0)="TRUE"),0,VLOOKUP(VALUE(AF$44),'reg data'!$A$4:$S$52,12,0))</f>
        <v>0</v>
      </c>
      <c r="AG68" s="335">
        <f>IF(ISERR(VLOOKUP(VALUE(AG$44),'reg data'!$A$4:$S$52,12,0)="TRUE"),0,VLOOKUP(VALUE(AG$44),'reg data'!$A$4:$S$52,12,0))</f>
        <v>0</v>
      </c>
      <c r="AH68" s="335">
        <f>IF(ISERR(VLOOKUP(VALUE(AH$44),'reg data'!$A$4:$S$52,12,0)="TRUE"),0,VLOOKUP(VALUE(AH$44),'reg data'!$A$4:$S$52,12,0))</f>
        <v>0</v>
      </c>
      <c r="AI68" s="335">
        <f>IF(ISERR(VLOOKUP(VALUE(AI$44),'reg data'!$A$4:$S$52,12,0)="TRUE"),0,VLOOKUP(VALUE(AI$44),'reg data'!$A$4:$S$52,12,0))</f>
        <v>0</v>
      </c>
      <c r="AJ68" s="335">
        <f>IF(ISERR(VLOOKUP(VALUE(AJ$44),'reg data'!$A$4:$S$52,12,0)="TRUE"),0,VLOOKUP(VALUE(AJ$44),'reg data'!$A$4:$S$52,12,0))</f>
        <v>0</v>
      </c>
      <c r="AK68" s="335">
        <f>IF(ISERR(VLOOKUP(VALUE(AK$44),'reg data'!$A$4:$S$52,12,0)="TRUE"),0,VLOOKUP(VALUE(AK$44),'reg data'!$A$4:$S$52,12,0))</f>
        <v>0</v>
      </c>
      <c r="AL68" s="335">
        <f>IF(ISERR(VLOOKUP(VALUE(AL$44),'reg data'!$A$4:$S$52,12,0)="TRUE"),0,VLOOKUP(VALUE(AL$44),'reg data'!$A$4:$S$52,12,0))</f>
        <v>0</v>
      </c>
      <c r="AM68" s="335">
        <f>IF(ISERR(VLOOKUP(VALUE(AM$44),'reg data'!$A$4:$S$52,12,0)="TRUE"),0,VLOOKUP(VALUE(AM$44),'reg data'!$A$4:$S$52,12,0))</f>
        <v>0</v>
      </c>
      <c r="AN68" s="335">
        <f>IF(ISERR(VLOOKUP(VALUE(AN$44),'reg data'!$A$4:$S$52,12,0)="TRUE"),0,VLOOKUP(VALUE(AN$44),'reg data'!$A$4:$S$52,12,0))</f>
        <v>0</v>
      </c>
      <c r="AO68" s="335">
        <f>IF(ISERR(VLOOKUP(VALUE(AO$44),'reg data'!$A$4:$S$52,12,0)="TRUE"),0,VLOOKUP(VALUE(AO$44),'reg data'!$A$4:$S$52,12,0))</f>
        <v>0</v>
      </c>
      <c r="AP68" s="335">
        <f>IF(ISERR(VLOOKUP(VALUE(AP$44),'reg data'!$A$4:$S$52,12,0)="TRUE"),0,VLOOKUP(VALUE(AP$44),'reg data'!$A$4:$S$52,12,0))</f>
        <v>0</v>
      </c>
      <c r="AQ68" s="335">
        <f>IF(ISERR(VLOOKUP(VALUE(AQ$44),'reg data'!$A$4:$S$52,12,0)="TRUE"),0,VLOOKUP(VALUE(AQ$44),'reg data'!$A$4:$S$52,12,0))</f>
        <v>0</v>
      </c>
      <c r="AR68" s="335">
        <f>IF(ISERR(VLOOKUP(VALUE(AR$44),'reg data'!$A$4:$S$52,12,0)="TRUE"),0,VLOOKUP(VALUE(AR$44),'reg data'!$A$4:$S$52,12,0))</f>
        <v>0</v>
      </c>
      <c r="AS68" s="335">
        <f>IF(ISERR(VLOOKUP(VALUE(AS$44),'reg data'!$A$4:$S$52,12,0)="TRUE"),0,VLOOKUP(VALUE(AS$44),'reg data'!$A$4:$S$52,12,0))</f>
        <v>0</v>
      </c>
      <c r="AT68" s="335">
        <f>IF(ISERR(VLOOKUP(VALUE(AT$44),'reg data'!$A$4:$S$52,12,0)="TRUE"),0,VLOOKUP(VALUE(AT$44),'reg data'!$A$4:$S$52,12,0))</f>
        <v>0</v>
      </c>
      <c r="AU68" s="335">
        <f>IF(ISERR(VLOOKUP(VALUE(AU$44),'reg data'!$A$4:$S$52,12,0)="TRUE"),0,VLOOKUP(VALUE(AU$44),'reg data'!$A$4:$S$52,12,0))</f>
        <v>0</v>
      </c>
      <c r="AV68" s="335">
        <f>IF(ISERR(VLOOKUP(VALUE(AV$44),'reg data'!$A$4:$S$52,12,0)="TRUE"),0,VLOOKUP(VALUE(AV$44),'reg data'!$A$4:$S$52,12,0))</f>
        <v>0</v>
      </c>
      <c r="AW68" s="335">
        <f>IF(ISERR(VLOOKUP(VALUE(AW$44),'reg data'!$A$4:$S$52,12,0)="TRUE"),0,VLOOKUP(VALUE(AW$44),'reg data'!$A$4:$S$52,12,0))</f>
        <v>0</v>
      </c>
      <c r="AX68" s="335">
        <f>IF(ISERR(VLOOKUP(VALUE(AX$44),'reg data'!$A$4:$S$52,12,0)="TRUE"),0,VLOOKUP(VALUE(AX$44),'reg data'!$A$4:$S$52,12,0))</f>
        <v>0</v>
      </c>
      <c r="AY68" s="335">
        <f>IF(ISERR(VLOOKUP(VALUE(AY$44),'reg data'!$A$4:$S$52,12,0)="TRUE"),0,VLOOKUP(VALUE(AY$44),'reg data'!$A$4:$S$52,12,0))</f>
        <v>0</v>
      </c>
      <c r="AZ68" s="335">
        <f>IF(ISERR(VLOOKUP(VALUE(AZ$44),'reg data'!$A$4:$S$52,12,0)="TRUE"),0,VLOOKUP(VALUE(AZ$44),'reg data'!$A$4:$S$52,12,0))</f>
        <v>0</v>
      </c>
      <c r="BA68" s="335">
        <f>IF(ISERR(VLOOKUP(VALUE(BA$44),'reg data'!$A$4:$S$52,12,0)="TRUE"),0,VLOOKUP(VALUE(BA$44),'reg data'!$A$4:$S$52,12,0))</f>
        <v>0</v>
      </c>
      <c r="BB68" s="335">
        <f>IF(ISERR(VLOOKUP(VALUE(BB$44),'reg data'!$A$4:$S$52,12,0)="TRUE"),0,VLOOKUP(VALUE(BB$44),'reg data'!$A$4:$S$52,12,0))</f>
        <v>644.88</v>
      </c>
      <c r="BC68" s="335">
        <f>IF(ISERR(VLOOKUP(VALUE(BC$44),'reg data'!$A$4:$S$52,12,0)="TRUE"),0,VLOOKUP(VALUE(BC$44),'reg data'!$A$4:$S$52,12,0))</f>
        <v>0</v>
      </c>
      <c r="BD68" s="335">
        <f>IF(ISERR(VLOOKUP(VALUE(BD$44),'reg data'!$A$4:$S$52,12,0)="TRUE"),0,VLOOKUP(VALUE(BD$44),'reg data'!$A$4:$S$52,12,0))</f>
        <v>0</v>
      </c>
      <c r="BE68" s="335">
        <f>IF(ISERR(VLOOKUP(VALUE(BE$44),'reg data'!$A$4:$S$52,12,0)="TRUE"),0,VLOOKUP(VALUE(BE$44),'reg data'!$A$4:$S$52,12,0))</f>
        <v>0</v>
      </c>
      <c r="BF68" s="335">
        <f>IF(ISERR(VLOOKUP(VALUE(BF$44),'reg data'!$A$4:$S$52,12,0)="TRUE"),0,VLOOKUP(VALUE(BF$44),'reg data'!$A$4:$S$52,12,0))</f>
        <v>0</v>
      </c>
      <c r="BG68" s="335">
        <f>IF(ISERR(VLOOKUP(VALUE(BG$44),'reg data'!$A$4:$S$52,12,0)="TRUE"),0,VLOOKUP(VALUE(BG$44),'reg data'!$A$4:$S$52,12,0))</f>
        <v>0</v>
      </c>
      <c r="BH68" s="335">
        <f>IF(ISERR(VLOOKUP(VALUE(BH$44),'reg data'!$A$4:$S$52,12,0)="TRUE"),0,VLOOKUP(VALUE(BH$44),'reg data'!$A$4:$S$52,12,0))</f>
        <v>0</v>
      </c>
      <c r="BI68" s="335">
        <f>IF(ISERR(VLOOKUP(VALUE(BI$44),'reg data'!$A$4:$S$52,12,0)="TRUE"),0,VLOOKUP(VALUE(BI$44),'reg data'!$A$4:$S$52,12,0))</f>
        <v>0</v>
      </c>
      <c r="BJ68" s="335">
        <f>IF(ISERR(VLOOKUP(VALUE(BJ$44),'reg data'!$A$4:$S$52,12,0)="TRUE"),0,VLOOKUP(VALUE(BJ$44),'reg data'!$A$4:$S$52,12,0))</f>
        <v>0</v>
      </c>
      <c r="BK68" s="335">
        <f>IF(ISERR(VLOOKUP(VALUE(BK$44),'reg data'!$A$4:$S$52,12,0)="TRUE"),0,VLOOKUP(VALUE(BK$44),'reg data'!$A$4:$S$52,12,0))</f>
        <v>0</v>
      </c>
      <c r="BL68" s="335">
        <f>IF(ISERR(VLOOKUP(VALUE(BL$44),'reg data'!$A$4:$S$52,12,0)="TRUE"),0,VLOOKUP(VALUE(BL$44),'reg data'!$A$4:$S$52,12,0))</f>
        <v>-71.12</v>
      </c>
      <c r="BM68" s="335">
        <f>IF(ISERR(VLOOKUP(VALUE(BM$44),'reg data'!$A$4:$S$52,12,0)="TRUE"),0,VLOOKUP(VALUE(BM$44),'reg data'!$A$4:$S$52,12,0))</f>
        <v>0</v>
      </c>
      <c r="BN68" s="335">
        <f>IF(ISERR(VLOOKUP(VALUE(BN$44),'reg data'!$A$4:$S$52,12,0)="TRUE"),0,VLOOKUP(VALUE(BN$44),'reg data'!$A$4:$S$52,12,0))</f>
        <v>581011.06999999995</v>
      </c>
      <c r="BO68" s="335">
        <f>IF(ISERR(VLOOKUP(VALUE(BO$44),'reg data'!$A$4:$S$52,12,0)="TRUE"),0,VLOOKUP(VALUE(BO$44),'reg data'!$A$4:$S$52,12,0))</f>
        <v>0</v>
      </c>
      <c r="BP68" s="335">
        <f>IF(ISERR(VLOOKUP(VALUE(BP$44),'reg data'!$A$4:$S$52,12,0)="TRUE"),0,VLOOKUP(VALUE(BP$44),'reg data'!$A$4:$S$52,12,0))</f>
        <v>112.21</v>
      </c>
      <c r="BQ68" s="335">
        <f>IF(ISERR(VLOOKUP(VALUE(BQ$44),'reg data'!$A$4:$S$52,12,0)="TRUE"),0,VLOOKUP(VALUE(BQ$44),'reg data'!$A$4:$S$52,12,0))</f>
        <v>0</v>
      </c>
      <c r="BR68" s="335">
        <f>IF(ISERR(VLOOKUP(VALUE(BR$44),'reg data'!$A$4:$S$52,12,0)="TRUE"),0,VLOOKUP(VALUE(BR$44),'reg data'!$A$4:$S$52,12,0))</f>
        <v>128.31</v>
      </c>
      <c r="BS68" s="335">
        <f>IF(ISERR(VLOOKUP(VALUE(BS$44),'reg data'!$A$4:$S$52,12,0)="TRUE"),0,VLOOKUP(VALUE(BS$44),'reg data'!$A$4:$S$52,12,0))</f>
        <v>0</v>
      </c>
      <c r="BT68" s="335">
        <f>IF(ISERR(VLOOKUP(VALUE(BT$44),'reg data'!$A$4:$S$52,12,0)="TRUE"),0,VLOOKUP(VALUE(BT$44),'reg data'!$A$4:$S$52,12,0))</f>
        <v>0</v>
      </c>
      <c r="BU68" s="335">
        <f>IF(ISERR(VLOOKUP(VALUE(BU$44),'reg data'!$A$4:$S$52,12,0)="TRUE"),0,VLOOKUP(VALUE(BU$44),'reg data'!$A$4:$S$52,12,0))</f>
        <v>0</v>
      </c>
      <c r="BV68" s="335">
        <f>IF(ISERR(VLOOKUP(VALUE(BV$44),'reg data'!$A$4:$S$52,12,0)="TRUE"),0,VLOOKUP(VALUE(BV$44),'reg data'!$A$4:$S$52,12,0))</f>
        <v>0</v>
      </c>
      <c r="BW68" s="335">
        <f>IF(ISERR(VLOOKUP(VALUE(BW$44),'reg data'!$A$4:$S$52,12,0)="TRUE"),0,VLOOKUP(VALUE(BW$44),'reg data'!$A$4:$S$52,12,0))</f>
        <v>0</v>
      </c>
      <c r="BX68" s="335">
        <f>IF(ISERR(VLOOKUP(VALUE(BX$44),'reg data'!$A$4:$S$52,12,0)="TRUE"),0,VLOOKUP(VALUE(BX$44),'reg data'!$A$4:$S$52,12,0))</f>
        <v>0</v>
      </c>
      <c r="BY68" s="335">
        <f>IF(ISERR(VLOOKUP(VALUE(BY$44),'reg data'!$A$4:$S$52,12,0)="TRUE"),0,VLOOKUP(VALUE(BY$44),'reg data'!$A$4:$S$52,12,0))</f>
        <v>0</v>
      </c>
      <c r="BZ68" s="335">
        <f>IF(ISERR(VLOOKUP(VALUE(BZ$44),'reg data'!$A$4:$S$52,12,0)="TRUE"),0,VLOOKUP(VALUE(BZ$44),'reg data'!$A$4:$S$52,12,0))</f>
        <v>0</v>
      </c>
      <c r="CA68" s="335">
        <f>IF(ISERR(VLOOKUP(VALUE(CA$44),'reg data'!$A$4:$S$52,12,0)="TRUE"),0,VLOOKUP(VALUE(CA$44),'reg data'!$A$4:$S$52,12,0))</f>
        <v>0</v>
      </c>
      <c r="CB68" s="335">
        <f>IF(ISERR(VLOOKUP(VALUE(CB$44),'reg data'!$A$4:$S$52,12,0)="TRUE"),0,VLOOKUP(VALUE(CB$44),'reg data'!$A$4:$S$52,12,0))</f>
        <v>0</v>
      </c>
      <c r="CC68" s="335">
        <f>IF(ISERR(VLOOKUP(VALUE(CC$44),'reg data'!$A$4:$S$52,12,0)="TRUE"),0,VLOOKUP(VALUE(CC$44),'reg data'!$A$4:$S$52,12,0))</f>
        <v>388.3</v>
      </c>
      <c r="CD68" s="249" t="s">
        <v>221</v>
      </c>
      <c r="CE68" s="195">
        <f t="shared" si="0"/>
        <v>599759.74</v>
      </c>
      <c r="CF68" s="252"/>
    </row>
    <row r="69" spans="1:84" ht="12.6" customHeight="1" x14ac:dyDescent="0.25">
      <c r="A69" s="171" t="s">
        <v>241</v>
      </c>
      <c r="B69" s="175"/>
      <c r="C69" s="335">
        <f>IF(ISERR(VLOOKUP(VALUE(C$44),'reg data'!$A$4:$S$52,15,0)="TRUE"),0,VLOOKUP(VALUE(C$44),'reg data'!$A$4:$S$52,15,0))</f>
        <v>0</v>
      </c>
      <c r="D69" s="335">
        <f>IF(ISERR(VLOOKUP(VALUE(D$44),'reg data'!$A$4:$S$52,15,0)="TRUE"),0,VLOOKUP(VALUE(D$44),'reg data'!$A$4:$S$52,15,0))</f>
        <v>0</v>
      </c>
      <c r="E69" s="335">
        <f>IF(ISERR(VLOOKUP(VALUE(E$44),'reg data'!$A$4:$S$52,15,0)="TRUE"),0,VLOOKUP(VALUE(E$44),'reg data'!$A$4:$S$52,15,0))+58441</f>
        <v>70419.679999999993</v>
      </c>
      <c r="F69" s="335">
        <f>IF(ISERR(VLOOKUP(VALUE(F$44),'reg data'!$A$4:$S$52,15,0)="TRUE"),0,VLOOKUP(VALUE(F$44),'reg data'!$A$4:$S$52,15,0))</f>
        <v>0</v>
      </c>
      <c r="G69" s="335">
        <f>IF(ISERR(VLOOKUP(VALUE(G$44),'reg data'!$A$4:$S$52,15,0)="TRUE"),0,VLOOKUP(VALUE(G$44),'reg data'!$A$4:$S$52,15,0))</f>
        <v>0</v>
      </c>
      <c r="H69" s="335">
        <f>IF(ISERR(VLOOKUP(VALUE(H$44),'reg data'!$A$4:$S$52,15,0)="TRUE"),0,VLOOKUP(VALUE(H$44),'reg data'!$A$4:$S$52,15,0))</f>
        <v>0</v>
      </c>
      <c r="I69" s="335">
        <f>IF(ISERR(VLOOKUP(VALUE(I$44),'reg data'!$A$4:$S$52,15,0)="TRUE"),0,VLOOKUP(VALUE(I$44),'reg data'!$A$4:$S$52,15,0))</f>
        <v>0</v>
      </c>
      <c r="J69" s="335">
        <f>IF(ISERR(VLOOKUP(VALUE(J$44),'reg data'!$A$4:$S$52,15,0)="TRUE"),0,VLOOKUP(VALUE(J$44),'reg data'!$A$4:$S$52,15,0))</f>
        <v>0</v>
      </c>
      <c r="K69" s="335">
        <f>IF(ISERR(VLOOKUP(VALUE(K$44),'reg data'!$A$4:$S$52,15,0)="TRUE"),0,VLOOKUP(VALUE(K$44),'reg data'!$A$4:$S$52,15,0))</f>
        <v>0</v>
      </c>
      <c r="L69" s="335">
        <f>IF(ISERR(VLOOKUP(VALUE(L$44),'reg data'!$A$4:$S$52,15,0)="TRUE"),0,VLOOKUP(VALUE(L$44),'reg data'!$A$4:$S$52,15,0))</f>
        <v>0</v>
      </c>
      <c r="M69" s="335">
        <f>IF(ISERR(VLOOKUP(VALUE(M$44),'reg data'!$A$4:$S$52,15,0)="TRUE"),0,VLOOKUP(VALUE(M$44),'reg data'!$A$4:$S$52,15,0))</f>
        <v>0</v>
      </c>
      <c r="N69" s="335">
        <f>IF(ISERR(VLOOKUP(VALUE(N$44),'reg data'!$A$4:$S$52,15,0)="TRUE"),0,VLOOKUP(VALUE(N$44),'reg data'!$A$4:$S$52,15,0))</f>
        <v>0</v>
      </c>
      <c r="O69" s="335">
        <f>IF(ISERR(VLOOKUP(VALUE(O$44),'reg data'!$A$4:$S$52,15,0)="TRUE"),0,VLOOKUP(VALUE(O$44),'reg data'!$A$4:$S$52,15,0))</f>
        <v>0</v>
      </c>
      <c r="P69" s="335">
        <f>IF(ISERR(VLOOKUP(VALUE(P$44),'reg data'!$A$4:$S$52,15,0)="TRUE"),0,VLOOKUP(VALUE(P$44),'reg data'!$A$4:$S$52,15,0))</f>
        <v>0</v>
      </c>
      <c r="Q69" s="335">
        <f>IF(ISERR(VLOOKUP(VALUE(Q$44),'reg data'!$A$4:$S$52,15,0)="TRUE"),0,VLOOKUP(VALUE(Q$44),'reg data'!$A$4:$S$52,15,0))</f>
        <v>0</v>
      </c>
      <c r="R69" s="335">
        <f>IF(ISERR(VLOOKUP(VALUE(R$44),'reg data'!$A$4:$S$52,15,0)="TRUE"),0,VLOOKUP(VALUE(R$44),'reg data'!$A$4:$S$52,15,0))</f>
        <v>0</v>
      </c>
      <c r="S69" s="335">
        <f>IF(ISERR(VLOOKUP(VALUE(S$44),'reg data'!$A$4:$S$52,15,0)="TRUE"),0,VLOOKUP(VALUE(S$44),'reg data'!$A$4:$S$52,15,0))</f>
        <v>0</v>
      </c>
      <c r="T69" s="335">
        <f>IF(ISERR(VLOOKUP(VALUE(T$44),'reg data'!$A$4:$S$52,15,0)="TRUE"),0,VLOOKUP(VALUE(T$44),'reg data'!$A$4:$S$52,15,0))</f>
        <v>0</v>
      </c>
      <c r="U69" s="335">
        <f>IF(ISERR(VLOOKUP(VALUE(U$44),'reg data'!$A$4:$S$52,15,0)="TRUE"),0,VLOOKUP(VALUE(U$44),'reg data'!$A$4:$S$52,15,0))</f>
        <v>0</v>
      </c>
      <c r="V69" s="335">
        <f>IF(ISERR(VLOOKUP(VALUE(V$44),'reg data'!$A$4:$S$52,15,0)="TRUE"),0,VLOOKUP(VALUE(V$44),'reg data'!$A$4:$S$52,15,0))</f>
        <v>0</v>
      </c>
      <c r="W69" s="335">
        <f>IF(ISERR(VLOOKUP(VALUE(W$44),'reg data'!$A$4:$S$52,15,0)="TRUE"),0,VLOOKUP(VALUE(W$44),'reg data'!$A$4:$S$52,15,0))</f>
        <v>0</v>
      </c>
      <c r="X69" s="335">
        <f>IF(ISERR(VLOOKUP(VALUE(X$44),'reg data'!$A$4:$S$52,15,0)="TRUE"),0,VLOOKUP(VALUE(X$44),'reg data'!$A$4:$S$52,15,0))</f>
        <v>0</v>
      </c>
      <c r="Y69" s="335">
        <f>IF(ISERR(VLOOKUP(VALUE(Y$44),'reg data'!$A$4:$S$52,15,0)="TRUE"),0,VLOOKUP(VALUE(Y$44),'reg data'!$A$4:$S$52,15,0))</f>
        <v>0</v>
      </c>
      <c r="Z69" s="335">
        <f>IF(ISERR(VLOOKUP(VALUE(Z$44),'reg data'!$A$4:$S$52,15,0)="TRUE"),0,VLOOKUP(VALUE(Z$44),'reg data'!$A$4:$S$52,15,0))</f>
        <v>0</v>
      </c>
      <c r="AA69" s="335">
        <f>IF(ISERR(VLOOKUP(VALUE(AA$44),'reg data'!$A$4:$S$52,15,0)="TRUE"),0,VLOOKUP(VALUE(AA$44),'reg data'!$A$4:$S$52,15,0))</f>
        <v>0</v>
      </c>
      <c r="AB69" s="335">
        <f>IF(ISERR(VLOOKUP(VALUE(AB$44),'reg data'!$A$4:$S$52,15,0)="TRUE"),0,VLOOKUP(VALUE(AB$44),'reg data'!$A$4:$S$52,15,0))</f>
        <v>0</v>
      </c>
      <c r="AC69" s="335">
        <f>IF(ISERR(VLOOKUP(VALUE(AC$44),'reg data'!$A$4:$S$52,15,0)="TRUE"),0,VLOOKUP(VALUE(AC$44),'reg data'!$A$4:$S$52,15,0))</f>
        <v>1552.36</v>
      </c>
      <c r="AD69" s="335">
        <f>IF(ISERR(VLOOKUP(VALUE(AD$44),'reg data'!$A$4:$S$52,15,0)="TRUE"),0,VLOOKUP(VALUE(AD$44),'reg data'!$A$4:$S$52,15,0))</f>
        <v>0</v>
      </c>
      <c r="AE69" s="335">
        <f>IF(ISERR(VLOOKUP(VALUE(AE$44),'reg data'!$A$4:$S$52,15,0)="TRUE"),0,VLOOKUP(VALUE(AE$44),'reg data'!$A$4:$S$52,15,0))</f>
        <v>0</v>
      </c>
      <c r="AF69" s="335">
        <f>IF(ISERR(VLOOKUP(VALUE(AF$44),'reg data'!$A$4:$S$52,15,0)="TRUE"),0,VLOOKUP(VALUE(AF$44),'reg data'!$A$4:$S$52,15,0))</f>
        <v>0</v>
      </c>
      <c r="AG69" s="335">
        <f>IF(ISERR(VLOOKUP(VALUE(AG$44),'reg data'!$A$4:$S$52,15,0)="TRUE"),0,VLOOKUP(VALUE(AG$44),'reg data'!$A$4:$S$52,15,0))</f>
        <v>0</v>
      </c>
      <c r="AH69" s="335">
        <f>IF(ISERR(VLOOKUP(VALUE(AH$44),'reg data'!$A$4:$S$52,15,0)="TRUE"),0,VLOOKUP(VALUE(AH$44),'reg data'!$A$4:$S$52,15,0))</f>
        <v>0</v>
      </c>
      <c r="AI69" s="335">
        <f>IF(ISERR(VLOOKUP(VALUE(AI$44),'reg data'!$A$4:$S$52,15,0)="TRUE"),0,VLOOKUP(VALUE(AI$44),'reg data'!$A$4:$S$52,15,0))</f>
        <v>0</v>
      </c>
      <c r="AJ69" s="335">
        <f>IF(ISERR(VLOOKUP(VALUE(AJ$44),'reg data'!$A$4:$S$52,15,0)="TRUE"),0,VLOOKUP(VALUE(AJ$44),'reg data'!$A$4:$S$52,15,0))</f>
        <v>0</v>
      </c>
      <c r="AK69" s="335">
        <f>IF(ISERR(VLOOKUP(VALUE(AK$44),'reg data'!$A$4:$S$52,15,0)="TRUE"),0,VLOOKUP(VALUE(AK$44),'reg data'!$A$4:$S$52,15,0))</f>
        <v>0</v>
      </c>
      <c r="AL69" s="335">
        <f>IF(ISERR(VLOOKUP(VALUE(AL$44),'reg data'!$A$4:$S$52,15,0)="TRUE"),0,VLOOKUP(VALUE(AL$44),'reg data'!$A$4:$S$52,15,0))</f>
        <v>0</v>
      </c>
      <c r="AM69" s="335">
        <f>IF(ISERR(VLOOKUP(VALUE(AM$44),'reg data'!$A$4:$S$52,15,0)="TRUE"),0,VLOOKUP(VALUE(AM$44),'reg data'!$A$4:$S$52,15,0))</f>
        <v>0</v>
      </c>
      <c r="AN69" s="335">
        <f>IF(ISERR(VLOOKUP(VALUE(AN$44),'reg data'!$A$4:$S$52,15,0)="TRUE"),0,VLOOKUP(VALUE(AN$44),'reg data'!$A$4:$S$52,15,0))</f>
        <v>0</v>
      </c>
      <c r="AO69" s="335">
        <f>IF(ISERR(VLOOKUP(VALUE(AO$44),'reg data'!$A$4:$S$52,15,0)="TRUE"),0,VLOOKUP(VALUE(AO$44),'reg data'!$A$4:$S$52,15,0))</f>
        <v>0</v>
      </c>
      <c r="AP69" s="335">
        <f>IF(ISERR(VLOOKUP(VALUE(AP$44),'reg data'!$A$4:$S$52,15,0)="TRUE"),0,VLOOKUP(VALUE(AP$44),'reg data'!$A$4:$S$52,15,0))</f>
        <v>0</v>
      </c>
      <c r="AQ69" s="335">
        <f>IF(ISERR(VLOOKUP(VALUE(AQ$44),'reg data'!$A$4:$S$52,15,0)="TRUE"),0,VLOOKUP(VALUE(AQ$44),'reg data'!$A$4:$S$52,15,0))</f>
        <v>0</v>
      </c>
      <c r="AR69" s="335">
        <f>IF(ISERR(VLOOKUP(VALUE(AR$44),'reg data'!$A$4:$S$52,15,0)="TRUE"),0,VLOOKUP(VALUE(AR$44),'reg data'!$A$4:$S$52,15,0))</f>
        <v>0</v>
      </c>
      <c r="AS69" s="335">
        <f>IF(ISERR(VLOOKUP(VALUE(AS$44),'reg data'!$A$4:$S$52,15,0)="TRUE"),0,VLOOKUP(VALUE(AS$44),'reg data'!$A$4:$S$52,15,0))</f>
        <v>0</v>
      </c>
      <c r="AT69" s="335">
        <f>IF(ISERR(VLOOKUP(VALUE(AT$44),'reg data'!$A$4:$S$52,15,0)="TRUE"),0,VLOOKUP(VALUE(AT$44),'reg data'!$A$4:$S$52,15,0))</f>
        <v>0</v>
      </c>
      <c r="AU69" s="335">
        <f>IF(ISERR(VLOOKUP(VALUE(AU$44),'reg data'!$A$4:$S$52,15,0)="TRUE"),0,VLOOKUP(VALUE(AU$44),'reg data'!$A$4:$S$52,15,0))</f>
        <v>0</v>
      </c>
      <c r="AV69" s="335">
        <f>IF(ISERR(VLOOKUP(VALUE(AV$44),'reg data'!$A$4:$S$52,15,0)="TRUE"),0,VLOOKUP(VALUE(AV$44),'reg data'!$A$4:$S$52,15,0))</f>
        <v>0</v>
      </c>
      <c r="AW69" s="335">
        <f>IF(ISERR(VLOOKUP(VALUE(AW$44),'reg data'!$A$4:$S$52,15,0)="TRUE"),0,VLOOKUP(VALUE(AW$44),'reg data'!$A$4:$S$52,15,0))</f>
        <v>0</v>
      </c>
      <c r="AX69" s="335">
        <f>IF(ISERR(VLOOKUP(VALUE(AX$44),'reg data'!$A$4:$S$52,15,0)="TRUE"),0,VLOOKUP(VALUE(AX$44),'reg data'!$A$4:$S$52,15,0))</f>
        <v>0</v>
      </c>
      <c r="AY69" s="335">
        <f>IF(ISERR(VLOOKUP(VALUE(AY$44),'reg data'!$A$4:$S$52,15,0)="TRUE"),0,VLOOKUP(VALUE(AY$44),'reg data'!$A$4:$S$52,15,0))</f>
        <v>0</v>
      </c>
      <c r="AZ69" s="335">
        <f>IF(ISERR(VLOOKUP(VALUE(AZ$44),'reg data'!$A$4:$S$52,15,0)="TRUE"),0,VLOOKUP(VALUE(AZ$44),'reg data'!$A$4:$S$52,15,0))</f>
        <v>0</v>
      </c>
      <c r="BA69" s="335">
        <f>IF(ISERR(VLOOKUP(VALUE(BA$44),'reg data'!$A$4:$S$52,15,0)="TRUE"),0,VLOOKUP(VALUE(BA$44),'reg data'!$A$4:$S$52,15,0))</f>
        <v>0</v>
      </c>
      <c r="BB69" s="335">
        <f>IF(ISERR(VLOOKUP(VALUE(BB$44),'reg data'!$A$4:$S$52,15,0)="TRUE"),0,VLOOKUP(VALUE(BB$44),'reg data'!$A$4:$S$52,15,0))</f>
        <v>923.95</v>
      </c>
      <c r="BC69" s="335">
        <f>IF(ISERR(VLOOKUP(VALUE(BC$44),'reg data'!$A$4:$S$52,15,0)="TRUE"),0,VLOOKUP(VALUE(BC$44),'reg data'!$A$4:$S$52,15,0))</f>
        <v>0</v>
      </c>
      <c r="BD69" s="335">
        <f>IF(ISERR(VLOOKUP(VALUE(BD$44),'reg data'!$A$4:$S$52,15,0)="TRUE"),0,VLOOKUP(VALUE(BD$44),'reg data'!$A$4:$S$52,15,0))</f>
        <v>55</v>
      </c>
      <c r="BE69" s="335">
        <f>IF(ISERR(VLOOKUP(VALUE(BE$44),'reg data'!$A$4:$S$52,15,0)="TRUE"),0,VLOOKUP(VALUE(BE$44),'reg data'!$A$4:$S$52,15,0))</f>
        <v>0</v>
      </c>
      <c r="BF69" s="335">
        <f>IF(ISERR(VLOOKUP(VALUE(BF$44),'reg data'!$A$4:$S$52,15,0)="TRUE"),0,VLOOKUP(VALUE(BF$44),'reg data'!$A$4:$S$52,15,0))</f>
        <v>0</v>
      </c>
      <c r="BG69" s="335">
        <f>IF(ISERR(VLOOKUP(VALUE(BG$44),'reg data'!$A$4:$S$52,15,0)="TRUE"),0,VLOOKUP(VALUE(BG$44),'reg data'!$A$4:$S$52,15,0))</f>
        <v>0</v>
      </c>
      <c r="BH69" s="335">
        <f>IF(ISERR(VLOOKUP(VALUE(BH$44),'reg data'!$A$4:$S$52,15,0)="TRUE"),0,VLOOKUP(VALUE(BH$44),'reg data'!$A$4:$S$52,15,0))</f>
        <v>0</v>
      </c>
      <c r="BI69" s="335">
        <f>IF(ISERR(VLOOKUP(VALUE(BI$44),'reg data'!$A$4:$S$52,15,0)="TRUE"),0,VLOOKUP(VALUE(BI$44),'reg data'!$A$4:$S$52,15,0))</f>
        <v>0</v>
      </c>
      <c r="BJ69" s="335">
        <f>IF(ISERR(VLOOKUP(VALUE(BJ$44),'reg data'!$A$4:$S$52,15,0)="TRUE"),0,VLOOKUP(VALUE(BJ$44),'reg data'!$A$4:$S$52,15,0))</f>
        <v>0</v>
      </c>
      <c r="BK69" s="335">
        <f>IF(ISERR(VLOOKUP(VALUE(BK$44),'reg data'!$A$4:$S$52,15,0)="TRUE"),0,VLOOKUP(VALUE(BK$44),'reg data'!$A$4:$S$52,15,0))</f>
        <v>0</v>
      </c>
      <c r="BL69" s="335">
        <f>IF(ISERR(VLOOKUP(VALUE(BL$44),'reg data'!$A$4:$S$52,15,0)="TRUE"),0,VLOOKUP(VALUE(BL$44),'reg data'!$A$4:$S$52,15,0))</f>
        <v>0</v>
      </c>
      <c r="BM69" s="335">
        <f>IF(ISERR(VLOOKUP(VALUE(BM$44),'reg data'!$A$4:$S$52,15,0)="TRUE"),0,VLOOKUP(VALUE(BM$44),'reg data'!$A$4:$S$52,15,0))</f>
        <v>0</v>
      </c>
      <c r="BN69" s="335">
        <f>IF(ISERR(VLOOKUP(VALUE(BN$44),'reg data'!$A$4:$S$52,15,0)="TRUE"),0,VLOOKUP(VALUE(BN$44),'reg data'!$A$4:$S$52,15,0))</f>
        <v>41827.42</v>
      </c>
      <c r="BO69" s="335">
        <f>IF(ISERR(VLOOKUP(VALUE(BO$44),'reg data'!$A$4:$S$52,15,0)="TRUE"),0,VLOOKUP(VALUE(BO$44),'reg data'!$A$4:$S$52,15,0))</f>
        <v>0</v>
      </c>
      <c r="BP69" s="335">
        <f>IF(ISERR(VLOOKUP(VALUE(BP$44),'reg data'!$A$4:$S$52,15,0)="TRUE"),0,VLOOKUP(VALUE(BP$44),'reg data'!$A$4:$S$52,15,0))</f>
        <v>27437.61</v>
      </c>
      <c r="BQ69" s="335">
        <f>IF(ISERR(VLOOKUP(VALUE(BQ$44),'reg data'!$A$4:$S$52,15,0)="TRUE"),0,VLOOKUP(VALUE(BQ$44),'reg data'!$A$4:$S$52,15,0))</f>
        <v>0</v>
      </c>
      <c r="BR69" s="335">
        <f>IF(ISERR(VLOOKUP(VALUE(BR$44),'reg data'!$A$4:$S$52,15,0)="TRUE"),0,VLOOKUP(VALUE(BR$44),'reg data'!$A$4:$S$52,15,0))</f>
        <v>5100</v>
      </c>
      <c r="BS69" s="335">
        <f>IF(ISERR(VLOOKUP(VALUE(BS$44),'reg data'!$A$4:$S$52,15,0)="TRUE"),0,VLOOKUP(VALUE(BS$44),'reg data'!$A$4:$S$52,15,0))</f>
        <v>0</v>
      </c>
      <c r="BT69" s="335">
        <f>IF(ISERR(VLOOKUP(VALUE(BT$44),'reg data'!$A$4:$S$52,15,0)="TRUE"),0,VLOOKUP(VALUE(BT$44),'reg data'!$A$4:$S$52,15,0))</f>
        <v>0</v>
      </c>
      <c r="BU69" s="335">
        <f>IF(ISERR(VLOOKUP(VALUE(BU$44),'reg data'!$A$4:$S$52,15,0)="TRUE"),0,VLOOKUP(VALUE(BU$44),'reg data'!$A$4:$S$52,15,0))</f>
        <v>0</v>
      </c>
      <c r="BV69" s="335">
        <f>IF(ISERR(VLOOKUP(VALUE(BV$44),'reg data'!$A$4:$S$52,15,0)="TRUE"),0,VLOOKUP(VALUE(BV$44),'reg data'!$A$4:$S$52,15,0))</f>
        <v>0</v>
      </c>
      <c r="BW69" s="335">
        <f>IF(ISERR(VLOOKUP(VALUE(BW$44),'reg data'!$A$4:$S$52,15,0)="TRUE"),0,VLOOKUP(VALUE(BW$44),'reg data'!$A$4:$S$52,15,0))</f>
        <v>0</v>
      </c>
      <c r="BX69" s="335">
        <f>IF(ISERR(VLOOKUP(VALUE(BX$44),'reg data'!$A$4:$S$52,15,0)="TRUE"),0,VLOOKUP(VALUE(BX$44),'reg data'!$A$4:$S$52,15,0))</f>
        <v>0</v>
      </c>
      <c r="BY69" s="335">
        <f>IF(ISERR(VLOOKUP(VALUE(BY$44),'reg data'!$A$4:$S$52,15,0)="TRUE"),0,VLOOKUP(VALUE(BY$44),'reg data'!$A$4:$S$52,15,0))</f>
        <v>0</v>
      </c>
      <c r="BZ69" s="335">
        <f>IF(ISERR(VLOOKUP(VALUE(BZ$44),'reg data'!$A$4:$S$52,15,0)="TRUE"),0,VLOOKUP(VALUE(BZ$44),'reg data'!$A$4:$S$52,15,0))</f>
        <v>0</v>
      </c>
      <c r="CA69" s="335">
        <f>IF(ISERR(VLOOKUP(VALUE(CA$44),'reg data'!$A$4:$S$52,15,0)="TRUE"),0,VLOOKUP(VALUE(CA$44),'reg data'!$A$4:$S$52,15,0))</f>
        <v>0</v>
      </c>
      <c r="CB69" s="335">
        <f>IF(ISERR(VLOOKUP(VALUE(CB$44),'reg data'!$A$4:$S$52,15,0)="TRUE"),0,VLOOKUP(VALUE(CB$44),'reg data'!$A$4:$S$52,15,0))</f>
        <v>0</v>
      </c>
      <c r="CC69" s="335">
        <f>IF(ISERR(VLOOKUP(VALUE(CC$44),'reg data'!$A$4:$S$52,15,0)="TRUE"),0,VLOOKUP(VALUE(CC$44),'reg data'!$A$4:$S$52,15,0))</f>
        <v>0</v>
      </c>
      <c r="CD69" s="335">
        <v>50829.4</v>
      </c>
      <c r="CE69" s="195">
        <f t="shared" si="0"/>
        <v>198145.41999999998</v>
      </c>
      <c r="CF69" s="252"/>
    </row>
    <row r="70" spans="1:84" ht="12.6" customHeight="1" x14ac:dyDescent="0.25">
      <c r="A70" s="171" t="s">
        <v>242</v>
      </c>
      <c r="B70" s="175"/>
      <c r="C70" s="335">
        <f>IF(ISERR(VLOOKUP(VALUE(C$44),'reg data'!$A$4:$S$52,5,0)="TRUE"),0,VLOOKUP(VALUE(C$44),'reg data'!$A$4:$S$52,5,0))</f>
        <v>0</v>
      </c>
      <c r="D70" s="335">
        <f>IF(ISERR(VLOOKUP(VALUE(D$44),'reg data'!$A$4:$S$52,5,0)="TRUE"),0,VLOOKUP(VALUE(D$44),'reg data'!$A$4:$S$52,5,0))</f>
        <v>0</v>
      </c>
      <c r="E70" s="335">
        <f>IF(ISERR(VLOOKUP(VALUE(E$44),'reg data'!$A$4:$S$52,5,0)="TRUE"),0,VLOOKUP(VALUE(E$44),'reg data'!$A$4:$S$52,5,0))</f>
        <v>0</v>
      </c>
      <c r="F70" s="335">
        <f>IF(ISERR(VLOOKUP(VALUE(F$44),'reg data'!$A$4:$S$52,5,0)="TRUE"),0,VLOOKUP(VALUE(F$44),'reg data'!$A$4:$S$52,5,0))</f>
        <v>0</v>
      </c>
      <c r="G70" s="335">
        <f>IF(ISERR(VLOOKUP(VALUE(G$44),'reg data'!$A$4:$S$52,5,0)="TRUE"),0,VLOOKUP(VALUE(G$44),'reg data'!$A$4:$S$52,5,0))</f>
        <v>0</v>
      </c>
      <c r="H70" s="335">
        <f>IF(ISERR(VLOOKUP(VALUE(H$44),'reg data'!$A$4:$S$52,5,0)="TRUE"),0,VLOOKUP(VALUE(H$44),'reg data'!$A$4:$S$52,5,0))</f>
        <v>0</v>
      </c>
      <c r="I70" s="335">
        <f>IF(ISERR(VLOOKUP(VALUE(I$44),'reg data'!$A$4:$S$52,5,0)="TRUE"),0,VLOOKUP(VALUE(I$44),'reg data'!$A$4:$S$52,5,0))</f>
        <v>0</v>
      </c>
      <c r="J70" s="335">
        <f>IF(ISERR(VLOOKUP(VALUE(J$44),'reg data'!$A$4:$S$52,5,0)="TRUE"),0,VLOOKUP(VALUE(J$44),'reg data'!$A$4:$S$52,5,0))</f>
        <v>0</v>
      </c>
      <c r="K70" s="335">
        <f>IF(ISERR(VLOOKUP(VALUE(K$44),'reg data'!$A$4:$S$52,5,0)="TRUE"),0,VLOOKUP(VALUE(K$44),'reg data'!$A$4:$S$52,5,0))</f>
        <v>0</v>
      </c>
      <c r="L70" s="335">
        <f>IF(ISERR(VLOOKUP(VALUE(L$44),'reg data'!$A$4:$S$52,5,0)="TRUE"),0,VLOOKUP(VALUE(L$44),'reg data'!$A$4:$S$52,5,0))</f>
        <v>0</v>
      </c>
      <c r="M70" s="335">
        <f>IF(ISERR(VLOOKUP(VALUE(M$44),'reg data'!$A$4:$S$52,5,0)="TRUE"),0,VLOOKUP(VALUE(M$44),'reg data'!$A$4:$S$52,5,0))</f>
        <v>0</v>
      </c>
      <c r="N70" s="335">
        <f>IF(ISERR(VLOOKUP(VALUE(N$44),'reg data'!$A$4:$S$52,5,0)="TRUE"),0,VLOOKUP(VALUE(N$44),'reg data'!$A$4:$S$52,5,0))</f>
        <v>0</v>
      </c>
      <c r="O70" s="335">
        <f>IF(ISERR(VLOOKUP(VALUE(O$44),'reg data'!$A$4:$S$52,5,0)="TRUE"),0,VLOOKUP(VALUE(O$44),'reg data'!$A$4:$S$52,5,0))</f>
        <v>0</v>
      </c>
      <c r="P70" s="335">
        <f>IF(ISERR(VLOOKUP(VALUE(P$44),'reg data'!$A$4:$S$52,5,0)="TRUE"),0,VLOOKUP(VALUE(P$44),'reg data'!$A$4:$S$52,5,0))</f>
        <v>0</v>
      </c>
      <c r="Q70" s="335">
        <f>IF(ISERR(VLOOKUP(VALUE(Q$44),'reg data'!$A$4:$S$52,5,0)="TRUE"),0,VLOOKUP(VALUE(Q$44),'reg data'!$A$4:$S$52,5,0))</f>
        <v>0</v>
      </c>
      <c r="R70" s="335">
        <f>IF(ISERR(VLOOKUP(VALUE(R$44),'reg data'!$A$4:$S$52,5,0)="TRUE"),0,VLOOKUP(VALUE(R$44),'reg data'!$A$4:$S$52,5,0))</f>
        <v>0</v>
      </c>
      <c r="S70" s="335">
        <f>IF(ISERR(VLOOKUP(VALUE(S$44),'reg data'!$A$4:$S$52,5,0)="TRUE"),0,VLOOKUP(VALUE(S$44),'reg data'!$A$4:$S$52,5,0))</f>
        <v>0</v>
      </c>
      <c r="T70" s="335">
        <f>IF(ISERR(VLOOKUP(VALUE(T$44),'reg data'!$A$4:$S$52,5,0)="TRUE"),0,VLOOKUP(VALUE(T$44),'reg data'!$A$4:$S$52,5,0))</f>
        <v>0</v>
      </c>
      <c r="U70" s="335">
        <f>IF(ISERR(VLOOKUP(VALUE(U$44),'reg data'!$A$4:$S$52,5,0)="TRUE"),0,VLOOKUP(VALUE(U$44),'reg data'!$A$4:$S$52,5,0))</f>
        <v>0</v>
      </c>
      <c r="V70" s="335">
        <f>IF(ISERR(VLOOKUP(VALUE(V$44),'reg data'!$A$4:$S$52,5,0)="TRUE"),0,VLOOKUP(VALUE(V$44),'reg data'!$A$4:$S$52,5,0))</f>
        <v>0</v>
      </c>
      <c r="W70" s="335">
        <f>IF(ISERR(VLOOKUP(VALUE(W$44),'reg data'!$A$4:$S$52,5,0)="TRUE"),0,VLOOKUP(VALUE(W$44),'reg data'!$A$4:$S$52,5,0))</f>
        <v>0</v>
      </c>
      <c r="X70" s="335">
        <f>IF(ISERR(VLOOKUP(VALUE(X$44),'reg data'!$A$4:$S$52,5,0)="TRUE"),0,VLOOKUP(VALUE(X$44),'reg data'!$A$4:$S$52,5,0))</f>
        <v>0</v>
      </c>
      <c r="Y70" s="335">
        <f>IF(ISERR(VLOOKUP(VALUE(Y$44),'reg data'!$A$4:$S$52,5,0)="TRUE"),0,VLOOKUP(VALUE(Y$44),'reg data'!$A$4:$S$52,5,0))</f>
        <v>0</v>
      </c>
      <c r="Z70" s="335">
        <f>IF(ISERR(VLOOKUP(VALUE(Z$44),'reg data'!$A$4:$S$52,5,0)="TRUE"),0,VLOOKUP(VALUE(Z$44),'reg data'!$A$4:$S$52,5,0))</f>
        <v>0</v>
      </c>
      <c r="AA70" s="335">
        <f>IF(ISERR(VLOOKUP(VALUE(AA$44),'reg data'!$A$4:$S$52,5,0)="TRUE"),0,VLOOKUP(VALUE(AA$44),'reg data'!$A$4:$S$52,5,0))</f>
        <v>0</v>
      </c>
      <c r="AB70" s="335">
        <f>IF(ISERR(VLOOKUP(VALUE(AB$44),'reg data'!$A$4:$S$52,5,0)="TRUE"),0,VLOOKUP(VALUE(AB$44),'reg data'!$A$4:$S$52,5,0))</f>
        <v>0</v>
      </c>
      <c r="AC70" s="335">
        <f>IF(ISERR(VLOOKUP(VALUE(AC$44),'reg data'!$A$4:$S$52,5,0)="TRUE"),0,VLOOKUP(VALUE(AC$44),'reg data'!$A$4:$S$52,5,0))</f>
        <v>0</v>
      </c>
      <c r="AD70" s="335">
        <f>IF(ISERR(VLOOKUP(VALUE(AD$44),'reg data'!$A$4:$S$52,5,0)="TRUE"),0,VLOOKUP(VALUE(AD$44),'reg data'!$A$4:$S$52,5,0))</f>
        <v>0</v>
      </c>
      <c r="AE70" s="335">
        <f>IF(ISERR(VLOOKUP(VALUE(AE$44),'reg data'!$A$4:$S$52,5,0)="TRUE"),0,VLOOKUP(VALUE(AE$44),'reg data'!$A$4:$S$52,5,0))</f>
        <v>0</v>
      </c>
      <c r="AF70" s="335">
        <f>IF(ISERR(VLOOKUP(VALUE(AF$44),'reg data'!$A$4:$S$52,5,0)="TRUE"),0,VLOOKUP(VALUE(AF$44),'reg data'!$A$4:$S$52,5,0))</f>
        <v>0</v>
      </c>
      <c r="AG70" s="335">
        <f>IF(ISERR(VLOOKUP(VALUE(AG$44),'reg data'!$A$4:$S$52,5,0)="TRUE"),0,VLOOKUP(VALUE(AG$44),'reg data'!$A$4:$S$52,5,0))</f>
        <v>0</v>
      </c>
      <c r="AH70" s="335">
        <f>IF(ISERR(VLOOKUP(VALUE(AH$44),'reg data'!$A$4:$S$52,5,0)="TRUE"),0,VLOOKUP(VALUE(AH$44),'reg data'!$A$4:$S$52,5,0))</f>
        <v>0</v>
      </c>
      <c r="AI70" s="335">
        <f>IF(ISERR(VLOOKUP(VALUE(AI$44),'reg data'!$A$4:$S$52,5,0)="TRUE"),0,VLOOKUP(VALUE(AI$44),'reg data'!$A$4:$S$52,5,0))</f>
        <v>0</v>
      </c>
      <c r="AJ70" s="335">
        <f>IF(ISERR(VLOOKUP(VALUE(AJ$44),'reg data'!$A$4:$S$52,5,0)="TRUE"),0,VLOOKUP(VALUE(AJ$44),'reg data'!$A$4:$S$52,5,0))</f>
        <v>0</v>
      </c>
      <c r="AK70" s="335">
        <f>IF(ISERR(VLOOKUP(VALUE(AK$44),'reg data'!$A$4:$S$52,5,0)="TRUE"),0,VLOOKUP(VALUE(AK$44),'reg data'!$A$4:$S$52,5,0))</f>
        <v>0</v>
      </c>
      <c r="AL70" s="335">
        <f>IF(ISERR(VLOOKUP(VALUE(AL$44),'reg data'!$A$4:$S$52,5,0)="TRUE"),0,VLOOKUP(VALUE(AL$44),'reg data'!$A$4:$S$52,5,0))</f>
        <v>0</v>
      </c>
      <c r="AM70" s="335">
        <f>IF(ISERR(VLOOKUP(VALUE(AM$44),'reg data'!$A$4:$S$52,5,0)="TRUE"),0,VLOOKUP(VALUE(AM$44),'reg data'!$A$4:$S$52,5,0))</f>
        <v>0</v>
      </c>
      <c r="AN70" s="335">
        <f>IF(ISERR(VLOOKUP(VALUE(AN$44),'reg data'!$A$4:$S$52,5,0)="TRUE"),0,VLOOKUP(VALUE(AN$44),'reg data'!$A$4:$S$52,5,0))</f>
        <v>0</v>
      </c>
      <c r="AO70" s="335">
        <f>IF(ISERR(VLOOKUP(VALUE(AO$44),'reg data'!$A$4:$S$52,5,0)="TRUE"),0,VLOOKUP(VALUE(AO$44),'reg data'!$A$4:$S$52,5,0))</f>
        <v>0</v>
      </c>
      <c r="AP70" s="335">
        <f>IF(ISERR(VLOOKUP(VALUE(AP$44),'reg data'!$A$4:$S$52,5,0)="TRUE"),0,VLOOKUP(VALUE(AP$44),'reg data'!$A$4:$S$52,5,0))</f>
        <v>0</v>
      </c>
      <c r="AQ70" s="335">
        <f>IF(ISERR(VLOOKUP(VALUE(AQ$44),'reg data'!$A$4:$S$52,5,0)="TRUE"),0,VLOOKUP(VALUE(AQ$44),'reg data'!$A$4:$S$52,5,0))</f>
        <v>0</v>
      </c>
      <c r="AR70" s="335">
        <f>IF(ISERR(VLOOKUP(VALUE(AR$44),'reg data'!$A$4:$S$52,5,0)="TRUE"),0,VLOOKUP(VALUE(AR$44),'reg data'!$A$4:$S$52,5,0))</f>
        <v>0</v>
      </c>
      <c r="AS70" s="335">
        <f>IF(ISERR(VLOOKUP(VALUE(AS$44),'reg data'!$A$4:$S$52,5,0)="TRUE"),0,VLOOKUP(VALUE(AS$44),'reg data'!$A$4:$S$52,5,0))</f>
        <v>0</v>
      </c>
      <c r="AT70" s="335">
        <f>IF(ISERR(VLOOKUP(VALUE(AT$44),'reg data'!$A$4:$S$52,5,0)="TRUE"),0,VLOOKUP(VALUE(AT$44),'reg data'!$A$4:$S$52,5,0))</f>
        <v>0</v>
      </c>
      <c r="AU70" s="335">
        <f>IF(ISERR(VLOOKUP(VALUE(AU$44),'reg data'!$A$4:$S$52,5,0)="TRUE"),0,VLOOKUP(VALUE(AU$44),'reg data'!$A$4:$S$52,5,0))</f>
        <v>0</v>
      </c>
      <c r="AV70" s="335">
        <f>IF(ISERR(VLOOKUP(VALUE(AV$44),'reg data'!$A$4:$S$52,5,0)="TRUE"),0,VLOOKUP(VALUE(AV$44),'reg data'!$A$4:$S$52,5,0))</f>
        <v>0</v>
      </c>
      <c r="AW70" s="335">
        <f>IF(ISERR(VLOOKUP(VALUE(AW$44),'reg data'!$A$4:$S$52,5,0)="TRUE"),0,VLOOKUP(VALUE(AW$44),'reg data'!$A$4:$S$52,5,0))</f>
        <v>0</v>
      </c>
      <c r="AX70" s="335">
        <f>IF(ISERR(VLOOKUP(VALUE(AX$44),'reg data'!$A$4:$S$52,5,0)="TRUE"),0,VLOOKUP(VALUE(AX$44),'reg data'!$A$4:$S$52,5,0))</f>
        <v>0</v>
      </c>
      <c r="AY70" s="335">
        <f>IF(ISERR(VLOOKUP(VALUE(AY$44),'reg data'!$A$4:$S$52,5,0)="TRUE"),0,VLOOKUP(VALUE(AY$44),'reg data'!$A$4:$S$52,5,0))</f>
        <v>0</v>
      </c>
      <c r="AZ70" s="335">
        <f>IF(ISERR(VLOOKUP(VALUE(AZ$44),'reg data'!$A$4:$S$52,5,0)="TRUE"),0,VLOOKUP(VALUE(AZ$44),'reg data'!$A$4:$S$52,5,0))</f>
        <v>0</v>
      </c>
      <c r="BA70" s="335">
        <f>IF(ISERR(VLOOKUP(VALUE(BA$44),'reg data'!$A$4:$S$52,5,0)="TRUE"),0,VLOOKUP(VALUE(BA$44),'reg data'!$A$4:$S$52,5,0))</f>
        <v>0</v>
      </c>
      <c r="BB70" s="335">
        <f>IF(ISERR(VLOOKUP(VALUE(BB$44),'reg data'!$A$4:$S$52,5,0)="TRUE"),0,VLOOKUP(VALUE(BB$44),'reg data'!$A$4:$S$52,5,0))</f>
        <v>0</v>
      </c>
      <c r="BC70" s="335">
        <f>IF(ISERR(VLOOKUP(VALUE(BC$44),'reg data'!$A$4:$S$52,5,0)="TRUE"),0,VLOOKUP(VALUE(BC$44),'reg data'!$A$4:$S$52,5,0))</f>
        <v>0</v>
      </c>
      <c r="BD70" s="335">
        <f>IF(ISERR(VLOOKUP(VALUE(BD$44),'reg data'!$A$4:$S$52,5,0)="TRUE"),0,VLOOKUP(VALUE(BD$44),'reg data'!$A$4:$S$52,5,0))</f>
        <v>0</v>
      </c>
      <c r="BE70" s="335">
        <f>IF(ISERR(VLOOKUP(VALUE(BE$44),'reg data'!$A$4:$S$52,5,0)="TRUE"),0,VLOOKUP(VALUE(BE$44),'reg data'!$A$4:$S$52,5,0))</f>
        <v>0</v>
      </c>
      <c r="BF70" s="335">
        <f>IF(ISERR(VLOOKUP(VALUE(BF$44),'reg data'!$A$4:$S$52,5,0)="TRUE"),0,VLOOKUP(VALUE(BF$44),'reg data'!$A$4:$S$52,5,0))</f>
        <v>0</v>
      </c>
      <c r="BG70" s="335">
        <f>IF(ISERR(VLOOKUP(VALUE(BG$44),'reg data'!$A$4:$S$52,5,0)="TRUE"),0,VLOOKUP(VALUE(BG$44),'reg data'!$A$4:$S$52,5,0))</f>
        <v>0</v>
      </c>
      <c r="BH70" s="335">
        <f>IF(ISERR(VLOOKUP(VALUE(BH$44),'reg data'!$A$4:$S$52,5,0)="TRUE"),0,VLOOKUP(VALUE(BH$44),'reg data'!$A$4:$S$52,5,0))</f>
        <v>0</v>
      </c>
      <c r="BI70" s="335">
        <f>IF(ISERR(VLOOKUP(VALUE(BI$44),'reg data'!$A$4:$S$52,5,0)="TRUE"),0,VLOOKUP(VALUE(BI$44),'reg data'!$A$4:$S$52,5,0))</f>
        <v>0</v>
      </c>
      <c r="BJ70" s="335">
        <f>IF(ISERR(VLOOKUP(VALUE(BJ$44),'reg data'!$A$4:$S$52,5,0)="TRUE"),0,VLOOKUP(VALUE(BJ$44),'reg data'!$A$4:$S$52,5,0))</f>
        <v>0</v>
      </c>
      <c r="BK70" s="335">
        <f>IF(ISERR(VLOOKUP(VALUE(BK$44),'reg data'!$A$4:$S$52,5,0)="TRUE"),0,VLOOKUP(VALUE(BK$44),'reg data'!$A$4:$S$52,5,0))</f>
        <v>0</v>
      </c>
      <c r="BL70" s="335">
        <f>IF(ISERR(VLOOKUP(VALUE(BL$44),'reg data'!$A$4:$S$52,5,0)="TRUE"),0,VLOOKUP(VALUE(BL$44),'reg data'!$A$4:$S$52,5,0))</f>
        <v>0</v>
      </c>
      <c r="BM70" s="335">
        <f>IF(ISERR(VLOOKUP(VALUE(BM$44),'reg data'!$A$4:$S$52,5,0)="TRUE"),0,VLOOKUP(VALUE(BM$44),'reg data'!$A$4:$S$52,5,0))</f>
        <v>0</v>
      </c>
      <c r="BN70" s="335">
        <f>IF(ISERR(VLOOKUP(VALUE(BN$44),'reg data'!$A$4:$S$52,5,0)="TRUE"),0,VLOOKUP(VALUE(BN$44),'reg data'!$A$4:$S$52,5,0))</f>
        <v>250</v>
      </c>
      <c r="BO70" s="335">
        <f>IF(ISERR(VLOOKUP(VALUE(BO$44),'reg data'!$A$4:$S$52,5,0)="TRUE"),0,VLOOKUP(VALUE(BO$44),'reg data'!$A$4:$S$52,5,0))</f>
        <v>0</v>
      </c>
      <c r="BP70" s="335">
        <f>IF(ISERR(VLOOKUP(VALUE(BP$44),'reg data'!$A$4:$S$52,5,0)="TRUE"),0,VLOOKUP(VALUE(BP$44),'reg data'!$A$4:$S$52,5,0))</f>
        <v>0</v>
      </c>
      <c r="BQ70" s="335">
        <f>IF(ISERR(VLOOKUP(VALUE(BQ$44),'reg data'!$A$4:$S$52,5,0)="TRUE"),0,VLOOKUP(VALUE(BQ$44),'reg data'!$A$4:$S$52,5,0))</f>
        <v>0</v>
      </c>
      <c r="BR70" s="335">
        <f>IF(ISERR(VLOOKUP(VALUE(BR$44),'reg data'!$A$4:$S$52,5,0)="TRUE"),0,VLOOKUP(VALUE(BR$44),'reg data'!$A$4:$S$52,5,0))</f>
        <v>0</v>
      </c>
      <c r="BS70" s="335">
        <f>IF(ISERR(VLOOKUP(VALUE(BS$44),'reg data'!$A$4:$S$52,5,0)="TRUE"),0,VLOOKUP(VALUE(BS$44),'reg data'!$A$4:$S$52,5,0))</f>
        <v>0</v>
      </c>
      <c r="BT70" s="335">
        <f>IF(ISERR(VLOOKUP(VALUE(BT$44),'reg data'!$A$4:$S$52,5,0)="TRUE"),0,VLOOKUP(VALUE(BT$44),'reg data'!$A$4:$S$52,5,0))</f>
        <v>0</v>
      </c>
      <c r="BU70" s="335">
        <f>IF(ISERR(VLOOKUP(VALUE(BU$44),'reg data'!$A$4:$S$52,5,0)="TRUE"),0,VLOOKUP(VALUE(BU$44),'reg data'!$A$4:$S$52,5,0))</f>
        <v>0</v>
      </c>
      <c r="BV70" s="335">
        <f>IF(ISERR(VLOOKUP(VALUE(BV$44),'reg data'!$A$4:$S$52,5,0)="TRUE"),0,VLOOKUP(VALUE(BV$44),'reg data'!$A$4:$S$52,5,0))</f>
        <v>0</v>
      </c>
      <c r="BW70" s="335">
        <f>IF(ISERR(VLOOKUP(VALUE(BW$44),'reg data'!$A$4:$S$52,5,0)="TRUE"),0,VLOOKUP(VALUE(BW$44),'reg data'!$A$4:$S$52,5,0))</f>
        <v>0</v>
      </c>
      <c r="BX70" s="335">
        <f>IF(ISERR(VLOOKUP(VALUE(BX$44),'reg data'!$A$4:$S$52,5,0)="TRUE"),0,VLOOKUP(VALUE(BX$44),'reg data'!$A$4:$S$52,5,0))</f>
        <v>0</v>
      </c>
      <c r="BY70" s="335">
        <f>IF(ISERR(VLOOKUP(VALUE(BY$44),'reg data'!$A$4:$S$52,5,0)="TRUE"),0,VLOOKUP(VALUE(BY$44),'reg data'!$A$4:$S$52,5,0))</f>
        <v>0</v>
      </c>
      <c r="BZ70" s="335">
        <f>IF(ISERR(VLOOKUP(VALUE(BZ$44),'reg data'!$A$4:$S$52,5,0)="TRUE"),0,VLOOKUP(VALUE(BZ$44),'reg data'!$A$4:$S$52,5,0))</f>
        <v>0</v>
      </c>
      <c r="CA70" s="335">
        <f>IF(ISERR(VLOOKUP(VALUE(CA$44),'reg data'!$A$4:$S$52,5,0)="TRUE"),0,VLOOKUP(VALUE(CA$44),'reg data'!$A$4:$S$52,5,0))</f>
        <v>0</v>
      </c>
      <c r="CB70" s="335">
        <f>IF(ISERR(VLOOKUP(VALUE(CB$44),'reg data'!$A$4:$S$52,5,0)="TRUE"),0,VLOOKUP(VALUE(CB$44),'reg data'!$A$4:$S$52,5,0))</f>
        <v>0</v>
      </c>
      <c r="CC70" s="335">
        <f>IF(ISERR(VLOOKUP(VALUE(CC$44),'reg data'!$A$4:$S$52,5,0)="TRUE"),0,VLOOKUP(VALUE(CC$44),'reg data'!$A$4:$S$52,5,0))</f>
        <v>0</v>
      </c>
      <c r="CD70" s="335">
        <f>IF(ISERR(VLOOKUP(VALUE(CD$44),'reg data'!$A$4:$S$52,5,0)="TRUE"),0,VLOOKUP(VALUE(CD$44),'reg data'!$A$4:$S$52,5,0))</f>
        <v>0</v>
      </c>
      <c r="CE70" s="195">
        <f t="shared" si="0"/>
        <v>250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7315229.1599999992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11937.55</v>
      </c>
      <c r="Q71" s="195">
        <f t="shared" si="5"/>
        <v>0</v>
      </c>
      <c r="R71" s="195">
        <f t="shared" si="5"/>
        <v>0</v>
      </c>
      <c r="S71" s="195">
        <f t="shared" si="5"/>
        <v>-13203.15</v>
      </c>
      <c r="T71" s="195">
        <f t="shared" si="5"/>
        <v>90799.48</v>
      </c>
      <c r="U71" s="195">
        <f t="shared" si="5"/>
        <v>736009.95</v>
      </c>
      <c r="V71" s="195">
        <f t="shared" si="5"/>
        <v>12780.1</v>
      </c>
      <c r="W71" s="195">
        <f t="shared" si="5"/>
        <v>3181.31</v>
      </c>
      <c r="X71" s="195">
        <f t="shared" si="5"/>
        <v>21905.759999999998</v>
      </c>
      <c r="Y71" s="195">
        <f t="shared" si="5"/>
        <v>249341.22</v>
      </c>
      <c r="Z71" s="195">
        <f t="shared" si="5"/>
        <v>0</v>
      </c>
      <c r="AA71" s="195">
        <f t="shared" si="5"/>
        <v>0</v>
      </c>
      <c r="AB71" s="195">
        <f t="shared" si="5"/>
        <v>2068742.64</v>
      </c>
      <c r="AC71" s="195">
        <f t="shared" si="5"/>
        <v>1816804.8</v>
      </c>
      <c r="AD71" s="195">
        <f t="shared" si="5"/>
        <v>345433.59</v>
      </c>
      <c r="AE71" s="195">
        <f t="shared" si="5"/>
        <v>327522.33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200289.53</v>
      </c>
      <c r="AL71" s="195">
        <f t="shared" si="6"/>
        <v>248554.62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37837.410000000003</v>
      </c>
      <c r="AZ71" s="195">
        <f t="shared" si="6"/>
        <v>0</v>
      </c>
      <c r="BA71" s="195">
        <f t="shared" si="6"/>
        <v>0</v>
      </c>
      <c r="BB71" s="195">
        <f t="shared" si="6"/>
        <v>353736.41999999993</v>
      </c>
      <c r="BC71" s="195">
        <f t="shared" si="6"/>
        <v>0</v>
      </c>
      <c r="BD71" s="195">
        <f t="shared" si="6"/>
        <v>79829.929999999993</v>
      </c>
      <c r="BE71" s="195">
        <f t="shared" si="6"/>
        <v>0</v>
      </c>
      <c r="BF71" s="195">
        <f t="shared" si="6"/>
        <v>187740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43999.72077</v>
      </c>
      <c r="BL71" s="195">
        <f t="shared" si="6"/>
        <v>80846.900000000009</v>
      </c>
      <c r="BM71" s="195">
        <f t="shared" si="6"/>
        <v>0</v>
      </c>
      <c r="BN71" s="195">
        <f t="shared" si="6"/>
        <v>1338177.5499999998</v>
      </c>
      <c r="BO71" s="195">
        <f t="shared" si="6"/>
        <v>0</v>
      </c>
      <c r="BP71" s="195">
        <f t="shared" ref="BP71:CC71" si="7">SUM(BP61:BP69)-BP70</f>
        <v>289208.91999999993</v>
      </c>
      <c r="BQ71" s="195">
        <f t="shared" si="7"/>
        <v>0</v>
      </c>
      <c r="BR71" s="195">
        <f t="shared" si="7"/>
        <v>2924.75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66432.967770000017</v>
      </c>
      <c r="BW71" s="195">
        <f t="shared" si="7"/>
        <v>703400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66626.039999999994</v>
      </c>
      <c r="CD71" s="245">
        <f>CD69-CD70</f>
        <v>50829.4</v>
      </c>
      <c r="CE71" s="195">
        <f>SUM(CE61:CE69)-CE70</f>
        <v>16736918.898539999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335">
        <f>IF(ISERR(VLOOKUP(VALUE(C$44),'reg data'!$A$4:$S$52,3,0)="TRUE"),0,VLOOKUP(VALUE(C$44),'reg data'!$A$4:$S$52,3,0))</f>
        <v>0</v>
      </c>
      <c r="D73" s="335">
        <f>IF(ISERR(VLOOKUP(VALUE(D$44),'reg data'!$A$4:$S$52,3,0)="TRUE"),0,VLOOKUP(VALUE(D$44),'reg data'!$A$4:$S$52,3,0))</f>
        <v>0</v>
      </c>
      <c r="E73" s="335">
        <f>IF(ISERR(VLOOKUP(VALUE(E$44),'reg data'!$A$4:$S$52,3,0)="TRUE"),0,VLOOKUP(VALUE(E$44),'reg data'!$A$4:$S$52,3,0))</f>
        <v>12203063.879999999</v>
      </c>
      <c r="F73" s="335">
        <f>IF(ISERR(VLOOKUP(VALUE(F$44),'reg data'!$A$4:$S$52,3,0)="TRUE"),0,VLOOKUP(VALUE(F$44),'reg data'!$A$4:$S$52,3,0))</f>
        <v>0</v>
      </c>
      <c r="G73" s="335">
        <f>IF(ISERR(VLOOKUP(VALUE(G$44),'reg data'!$A$4:$S$52,3,0)="TRUE"),0,VLOOKUP(VALUE(G$44),'reg data'!$A$4:$S$52,3,0))</f>
        <v>0</v>
      </c>
      <c r="H73" s="335">
        <f>IF(ISERR(VLOOKUP(VALUE(H$44),'reg data'!$A$4:$S$52,3,0)="TRUE"),0,VLOOKUP(VALUE(H$44),'reg data'!$A$4:$S$52,3,0))</f>
        <v>0</v>
      </c>
      <c r="I73" s="335">
        <f>IF(ISERR(VLOOKUP(VALUE(I$44),'reg data'!$A$4:$S$52,3,0)="TRUE"),0,VLOOKUP(VALUE(I$44),'reg data'!$A$4:$S$52,3,0))</f>
        <v>0</v>
      </c>
      <c r="J73" s="335">
        <f>IF(ISERR(VLOOKUP(VALUE(J$44),'reg data'!$A$4:$S$52,3,0)="TRUE"),0,VLOOKUP(VALUE(J$44),'reg data'!$A$4:$S$52,3,0))</f>
        <v>0</v>
      </c>
      <c r="K73" s="335">
        <f>IF(ISERR(VLOOKUP(VALUE(K$44),'reg data'!$A$4:$S$52,3,0)="TRUE"),0,VLOOKUP(VALUE(K$44),'reg data'!$A$4:$S$52,3,0))</f>
        <v>0</v>
      </c>
      <c r="L73" s="335">
        <f>IF(ISERR(VLOOKUP(VALUE(L$44),'reg data'!$A$4:$S$52,3,0)="TRUE"),0,VLOOKUP(VALUE(L$44),'reg data'!$A$4:$S$52,3,0))</f>
        <v>0</v>
      </c>
      <c r="M73" s="335">
        <f>IF(ISERR(VLOOKUP(VALUE(M$44),'reg data'!$A$4:$S$52,3,0)="TRUE"),0,VLOOKUP(VALUE(M$44),'reg data'!$A$4:$S$52,3,0))</f>
        <v>0</v>
      </c>
      <c r="N73" s="335">
        <f>IF(ISERR(VLOOKUP(VALUE(N$44),'reg data'!$A$4:$S$52,3,0)="TRUE"),0,VLOOKUP(VALUE(N$44),'reg data'!$A$4:$S$52,3,0))</f>
        <v>0</v>
      </c>
      <c r="O73" s="335">
        <f>IF(ISERR(VLOOKUP(VALUE(O$44),'reg data'!$A$4:$S$52,3,0)="TRUE"),0,VLOOKUP(VALUE(O$44),'reg data'!$A$4:$S$52,3,0))</f>
        <v>0</v>
      </c>
      <c r="P73" s="335">
        <f>IF(ISERR(VLOOKUP(VALUE(P$44),'reg data'!$A$4:$S$52,3,0)="TRUE"),0,VLOOKUP(VALUE(P$44),'reg data'!$A$4:$S$52,3,0))</f>
        <v>94765.45</v>
      </c>
      <c r="Q73" s="335">
        <f>IF(ISERR(VLOOKUP(VALUE(Q$44),'reg data'!$A$4:$S$52,3,0)="TRUE"),0,VLOOKUP(VALUE(Q$44),'reg data'!$A$4:$S$52,3,0))</f>
        <v>0</v>
      </c>
      <c r="R73" s="335">
        <f>IF(ISERR(VLOOKUP(VALUE(R$44),'reg data'!$A$4:$S$52,3,0)="TRUE"),0,VLOOKUP(VALUE(R$44),'reg data'!$A$4:$S$52,3,0))</f>
        <v>0</v>
      </c>
      <c r="S73" s="335">
        <f>IF(ISERR(VLOOKUP(VALUE(S$44),'reg data'!$A$4:$S$52,3,0)="TRUE"),0,VLOOKUP(VALUE(S$44),'reg data'!$A$4:$S$52,3,0))</f>
        <v>0</v>
      </c>
      <c r="T73" s="335">
        <f>IF(ISERR(VLOOKUP(VALUE(T$44),'reg data'!$A$4:$S$52,3,0)="TRUE"),0,VLOOKUP(VALUE(T$44),'reg data'!$A$4:$S$52,3,0))</f>
        <v>228651.53</v>
      </c>
      <c r="U73" s="335">
        <f>IF(ISERR(VLOOKUP(VALUE(U$44),'reg data'!$A$4:$S$52,3,0)="TRUE"),0,VLOOKUP(VALUE(U$44),'reg data'!$A$4:$S$52,3,0))</f>
        <v>3253534.74</v>
      </c>
      <c r="V73" s="335">
        <f>IF(ISERR(VLOOKUP(VALUE(V$44),'reg data'!$A$4:$S$52,3,0)="TRUE"),0,VLOOKUP(VALUE(V$44),'reg data'!$A$4:$S$52,3,0))</f>
        <v>102427.48000000001</v>
      </c>
      <c r="W73" s="335">
        <f>IF(ISERR(VLOOKUP(VALUE(W$44),'reg data'!$A$4:$S$52,3,0)="TRUE"),0,VLOOKUP(VALUE(W$44),'reg data'!$A$4:$S$52,3,0))</f>
        <v>39416.200000000004</v>
      </c>
      <c r="X73" s="335">
        <f>IF(ISERR(VLOOKUP(VALUE(X$44),'reg data'!$A$4:$S$52,3,0)="TRUE"),0,VLOOKUP(VALUE(X$44),'reg data'!$A$4:$S$52,3,0))</f>
        <v>823727.19000000006</v>
      </c>
      <c r="Y73" s="335">
        <f>IF(ISERR(VLOOKUP(VALUE(Y$44),'reg data'!$A$4:$S$52,3,0)="TRUE"),0,VLOOKUP(VALUE(Y$44),'reg data'!$A$4:$S$52,3,0))</f>
        <v>1390620.72</v>
      </c>
      <c r="Z73" s="335">
        <f>IF(ISERR(VLOOKUP(VALUE(Z$44),'reg data'!$A$4:$S$52,3,0)="TRUE"),0,VLOOKUP(VALUE(Z$44),'reg data'!$A$4:$S$52,3,0))</f>
        <v>0</v>
      </c>
      <c r="AA73" s="335">
        <f>IF(ISERR(VLOOKUP(VALUE(AA$44),'reg data'!$A$4:$S$52,3,0)="TRUE"),0,VLOOKUP(VALUE(AA$44),'reg data'!$A$4:$S$52,3,0))</f>
        <v>0</v>
      </c>
      <c r="AB73" s="335">
        <f>IF(ISERR(VLOOKUP(VALUE(AB$44),'reg data'!$A$4:$S$52,3,0)="TRUE"),0,VLOOKUP(VALUE(AB$44),'reg data'!$A$4:$S$52,3,0))</f>
        <v>14124313.299999999</v>
      </c>
      <c r="AC73" s="335">
        <f>IF(ISERR(VLOOKUP(VALUE(AC$44),'reg data'!$A$4:$S$52,3,0)="TRUE"),0,VLOOKUP(VALUE(AC$44),'reg data'!$A$4:$S$52,3,0))</f>
        <v>10313964.879999999</v>
      </c>
      <c r="AD73" s="335">
        <f>IF(ISERR(VLOOKUP(VALUE(AD$44),'reg data'!$A$4:$S$52,3,0)="TRUE"),0,VLOOKUP(VALUE(AD$44),'reg data'!$A$4:$S$52,3,0))</f>
        <v>1177119</v>
      </c>
      <c r="AE73" s="335">
        <f>IF(ISERR(VLOOKUP(VALUE(AE$44),'reg data'!$A$4:$S$52,3,0)="TRUE"),0,VLOOKUP(VALUE(AE$44),'reg data'!$A$4:$S$52,3,0))</f>
        <v>739963.20000000007</v>
      </c>
      <c r="AF73" s="335">
        <f>IF(ISERR(VLOOKUP(VALUE(AF$44),'reg data'!$A$4:$S$52,3,0)="TRUE"),0,VLOOKUP(VALUE(AF$44),'reg data'!$A$4:$S$52,3,0))</f>
        <v>0</v>
      </c>
      <c r="AG73" s="335">
        <f>IF(ISERR(VLOOKUP(VALUE(AG$44),'reg data'!$A$4:$S$52,3,0)="TRUE"),0,VLOOKUP(VALUE(AG$44),'reg data'!$A$4:$S$52,3,0))</f>
        <v>0</v>
      </c>
      <c r="AH73" s="335">
        <f>IF(ISERR(VLOOKUP(VALUE(AH$44),'reg data'!$A$4:$S$52,3,0)="TRUE"),0,VLOOKUP(VALUE(AH$44),'reg data'!$A$4:$S$52,3,0))</f>
        <v>0</v>
      </c>
      <c r="AI73" s="335">
        <f>IF(ISERR(VLOOKUP(VALUE(AI$44),'reg data'!$A$4:$S$52,3,0)="TRUE"),0,VLOOKUP(VALUE(AI$44),'reg data'!$A$4:$S$52,3,0))</f>
        <v>0</v>
      </c>
      <c r="AJ73" s="335">
        <f>IF(ISERR(VLOOKUP(VALUE(AJ$44),'reg data'!$A$4:$S$52,3,0)="TRUE"),0,VLOOKUP(VALUE(AJ$44),'reg data'!$A$4:$S$52,3,0))</f>
        <v>0</v>
      </c>
      <c r="AK73" s="335">
        <f>IF(ISERR(VLOOKUP(VALUE(AK$44),'reg data'!$A$4:$S$52,3,0)="TRUE"),0,VLOOKUP(VALUE(AK$44),'reg data'!$A$4:$S$52,3,0))</f>
        <v>707576.33</v>
      </c>
      <c r="AL73" s="335">
        <f>IF(ISERR(VLOOKUP(VALUE(AL$44),'reg data'!$A$4:$S$52,3,0)="TRUE"),0,VLOOKUP(VALUE(AL$44),'reg data'!$A$4:$S$52,3,0))</f>
        <v>1162347.82</v>
      </c>
      <c r="AM73" s="335">
        <f>IF(ISERR(VLOOKUP(VALUE(AM$44),'reg data'!$A$4:$S$52,3,0)="TRUE"),0,VLOOKUP(VALUE(AM$44),'reg data'!$A$4:$S$52,3,0))</f>
        <v>0</v>
      </c>
      <c r="AN73" s="335">
        <f>IF(ISERR(VLOOKUP(VALUE(AN$44),'reg data'!$A$4:$S$52,3,0)="TRUE"),0,VLOOKUP(VALUE(AN$44),'reg data'!$A$4:$S$52,3,0))</f>
        <v>0</v>
      </c>
      <c r="AO73" s="335">
        <f>IF(ISERR(VLOOKUP(VALUE(AO$44),'reg data'!$A$4:$S$52,3,0)="TRUE"),0,VLOOKUP(VALUE(AO$44),'reg data'!$A$4:$S$52,3,0))</f>
        <v>0</v>
      </c>
      <c r="AP73" s="335">
        <f>IF(ISERR(VLOOKUP(VALUE(AP$44),'reg data'!$A$4:$S$52,3,0)="TRUE"),0,VLOOKUP(VALUE(AP$44),'reg data'!$A$4:$S$52,3,0))</f>
        <v>0</v>
      </c>
      <c r="AQ73" s="335">
        <f>IF(ISERR(VLOOKUP(VALUE(AQ$44),'reg data'!$A$4:$S$52,3,0)="TRUE"),0,VLOOKUP(VALUE(AQ$44),'reg data'!$A$4:$S$52,3,0))</f>
        <v>0</v>
      </c>
      <c r="AR73" s="335">
        <f>IF(ISERR(VLOOKUP(VALUE(AR$44),'reg data'!$A$4:$S$52,3,0)="TRUE"),0,VLOOKUP(VALUE(AR$44),'reg data'!$A$4:$S$52,3,0))</f>
        <v>0</v>
      </c>
      <c r="AS73" s="335">
        <f>IF(ISERR(VLOOKUP(VALUE(AS$44),'reg data'!$A$4:$S$52,3,0)="TRUE"),0,VLOOKUP(VALUE(AS$44),'reg data'!$A$4:$S$52,3,0))</f>
        <v>0</v>
      </c>
      <c r="AT73" s="335">
        <f>IF(ISERR(VLOOKUP(VALUE(AT$44),'reg data'!$A$4:$S$52,3,0)="TRUE"),0,VLOOKUP(VALUE(AT$44),'reg data'!$A$4:$S$52,3,0))</f>
        <v>0</v>
      </c>
      <c r="AU73" s="335">
        <f>IF(ISERR(VLOOKUP(VALUE(AU$44),'reg data'!$A$4:$S$52,3,0)="TRUE"),0,VLOOKUP(VALUE(AU$44),'reg data'!$A$4:$S$52,3,0))</f>
        <v>0</v>
      </c>
      <c r="AV73" s="335">
        <f>IF(ISERR(VLOOKUP(VALUE(AV$44),'reg data'!$A$4:$S$52,3,0)="TRUE"),0,VLOOKUP(VALUE(AV$44),'reg data'!$A$4:$S$52,3,0))</f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46361491.719999991</v>
      </c>
      <c r="CF73" s="252"/>
    </row>
    <row r="74" spans="1:84" ht="12.6" customHeight="1" x14ac:dyDescent="0.25">
      <c r="A74" s="171" t="s">
        <v>246</v>
      </c>
      <c r="B74" s="175"/>
      <c r="C74" s="335">
        <f>IF(ISERR(VLOOKUP(VALUE(C$44),'reg data'!$A$4:$S$52,15,0)="TRUE"),0,VLOOKUP(VALUE(C$44),'reg data'!$A$4:$S$52,15,0))</f>
        <v>0</v>
      </c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12203063.879999999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94765.45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228651.53</v>
      </c>
      <c r="U75" s="195">
        <f t="shared" si="9"/>
        <v>3253534.74</v>
      </c>
      <c r="V75" s="195">
        <f t="shared" si="9"/>
        <v>102427.48000000001</v>
      </c>
      <c r="W75" s="195">
        <f t="shared" si="9"/>
        <v>39416.200000000004</v>
      </c>
      <c r="X75" s="195">
        <f t="shared" si="9"/>
        <v>823727.19000000006</v>
      </c>
      <c r="Y75" s="195">
        <f t="shared" si="9"/>
        <v>1390620.72</v>
      </c>
      <c r="Z75" s="195">
        <f t="shared" si="9"/>
        <v>0</v>
      </c>
      <c r="AA75" s="195">
        <f t="shared" si="9"/>
        <v>0</v>
      </c>
      <c r="AB75" s="195">
        <f t="shared" si="9"/>
        <v>14124313.299999999</v>
      </c>
      <c r="AC75" s="195">
        <f t="shared" si="9"/>
        <v>10313964.879999999</v>
      </c>
      <c r="AD75" s="195">
        <f t="shared" si="9"/>
        <v>1177119</v>
      </c>
      <c r="AE75" s="195">
        <f t="shared" si="9"/>
        <v>739963.20000000007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707576.33</v>
      </c>
      <c r="AL75" s="195">
        <f t="shared" si="9"/>
        <v>1162347.82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46361491.719999991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2685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8898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8898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7280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7280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151383.39000000001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151383.39000000001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>
        <v>0.13</v>
      </c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23.13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182</v>
      </c>
      <c r="D111" s="174">
        <v>6272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5">
      <c r="A128" s="173" t="s">
        <v>292</v>
      </c>
      <c r="B128" s="172" t="s">
        <v>256</v>
      </c>
      <c r="C128" s="189">
        <v>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127</v>
      </c>
      <c r="C138" s="189">
        <v>20</v>
      </c>
      <c r="D138" s="174">
        <v>35</v>
      </c>
      <c r="E138" s="175">
        <f>SUM(B138:D138)</f>
        <v>182</v>
      </c>
    </row>
    <row r="139" spans="1:6" ht="12.6" customHeight="1" x14ac:dyDescent="0.25">
      <c r="A139" s="173" t="s">
        <v>215</v>
      </c>
      <c r="B139" s="174">
        <v>4380</v>
      </c>
      <c r="C139" s="189">
        <v>689</v>
      </c>
      <c r="D139" s="174">
        <v>1203</v>
      </c>
      <c r="E139" s="175">
        <f>SUM(B139:D139)</f>
        <v>6272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31243108</v>
      </c>
      <c r="C141" s="189">
        <v>4439302</v>
      </c>
      <c r="D141" s="174">
        <f>46361492-B141-C141</f>
        <v>10679082</v>
      </c>
      <c r="E141" s="175">
        <f>SUM(B141:D141)</f>
        <v>46361492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473180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3685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53120-5897</f>
        <v>47223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859380-72680+51649-18004+7868-7493</f>
        <v>820720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19199-13348</f>
        <v>5851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392442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1850057-1743101</f>
        <v>106956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1850057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570171</f>
        <v>570171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17925+11663</f>
        <v>29588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599759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50829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50829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3828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62605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66433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405116</v>
      </c>
      <c r="C197" s="189"/>
      <c r="D197" s="174"/>
      <c r="E197" s="175">
        <f t="shared" si="10"/>
        <v>405116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8334</v>
      </c>
      <c r="C199" s="189"/>
      <c r="D199" s="174"/>
      <c r="E199" s="175">
        <f t="shared" si="10"/>
        <v>8334</v>
      </c>
    </row>
    <row r="200" spans="1:8" ht="12.6" customHeight="1" x14ac:dyDescent="0.25">
      <c r="A200" s="173" t="s">
        <v>337</v>
      </c>
      <c r="B200" s="174">
        <f>3870369</f>
        <v>3870369</v>
      </c>
      <c r="C200" s="189"/>
      <c r="D200" s="174">
        <v>1863</v>
      </c>
      <c r="E200" s="175">
        <f t="shared" si="10"/>
        <v>3868506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>
        <v>67357</v>
      </c>
      <c r="D203" s="174"/>
      <c r="E203" s="175">
        <f t="shared" si="10"/>
        <v>67357</v>
      </c>
    </row>
    <row r="204" spans="1:8" ht="12.6" customHeight="1" x14ac:dyDescent="0.25">
      <c r="A204" s="173" t="s">
        <v>203</v>
      </c>
      <c r="B204" s="175">
        <f>SUM(B195:B203)</f>
        <v>4283819</v>
      </c>
      <c r="C204" s="191">
        <f>SUM(C195:C203)</f>
        <v>67357</v>
      </c>
      <c r="D204" s="175">
        <f>SUM(D195:D203)</f>
        <v>1863</v>
      </c>
      <c r="E204" s="175">
        <f>SUM(E195:E203)</f>
        <v>4349313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104985</v>
      </c>
      <c r="C210" s="189">
        <v>39369.54</v>
      </c>
      <c r="D210" s="174"/>
      <c r="E210" s="175">
        <f t="shared" si="11"/>
        <v>144354.54</v>
      </c>
      <c r="H210" s="259"/>
    </row>
    <row r="211" spans="1:8" ht="12.6" customHeight="1" x14ac:dyDescent="0.25">
      <c r="A211" s="173" t="s">
        <v>335</v>
      </c>
      <c r="B211" s="174">
        <v>4444.75</v>
      </c>
      <c r="C211" s="189">
        <v>1667</v>
      </c>
      <c r="D211" s="174"/>
      <c r="E211" s="175">
        <f t="shared" si="11"/>
        <v>6111.75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1714893.47</v>
      </c>
      <c r="C213" s="189">
        <f>467666.68-494.64</f>
        <v>467172.04</v>
      </c>
      <c r="D213" s="174">
        <v>-719.37</v>
      </c>
      <c r="E213" s="175">
        <f t="shared" si="11"/>
        <v>2182784.88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1824323.22</v>
      </c>
      <c r="C217" s="191">
        <f>SUM(C208:C216)</f>
        <v>508208.57999999996</v>
      </c>
      <c r="D217" s="175">
        <f>SUM(D208:D216)</f>
        <v>-719.37</v>
      </c>
      <c r="E217" s="175">
        <f>SUM(E208:E216)</f>
        <v>2333251.17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5" t="s">
        <v>1255</v>
      </c>
      <c r="C220" s="34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179001</v>
      </c>
      <c r="D221" s="172">
        <f>C221</f>
        <v>179001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20404957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3434205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277941+654338+5111009-199569</f>
        <v>5843719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53735+116138</f>
        <v>169873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29852754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589954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589954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30621709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1174249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6553503+412554</f>
        <v>6966057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4105699+213435</f>
        <v>4319134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78005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3899177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3222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3222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405116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8334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3868505</f>
        <v>3868505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67357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4349312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2333251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2016061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6088000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6088000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12006460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17004+422803-376271</f>
        <v>63536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818932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770945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1653413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10353048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12006461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12006460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46361492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46361492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179001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29852755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589954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30621710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15739782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250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15740032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6535051+161091</f>
        <v>6696142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1850057</f>
        <v>1850057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692791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672225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6121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5332833+30887.91+150000</f>
        <v>5513720.9100000001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508208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599760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50829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3828+62605</f>
        <v>66433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16737169.21-16475399-150000-30887.91</f>
        <v>80882.300000000891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16737169.210000001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-997137.21000000089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223262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-773875.21000000089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-773875.21000000089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The Regional Hospital for Respiratory and Complex Care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182</v>
      </c>
      <c r="C414" s="194">
        <f>E138</f>
        <v>182</v>
      </c>
      <c r="D414" s="179"/>
    </row>
    <row r="415" spans="1:5" ht="12.6" customHeight="1" x14ac:dyDescent="0.25">
      <c r="A415" s="179" t="s">
        <v>464</v>
      </c>
      <c r="B415" s="179">
        <f>D111</f>
        <v>6272</v>
      </c>
      <c r="C415" s="179">
        <f>E139</f>
        <v>6272</v>
      </c>
      <c r="D415" s="194">
        <f>SUM(C59:H59)+N59</f>
        <v>6272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6696142</v>
      </c>
      <c r="C427" s="179">
        <f t="shared" ref="C427:C434" si="13">CE61</f>
        <v>6696141.6799999988</v>
      </c>
      <c r="D427" s="179"/>
    </row>
    <row r="428" spans="1:7" ht="12.6" customHeight="1" x14ac:dyDescent="0.25">
      <c r="A428" s="179" t="s">
        <v>3</v>
      </c>
      <c r="B428" s="179">
        <f t="shared" si="12"/>
        <v>1850057</v>
      </c>
      <c r="C428" s="179">
        <f t="shared" si="13"/>
        <v>1850057</v>
      </c>
      <c r="D428" s="179">
        <f>D173</f>
        <v>1850057</v>
      </c>
    </row>
    <row r="429" spans="1:7" ht="12.6" customHeight="1" x14ac:dyDescent="0.25">
      <c r="A429" s="179" t="s">
        <v>236</v>
      </c>
      <c r="B429" s="179">
        <f t="shared" si="12"/>
        <v>692791</v>
      </c>
      <c r="C429" s="179">
        <f t="shared" si="13"/>
        <v>692791</v>
      </c>
      <c r="D429" s="179"/>
    </row>
    <row r="430" spans="1:7" ht="12.6" customHeight="1" x14ac:dyDescent="0.25">
      <c r="A430" s="179" t="s">
        <v>237</v>
      </c>
      <c r="B430" s="179">
        <f t="shared" si="12"/>
        <v>672225</v>
      </c>
      <c r="C430" s="179">
        <f t="shared" si="13"/>
        <v>672225.17999999993</v>
      </c>
      <c r="D430" s="179"/>
    </row>
    <row r="431" spans="1:7" ht="12.6" customHeight="1" x14ac:dyDescent="0.25">
      <c r="A431" s="179" t="s">
        <v>444</v>
      </c>
      <c r="B431" s="179">
        <f t="shared" si="12"/>
        <v>6121</v>
      </c>
      <c r="C431" s="179">
        <f t="shared" si="13"/>
        <v>6120.56</v>
      </c>
      <c r="D431" s="179"/>
    </row>
    <row r="432" spans="1:7" ht="12.6" customHeight="1" x14ac:dyDescent="0.25">
      <c r="A432" s="179" t="s">
        <v>445</v>
      </c>
      <c r="B432" s="179">
        <f t="shared" si="12"/>
        <v>5513720.9100000001</v>
      </c>
      <c r="C432" s="179">
        <f t="shared" si="13"/>
        <v>5513720.3185399994</v>
      </c>
      <c r="D432" s="179"/>
    </row>
    <row r="433" spans="1:7" ht="12.6" customHeight="1" x14ac:dyDescent="0.25">
      <c r="A433" s="179" t="s">
        <v>6</v>
      </c>
      <c r="B433" s="179">
        <f t="shared" si="12"/>
        <v>508208</v>
      </c>
      <c r="C433" s="179">
        <f t="shared" si="13"/>
        <v>508208</v>
      </c>
      <c r="D433" s="179">
        <f>C217</f>
        <v>508208.57999999996</v>
      </c>
    </row>
    <row r="434" spans="1:7" ht="12.6" customHeight="1" x14ac:dyDescent="0.25">
      <c r="A434" s="179" t="s">
        <v>474</v>
      </c>
      <c r="B434" s="179">
        <f t="shared" si="12"/>
        <v>599760</v>
      </c>
      <c r="C434" s="179">
        <f t="shared" si="13"/>
        <v>599759.74</v>
      </c>
      <c r="D434" s="179">
        <f>D177</f>
        <v>599759</v>
      </c>
    </row>
    <row r="435" spans="1:7" ht="12.6" customHeight="1" x14ac:dyDescent="0.25">
      <c r="A435" s="179" t="s">
        <v>447</v>
      </c>
      <c r="B435" s="179">
        <f t="shared" si="12"/>
        <v>50829</v>
      </c>
      <c r="C435" s="179"/>
      <c r="D435" s="179">
        <f>D181</f>
        <v>50829</v>
      </c>
    </row>
    <row r="436" spans="1:7" ht="12.6" customHeight="1" x14ac:dyDescent="0.25">
      <c r="A436" s="179" t="s">
        <v>475</v>
      </c>
      <c r="B436" s="179">
        <f t="shared" si="12"/>
        <v>66433</v>
      </c>
      <c r="C436" s="179"/>
      <c r="D436" s="179">
        <f>D186</f>
        <v>66433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117262</v>
      </c>
      <c r="C438" s="194">
        <f>CD69</f>
        <v>50829.4</v>
      </c>
      <c r="D438" s="194">
        <f>D181+D186+D190</f>
        <v>117262</v>
      </c>
    </row>
    <row r="439" spans="1:7" ht="12.6" customHeight="1" x14ac:dyDescent="0.25">
      <c r="A439" s="179" t="s">
        <v>451</v>
      </c>
      <c r="B439" s="194">
        <f>C389</f>
        <v>80882.300000000891</v>
      </c>
      <c r="C439" s="194">
        <f>SUM(C69:CC69)</f>
        <v>147316.01999999999</v>
      </c>
      <c r="D439" s="179"/>
    </row>
    <row r="440" spans="1:7" ht="12.6" customHeight="1" x14ac:dyDescent="0.25">
      <c r="A440" s="179" t="s">
        <v>477</v>
      </c>
      <c r="B440" s="194">
        <f>B438+B439</f>
        <v>198144.30000000089</v>
      </c>
      <c r="C440" s="194">
        <f>CE69</f>
        <v>198145.41999999998</v>
      </c>
      <c r="D440" s="179"/>
    </row>
    <row r="441" spans="1:7" ht="12.6" customHeight="1" x14ac:dyDescent="0.25">
      <c r="A441" s="179" t="s">
        <v>478</v>
      </c>
      <c r="B441" s="179">
        <f>D390</f>
        <v>16737169.210000001</v>
      </c>
      <c r="C441" s="179">
        <f>SUM(C427:C437)+C440</f>
        <v>16737168.898539999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179001</v>
      </c>
      <c r="C444" s="179">
        <f>C363</f>
        <v>179001</v>
      </c>
      <c r="D444" s="179"/>
    </row>
    <row r="445" spans="1:7" ht="12.6" customHeight="1" x14ac:dyDescent="0.25">
      <c r="A445" s="179" t="s">
        <v>343</v>
      </c>
      <c r="B445" s="179">
        <f>D229</f>
        <v>29852754</v>
      </c>
      <c r="C445" s="179">
        <f>C364</f>
        <v>29852755</v>
      </c>
      <c r="D445" s="179"/>
    </row>
    <row r="446" spans="1:7" ht="12.6" customHeight="1" x14ac:dyDescent="0.25">
      <c r="A446" s="179" t="s">
        <v>351</v>
      </c>
      <c r="B446" s="179">
        <f>D236</f>
        <v>589954</v>
      </c>
      <c r="C446" s="179">
        <f>C365</f>
        <v>589954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30621709</v>
      </c>
      <c r="C448" s="179">
        <f>D367</f>
        <v>30621710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589954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250</v>
      </c>
      <c r="C458" s="194">
        <f>CE70</f>
        <v>250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46361492</v>
      </c>
      <c r="C463" s="194">
        <f>CE73</f>
        <v>46361491.719999991</v>
      </c>
      <c r="D463" s="194">
        <f>E141+E147+E153</f>
        <v>46361492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46361492</v>
      </c>
      <c r="C465" s="194">
        <f>CE75</f>
        <v>46361491.719999991</v>
      </c>
      <c r="D465" s="194">
        <f>D463+D464</f>
        <v>46361492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405116</v>
      </c>
      <c r="C470" s="179">
        <f>E197</f>
        <v>405116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8334</v>
      </c>
      <c r="C472" s="179">
        <f>E199</f>
        <v>8334</v>
      </c>
      <c r="D472" s="179"/>
    </row>
    <row r="473" spans="1:7" ht="12.6" customHeight="1" x14ac:dyDescent="0.25">
      <c r="A473" s="179" t="s">
        <v>495</v>
      </c>
      <c r="B473" s="179">
        <f t="shared" si="14"/>
        <v>3868505</v>
      </c>
      <c r="C473" s="179">
        <f>SUM(E200:E201)</f>
        <v>3868506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67357</v>
      </c>
      <c r="C475" s="179">
        <f>E203</f>
        <v>67357</v>
      </c>
      <c r="D475" s="179"/>
    </row>
    <row r="476" spans="1:7" ht="12.6" customHeight="1" x14ac:dyDescent="0.25">
      <c r="A476" s="179" t="s">
        <v>203</v>
      </c>
      <c r="B476" s="179">
        <f>D275</f>
        <v>4349312</v>
      </c>
      <c r="C476" s="179">
        <f>E204</f>
        <v>4349313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2333251</v>
      </c>
      <c r="C478" s="179">
        <f>E217</f>
        <v>2333251.17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12006460</v>
      </c>
    </row>
    <row r="482" spans="1:12" ht="12.6" customHeight="1" x14ac:dyDescent="0.25">
      <c r="A482" s="180" t="s">
        <v>499</v>
      </c>
      <c r="C482" s="180">
        <f>D339</f>
        <v>12006461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The Regional Hospital for Respiratory and Complex Care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7479624.9900000002</v>
      </c>
      <c r="C498" s="240">
        <f>E71</f>
        <v>7315229.1599999992</v>
      </c>
      <c r="D498" s="240">
        <f>'Prior Year'!E59</f>
        <v>6453</v>
      </c>
      <c r="E498" s="180">
        <f>E59</f>
        <v>6272</v>
      </c>
      <c r="F498" s="263">
        <f t="shared" si="15"/>
        <v>1159.0926685262668</v>
      </c>
      <c r="G498" s="263">
        <f t="shared" si="15"/>
        <v>1166.3311798469385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7245.04</v>
      </c>
      <c r="C509" s="240">
        <f>P71</f>
        <v>11937.55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-13203.15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126041.8</v>
      </c>
      <c r="C513" s="240">
        <f>T71</f>
        <v>90799.48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600115.06999999995</v>
      </c>
      <c r="C514" s="240">
        <f>U71</f>
        <v>736009.95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10742.44</v>
      </c>
      <c r="C515" s="240">
        <f>V71</f>
        <v>12780.1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5474.04</v>
      </c>
      <c r="C516" s="240">
        <f>W71</f>
        <v>3181.31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21473.9</v>
      </c>
      <c r="C517" s="240">
        <f>X71</f>
        <v>21905.759999999998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266234.24999999994</v>
      </c>
      <c r="C518" s="240">
        <f>Y71</f>
        <v>249341.22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1566650.92</v>
      </c>
      <c r="C521" s="240">
        <f>AB71</f>
        <v>2068742.64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1811492.54</v>
      </c>
      <c r="C522" s="240">
        <f>AC71</f>
        <v>1816804.8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121123.9</v>
      </c>
      <c r="C523" s="240">
        <f>AD71</f>
        <v>345433.59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390095.54</v>
      </c>
      <c r="C524" s="240">
        <f>AE71</f>
        <v>327522.33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232355.46</v>
      </c>
      <c r="C530" s="240">
        <f>AK71</f>
        <v>200289.53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328932.27</v>
      </c>
      <c r="C531" s="240">
        <f>AL71</f>
        <v>248554.62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38963</v>
      </c>
      <c r="C544" s="240">
        <f>AY71</f>
        <v>37837.410000000003</v>
      </c>
      <c r="D544" s="240">
        <f>'Prior Year'!AY59</f>
        <v>12986</v>
      </c>
      <c r="E544" s="180">
        <f>AY59</f>
        <v>8898</v>
      </c>
      <c r="F544" s="263">
        <f t="shared" ref="F544:G550" si="19">IF(B544=0,"",IF(D544=0,"",B544/D544))</f>
        <v>3.0003850300323425</v>
      </c>
      <c r="G544" s="263">
        <f t="shared" si="19"/>
        <v>4.2523499662845587</v>
      </c>
      <c r="H544" s="265">
        <f t="shared" si="16"/>
        <v>0.41726809183510727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364067.56999999989</v>
      </c>
      <c r="C547" s="240">
        <f>BB71</f>
        <v>353736.41999999993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88023.909999999989</v>
      </c>
      <c r="C549" s="240">
        <f>BD71</f>
        <v>79829.929999999993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0</v>
      </c>
      <c r="D550" s="240">
        <f>'Prior Year'!BE59</f>
        <v>20943</v>
      </c>
      <c r="E550" s="180">
        <f>BE59</f>
        <v>20943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187662</v>
      </c>
      <c r="C551" s="240">
        <f>BF71</f>
        <v>187740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43999.72077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48035.06</v>
      </c>
      <c r="C557" s="240">
        <f>BL71</f>
        <v>80846.900000000009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1273770.32</v>
      </c>
      <c r="C559" s="240">
        <f>BN71</f>
        <v>1338177.5499999998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339088.64999999997</v>
      </c>
      <c r="C561" s="240">
        <f>BP71</f>
        <v>289208.91999999993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242115.19</v>
      </c>
      <c r="C563" s="240">
        <f>BR71</f>
        <v>2924.75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86042</v>
      </c>
      <c r="C567" s="240">
        <f>BV71</f>
        <v>66432.967770000017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715816.7</v>
      </c>
      <c r="C568" s="240">
        <f>BW71</f>
        <v>703400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1239.1300000000001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127652.83</v>
      </c>
      <c r="C574" s="240">
        <f>CC71</f>
        <v>66626.039999999994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47138.320000000007</v>
      </c>
      <c r="C575" s="240">
        <f>CD71</f>
        <v>50829.4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18258</v>
      </c>
      <c r="E612" s="180">
        <f>SUM(C624:D647)+SUM(C668:D713)</f>
        <v>15042906.38854</v>
      </c>
      <c r="F612" s="180">
        <f>CE64-(AX64+BD64+BE64+BG64+BJ64+BN64+BP64+BQ64+CB64+CC64+CD64)</f>
        <v>658599.98</v>
      </c>
      <c r="G612" s="180">
        <f>CE77-(AX77+AY77+BD77+BE77+BG77+BJ77+BN77+BP77+BQ77+CB77+CC77+CD77)</f>
        <v>8898</v>
      </c>
      <c r="H612" s="197">
        <f>CE60-(AX60+AY60+AZ60+BD60+BE60+BG60+BJ60+BN60+BO60+BP60+BQ60+BR60+CB60+CC60+CD60)</f>
        <v>65.890000000000015</v>
      </c>
      <c r="I612" s="180">
        <f>CE78-(AX78+AY78+AZ78+BD78+BE78+BF78+BG78+BJ78+BN78+BO78+BP78+BQ78+BR78+CB78+CC78+CD78)</f>
        <v>7280</v>
      </c>
      <c r="J612" s="180">
        <f>CE79-(AX79+AY79+AZ79+BA79+BD79+BE79+BF79+BG79+BJ79+BN79+BO79+BP79+BQ79+BR79+CB79+CC79+CD79)</f>
        <v>151383.39000000001</v>
      </c>
      <c r="K612" s="180">
        <f>CE75-(AW75+AX75+AY75+AZ75+BA75+BB75+BC75+BD75+BE75+BF75+BG75+BH75+BI75+BJ75+BK75+BL75+BM75+BN75+BO75+BP75+BQ75+BR75+BS75+BT75+BU75+BV75+BW75+BX75+CB75+CC75+CD75)</f>
        <v>46361491.719999991</v>
      </c>
      <c r="L612" s="197">
        <f>CE80-(AW80+AX80+AY80+AZ80+BA80+BB80+BC80+BD80+BE80+BF80+BG80+BH80+BI80+BJ80+BK80+BL80+BM80+BN80+BO80+BP80+BQ80+BR80+BS80+BT80+BU80+BV80+BW80+BX80+BY80+BZ80+CA80+CB80+CC80+CD80)</f>
        <v>23.13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50829.4</v>
      </c>
      <c r="D615" s="266">
        <f>SUM(C614:C615)</f>
        <v>50829.4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1338177.5499999998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66626.039999999994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289208.91999999993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1694012.5099999998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79829.929999999993</v>
      </c>
      <c r="D624" s="180">
        <f>(D615/D612)*BD76</f>
        <v>0</v>
      </c>
      <c r="E624" s="180">
        <f>(E623/E612)*SUM(C624:D624)</f>
        <v>8989.8119817755105</v>
      </c>
      <c r="F624" s="180">
        <f>SUM(C624:E624)</f>
        <v>88819.7419817755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37837.410000000003</v>
      </c>
      <c r="D625" s="180">
        <f>(D615/D612)*AY76</f>
        <v>0</v>
      </c>
      <c r="E625" s="180">
        <f>(E623/E612)*SUM(C625:D625)</f>
        <v>4260.9482656110631</v>
      </c>
      <c r="F625" s="180">
        <f>(F624/F612)*AY64</f>
        <v>0</v>
      </c>
      <c r="G625" s="180">
        <f>SUM(C625:F625)</f>
        <v>42098.358265611067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2924.75</v>
      </c>
      <c r="D626" s="180">
        <f>(D615/D612)*BR76</f>
        <v>0</v>
      </c>
      <c r="E626" s="180">
        <f>(E623/E612)*SUM(C626:D626)</f>
        <v>329.36209005441856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3254.1120900544183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187740</v>
      </c>
      <c r="D629" s="180">
        <f>(D615/D612)*BF76</f>
        <v>0</v>
      </c>
      <c r="E629" s="180">
        <f>(E623/E612)*SUM(C629:D629)</f>
        <v>21141.786062677678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208881.78606267768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353736.41999999993</v>
      </c>
      <c r="D632" s="180">
        <f>(D615/D612)*BB76</f>
        <v>0</v>
      </c>
      <c r="E632" s="180">
        <f>(E623/E612)*SUM(C632:D632)</f>
        <v>39834.983030880452</v>
      </c>
      <c r="F632" s="180">
        <f>(F624/F612)*BB64</f>
        <v>0.88738827814735566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43999.72077</v>
      </c>
      <c r="D635" s="180">
        <f>(D615/D612)*BK76</f>
        <v>0</v>
      </c>
      <c r="E635" s="180">
        <f>(E623/E612)*SUM(C635:D635)</f>
        <v>4954.8987074512388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80846.900000000009</v>
      </c>
      <c r="D637" s="180">
        <f>(D615/D612)*BL76</f>
        <v>0</v>
      </c>
      <c r="E637" s="180">
        <f>(E623/E612)*SUM(C637:D637)</f>
        <v>9104.3350571572173</v>
      </c>
      <c r="F637" s="180">
        <f>(F624/F612)*BL64</f>
        <v>0</v>
      </c>
      <c r="G637" s="180">
        <f>(G625/G612)*BL77</f>
        <v>0</v>
      </c>
      <c r="H637" s="180">
        <f>(H628/H612)*BL60</f>
        <v>22.718038570724421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66432.967770000017</v>
      </c>
      <c r="D642" s="180">
        <f>(D615/D612)*BV76</f>
        <v>0</v>
      </c>
      <c r="E642" s="180">
        <f>(E623/E612)*SUM(C642:D642)</f>
        <v>7481.1526158629049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703400</v>
      </c>
      <c r="D643" s="180">
        <f>(D615/D612)*BW76</f>
        <v>0</v>
      </c>
      <c r="E643" s="180">
        <f>(E623/E612)*SUM(C643:D643)</f>
        <v>79211.315204471495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1389026.2985826724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0.49387040371140045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0.49387040371140045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3301590.0085399994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7315229.1599999992</v>
      </c>
      <c r="D670" s="180">
        <f>(D615/D612)*E76</f>
        <v>50829.4</v>
      </c>
      <c r="E670" s="180">
        <f>(E623/E612)*SUM(C670:D670)</f>
        <v>829506.946844975</v>
      </c>
      <c r="F670" s="180">
        <f>(F624/F612)*E64</f>
        <v>63771.663667573273</v>
      </c>
      <c r="G670" s="180">
        <f>(G625/G612)*E77</f>
        <v>42098.358265611067</v>
      </c>
      <c r="H670" s="180">
        <f>(H628/H612)*E60</f>
        <v>2367.1208449887422</v>
      </c>
      <c r="I670" s="180">
        <f>(I629/I612)*E78</f>
        <v>208881.78606267768</v>
      </c>
      <c r="J670" s="180">
        <f>(J630/J612)*E79</f>
        <v>0</v>
      </c>
      <c r="K670" s="180">
        <f>(K644/K612)*E75</f>
        <v>365613.27135408029</v>
      </c>
      <c r="L670" s="180">
        <f>(L647/L612)*E80</f>
        <v>0.49109465133429364</v>
      </c>
      <c r="M670" s="180">
        <f t="shared" si="20"/>
        <v>1563069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11937.55</v>
      </c>
      <c r="D681" s="180">
        <f>(D615/D612)*P76</f>
        <v>0</v>
      </c>
      <c r="E681" s="180">
        <f>(E623/E612)*SUM(C681:D681)</f>
        <v>1344.311964485554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2839.2464815845515</v>
      </c>
      <c r="L681" s="180">
        <f>(L647/L612)*P80</f>
        <v>0</v>
      </c>
      <c r="M681" s="180">
        <f t="shared" si="20"/>
        <v>4184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-13203.15</v>
      </c>
      <c r="D684" s="180">
        <f>(D615/D612)*S76</f>
        <v>0</v>
      </c>
      <c r="E684" s="180">
        <f>(E623/E612)*SUM(C684:D684)</f>
        <v>-1486.8337735881687</v>
      </c>
      <c r="F684" s="180">
        <f>(F624/F612)*S64</f>
        <v>-1780.5958274500392</v>
      </c>
      <c r="G684" s="180">
        <f>(G625/G612)*S77</f>
        <v>0</v>
      </c>
      <c r="H684" s="180">
        <f>(H628/H612)*S60</f>
        <v>187.17688300662078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-3080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90799.48</v>
      </c>
      <c r="D685" s="180">
        <f>(D615/D612)*T76</f>
        <v>0</v>
      </c>
      <c r="E685" s="180">
        <f>(E623/E612)*SUM(C685:D685)</f>
        <v>10225.115482914565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6850.5774210054888</v>
      </c>
      <c r="L685" s="180">
        <f>(L647/L612)*T80</f>
        <v>0</v>
      </c>
      <c r="M685" s="180">
        <f t="shared" si="20"/>
        <v>17076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736009.95</v>
      </c>
      <c r="D686" s="180">
        <f>(D615/D612)*U76</f>
        <v>0</v>
      </c>
      <c r="E686" s="180">
        <f>(E623/E612)*SUM(C686:D686)</f>
        <v>82883.58848887874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97478.427668080622</v>
      </c>
      <c r="L686" s="180">
        <f>(L647/L612)*U80</f>
        <v>0</v>
      </c>
      <c r="M686" s="180">
        <f t="shared" si="20"/>
        <v>180362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12780.1</v>
      </c>
      <c r="D687" s="180">
        <f>(D615/D612)*V76</f>
        <v>0</v>
      </c>
      <c r="E687" s="180">
        <f>(E623/E612)*SUM(C687:D687)</f>
        <v>1439.1932462960849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3068.8068510999747</v>
      </c>
      <c r="L687" s="180">
        <f>(L647/L612)*V80</f>
        <v>0</v>
      </c>
      <c r="M687" s="180">
        <f t="shared" si="20"/>
        <v>4508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3181.31</v>
      </c>
      <c r="D688" s="180">
        <f>(D615/D612)*W76</f>
        <v>0</v>
      </c>
      <c r="E688" s="180">
        <f>(E623/E612)*SUM(C688:D688)</f>
        <v>358.25383732319762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1180.939964590819</v>
      </c>
      <c r="L688" s="180">
        <f>(L647/L612)*W80</f>
        <v>0</v>
      </c>
      <c r="M688" s="180">
        <f t="shared" si="20"/>
        <v>1539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21905.759999999998</v>
      </c>
      <c r="D689" s="180">
        <f>(D615/D612)*X76</f>
        <v>0</v>
      </c>
      <c r="E689" s="180">
        <f>(E623/E612)*SUM(C689:D689)</f>
        <v>2466.8525165673918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24679.506360103074</v>
      </c>
      <c r="L689" s="180">
        <f>(L647/L612)*X80</f>
        <v>0</v>
      </c>
      <c r="M689" s="180">
        <f t="shared" si="20"/>
        <v>27146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249341.22</v>
      </c>
      <c r="D690" s="180">
        <f>(D615/D612)*Y76</f>
        <v>0</v>
      </c>
      <c r="E690" s="180">
        <f>(E623/E612)*SUM(C690:D690)</f>
        <v>28078.825662336469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41664.076796750043</v>
      </c>
      <c r="L690" s="180">
        <f>(L647/L612)*Y80</f>
        <v>0</v>
      </c>
      <c r="M690" s="180">
        <f t="shared" si="20"/>
        <v>69743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2068742.64</v>
      </c>
      <c r="D693" s="180">
        <f>(D615/D612)*AB76</f>
        <v>0</v>
      </c>
      <c r="E693" s="180">
        <f>(E623/E612)*SUM(C693:D693)</f>
        <v>232965.3473613456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423175.39611559792</v>
      </c>
      <c r="L693" s="180">
        <f>(L647/L612)*AB80</f>
        <v>0</v>
      </c>
      <c r="M693" s="180">
        <f t="shared" si="20"/>
        <v>656141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1816804.8</v>
      </c>
      <c r="D694" s="180">
        <f>(D615/D612)*AC76</f>
        <v>0</v>
      </c>
      <c r="E694" s="180">
        <f>(E623/E612)*SUM(C694:D694)</f>
        <v>204594.11100056412</v>
      </c>
      <c r="F694" s="180">
        <f>(F624/F612)*AC64</f>
        <v>26746.783577783492</v>
      </c>
      <c r="G694" s="180">
        <f>(G625/G612)*AC77</f>
        <v>0</v>
      </c>
      <c r="H694" s="180">
        <f>(H628/H612)*AC60</f>
        <v>670.67600824008184</v>
      </c>
      <c r="I694" s="180">
        <f>(I629/I612)*AC78</f>
        <v>0</v>
      </c>
      <c r="J694" s="180">
        <f>(J630/J612)*AC79</f>
        <v>0</v>
      </c>
      <c r="K694" s="180">
        <f>(K644/K612)*AC75</f>
        <v>309014.39814538561</v>
      </c>
      <c r="L694" s="180">
        <f>(L647/L612)*AC80</f>
        <v>0</v>
      </c>
      <c r="M694" s="180">
        <f t="shared" si="20"/>
        <v>541026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345433.59</v>
      </c>
      <c r="D695" s="180">
        <f>(D615/D612)*AD76</f>
        <v>0</v>
      </c>
      <c r="E695" s="180">
        <f>(E623/E612)*SUM(C695:D695)</f>
        <v>38899.984332815147</v>
      </c>
      <c r="F695" s="180">
        <f>(F624/F612)*AD64</f>
        <v>0</v>
      </c>
      <c r="G695" s="180">
        <f>(G625/G612)*AD77</f>
        <v>0</v>
      </c>
      <c r="H695" s="180">
        <f>(H628/H612)*AD60</f>
        <v>5.926444844536805</v>
      </c>
      <c r="I695" s="180">
        <f>(I629/I612)*AD78</f>
        <v>0</v>
      </c>
      <c r="J695" s="180">
        <f>(J630/J612)*AD79</f>
        <v>0</v>
      </c>
      <c r="K695" s="180">
        <f>(K644/K612)*AD75</f>
        <v>35267.399449444136</v>
      </c>
      <c r="L695" s="180">
        <f>(L647/L612)*AD80</f>
        <v>2.7757523771068772E-3</v>
      </c>
      <c r="M695" s="180">
        <f t="shared" si="20"/>
        <v>74173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327522.33</v>
      </c>
      <c r="D696" s="180">
        <f>(D615/D612)*AE76</f>
        <v>0</v>
      </c>
      <c r="E696" s="180">
        <f>(E623/E612)*SUM(C696:D696)</f>
        <v>36882.960645625433</v>
      </c>
      <c r="F696" s="180">
        <f>(F624/F612)*AE64</f>
        <v>81.003175590642499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22169.872164402175</v>
      </c>
      <c r="L696" s="180">
        <f>(L647/L612)*AE80</f>
        <v>0</v>
      </c>
      <c r="M696" s="180">
        <f t="shared" si="20"/>
        <v>59134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200289.53</v>
      </c>
      <c r="D702" s="180">
        <f>(D615/D612)*AK76</f>
        <v>0</v>
      </c>
      <c r="E702" s="180">
        <f>(E623/E612)*SUM(C702:D702)</f>
        <v>22555.014348856199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21199.536385940337</v>
      </c>
      <c r="L702" s="180">
        <f>(L647/L612)*AK80</f>
        <v>0</v>
      </c>
      <c r="M702" s="180">
        <f t="shared" si="20"/>
        <v>43755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248554.62</v>
      </c>
      <c r="D703" s="180">
        <f>(D615/D612)*AL76</f>
        <v>0</v>
      </c>
      <c r="E703" s="180">
        <f>(E623/E612)*SUM(C703:D703)</f>
        <v>27990.245024662545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34824.843424607534</v>
      </c>
      <c r="L703" s="180">
        <f>(L647/L612)*AL80</f>
        <v>0</v>
      </c>
      <c r="M703" s="180">
        <f t="shared" si="20"/>
        <v>62815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16736918.898539998</v>
      </c>
      <c r="D715" s="180">
        <f>SUM(D616:D647)+SUM(D668:D713)</f>
        <v>50829.4</v>
      </c>
      <c r="E715" s="180">
        <f>SUM(E624:E647)+SUM(E668:E713)</f>
        <v>1694012.5099999995</v>
      </c>
      <c r="F715" s="180">
        <f>SUM(F625:F648)+SUM(F668:F713)</f>
        <v>88819.741981775514</v>
      </c>
      <c r="G715" s="180">
        <f>SUM(G626:G647)+SUM(G668:G713)</f>
        <v>42098.358265611067</v>
      </c>
      <c r="H715" s="180">
        <f>SUM(H629:H647)+SUM(H668:H713)</f>
        <v>3254.1120900544179</v>
      </c>
      <c r="I715" s="180">
        <f>SUM(I630:I647)+SUM(I668:I713)</f>
        <v>208881.78606267768</v>
      </c>
      <c r="J715" s="180">
        <f>SUM(J631:J647)+SUM(J668:J713)</f>
        <v>0</v>
      </c>
      <c r="K715" s="180">
        <f>SUM(K668:K713)</f>
        <v>1389026.2985826726</v>
      </c>
      <c r="L715" s="180">
        <f>SUM(L668:L713)</f>
        <v>0.49387040371140051</v>
      </c>
      <c r="M715" s="180">
        <f>SUM(M668:M713)</f>
        <v>3301591</v>
      </c>
      <c r="N715" s="198" t="s">
        <v>742</v>
      </c>
    </row>
    <row r="716" spans="1:15" ht="12.6" customHeight="1" x14ac:dyDescent="0.25">
      <c r="C716" s="180">
        <f>CE71</f>
        <v>16736918.898539999</v>
      </c>
      <c r="D716" s="180">
        <f>D615</f>
        <v>50829.4</v>
      </c>
      <c r="E716" s="180">
        <f>E623</f>
        <v>1694012.5099999998</v>
      </c>
      <c r="F716" s="180">
        <f>F624</f>
        <v>88819.7419817755</v>
      </c>
      <c r="G716" s="180">
        <f>G625</f>
        <v>42098.358265611067</v>
      </c>
      <c r="H716" s="180">
        <f>H628</f>
        <v>3254.1120900544183</v>
      </c>
      <c r="I716" s="180">
        <f>I629</f>
        <v>208881.78606267768</v>
      </c>
      <c r="J716" s="180">
        <f>J630</f>
        <v>0</v>
      </c>
      <c r="K716" s="180">
        <f>K644</f>
        <v>1389026.2985826724</v>
      </c>
      <c r="L716" s="180">
        <f>L647</f>
        <v>0.49387040371140045</v>
      </c>
      <c r="M716" s="180">
        <f>C648</f>
        <v>3301590.0085399994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The Regional Hospital for Respiratory and Complex Care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6272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47.93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4250084.7399999993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1260811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1391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472868.03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344.29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802924.97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438943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17442.45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70419.679999999993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7315229.1599999992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1563069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12203063.879999999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12203063.879999999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18258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8898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7280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151383.39000000001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The Regional Hospital for Respiratory and Complex Care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11937.55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11937.55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4184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94765.45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94765.45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The Regional Hospital for Respiratory and Complex Care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3.79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-13203.15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90799.48</v>
      </c>
      <c r="G80" s="14">
        <f>data!U66</f>
        <v>736009.95</v>
      </c>
      <c r="H80" s="14">
        <f>data!V66</f>
        <v>12780.1</v>
      </c>
      <c r="I80" s="14">
        <f>data!W66</f>
        <v>3181.31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-13203.15</v>
      </c>
      <c r="F85" s="14">
        <f>data!T71</f>
        <v>90799.48</v>
      </c>
      <c r="G85" s="14">
        <f>data!U71</f>
        <v>736009.95</v>
      </c>
      <c r="H85" s="14">
        <f>data!V71</f>
        <v>12780.1</v>
      </c>
      <c r="I85" s="14">
        <f>data!W71</f>
        <v>3181.31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-3080</v>
      </c>
      <c r="F87" s="48">
        <f>+data!M685</f>
        <v>17076</v>
      </c>
      <c r="G87" s="48">
        <f>+data!M686</f>
        <v>180362</v>
      </c>
      <c r="H87" s="48">
        <f>+data!M687</f>
        <v>4508</v>
      </c>
      <c r="I87" s="48">
        <f>+data!M688</f>
        <v>1539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228651.53</v>
      </c>
      <c r="G88" s="14">
        <f>data!U73</f>
        <v>3253534.74</v>
      </c>
      <c r="H88" s="14">
        <f>data!V73</f>
        <v>102427.48000000001</v>
      </c>
      <c r="I88" s="14">
        <f>data!W73</f>
        <v>39416.200000000004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228651.53</v>
      </c>
      <c r="G90" s="14">
        <f>data!U75</f>
        <v>3253534.74</v>
      </c>
      <c r="H90" s="14">
        <f>data!V75</f>
        <v>102427.48000000001</v>
      </c>
      <c r="I90" s="14">
        <f>data!W75</f>
        <v>39416.200000000004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The Regional Hospital for Respiratory and Complex Care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13.58</v>
      </c>
      <c r="I106" s="26">
        <f>data!AD60</f>
        <v>0.12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1207643.2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349367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198327.88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21905.759999999998</v>
      </c>
      <c r="D112" s="14">
        <f>data!Y66</f>
        <v>249341.22</v>
      </c>
      <c r="E112" s="14">
        <f>data!Z66</f>
        <v>0</v>
      </c>
      <c r="F112" s="14">
        <f>data!AA66</f>
        <v>0</v>
      </c>
      <c r="G112" s="14">
        <f>data!AB66</f>
        <v>2050742.64</v>
      </c>
      <c r="H112" s="14">
        <f>data!AC66</f>
        <v>21480.720000000001</v>
      </c>
      <c r="I112" s="14">
        <f>data!AD66</f>
        <v>345433.59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18000</v>
      </c>
      <c r="H113" s="14">
        <f>data!AC67</f>
        <v>38330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103.64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1552.36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21905.759999999998</v>
      </c>
      <c r="D117" s="14">
        <f>data!Y71</f>
        <v>249341.22</v>
      </c>
      <c r="E117" s="14">
        <f>data!Z71</f>
        <v>0</v>
      </c>
      <c r="F117" s="14">
        <f>data!AA71</f>
        <v>0</v>
      </c>
      <c r="G117" s="14">
        <f>data!AB71</f>
        <v>2068742.64</v>
      </c>
      <c r="H117" s="14">
        <f>data!AC71</f>
        <v>1816804.8</v>
      </c>
      <c r="I117" s="14">
        <f>data!AD71</f>
        <v>345433.59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27146</v>
      </c>
      <c r="D119" s="48">
        <f>+data!M690</f>
        <v>69743</v>
      </c>
      <c r="E119" s="48">
        <f>+data!M691</f>
        <v>0</v>
      </c>
      <c r="F119" s="48">
        <f>+data!M692</f>
        <v>0</v>
      </c>
      <c r="G119" s="48">
        <f>+data!M693</f>
        <v>656141</v>
      </c>
      <c r="H119" s="48">
        <f>+data!M694</f>
        <v>541026</v>
      </c>
      <c r="I119" s="48">
        <f>+data!M695</f>
        <v>74173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823727.19000000006</v>
      </c>
      <c r="D120" s="14">
        <f>data!Y73</f>
        <v>1390620.72</v>
      </c>
      <c r="E120" s="14">
        <f>data!Z73</f>
        <v>0</v>
      </c>
      <c r="F120" s="14">
        <f>data!AA73</f>
        <v>0</v>
      </c>
      <c r="G120" s="14">
        <f>data!AB73</f>
        <v>14124313.299999999</v>
      </c>
      <c r="H120" s="14">
        <f>data!AC73</f>
        <v>10313964.879999999</v>
      </c>
      <c r="I120" s="14">
        <f>data!AD73</f>
        <v>1177119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823727.19000000006</v>
      </c>
      <c r="D122" s="14">
        <f>data!Y75</f>
        <v>1390620.72</v>
      </c>
      <c r="E122" s="14">
        <f>data!Z75</f>
        <v>0</v>
      </c>
      <c r="F122" s="14">
        <f>data!AA75</f>
        <v>0</v>
      </c>
      <c r="G122" s="14">
        <f>data!AB75</f>
        <v>14124313.299999999</v>
      </c>
      <c r="H122" s="14">
        <f>data!AC75</f>
        <v>10313964.879999999</v>
      </c>
      <c r="I122" s="14">
        <f>data!AD75</f>
        <v>1177119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0.13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The Regional Hospital for Respiratory and Complex Care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600.64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322401.69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200289.53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4520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327522.33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200289.53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59134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43755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739963.20000000007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707576.33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739963.20000000007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707576.33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The Regional Hospital for Respiratory and Complex Care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248554.62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248554.62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62815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1162347.82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1162347.82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The Regional Hospital for Respiratory and Complex Care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8898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0.39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30568.41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7269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37837.410000000003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The Regional Hospital for Respiratory and Complex Care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20943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1.25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285799.03999999992</v>
      </c>
      <c r="F235" s="14">
        <f>data!BC61</f>
        <v>0</v>
      </c>
      <c r="G235" s="14">
        <f>data!BD61</f>
        <v>60888.42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66266</v>
      </c>
      <c r="F236" s="14">
        <f>data!BC62</f>
        <v>0</v>
      </c>
      <c r="G236" s="14">
        <f>data!BD62</f>
        <v>17023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6.58</v>
      </c>
      <c r="F238" s="14">
        <f>data!BC64</f>
        <v>0</v>
      </c>
      <c r="G238" s="14">
        <f>data!BD64</f>
        <v>1075.51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95.97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187740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788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644.88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923.95</v>
      </c>
      <c r="F243" s="14">
        <f>data!BC69</f>
        <v>0</v>
      </c>
      <c r="G243" s="14">
        <f>data!BD69</f>
        <v>55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353736.41999999993</v>
      </c>
      <c r="F245" s="14">
        <f>data!BC71</f>
        <v>0</v>
      </c>
      <c r="G245" s="14">
        <f>data!BD71</f>
        <v>79829.929999999993</v>
      </c>
      <c r="H245" s="14">
        <f>data!BE71</f>
        <v>0</v>
      </c>
      <c r="I245" s="14">
        <f>data!BF71</f>
        <v>187740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The Regional Hospital for Respiratory and Complex Care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0.46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38517.020000000004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8582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43999.72077</v>
      </c>
      <c r="H272" s="14">
        <f>data!BL66</f>
        <v>33819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-71.12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43999.72077</v>
      </c>
      <c r="H277" s="14">
        <f>data!BL71</f>
        <v>80846.900000000009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The Regional Hospital for Respiratory and Complex Care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3.16</v>
      </c>
      <c r="D298" s="26">
        <f>data!BO60</f>
        <v>0</v>
      </c>
      <c r="E298" s="26">
        <f>data!BP60</f>
        <v>2.0099999999999998</v>
      </c>
      <c r="F298" s="26">
        <f>data!BQ60</f>
        <v>0</v>
      </c>
      <c r="G298" s="26">
        <f>data!BR60</f>
        <v>2.0099999999999998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589499.38</v>
      </c>
      <c r="D299" s="14">
        <f>data!BO61</f>
        <v>0</v>
      </c>
      <c r="E299" s="14">
        <f>data!BP61</f>
        <v>199211.50999999995</v>
      </c>
      <c r="F299" s="14">
        <f>data!BQ61</f>
        <v>0</v>
      </c>
      <c r="G299" s="14">
        <f>data!BR61</f>
        <v>-2692.56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93414</v>
      </c>
      <c r="D300" s="14">
        <f>data!BO62</f>
        <v>0</v>
      </c>
      <c r="E300" s="14">
        <f>data!BP62</f>
        <v>39428</v>
      </c>
      <c r="F300" s="14">
        <f>data!BQ62</f>
        <v>0</v>
      </c>
      <c r="G300" s="14">
        <f>data!BR62</f>
        <v>84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11045.699999999999</v>
      </c>
      <c r="D302" s="14">
        <f>data!BO64</f>
        <v>0</v>
      </c>
      <c r="E302" s="14">
        <f>data!BP64</f>
        <v>1503.99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5275.21</v>
      </c>
      <c r="D303" s="14">
        <f>data!BO65</f>
        <v>0</v>
      </c>
      <c r="E303" s="14">
        <f>data!BP65</f>
        <v>405.09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10445.77</v>
      </c>
      <c r="D304" s="14">
        <f>data!BO66</f>
        <v>0</v>
      </c>
      <c r="E304" s="14">
        <f>data!BP66</f>
        <v>19697.510000000002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5909</v>
      </c>
      <c r="D305" s="14">
        <f>data!BO67</f>
        <v>0</v>
      </c>
      <c r="E305" s="14">
        <f>data!BP67</f>
        <v>1413</v>
      </c>
      <c r="F305" s="14">
        <f>data!BQ67</f>
        <v>0</v>
      </c>
      <c r="G305" s="14">
        <f>data!BR67</f>
        <v>305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581011.06999999995</v>
      </c>
      <c r="D306" s="14">
        <f>data!BO68</f>
        <v>0</v>
      </c>
      <c r="E306" s="14">
        <f>data!BP68</f>
        <v>112.21</v>
      </c>
      <c r="F306" s="14">
        <f>data!BQ68</f>
        <v>0</v>
      </c>
      <c r="G306" s="14">
        <f>data!BR68</f>
        <v>128.31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41827.42</v>
      </c>
      <c r="D307" s="14">
        <f>data!BO69</f>
        <v>0</v>
      </c>
      <c r="E307" s="14">
        <f>data!BP69</f>
        <v>27437.61</v>
      </c>
      <c r="F307" s="14">
        <f>data!BQ69</f>
        <v>0</v>
      </c>
      <c r="G307" s="14">
        <f>data!BR69</f>
        <v>5100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-250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1338177.5499999998</v>
      </c>
      <c r="D309" s="14">
        <f>data!BO71</f>
        <v>0</v>
      </c>
      <c r="E309" s="14">
        <f>data!BP71</f>
        <v>289208.91999999993</v>
      </c>
      <c r="F309" s="14">
        <f>data!BQ71</f>
        <v>0</v>
      </c>
      <c r="G309" s="14">
        <f>data!BR71</f>
        <v>2924.75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The Regional Hospital for Respiratory and Complex Care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0.01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691400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66432.967770000017</v>
      </c>
      <c r="E336" s="86">
        <f>data!BW66</f>
        <v>12000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66432.967770000017</v>
      </c>
      <c r="E341" s="14">
        <f>data!BW71</f>
        <v>703400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The Regional Hospital for Respiratory and Complex Care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0.78</v>
      </c>
      <c r="E362" s="217"/>
      <c r="F362" s="211"/>
      <c r="G362" s="211"/>
      <c r="H362" s="211"/>
      <c r="I362" s="87">
        <f>data!CE60</f>
        <v>75.490000000000009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36622.519999999997</v>
      </c>
      <c r="E363" s="218"/>
      <c r="F363" s="219"/>
      <c r="G363" s="219"/>
      <c r="H363" s="219"/>
      <c r="I363" s="86">
        <f>data!CE61</f>
        <v>6696141.6799999988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7813</v>
      </c>
      <c r="E364" s="218"/>
      <c r="F364" s="219"/>
      <c r="G364" s="219"/>
      <c r="H364" s="219"/>
      <c r="I364" s="86">
        <f>data!CE62</f>
        <v>1850057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692791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672225.17999999993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6120.56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21802.22</v>
      </c>
      <c r="E368" s="218"/>
      <c r="F368" s="219"/>
      <c r="G368" s="219"/>
      <c r="H368" s="219"/>
      <c r="I368" s="86">
        <f>data!CE66</f>
        <v>5513720.3185399994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508208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388.3</v>
      </c>
      <c r="E370" s="218"/>
      <c r="F370" s="219"/>
      <c r="G370" s="219"/>
      <c r="H370" s="219"/>
      <c r="I370" s="86">
        <f>data!CE68</f>
        <v>599759.74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50829.4</v>
      </c>
      <c r="F371" s="219"/>
      <c r="G371" s="219"/>
      <c r="H371" s="219"/>
      <c r="I371" s="86">
        <f>data!CE69</f>
        <v>198145.41999999998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-250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66626.039999999994</v>
      </c>
      <c r="E373" s="86">
        <f>data!CD71</f>
        <v>50829.4</v>
      </c>
      <c r="F373" s="219"/>
      <c r="G373" s="219"/>
      <c r="H373" s="219"/>
      <c r="I373" s="14">
        <f>data!CE71</f>
        <v>16736918.898539999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46361491.719999991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46361491.719999991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18258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8898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7280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151383.39000000001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23.13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75" transitionEvaluation="1" transitionEntry="1" codeName="Sheet10">
    <pageSetUpPr autoPageBreaks="0" fitToPage="1"/>
  </sheetPr>
  <dimension ref="A1:CF817"/>
  <sheetViews>
    <sheetView showGridLines="0" topLeftCell="A175" zoomScale="75" workbookViewId="0">
      <selection activeCell="D795" sqref="D79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29" width="11.75" style="180" customWidth="1"/>
    <col min="30" max="30" width="11.75" style="180"/>
    <col min="31" max="50" width="11.75" style="180" customWidth="1"/>
    <col min="51" max="51" width="11.75" style="180"/>
    <col min="52" max="63" width="11.75" style="180" customWidth="1"/>
    <col min="64" max="64" width="11.75" style="180"/>
    <col min="65" max="78" width="11.75" style="180" customWidth="1"/>
    <col min="79" max="79" width="11.75" style="180"/>
    <col min="80" max="80" width="11.75" style="180" customWidth="1"/>
    <col min="81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2022864.0400000003</v>
      </c>
      <c r="C47" s="184">
        <v>0</v>
      </c>
      <c r="D47" s="184">
        <v>0</v>
      </c>
      <c r="E47" s="184">
        <v>1335544.75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358848.35</v>
      </c>
      <c r="AD47" s="184">
        <v>5549.7999999999993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9053.51</v>
      </c>
      <c r="AZ47" s="184">
        <v>0</v>
      </c>
      <c r="BA47" s="184">
        <v>0</v>
      </c>
      <c r="BB47" s="184">
        <v>78134.83</v>
      </c>
      <c r="BC47" s="184">
        <v>0</v>
      </c>
      <c r="BD47" s="184">
        <v>21484.95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9538.49</v>
      </c>
      <c r="BM47" s="184">
        <v>0</v>
      </c>
      <c r="BN47" s="184">
        <v>94146.03</v>
      </c>
      <c r="BO47" s="184">
        <v>0</v>
      </c>
      <c r="BP47" s="184">
        <v>49292.29</v>
      </c>
      <c r="BQ47" s="184">
        <v>0</v>
      </c>
      <c r="BR47" s="184">
        <v>41790.490000000056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269.57</v>
      </c>
      <c r="CB47" s="184">
        <v>0</v>
      </c>
      <c r="CC47" s="184">
        <v>19210.98</v>
      </c>
      <c r="CD47" s="195"/>
      <c r="CE47" s="195">
        <f>SUM(C47:CC47)</f>
        <v>2022864.0400000003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2022864.0400000003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571917</v>
      </c>
      <c r="C51" s="184">
        <v>0</v>
      </c>
      <c r="D51" s="184">
        <v>0</v>
      </c>
      <c r="E51" s="184">
        <v>463736.16000000003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583.33000000000004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18000</v>
      </c>
      <c r="AC51" s="184">
        <v>73002.039999999994</v>
      </c>
      <c r="AD51" s="184">
        <v>0</v>
      </c>
      <c r="AE51" s="184">
        <v>5426.65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8.33</v>
      </c>
      <c r="BC51" s="184">
        <v>0</v>
      </c>
      <c r="BD51" s="184">
        <v>787.83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0.83</v>
      </c>
      <c r="BM51" s="184">
        <v>0</v>
      </c>
      <c r="BN51" s="184">
        <v>8138.32</v>
      </c>
      <c r="BO51" s="184">
        <v>0</v>
      </c>
      <c r="BP51" s="184">
        <v>1889.91</v>
      </c>
      <c r="BQ51" s="184">
        <v>0</v>
      </c>
      <c r="BR51" s="184">
        <v>304.58</v>
      </c>
      <c r="BS51" s="184">
        <v>0</v>
      </c>
      <c r="BT51" s="184">
        <v>0</v>
      </c>
      <c r="BU51" s="184">
        <v>0</v>
      </c>
      <c r="BV51" s="184">
        <v>38.340000000000003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571916.31999999983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571917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6453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12986</v>
      </c>
      <c r="AZ59" s="185"/>
      <c r="BA59" s="248"/>
      <c r="BB59" s="248"/>
      <c r="BC59" s="248"/>
      <c r="BD59" s="248"/>
      <c r="BE59" s="185">
        <v>20943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47.93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13.58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0.39</v>
      </c>
      <c r="AZ60" s="221"/>
      <c r="BA60" s="221"/>
      <c r="BB60" s="221">
        <v>3.79</v>
      </c>
      <c r="BC60" s="221"/>
      <c r="BD60" s="221">
        <v>1</v>
      </c>
      <c r="BE60" s="221"/>
      <c r="BF60" s="221"/>
      <c r="BG60" s="221"/>
      <c r="BH60" s="221"/>
      <c r="BI60" s="221"/>
      <c r="BJ60" s="221"/>
      <c r="BK60" s="221"/>
      <c r="BL60" s="221">
        <v>0.46</v>
      </c>
      <c r="BM60" s="221"/>
      <c r="BN60" s="221">
        <v>3.16</v>
      </c>
      <c r="BO60" s="221"/>
      <c r="BP60" s="221">
        <v>2.0099999999999998</v>
      </c>
      <c r="BQ60" s="221"/>
      <c r="BR60" s="221">
        <v>2.0099999999999998</v>
      </c>
      <c r="BS60" s="221"/>
      <c r="BT60" s="221"/>
      <c r="BU60" s="221"/>
      <c r="BV60" s="221"/>
      <c r="BW60" s="221"/>
      <c r="BX60" s="221"/>
      <c r="BY60" s="221"/>
      <c r="BZ60" s="221"/>
      <c r="CA60" s="221">
        <v>0.01</v>
      </c>
      <c r="CB60" s="221"/>
      <c r="CC60" s="221">
        <v>0.78</v>
      </c>
      <c r="CD60" s="249" t="s">
        <v>221</v>
      </c>
      <c r="CE60" s="251">
        <f t="shared" ref="CE60:CE70" si="0">SUM(C60:CD60)</f>
        <v>75.12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4506021.4500000011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1167717.55</v>
      </c>
      <c r="AD61" s="184">
        <v>16991.009999999998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29909</v>
      </c>
      <c r="AZ61" s="184">
        <v>0</v>
      </c>
      <c r="BA61" s="184">
        <v>0</v>
      </c>
      <c r="BB61" s="184">
        <v>284145.91999999993</v>
      </c>
      <c r="BC61" s="184">
        <v>0</v>
      </c>
      <c r="BD61" s="184">
        <v>64378.77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38127.329999999994</v>
      </c>
      <c r="BM61" s="184">
        <v>0</v>
      </c>
      <c r="BN61" s="184">
        <v>500004.46000000008</v>
      </c>
      <c r="BO61" s="184">
        <v>0</v>
      </c>
      <c r="BP61" s="184">
        <v>229721.26</v>
      </c>
      <c r="BQ61" s="184">
        <v>0</v>
      </c>
      <c r="BR61" s="184">
        <v>166320.84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0</v>
      </c>
      <c r="BZ61" s="184">
        <v>0</v>
      </c>
      <c r="CA61" s="184">
        <v>969.13000000000011</v>
      </c>
      <c r="CB61" s="184">
        <v>0</v>
      </c>
      <c r="CC61" s="184">
        <v>81077.930000000008</v>
      </c>
      <c r="CD61" s="249" t="s">
        <v>221</v>
      </c>
      <c r="CE61" s="195">
        <f t="shared" si="0"/>
        <v>7085384.6499999994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1335545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358848</v>
      </c>
      <c r="AD62" s="195">
        <f t="shared" si="1"/>
        <v>5550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9054</v>
      </c>
      <c r="AZ62" s="195">
        <f>ROUND(AZ47+AZ48,0)</f>
        <v>0</v>
      </c>
      <c r="BA62" s="195">
        <f>ROUND(BA47+BA48,0)</f>
        <v>0</v>
      </c>
      <c r="BB62" s="195">
        <f t="shared" si="1"/>
        <v>78135</v>
      </c>
      <c r="BC62" s="195">
        <f t="shared" si="1"/>
        <v>0</v>
      </c>
      <c r="BD62" s="195">
        <f t="shared" si="1"/>
        <v>21485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9538</v>
      </c>
      <c r="BM62" s="195">
        <f t="shared" si="1"/>
        <v>0</v>
      </c>
      <c r="BN62" s="195">
        <f t="shared" si="1"/>
        <v>94146</v>
      </c>
      <c r="BO62" s="195">
        <f t="shared" ref="BO62:CC62" si="2">ROUND(BO47+BO48,0)</f>
        <v>0</v>
      </c>
      <c r="BP62" s="195">
        <f t="shared" si="2"/>
        <v>49292</v>
      </c>
      <c r="BQ62" s="195">
        <f t="shared" si="2"/>
        <v>0</v>
      </c>
      <c r="BR62" s="195">
        <f t="shared" si="2"/>
        <v>41790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270</v>
      </c>
      <c r="CB62" s="195">
        <f t="shared" si="2"/>
        <v>0</v>
      </c>
      <c r="CC62" s="195">
        <f t="shared" si="2"/>
        <v>19211</v>
      </c>
      <c r="CD62" s="249" t="s">
        <v>221</v>
      </c>
      <c r="CE62" s="195">
        <f t="shared" si="0"/>
        <v>2022864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350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1500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287.92</v>
      </c>
      <c r="BS63" s="184">
        <v>0</v>
      </c>
      <c r="BT63" s="184">
        <v>0</v>
      </c>
      <c r="BU63" s="184">
        <v>0</v>
      </c>
      <c r="BV63" s="184">
        <v>0</v>
      </c>
      <c r="BW63" s="184">
        <v>703816.7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9" t="s">
        <v>221</v>
      </c>
      <c r="CE63" s="195">
        <f t="shared" si="0"/>
        <v>705954.62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4">
        <v>650619.93999999994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198985.28000000003</v>
      </c>
      <c r="AD64" s="184">
        <v>0</v>
      </c>
      <c r="AE64" s="184">
        <v>810.94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381.18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130.73000000000002</v>
      </c>
      <c r="BC64" s="184">
        <v>0</v>
      </c>
      <c r="BD64" s="184">
        <v>1817.0900000000001</v>
      </c>
      <c r="BE64" s="184">
        <v>0</v>
      </c>
      <c r="BF64" s="184">
        <v>-78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55</v>
      </c>
      <c r="BM64" s="184">
        <v>0</v>
      </c>
      <c r="BN64" s="184">
        <v>11452.56</v>
      </c>
      <c r="BO64" s="184">
        <v>0</v>
      </c>
      <c r="BP64" s="184">
        <v>8761.92</v>
      </c>
      <c r="BQ64" s="184">
        <v>0</v>
      </c>
      <c r="BR64" s="184">
        <v>366.28999999999996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0</v>
      </c>
      <c r="BZ64" s="184">
        <v>0</v>
      </c>
      <c r="CA64" s="184">
        <v>0</v>
      </c>
      <c r="CB64" s="184">
        <v>0</v>
      </c>
      <c r="CC64" s="184">
        <v>121.53</v>
      </c>
      <c r="CD64" s="249" t="s">
        <v>221</v>
      </c>
      <c r="CE64" s="195">
        <f t="shared" si="0"/>
        <v>873424.46000000008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43.79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91.61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2735.6</v>
      </c>
      <c r="BO65" s="184">
        <v>0</v>
      </c>
      <c r="BP65" s="184">
        <v>657.98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3528.98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401273.76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6662.04</v>
      </c>
      <c r="Q66" s="184">
        <v>0</v>
      </c>
      <c r="R66" s="184">
        <v>0</v>
      </c>
      <c r="S66" s="184">
        <v>0</v>
      </c>
      <c r="T66" s="184">
        <v>126041.8</v>
      </c>
      <c r="U66" s="184">
        <v>600115.06999999995</v>
      </c>
      <c r="V66" s="184">
        <v>10742.44</v>
      </c>
      <c r="W66" s="184">
        <v>5474.04</v>
      </c>
      <c r="X66" s="184">
        <v>21473.9</v>
      </c>
      <c r="Y66" s="184">
        <v>266234.24999999994</v>
      </c>
      <c r="Z66" s="184">
        <v>0</v>
      </c>
      <c r="AA66" s="184">
        <v>0</v>
      </c>
      <c r="AB66" s="184">
        <v>1548650.92</v>
      </c>
      <c r="AC66" s="184">
        <v>13050</v>
      </c>
      <c r="AD66" s="184">
        <v>99532.91</v>
      </c>
      <c r="AE66" s="184">
        <v>382357.6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231974.28</v>
      </c>
      <c r="AL66" s="184">
        <v>328932.27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187740</v>
      </c>
      <c r="BG66" s="184">
        <v>0</v>
      </c>
      <c r="BH66" s="184">
        <v>0</v>
      </c>
      <c r="BI66" s="184">
        <v>0</v>
      </c>
      <c r="BJ66" s="184">
        <v>0</v>
      </c>
      <c r="BK66" s="184">
        <v>0</v>
      </c>
      <c r="BL66" s="184">
        <v>0</v>
      </c>
      <c r="BM66" s="184">
        <v>0</v>
      </c>
      <c r="BN66" s="184">
        <v>18395.54</v>
      </c>
      <c r="BO66" s="184">
        <v>0</v>
      </c>
      <c r="BP66" s="184">
        <v>16135.199999999999</v>
      </c>
      <c r="BQ66" s="184">
        <v>0</v>
      </c>
      <c r="BR66" s="184">
        <v>11732.5</v>
      </c>
      <c r="BS66" s="184">
        <v>0</v>
      </c>
      <c r="BT66" s="184">
        <v>0</v>
      </c>
      <c r="BU66" s="184">
        <v>0</v>
      </c>
      <c r="BV66" s="184">
        <v>86004</v>
      </c>
      <c r="BW66" s="184">
        <v>12000</v>
      </c>
      <c r="BX66" s="184">
        <v>0</v>
      </c>
      <c r="BY66" s="184">
        <v>0</v>
      </c>
      <c r="BZ66" s="184">
        <v>0</v>
      </c>
      <c r="CA66" s="184">
        <v>0</v>
      </c>
      <c r="CB66" s="184">
        <v>0</v>
      </c>
      <c r="CC66" s="184">
        <v>26946.54</v>
      </c>
      <c r="CD66" s="249" t="s">
        <v>221</v>
      </c>
      <c r="CE66" s="195">
        <f t="shared" si="0"/>
        <v>4401469.0599999996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463736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583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18000</v>
      </c>
      <c r="AC67" s="195">
        <f t="shared" si="3"/>
        <v>73002</v>
      </c>
      <c r="AD67" s="195">
        <f t="shared" si="3"/>
        <v>0</v>
      </c>
      <c r="AE67" s="195">
        <f t="shared" si="3"/>
        <v>5427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8</v>
      </c>
      <c r="BC67" s="195">
        <f t="shared" si="3"/>
        <v>0</v>
      </c>
      <c r="BD67" s="195">
        <f t="shared" si="3"/>
        <v>788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</v>
      </c>
      <c r="BM67" s="195">
        <f t="shared" si="3"/>
        <v>0</v>
      </c>
      <c r="BN67" s="195">
        <f t="shared" si="3"/>
        <v>8138</v>
      </c>
      <c r="BO67" s="195">
        <f t="shared" si="3"/>
        <v>0</v>
      </c>
      <c r="BP67" s="195">
        <f t="shared" si="3"/>
        <v>1890</v>
      </c>
      <c r="BQ67" s="195">
        <f t="shared" ref="BQ67:CC67" si="4">ROUND(BQ51+BQ52,0)</f>
        <v>0</v>
      </c>
      <c r="BR67" s="195">
        <f t="shared" si="4"/>
        <v>305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38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571916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37322.58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55.379999999999995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930.8599999999999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313.73</v>
      </c>
      <c r="BM68" s="184">
        <v>0</v>
      </c>
      <c r="BN68" s="184">
        <v>581216.77</v>
      </c>
      <c r="BO68" s="184">
        <v>0</v>
      </c>
      <c r="BP68" s="184">
        <v>64.540000000000006</v>
      </c>
      <c r="BQ68" s="184">
        <v>0</v>
      </c>
      <c r="BR68" s="184">
        <v>193.06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295.83</v>
      </c>
      <c r="CD68" s="249" t="s">
        <v>221</v>
      </c>
      <c r="CE68" s="195">
        <f t="shared" si="0"/>
        <v>620392.75000000012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4">
        <v>84712.47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2984.33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625.45000000000005</v>
      </c>
      <c r="BC69" s="184">
        <v>0</v>
      </c>
      <c r="BD69" s="184">
        <v>-444.95000000000005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57681.39</v>
      </c>
      <c r="BO69" s="184">
        <v>0</v>
      </c>
      <c r="BP69" s="184">
        <v>32565.75</v>
      </c>
      <c r="BQ69" s="184">
        <v>0</v>
      </c>
      <c r="BR69" s="184">
        <v>21119.58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0</v>
      </c>
      <c r="BZ69" s="184">
        <v>0</v>
      </c>
      <c r="CA69" s="184">
        <v>0</v>
      </c>
      <c r="CB69" s="184">
        <v>0</v>
      </c>
      <c r="CC69" s="184">
        <v>0</v>
      </c>
      <c r="CD69" s="184">
        <v>47138.320000000007</v>
      </c>
      <c r="CE69" s="195">
        <f t="shared" si="0"/>
        <v>246382.34000000003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3150</v>
      </c>
      <c r="AD70" s="184">
        <v>950.02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0</v>
      </c>
      <c r="CE70" s="195">
        <f t="shared" si="0"/>
        <v>4100.0200000000004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7479624.9900000002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7245.04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126041.8</v>
      </c>
      <c r="U71" s="195">
        <f t="shared" si="5"/>
        <v>600115.06999999995</v>
      </c>
      <c r="V71" s="195">
        <f t="shared" si="5"/>
        <v>10742.44</v>
      </c>
      <c r="W71" s="195">
        <f t="shared" si="5"/>
        <v>5474.04</v>
      </c>
      <c r="X71" s="195">
        <f t="shared" si="5"/>
        <v>21473.9</v>
      </c>
      <c r="Y71" s="195">
        <f t="shared" si="5"/>
        <v>266234.24999999994</v>
      </c>
      <c r="Z71" s="195">
        <f t="shared" si="5"/>
        <v>0</v>
      </c>
      <c r="AA71" s="195">
        <f t="shared" si="5"/>
        <v>0</v>
      </c>
      <c r="AB71" s="195">
        <f t="shared" si="5"/>
        <v>1566650.92</v>
      </c>
      <c r="AC71" s="195">
        <f t="shared" si="5"/>
        <v>1811492.54</v>
      </c>
      <c r="AD71" s="195">
        <f t="shared" si="5"/>
        <v>121123.9</v>
      </c>
      <c r="AE71" s="195">
        <f t="shared" si="5"/>
        <v>390095.54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232355.46</v>
      </c>
      <c r="AL71" s="195">
        <f t="shared" si="6"/>
        <v>328932.27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38963</v>
      </c>
      <c r="AZ71" s="195">
        <f t="shared" si="6"/>
        <v>0</v>
      </c>
      <c r="BA71" s="195">
        <f t="shared" si="6"/>
        <v>0</v>
      </c>
      <c r="BB71" s="195">
        <f t="shared" si="6"/>
        <v>364067.56999999989</v>
      </c>
      <c r="BC71" s="195">
        <f t="shared" si="6"/>
        <v>0</v>
      </c>
      <c r="BD71" s="195">
        <f t="shared" si="6"/>
        <v>88023.909999999989</v>
      </c>
      <c r="BE71" s="195">
        <f t="shared" si="6"/>
        <v>0</v>
      </c>
      <c r="BF71" s="195">
        <f t="shared" si="6"/>
        <v>187662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48035.06</v>
      </c>
      <c r="BM71" s="195">
        <f t="shared" si="6"/>
        <v>0</v>
      </c>
      <c r="BN71" s="195">
        <f t="shared" si="6"/>
        <v>1273770.32</v>
      </c>
      <c r="BO71" s="195">
        <f t="shared" si="6"/>
        <v>0</v>
      </c>
      <c r="BP71" s="195">
        <f t="shared" ref="BP71:CC71" si="7">SUM(BP61:BP69)-BP70</f>
        <v>339088.64999999997</v>
      </c>
      <c r="BQ71" s="195">
        <f t="shared" si="7"/>
        <v>0</v>
      </c>
      <c r="BR71" s="195">
        <f t="shared" si="7"/>
        <v>242115.19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86042</v>
      </c>
      <c r="BW71" s="195">
        <f t="shared" si="7"/>
        <v>715816.7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1239.1300000000001</v>
      </c>
      <c r="CB71" s="195">
        <f t="shared" si="7"/>
        <v>0</v>
      </c>
      <c r="CC71" s="195">
        <f t="shared" si="7"/>
        <v>127652.83</v>
      </c>
      <c r="CD71" s="245">
        <f>CD69-CD70</f>
        <v>47138.320000000007</v>
      </c>
      <c r="CE71" s="195">
        <f>SUM(CE61:CE69)-CE70</f>
        <v>16527216.84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4">
        <v>13205073.599999998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56050.080000000002</v>
      </c>
      <c r="Q73" s="184">
        <v>0</v>
      </c>
      <c r="R73" s="184">
        <v>0</v>
      </c>
      <c r="S73" s="184">
        <v>0</v>
      </c>
      <c r="T73" s="184">
        <v>195051.08000000005</v>
      </c>
      <c r="U73" s="184">
        <v>2747582.3</v>
      </c>
      <c r="V73" s="184">
        <v>109941.5</v>
      </c>
      <c r="W73" s="184">
        <v>39458.949999999997</v>
      </c>
      <c r="X73" s="184">
        <v>554995.45000000007</v>
      </c>
      <c r="Y73" s="184">
        <v>1235645.0099999998</v>
      </c>
      <c r="Z73" s="184">
        <v>0</v>
      </c>
      <c r="AA73" s="184">
        <v>0</v>
      </c>
      <c r="AB73" s="184">
        <v>9991731.5800000019</v>
      </c>
      <c r="AC73" s="184">
        <v>9369541.2300000004</v>
      </c>
      <c r="AD73" s="184">
        <v>961163.36</v>
      </c>
      <c r="AE73" s="184">
        <v>941744.38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832312.3</v>
      </c>
      <c r="AL73" s="184">
        <v>1219603.2999999998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41459894.119999997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13205073.599999998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56050.080000000002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195051.08000000005</v>
      </c>
      <c r="U75" s="195">
        <f t="shared" si="9"/>
        <v>2747582.3</v>
      </c>
      <c r="V75" s="195">
        <f t="shared" si="9"/>
        <v>109941.5</v>
      </c>
      <c r="W75" s="195">
        <f t="shared" si="9"/>
        <v>39458.949999999997</v>
      </c>
      <c r="X75" s="195">
        <f t="shared" si="9"/>
        <v>554995.45000000007</v>
      </c>
      <c r="Y75" s="195">
        <f t="shared" si="9"/>
        <v>1235645.0099999998</v>
      </c>
      <c r="Z75" s="195">
        <f t="shared" si="9"/>
        <v>0</v>
      </c>
      <c r="AA75" s="195">
        <f t="shared" si="9"/>
        <v>0</v>
      </c>
      <c r="AB75" s="195">
        <f t="shared" si="9"/>
        <v>9991731.5800000019</v>
      </c>
      <c r="AC75" s="195">
        <f t="shared" si="9"/>
        <v>9369541.2300000004</v>
      </c>
      <c r="AD75" s="195">
        <f t="shared" si="9"/>
        <v>961163.36</v>
      </c>
      <c r="AE75" s="195">
        <f t="shared" si="9"/>
        <v>941744.38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832312.3</v>
      </c>
      <c r="AL75" s="195">
        <f t="shared" si="9"/>
        <v>1219603.2999999998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41459894.119999997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2685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12986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12986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f>3.5*2080</f>
        <v>7280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7280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158038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158038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195</v>
      </c>
      <c r="D111" s="174">
        <v>6453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5">
      <c r="A128" s="173" t="s">
        <v>292</v>
      </c>
      <c r="B128" s="172" t="s">
        <v>256</v>
      </c>
      <c r="C128" s="189">
        <v>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92+38</f>
        <v>130</v>
      </c>
      <c r="C138" s="189">
        <f>1+11</f>
        <v>12</v>
      </c>
      <c r="D138" s="174">
        <f>195-130-12</f>
        <v>53</v>
      </c>
      <c r="E138" s="175">
        <f>SUM(B138:D138)</f>
        <v>195</v>
      </c>
    </row>
    <row r="139" spans="1:6" ht="12.6" customHeight="1" x14ac:dyDescent="0.25">
      <c r="A139" s="173" t="s">
        <v>215</v>
      </c>
      <c r="B139" s="174">
        <f>3326+1345</f>
        <v>4671</v>
      </c>
      <c r="C139" s="189">
        <f>24+278</f>
        <v>302</v>
      </c>
      <c r="D139" s="174">
        <f>6453-302-4671</f>
        <v>1480</v>
      </c>
      <c r="E139" s="175">
        <f>SUM(B139:D139)</f>
        <v>6453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29484456</f>
        <v>29484456</v>
      </c>
      <c r="C141" s="189">
        <f>1591891</f>
        <v>1591891</v>
      </c>
      <c r="D141" s="174">
        <f>41459895-C141-B141</f>
        <v>10383548</v>
      </c>
      <c r="E141" s="175">
        <f>SUM(B141:D141)</f>
        <v>41459895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464199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10740</f>
        <v>10740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65518-9968</f>
        <v>55550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1069368-5620+49882-12732+4307</f>
        <v>1105205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19190-12149</f>
        <v>7041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384940.48</f>
        <v>384940.48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2022864-2027925</f>
        <v>-5061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250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2022864.48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560004</f>
        <v>560004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50686+9703</f>
        <v>60389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620393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73572+8566-35000</f>
        <v>47138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47138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5398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72620</f>
        <v>72620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78018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0</v>
      </c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405115.98</v>
      </c>
      <c r="C197" s="189"/>
      <c r="D197" s="174"/>
      <c r="E197" s="175">
        <f t="shared" si="10"/>
        <v>405115.98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8333.9</v>
      </c>
      <c r="C199" s="189"/>
      <c r="D199" s="174"/>
      <c r="E199" s="175">
        <f t="shared" si="10"/>
        <v>8333.9</v>
      </c>
    </row>
    <row r="200" spans="1:8" ht="12.6" customHeight="1" x14ac:dyDescent="0.25">
      <c r="A200" s="173" t="s">
        <v>337</v>
      </c>
      <c r="B200" s="174">
        <f>3700051.74-6000</f>
        <v>3694051.74</v>
      </c>
      <c r="C200" s="189">
        <f>187417+6000</f>
        <v>193417</v>
      </c>
      <c r="D200" s="174">
        <v>17100</v>
      </c>
      <c r="E200" s="175">
        <f t="shared" si="10"/>
        <v>3870368.74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4107501.62</v>
      </c>
      <c r="C204" s="191">
        <f>SUM(C195:C203)</f>
        <v>193417</v>
      </c>
      <c r="D204" s="175">
        <f>SUM(D195:D203)</f>
        <v>17100</v>
      </c>
      <c r="E204" s="175">
        <f>SUM(E195:E203)</f>
        <v>4283818.62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0</v>
      </c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0</v>
      </c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>
        <v>65616.36</v>
      </c>
      <c r="C211" s="189">
        <v>39370</v>
      </c>
      <c r="D211" s="174"/>
      <c r="E211" s="175">
        <f t="shared" si="11"/>
        <v>104986.36</v>
      </c>
      <c r="H211" s="259"/>
    </row>
    <row r="212" spans="1:8" ht="12.6" customHeight="1" x14ac:dyDescent="0.25">
      <c r="A212" s="173" t="s">
        <v>336</v>
      </c>
      <c r="B212" s="174">
        <v>2778.19</v>
      </c>
      <c r="C212" s="189">
        <v>1667</v>
      </c>
      <c r="D212" s="174"/>
      <c r="E212" s="175">
        <f t="shared" si="11"/>
        <v>4445.1900000000005</v>
      </c>
      <c r="H212" s="259"/>
    </row>
    <row r="213" spans="1:8" ht="12.6" customHeight="1" x14ac:dyDescent="0.25">
      <c r="A213" s="173" t="s">
        <v>337</v>
      </c>
      <c r="B213" s="174">
        <v>1198982.22</v>
      </c>
      <c r="C213" s="189">
        <f>530879</f>
        <v>530879</v>
      </c>
      <c r="D213" s="174">
        <f>14250+5036-4317</f>
        <v>14969</v>
      </c>
      <c r="E213" s="175">
        <f t="shared" si="11"/>
        <v>1714892.22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-4.9999999988358468E-2</v>
      </c>
      <c r="C215" s="189"/>
      <c r="D215" s="174"/>
      <c r="E215" s="175">
        <f t="shared" si="11"/>
        <v>-4.9999999988358468E-2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1267376.72</v>
      </c>
      <c r="C217" s="191">
        <f>SUM(C208:C216)</f>
        <v>571916</v>
      </c>
      <c r="D217" s="175">
        <f>SUM(D208:D216)</f>
        <v>14969</v>
      </c>
      <c r="E217" s="175">
        <f>SUM(E208:E216)</f>
        <v>1824323.72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5" t="s">
        <v>1255</v>
      </c>
      <c r="C220" s="34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62345</v>
      </c>
      <c r="D221" s="172">
        <f>C221</f>
        <v>62345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18181561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1770833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486735+813694+3920610-3017008</f>
        <v>2204031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612872+1666</f>
        <v>614538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22770963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462781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462781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23296089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4699001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6354348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4432654+30000</f>
        <v>4462654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69064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6659759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f>3014661</f>
        <v>3014661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3014661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405116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8334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3870368</f>
        <v>3870368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4283818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1824324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2459494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6088000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6088000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18221914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697853+733858+31404</f>
        <v>1463115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991409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649213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3883000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6986737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11235177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18221914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18221914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41459895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41459895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62345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22770964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462781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23296090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18163805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4100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4100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18167905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7054297+31088</f>
        <v>7085385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2022864</f>
        <v>2022864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705955</f>
        <v>705955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873425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3529</f>
        <v>3529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4401468.6400000006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571917</f>
        <v>571917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620393</f>
        <v>620393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47138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72620+5398</f>
        <v>78018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16531318-16410093</f>
        <v>121225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16531317.640000001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1636587.3599999994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90526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1727113.3599999994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1727113.3599999994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The Regional Hospital for Respiratory and Complex Care   H-0     FYE 06/30/2017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195</v>
      </c>
      <c r="C414" s="194">
        <f>E138</f>
        <v>195</v>
      </c>
      <c r="D414" s="179"/>
    </row>
    <row r="415" spans="1:5" ht="12.6" customHeight="1" x14ac:dyDescent="0.25">
      <c r="A415" s="179" t="s">
        <v>464</v>
      </c>
      <c r="B415" s="179">
        <f>D111</f>
        <v>6453</v>
      </c>
      <c r="C415" s="179">
        <f>E139</f>
        <v>6453</v>
      </c>
      <c r="D415" s="194">
        <f>SUM(C59:H59)+N59</f>
        <v>6453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7085385</v>
      </c>
      <c r="C427" s="179">
        <f t="shared" ref="C427:C434" si="13">CE61</f>
        <v>7085384.6499999994</v>
      </c>
      <c r="D427" s="179"/>
    </row>
    <row r="428" spans="1:7" ht="12.6" customHeight="1" x14ac:dyDescent="0.25">
      <c r="A428" s="179" t="s">
        <v>3</v>
      </c>
      <c r="B428" s="179">
        <f t="shared" si="12"/>
        <v>2022864</v>
      </c>
      <c r="C428" s="179">
        <f t="shared" si="13"/>
        <v>2022864</v>
      </c>
      <c r="D428" s="179">
        <f>D173</f>
        <v>2022864.48</v>
      </c>
    </row>
    <row r="429" spans="1:7" ht="12.6" customHeight="1" x14ac:dyDescent="0.25">
      <c r="A429" s="179" t="s">
        <v>236</v>
      </c>
      <c r="B429" s="179">
        <f t="shared" si="12"/>
        <v>705955</v>
      </c>
      <c r="C429" s="179">
        <f t="shared" si="13"/>
        <v>705954.62</v>
      </c>
      <c r="D429" s="179"/>
    </row>
    <row r="430" spans="1:7" ht="12.6" customHeight="1" x14ac:dyDescent="0.25">
      <c r="A430" s="179" t="s">
        <v>237</v>
      </c>
      <c r="B430" s="179">
        <f t="shared" si="12"/>
        <v>873425</v>
      </c>
      <c r="C430" s="179">
        <f t="shared" si="13"/>
        <v>873424.46000000008</v>
      </c>
      <c r="D430" s="179"/>
    </row>
    <row r="431" spans="1:7" ht="12.6" customHeight="1" x14ac:dyDescent="0.25">
      <c r="A431" s="179" t="s">
        <v>444</v>
      </c>
      <c r="B431" s="179">
        <f t="shared" si="12"/>
        <v>3529</v>
      </c>
      <c r="C431" s="179">
        <f t="shared" si="13"/>
        <v>3528.98</v>
      </c>
      <c r="D431" s="179"/>
    </row>
    <row r="432" spans="1:7" ht="12.6" customHeight="1" x14ac:dyDescent="0.25">
      <c r="A432" s="179" t="s">
        <v>445</v>
      </c>
      <c r="B432" s="179">
        <f t="shared" si="12"/>
        <v>4401468.6400000006</v>
      </c>
      <c r="C432" s="179">
        <f t="shared" si="13"/>
        <v>4401469.0599999996</v>
      </c>
      <c r="D432" s="179"/>
    </row>
    <row r="433" spans="1:7" ht="12.6" customHeight="1" x14ac:dyDescent="0.25">
      <c r="A433" s="179" t="s">
        <v>6</v>
      </c>
      <c r="B433" s="179">
        <f t="shared" si="12"/>
        <v>571917</v>
      </c>
      <c r="C433" s="179">
        <f>CE67</f>
        <v>571916</v>
      </c>
      <c r="D433" s="179">
        <f>C217</f>
        <v>571916</v>
      </c>
    </row>
    <row r="434" spans="1:7" ht="12.6" customHeight="1" x14ac:dyDescent="0.25">
      <c r="A434" s="179" t="s">
        <v>474</v>
      </c>
      <c r="B434" s="179">
        <f t="shared" si="12"/>
        <v>620393</v>
      </c>
      <c r="C434" s="179">
        <f t="shared" si="13"/>
        <v>620392.75000000012</v>
      </c>
      <c r="D434" s="179">
        <f>D177</f>
        <v>620393</v>
      </c>
    </row>
    <row r="435" spans="1:7" ht="12.6" customHeight="1" x14ac:dyDescent="0.25">
      <c r="A435" s="179" t="s">
        <v>447</v>
      </c>
      <c r="B435" s="179">
        <f t="shared" si="12"/>
        <v>47138</v>
      </c>
      <c r="C435" s="179"/>
      <c r="D435" s="179">
        <f>D181</f>
        <v>47138</v>
      </c>
    </row>
    <row r="436" spans="1:7" ht="12.6" customHeight="1" x14ac:dyDescent="0.25">
      <c r="A436" s="179" t="s">
        <v>475</v>
      </c>
      <c r="B436" s="179">
        <f t="shared" si="12"/>
        <v>78018</v>
      </c>
      <c r="C436" s="179"/>
      <c r="D436" s="179">
        <f>D186</f>
        <v>78018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125156</v>
      </c>
      <c r="C438" s="194">
        <f>CD69</f>
        <v>47138.320000000007</v>
      </c>
      <c r="D438" s="194">
        <f>D181+D186+D190</f>
        <v>125156</v>
      </c>
    </row>
    <row r="439" spans="1:7" ht="12.6" customHeight="1" x14ac:dyDescent="0.25">
      <c r="A439" s="179" t="s">
        <v>451</v>
      </c>
      <c r="B439" s="194">
        <f>C389</f>
        <v>121225</v>
      </c>
      <c r="C439" s="194">
        <f>SUM(C69:CC69)</f>
        <v>199244.02000000002</v>
      </c>
      <c r="D439" s="179"/>
    </row>
    <row r="440" spans="1:7" ht="12.6" customHeight="1" x14ac:dyDescent="0.25">
      <c r="A440" s="179" t="s">
        <v>477</v>
      </c>
      <c r="B440" s="194">
        <f>B438+B439</f>
        <v>246381</v>
      </c>
      <c r="C440" s="194">
        <f>CE69</f>
        <v>246382.34000000003</v>
      </c>
      <c r="D440" s="179"/>
    </row>
    <row r="441" spans="1:7" ht="12.6" customHeight="1" x14ac:dyDescent="0.25">
      <c r="A441" s="179" t="s">
        <v>478</v>
      </c>
      <c r="B441" s="179">
        <f>D390</f>
        <v>16531317.640000001</v>
      </c>
      <c r="C441" s="179">
        <f>SUM(C427:C437)+C440</f>
        <v>16531316.859999999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62345</v>
      </c>
      <c r="C444" s="179">
        <f>C363</f>
        <v>62345</v>
      </c>
      <c r="D444" s="179"/>
    </row>
    <row r="445" spans="1:7" ht="12.6" customHeight="1" x14ac:dyDescent="0.25">
      <c r="A445" s="179" t="s">
        <v>343</v>
      </c>
      <c r="B445" s="179">
        <f>D229</f>
        <v>22770963</v>
      </c>
      <c r="C445" s="179">
        <f>C364</f>
        <v>22770964</v>
      </c>
      <c r="D445" s="179"/>
    </row>
    <row r="446" spans="1:7" ht="12.6" customHeight="1" x14ac:dyDescent="0.25">
      <c r="A446" s="179" t="s">
        <v>351</v>
      </c>
      <c r="B446" s="179">
        <f>D236</f>
        <v>462781</v>
      </c>
      <c r="C446" s="179">
        <f>C365</f>
        <v>462781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23296089</v>
      </c>
      <c r="C448" s="179">
        <f>D367</f>
        <v>23296090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462781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4100</v>
      </c>
      <c r="C458" s="194">
        <f>CE70</f>
        <v>4100.0200000000004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41459895</v>
      </c>
      <c r="C463" s="194">
        <f>CE73</f>
        <v>41459894.119999997</v>
      </c>
      <c r="D463" s="194">
        <f>E141+E147+E153</f>
        <v>41459895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41459895</v>
      </c>
      <c r="C465" s="194">
        <f>CE75</f>
        <v>41459894.119999997</v>
      </c>
      <c r="D465" s="194">
        <f>D463+D464</f>
        <v>41459895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405116</v>
      </c>
      <c r="C470" s="179">
        <f>E197</f>
        <v>405115.98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8334</v>
      </c>
      <c r="C472" s="179">
        <f>E199</f>
        <v>8333.9</v>
      </c>
      <c r="D472" s="179"/>
    </row>
    <row r="473" spans="1:7" ht="12.6" customHeight="1" x14ac:dyDescent="0.25">
      <c r="A473" s="179" t="s">
        <v>495</v>
      </c>
      <c r="B473" s="179">
        <f t="shared" si="14"/>
        <v>3870368</v>
      </c>
      <c r="C473" s="179">
        <f>SUM(E200:E201)</f>
        <v>3870368.74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4283818</v>
      </c>
      <c r="C476" s="179">
        <f>E204</f>
        <v>4283818.62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1824324</v>
      </c>
      <c r="C478" s="179">
        <f>E217</f>
        <v>1824323.72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18221914</v>
      </c>
    </row>
    <row r="482" spans="1:12" ht="12.6" customHeight="1" x14ac:dyDescent="0.25">
      <c r="A482" s="180" t="s">
        <v>499</v>
      </c>
      <c r="C482" s="180">
        <f>D339</f>
        <v>18221914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The Regional Hospital for Respiratory and Complex Care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7961090.4100000001</v>
      </c>
      <c r="C498" s="240">
        <f>E71</f>
        <v>7479624.9900000002</v>
      </c>
      <c r="D498" s="240">
        <v>7217</v>
      </c>
      <c r="E498" s="180">
        <f>E59</f>
        <v>6453</v>
      </c>
      <c r="F498" s="263">
        <f t="shared" si="15"/>
        <v>1103.102453928225</v>
      </c>
      <c r="G498" s="263">
        <f t="shared" si="15"/>
        <v>1159.0926685262668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10183.64</v>
      </c>
      <c r="C509" s="240">
        <f>P71</f>
        <v>7245.04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110822.93</v>
      </c>
      <c r="C513" s="240">
        <f>T71</f>
        <v>126041.8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444587.76</v>
      </c>
      <c r="C514" s="240">
        <f>U71</f>
        <v>600115.06999999995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6556.03</v>
      </c>
      <c r="C515" s="240">
        <f>V71</f>
        <v>10742.44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5474.04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40660.74</v>
      </c>
      <c r="C517" s="240">
        <f>X71</f>
        <v>21473.9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231670.99</v>
      </c>
      <c r="C518" s="240">
        <f>Y71</f>
        <v>266234.24999999994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1881673.95</v>
      </c>
      <c r="C521" s="240">
        <f>AB71</f>
        <v>1566650.92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1985902.9199999997</v>
      </c>
      <c r="C522" s="240">
        <f>AC71</f>
        <v>1811492.54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93778.99</v>
      </c>
      <c r="C523" s="240">
        <f>AD71</f>
        <v>121123.9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432290.02</v>
      </c>
      <c r="C524" s="240">
        <f>AE71</f>
        <v>390095.54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191869.71</v>
      </c>
      <c r="C530" s="240">
        <f>AK71</f>
        <v>232355.46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45184.14</v>
      </c>
      <c r="C531" s="240">
        <f>AL71</f>
        <v>328932.27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43703.259999999995</v>
      </c>
      <c r="C544" s="240">
        <f>AY71</f>
        <v>38963</v>
      </c>
      <c r="D544" s="240">
        <v>13680</v>
      </c>
      <c r="E544" s="180">
        <f>AY59</f>
        <v>12986</v>
      </c>
      <c r="F544" s="263">
        <f t="shared" ref="F544:G550" si="19">IF(B544=0,"",IF(D544=0,"",B544/D544))</f>
        <v>3.1946827485380114</v>
      </c>
      <c r="G544" s="263">
        <f t="shared" si="19"/>
        <v>3.0003850300323425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396047.86</v>
      </c>
      <c r="C547" s="240">
        <f>BB71</f>
        <v>364067.56999999989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140928.32999999999</v>
      </c>
      <c r="C549" s="240">
        <f>BD71</f>
        <v>88023.909999999989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20943</v>
      </c>
      <c r="E550" s="180">
        <f>BE59</f>
        <v>20943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187795.38</v>
      </c>
      <c r="C551" s="240">
        <f>BF71</f>
        <v>187662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49314.299999999996</v>
      </c>
      <c r="C557" s="240">
        <f>BL71</f>
        <v>48035.06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1392650.0899999999</v>
      </c>
      <c r="C559" s="240">
        <f>BN71</f>
        <v>1273770.32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350127.03</v>
      </c>
      <c r="C561" s="240">
        <f>BP71</f>
        <v>339088.64999999997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268429.67</v>
      </c>
      <c r="C563" s="240">
        <f>BR71</f>
        <v>242115.19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84601.95</v>
      </c>
      <c r="C567" s="240">
        <f>BV71</f>
        <v>86042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634250.64999999991</v>
      </c>
      <c r="C568" s="240">
        <f>BW71</f>
        <v>715816.7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1239.1300000000001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140262.60999999999</v>
      </c>
      <c r="C574" s="240">
        <f>CC71</f>
        <v>127652.83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33070</v>
      </c>
      <c r="C575" s="240">
        <f>CD71</f>
        <v>47138.320000000007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18258</v>
      </c>
      <c r="E612" s="180">
        <f>SUM(C624:D647)+SUM(C668:D713)</f>
        <v>14786705.040000003</v>
      </c>
      <c r="F612" s="180">
        <f>CE64-(AX64+BD64+BE64+BG64+BJ64+BN64+BP64+BQ64+CB64+CC64+CD64)</f>
        <v>851271.3600000001</v>
      </c>
      <c r="G612" s="180">
        <f>CE77-(AX77+AY77+BD77+BE77+BG77+BJ77+BN77+BP77+BQ77+CB77+CC77+CD77)</f>
        <v>12986</v>
      </c>
      <c r="H612" s="197">
        <f>CE60-(AX60+AY60+AZ60+BD60+BE60+BG60+BJ60+BN60+BO60+BP60+BQ60+BR60+CB60+CC60+CD60)</f>
        <v>65.77000000000001</v>
      </c>
      <c r="I612" s="180">
        <f>CE78-(AX78+AY78+AZ78+BD78+BE78+BF78+BG78+BJ78+BN78+BO78+BP78+BQ78+BR78+CB78+CC78+CD78)</f>
        <v>7280</v>
      </c>
      <c r="J612" s="180">
        <f>CE79-(AX79+AY79+AZ79+BA79+BD79+BE79+BF79+BG79+BJ79+BN79+BO79+BP79+BQ79+BR79+CB79+CC79+CD79)</f>
        <v>158038</v>
      </c>
      <c r="K612" s="180">
        <f>CE75-(AW75+AX75+AY75+AZ75+BA75+BB75+BC75+BD75+BE75+BF75+BG75+BH75+BI75+BJ75+BK75+BL75+BM75+BN75+BO75+BP75+BQ75+BR75+BS75+BT75+BU75+BV75+BW75+BX75+CB75+CC75+CD75)</f>
        <v>41459894.119999997</v>
      </c>
      <c r="L612" s="197">
        <f>CE80-(AW80+AX80+AY80+AZ80+BA80+BB80+BC80+BD80+BE80+BF80+BG80+BH80+BI80+BJ80+BK80+BL80+BM80+BN80+BO80+BP80+BQ80+BR80+BS80+BT80+BU80+BV80+BW80+BX80+BY80+BZ80+CA80+CB80+CC80+CD80)</f>
        <v>23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47138.320000000007</v>
      </c>
      <c r="D615" s="266">
        <f>SUM(C614:C615)</f>
        <v>47138.320000000007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1273770.32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127652.83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339088.64999999997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1740511.8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88023.909999999989</v>
      </c>
      <c r="D624" s="180">
        <f>(D615/D612)*BD76</f>
        <v>0</v>
      </c>
      <c r="E624" s="180">
        <f>(E623/E612)*SUM(C624:D624)</f>
        <v>10361.108416154486</v>
      </c>
      <c r="F624" s="180">
        <f>SUM(C624:E624)</f>
        <v>98385.018416154475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38963</v>
      </c>
      <c r="D625" s="180">
        <f>(D615/D612)*AY76</f>
        <v>0</v>
      </c>
      <c r="E625" s="180">
        <f>(E623/E612)*SUM(C625:D625)</f>
        <v>4586.2523855010222</v>
      </c>
      <c r="F625" s="180">
        <f>(F624/F612)*AY64</f>
        <v>0</v>
      </c>
      <c r="G625" s="180">
        <f>SUM(C625:F625)</f>
        <v>43549.252385501022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242115.19</v>
      </c>
      <c r="D626" s="180">
        <f>(D615/D612)*BR76</f>
        <v>0</v>
      </c>
      <c r="E626" s="180">
        <f>(E623/E612)*SUM(C626:D626)</f>
        <v>28498.867328068507</v>
      </c>
      <c r="F626" s="180">
        <f>(F624/F612)*BR64</f>
        <v>42.333678881964516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270656.39100695052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187662</v>
      </c>
      <c r="D629" s="180">
        <f>(D615/D612)*BF76</f>
        <v>0</v>
      </c>
      <c r="E629" s="180">
        <f>(E623/E612)*SUM(C629:D629)</f>
        <v>22089.29741467271</v>
      </c>
      <c r="F629" s="180">
        <f>(F624/F612)*BF64</f>
        <v>-9.0147886996457256</v>
      </c>
      <c r="G629" s="180">
        <f>(G625/G612)*BF77</f>
        <v>0</v>
      </c>
      <c r="H629" s="180">
        <f>(H628/H612)*BF60</f>
        <v>0</v>
      </c>
      <c r="I629" s="180">
        <f>SUM(C629:H629)</f>
        <v>209742.28262597305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364067.56999999989</v>
      </c>
      <c r="D632" s="180">
        <f>(D615/D612)*BB76</f>
        <v>0</v>
      </c>
      <c r="E632" s="180">
        <f>(E623/E612)*SUM(C632:D632)</f>
        <v>42853.624243411956</v>
      </c>
      <c r="F632" s="180">
        <f>(F624/F612)*BB64</f>
        <v>15.109017009034433</v>
      </c>
      <c r="G632" s="180">
        <f>(G625/G612)*BB77</f>
        <v>0</v>
      </c>
      <c r="H632" s="180">
        <f>(H628/H612)*BB60</f>
        <v>15596.589963757675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48035.06</v>
      </c>
      <c r="D637" s="180">
        <f>(D615/D612)*BL76</f>
        <v>0</v>
      </c>
      <c r="E637" s="180">
        <f>(E623/E612)*SUM(C637:D637)</f>
        <v>5654.10539518735</v>
      </c>
      <c r="F637" s="180">
        <f>(F624/F612)*BL64</f>
        <v>6.3565817753912164</v>
      </c>
      <c r="G637" s="180">
        <f>(G625/G612)*BL77</f>
        <v>0</v>
      </c>
      <c r="H637" s="180">
        <f>(H628/H612)*BL60</f>
        <v>1892.9898109046255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86042</v>
      </c>
      <c r="D642" s="180">
        <f>(D615/D612)*BV76</f>
        <v>0</v>
      </c>
      <c r="E642" s="180">
        <f>(E623/E612)*SUM(C642:D642)</f>
        <v>10127.821978627902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715816.7</v>
      </c>
      <c r="D643" s="180">
        <f>(D615/D612)*BW76</f>
        <v>0</v>
      </c>
      <c r="E643" s="180">
        <f>(E623/E612)*SUM(C643:D643)</f>
        <v>84257.270948244986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1374365.1979389188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1239.1300000000001</v>
      </c>
      <c r="D647" s="180">
        <f>(D615/D612)*CA76</f>
        <v>0</v>
      </c>
      <c r="E647" s="180">
        <f>(E623/E612)*SUM(C647:D647)</f>
        <v>145.85537351964382</v>
      </c>
      <c r="F647" s="180">
        <f>(F624/F612)*CA64</f>
        <v>0</v>
      </c>
      <c r="G647" s="180">
        <f>(G625/G612)*CA77</f>
        <v>0</v>
      </c>
      <c r="H647" s="180">
        <f>(H628/H612)*CA60</f>
        <v>41.151952410970118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1426.137325930614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3559614.6799999997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7479624.9900000002</v>
      </c>
      <c r="D670" s="180">
        <f>(D615/D612)*E76</f>
        <v>47138.320000000007</v>
      </c>
      <c r="E670" s="180">
        <f>(E623/E612)*SUM(C670:D670)</f>
        <v>885959.40214021178</v>
      </c>
      <c r="F670" s="180">
        <f>(F624/F612)*E64</f>
        <v>75194.8882420023</v>
      </c>
      <c r="G670" s="180">
        <f>(G625/G612)*E77</f>
        <v>43549.252385501022</v>
      </c>
      <c r="H670" s="180">
        <f>(H628/H612)*E60</f>
        <v>197241.30790577977</v>
      </c>
      <c r="I670" s="180">
        <f>(I629/I612)*E78</f>
        <v>209742.28262597305</v>
      </c>
      <c r="J670" s="180">
        <f>(J630/J612)*E79</f>
        <v>0</v>
      </c>
      <c r="K670" s="180">
        <f>(K644/K612)*E75</f>
        <v>437738.54172259499</v>
      </c>
      <c r="L670" s="180">
        <f>(L647/L612)*E80</f>
        <v>1426.137325930614</v>
      </c>
      <c r="M670" s="180">
        <f t="shared" si="20"/>
        <v>1897990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7245.04</v>
      </c>
      <c r="D681" s="180">
        <f>(D615/D612)*P76</f>
        <v>0</v>
      </c>
      <c r="E681" s="180">
        <f>(E623/E612)*SUM(C681:D681)</f>
        <v>852.79834671484036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1858.0191997290187</v>
      </c>
      <c r="L681" s="180">
        <f>(L647/L612)*P80</f>
        <v>0</v>
      </c>
      <c r="M681" s="180">
        <f t="shared" si="20"/>
        <v>2711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126041.8</v>
      </c>
      <c r="D685" s="180">
        <f>(D615/D612)*T76</f>
        <v>0</v>
      </c>
      <c r="E685" s="180">
        <f>(E623/E612)*SUM(C685:D685)</f>
        <v>14836.113900953284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6465.8007904338565</v>
      </c>
      <c r="L685" s="180">
        <f>(L647/L612)*T80</f>
        <v>0</v>
      </c>
      <c r="M685" s="180">
        <f t="shared" si="20"/>
        <v>21302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600115.06999999995</v>
      </c>
      <c r="D686" s="180">
        <f>(D615/D612)*U76</f>
        <v>0</v>
      </c>
      <c r="E686" s="180">
        <f>(E623/E612)*SUM(C686:D686)</f>
        <v>70638.276605051273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91080.345759285556</v>
      </c>
      <c r="L686" s="180">
        <f>(L647/L612)*U80</f>
        <v>0</v>
      </c>
      <c r="M686" s="180">
        <f t="shared" si="20"/>
        <v>161719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10742.44</v>
      </c>
      <c r="D687" s="180">
        <f>(D615/D612)*V76</f>
        <v>0</v>
      </c>
      <c r="E687" s="180">
        <f>(E623/E612)*SUM(C687:D687)</f>
        <v>1264.4699093011729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3644.480397655238</v>
      </c>
      <c r="L687" s="180">
        <f>(L647/L612)*V80</f>
        <v>0</v>
      </c>
      <c r="M687" s="180">
        <f t="shared" si="20"/>
        <v>4909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5474.04</v>
      </c>
      <c r="D688" s="180">
        <f>(D615/D612)*W76</f>
        <v>0</v>
      </c>
      <c r="E688" s="180">
        <f>(E623/E612)*SUM(C688:D688)</f>
        <v>644.33767955054839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1308.0353623250378</v>
      </c>
      <c r="L688" s="180">
        <f>(L647/L612)*W80</f>
        <v>0</v>
      </c>
      <c r="M688" s="180">
        <f t="shared" si="20"/>
        <v>1952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21473.9</v>
      </c>
      <c r="D689" s="180">
        <f>(D615/D612)*X76</f>
        <v>0</v>
      </c>
      <c r="E689" s="180">
        <f>(E623/E612)*SUM(C689:D689)</f>
        <v>2527.6473860075048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18397.69366720345</v>
      </c>
      <c r="L689" s="180">
        <f>(L647/L612)*X80</f>
        <v>0</v>
      </c>
      <c r="M689" s="180">
        <f t="shared" si="20"/>
        <v>20925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266234.24999999994</v>
      </c>
      <c r="D690" s="180">
        <f>(D615/D612)*Y76</f>
        <v>0</v>
      </c>
      <c r="E690" s="180">
        <f>(E623/E612)*SUM(C690:D690)</f>
        <v>31337.870907388427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40960.72927334546</v>
      </c>
      <c r="L690" s="180">
        <f>(L647/L612)*Y80</f>
        <v>0</v>
      </c>
      <c r="M690" s="180">
        <f t="shared" si="20"/>
        <v>72299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1566650.92</v>
      </c>
      <c r="D693" s="180">
        <f>(D615/D612)*AB76</f>
        <v>0</v>
      </c>
      <c r="E693" s="180">
        <f>(E623/E612)*SUM(C693:D693)</f>
        <v>184407.16882933478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331218.60154666624</v>
      </c>
      <c r="L693" s="180">
        <f>(L647/L612)*AB80</f>
        <v>0</v>
      </c>
      <c r="M693" s="180">
        <f t="shared" si="20"/>
        <v>515626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1811492.54</v>
      </c>
      <c r="D694" s="180">
        <f>(D615/D612)*AC76</f>
        <v>0</v>
      </c>
      <c r="E694" s="180">
        <f>(E623/E612)*SUM(C694:D694)</f>
        <v>213226.95847065951</v>
      </c>
      <c r="F694" s="180">
        <f>(F624/F612)*AC64</f>
        <v>22997.567353074879</v>
      </c>
      <c r="G694" s="180">
        <f>(G625/G612)*AC77</f>
        <v>0</v>
      </c>
      <c r="H694" s="180">
        <f>(H628/H612)*AC60</f>
        <v>55884.351374097416</v>
      </c>
      <c r="I694" s="180">
        <f>(I629/I612)*AC78</f>
        <v>0</v>
      </c>
      <c r="J694" s="180">
        <f>(J630/J612)*AC79</f>
        <v>0</v>
      </c>
      <c r="K694" s="180">
        <f>(K644/K612)*AC75</f>
        <v>310593.44603955332</v>
      </c>
      <c r="L694" s="180">
        <f>(L647/L612)*AC80</f>
        <v>0</v>
      </c>
      <c r="M694" s="180">
        <f t="shared" si="20"/>
        <v>602702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121123.9</v>
      </c>
      <c r="D695" s="180">
        <f>(D615/D612)*AD76</f>
        <v>0</v>
      </c>
      <c r="E695" s="180">
        <f>(E623/E612)*SUM(C695:D695)</f>
        <v>14257.238285455105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31861.863122337283</v>
      </c>
      <c r="L695" s="180">
        <f>(L647/L612)*AD80</f>
        <v>0</v>
      </c>
      <c r="M695" s="180">
        <f t="shared" si="20"/>
        <v>46119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390095.54</v>
      </c>
      <c r="D696" s="180">
        <f>(D615/D612)*AE76</f>
        <v>0</v>
      </c>
      <c r="E696" s="180">
        <f>(E623/E612)*SUM(C696:D696)</f>
        <v>45917.321584536854</v>
      </c>
      <c r="F696" s="180">
        <f>(F624/F612)*AE64</f>
        <v>93.723753180650064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31218.138123565583</v>
      </c>
      <c r="L696" s="180">
        <f>(L647/L612)*AE80</f>
        <v>0</v>
      </c>
      <c r="M696" s="180">
        <f t="shared" si="20"/>
        <v>77229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232355.46</v>
      </c>
      <c r="D702" s="180">
        <f>(D615/D612)*AK76</f>
        <v>0</v>
      </c>
      <c r="E702" s="180">
        <f>(E623/E612)*SUM(C702:D702)</f>
        <v>27350.07013600563</v>
      </c>
      <c r="F702" s="180">
        <f>(F624/F612)*AK64</f>
        <v>44.054578929884073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27590.544626709168</v>
      </c>
      <c r="L702" s="180">
        <f>(L647/L612)*AK80</f>
        <v>0</v>
      </c>
      <c r="M702" s="180">
        <f t="shared" si="20"/>
        <v>54985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328932.27</v>
      </c>
      <c r="D703" s="180">
        <f>(D615/D612)*AL76</f>
        <v>0</v>
      </c>
      <c r="E703" s="180">
        <f>(E623/E612)*SUM(C703:D703)</f>
        <v>38717.922335440453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40428.958307514811</v>
      </c>
      <c r="L703" s="180">
        <f>(L647/L612)*AL80</f>
        <v>0</v>
      </c>
      <c r="M703" s="180">
        <f t="shared" si="20"/>
        <v>79147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16527216.840000002</v>
      </c>
      <c r="D715" s="180">
        <f>SUM(D616:D647)+SUM(D668:D713)</f>
        <v>47138.320000000007</v>
      </c>
      <c r="E715" s="180">
        <f>SUM(E624:E647)+SUM(E668:E713)</f>
        <v>1740511.7999999996</v>
      </c>
      <c r="F715" s="180">
        <f>SUM(F625:F648)+SUM(F668:F713)</f>
        <v>98385.018416154446</v>
      </c>
      <c r="G715" s="180">
        <f>SUM(G626:G647)+SUM(G668:G713)</f>
        <v>43549.252385501022</v>
      </c>
      <c r="H715" s="180">
        <f>SUM(H629:H647)+SUM(H668:H713)</f>
        <v>270656.39100695046</v>
      </c>
      <c r="I715" s="180">
        <f>SUM(I630:I647)+SUM(I668:I713)</f>
        <v>209742.28262597305</v>
      </c>
      <c r="J715" s="180">
        <f>SUM(J631:J647)+SUM(J668:J713)</f>
        <v>0</v>
      </c>
      <c r="K715" s="180">
        <f>SUM(K668:K713)</f>
        <v>1374365.1979389188</v>
      </c>
      <c r="L715" s="180">
        <f>SUM(L668:L713)</f>
        <v>1426.137325930614</v>
      </c>
      <c r="M715" s="180">
        <f>SUM(M668:M713)</f>
        <v>3559615</v>
      </c>
      <c r="N715" s="198" t="s">
        <v>742</v>
      </c>
    </row>
    <row r="716" spans="1:83" ht="12.6" customHeight="1" x14ac:dyDescent="0.25">
      <c r="C716" s="180">
        <f>CE71</f>
        <v>16527216.84</v>
      </c>
      <c r="D716" s="180">
        <f>D615</f>
        <v>47138.320000000007</v>
      </c>
      <c r="E716" s="180">
        <f>E623</f>
        <v>1740511.8</v>
      </c>
      <c r="F716" s="180">
        <f>F624</f>
        <v>98385.018416154475</v>
      </c>
      <c r="G716" s="180">
        <f>G625</f>
        <v>43549.252385501022</v>
      </c>
      <c r="H716" s="180">
        <f>H628</f>
        <v>270656.39100695052</v>
      </c>
      <c r="I716" s="180">
        <f>I629</f>
        <v>209742.28262597305</v>
      </c>
      <c r="J716" s="180">
        <f>J630</f>
        <v>0</v>
      </c>
      <c r="K716" s="180">
        <f>K644</f>
        <v>1374365.1979389188</v>
      </c>
      <c r="L716" s="180">
        <f>L647</f>
        <v>1426.137325930614</v>
      </c>
      <c r="M716" s="180">
        <f>C648</f>
        <v>3559614.6799999997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202*2017*A</v>
      </c>
      <c r="B722" s="276">
        <f>ROUND(C165,0)</f>
        <v>464199</v>
      </c>
      <c r="C722" s="276">
        <f>ROUND(C166,0)</f>
        <v>10740</v>
      </c>
      <c r="D722" s="276">
        <f>ROUND(C167,0)</f>
        <v>55550</v>
      </c>
      <c r="E722" s="276">
        <f>ROUND(C168,0)</f>
        <v>1105205</v>
      </c>
      <c r="F722" s="276">
        <f>ROUND(C169,0)</f>
        <v>7041</v>
      </c>
      <c r="G722" s="276">
        <f>ROUND(C170,0)</f>
        <v>384940</v>
      </c>
      <c r="H722" s="276">
        <f>ROUND(C171+C172,0)</f>
        <v>-4811</v>
      </c>
      <c r="I722" s="276">
        <f>ROUND(C175,0)</f>
        <v>560004</v>
      </c>
      <c r="J722" s="276">
        <f>ROUND(C176,0)</f>
        <v>60389</v>
      </c>
      <c r="K722" s="276">
        <f>ROUND(C179,0)</f>
        <v>47138</v>
      </c>
      <c r="L722" s="276">
        <f>ROUND(C180,0)</f>
        <v>0</v>
      </c>
      <c r="M722" s="276">
        <f>ROUND(C183,0)</f>
        <v>5398</v>
      </c>
      <c r="N722" s="276">
        <f>ROUND(C184,0)</f>
        <v>72620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405116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8334</v>
      </c>
      <c r="AE722" s="276">
        <f>ROUND(C199,0)</f>
        <v>0</v>
      </c>
      <c r="AF722" s="276">
        <f>ROUND(D199,0)</f>
        <v>0</v>
      </c>
      <c r="AG722" s="276">
        <f>ROUND(B200,0)</f>
        <v>3694052</v>
      </c>
      <c r="AH722" s="276">
        <f>ROUND(C200,0)</f>
        <v>193417</v>
      </c>
      <c r="AI722" s="276">
        <f>ROUND(D200,0)</f>
        <v>17100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0</v>
      </c>
      <c r="AZ722" s="276">
        <f>ROUND(C210,0)</f>
        <v>0</v>
      </c>
      <c r="BA722" s="276">
        <f>ROUND(D210,0)</f>
        <v>0</v>
      </c>
      <c r="BB722" s="276">
        <f>ROUND(B211,0)</f>
        <v>65616</v>
      </c>
      <c r="BC722" s="276">
        <f>ROUND(C211,0)</f>
        <v>39370</v>
      </c>
      <c r="BD722" s="276">
        <f>ROUND(D211,0)</f>
        <v>0</v>
      </c>
      <c r="BE722" s="276">
        <f>ROUND(B212,0)</f>
        <v>2778</v>
      </c>
      <c r="BF722" s="276">
        <f>ROUND(C212,0)</f>
        <v>1667</v>
      </c>
      <c r="BG722" s="276">
        <f>ROUND(D212,0)</f>
        <v>0</v>
      </c>
      <c r="BH722" s="276">
        <f>ROUND(B213,0)</f>
        <v>1198982</v>
      </c>
      <c r="BI722" s="276">
        <f>ROUND(C213,0)</f>
        <v>530879</v>
      </c>
      <c r="BJ722" s="276">
        <f>ROUND(D213,0)</f>
        <v>14969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18181561</v>
      </c>
      <c r="BU722" s="276">
        <f>ROUND(C224,0)</f>
        <v>1770833</v>
      </c>
      <c r="BV722" s="276">
        <f>ROUND(C225,0)</f>
        <v>0</v>
      </c>
      <c r="BW722" s="276">
        <f>ROUND(C226,0)</f>
        <v>0</v>
      </c>
      <c r="BX722" s="276">
        <f>ROUND(C227,0)</f>
        <v>2204031</v>
      </c>
      <c r="BY722" s="276">
        <f>ROUND(C228,0)</f>
        <v>614538</v>
      </c>
      <c r="BZ722" s="276">
        <f>ROUND(C231,0)</f>
        <v>0</v>
      </c>
      <c r="CA722" s="276">
        <f>ROUND(C233,0)</f>
        <v>462781</v>
      </c>
      <c r="CB722" s="276">
        <f>ROUND(C234,0)</f>
        <v>0</v>
      </c>
      <c r="CC722" s="276">
        <f>ROUND(C238+C239,0)</f>
        <v>0</v>
      </c>
      <c r="CD722" s="276">
        <f>D221</f>
        <v>62345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202*2017*A</v>
      </c>
      <c r="B726" s="276">
        <f>ROUND(C111,0)</f>
        <v>195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6453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26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40</v>
      </c>
      <c r="W726" s="276">
        <f>ROUND(C129,0)</f>
        <v>0</v>
      </c>
      <c r="X726" s="276">
        <f>ROUND(B138,0)</f>
        <v>130</v>
      </c>
      <c r="Y726" s="276">
        <f>ROUND(B139,0)</f>
        <v>4671</v>
      </c>
      <c r="Z726" s="276">
        <f>ROUND(B140,0)</f>
        <v>0</v>
      </c>
      <c r="AA726" s="276">
        <f>ROUND(B141,0)</f>
        <v>29484456</v>
      </c>
      <c r="AB726" s="276">
        <f>ROUND(B142,0)</f>
        <v>0</v>
      </c>
      <c r="AC726" s="276">
        <f>ROUND(C138,0)</f>
        <v>12</v>
      </c>
      <c r="AD726" s="276">
        <f>ROUND(C139,0)</f>
        <v>302</v>
      </c>
      <c r="AE726" s="276">
        <f>ROUND(C140,0)</f>
        <v>0</v>
      </c>
      <c r="AF726" s="276">
        <f>ROUND(C141,0)</f>
        <v>1591891</v>
      </c>
      <c r="AG726" s="276">
        <f>ROUND(C142,0)</f>
        <v>0</v>
      </c>
      <c r="AH726" s="276">
        <f>ROUND(D138,0)</f>
        <v>53</v>
      </c>
      <c r="AI726" s="276">
        <f>ROUND(D139,0)</f>
        <v>1480</v>
      </c>
      <c r="AJ726" s="276">
        <f>ROUND(D140,0)</f>
        <v>0</v>
      </c>
      <c r="AK726" s="276">
        <f>ROUND(D141,0)</f>
        <v>10383548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202*2017*A</v>
      </c>
      <c r="B730" s="276">
        <f>ROUND(C250,0)</f>
        <v>4699001</v>
      </c>
      <c r="C730" s="276">
        <f>ROUND(C251,0)</f>
        <v>0</v>
      </c>
      <c r="D730" s="276">
        <f>ROUND(C252,0)</f>
        <v>6354348</v>
      </c>
      <c r="E730" s="276">
        <f>ROUND(C253,0)</f>
        <v>4462654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69064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3014661</v>
      </c>
      <c r="O730" s="276">
        <f>ROUND(C267,0)</f>
        <v>0</v>
      </c>
      <c r="P730" s="276">
        <f>ROUND(C268,0)</f>
        <v>0</v>
      </c>
      <c r="Q730" s="276">
        <f>ROUND(C269,0)</f>
        <v>405116</v>
      </c>
      <c r="R730" s="276">
        <f>ROUND(C270,0)</f>
        <v>0</v>
      </c>
      <c r="S730" s="276">
        <f>ROUND(C271,0)</f>
        <v>8334</v>
      </c>
      <c r="T730" s="276">
        <f>ROUND(C272,0)</f>
        <v>3870368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1824324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6088000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1463115</v>
      </c>
      <c r="AI730" s="276">
        <f>ROUND(C306,0)</f>
        <v>991409</v>
      </c>
      <c r="AJ730" s="276">
        <f>ROUND(C307,0)</f>
        <v>649213</v>
      </c>
      <c r="AK730" s="276">
        <f>ROUND(C308,0)</f>
        <v>3883000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11235177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75.12</v>
      </c>
      <c r="BJ730" s="276">
        <f>ROUND(C359,0)</f>
        <v>41459895</v>
      </c>
      <c r="BK730" s="276">
        <f>ROUND(C360,0)</f>
        <v>0</v>
      </c>
      <c r="BL730" s="276">
        <f>ROUND(C364,0)</f>
        <v>22770964</v>
      </c>
      <c r="BM730" s="276">
        <f>ROUND(C365,0)</f>
        <v>462781</v>
      </c>
      <c r="BN730" s="276">
        <f>ROUND(C366,0)</f>
        <v>0</v>
      </c>
      <c r="BO730" s="276">
        <f>ROUND(C370,0)</f>
        <v>4100</v>
      </c>
      <c r="BP730" s="276">
        <f>ROUND(C371,0)</f>
        <v>0</v>
      </c>
      <c r="BQ730" s="276">
        <f>ROUND(C378,0)</f>
        <v>7085385</v>
      </c>
      <c r="BR730" s="276">
        <f>ROUND(C379,0)</f>
        <v>2022864</v>
      </c>
      <c r="BS730" s="276">
        <f>ROUND(C380,0)</f>
        <v>705955</v>
      </c>
      <c r="BT730" s="276">
        <f>ROUND(C381,0)</f>
        <v>873425</v>
      </c>
      <c r="BU730" s="276">
        <f>ROUND(C382,0)</f>
        <v>3529</v>
      </c>
      <c r="BV730" s="276">
        <f>ROUND(C383,0)</f>
        <v>4401469</v>
      </c>
      <c r="BW730" s="276">
        <f>ROUND(C384,0)</f>
        <v>571917</v>
      </c>
      <c r="BX730" s="276">
        <f>ROUND(C385,0)</f>
        <v>620393</v>
      </c>
      <c r="BY730" s="276">
        <f>ROUND(C386,0)</f>
        <v>47138</v>
      </c>
      <c r="BZ730" s="276">
        <f>ROUND(C387,0)</f>
        <v>78018</v>
      </c>
      <c r="CA730" s="276">
        <f>ROUND(C388,0)</f>
        <v>0</v>
      </c>
      <c r="CB730" s="276">
        <f>C363</f>
        <v>62345</v>
      </c>
      <c r="CC730" s="276">
        <f>ROUND(C389,0)</f>
        <v>121225</v>
      </c>
      <c r="CD730" s="276">
        <f>ROUND(C392,0)</f>
        <v>90526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202*2017*6010*A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202*2017*6030*A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202*2017*6070*A</v>
      </c>
      <c r="B736" s="276">
        <f>ROUND(E59,0)</f>
        <v>6453</v>
      </c>
      <c r="C736" s="278">
        <f>ROUND(E60,2)</f>
        <v>47.93</v>
      </c>
      <c r="D736" s="276">
        <f>ROUND(E61,0)</f>
        <v>4506021</v>
      </c>
      <c r="E736" s="276">
        <f>ROUND(E62,0)</f>
        <v>1335545</v>
      </c>
      <c r="F736" s="276">
        <f>ROUND(E63,0)</f>
        <v>350</v>
      </c>
      <c r="G736" s="276">
        <f>ROUND(E64,0)</f>
        <v>650620</v>
      </c>
      <c r="H736" s="276">
        <f>ROUND(E65,0)</f>
        <v>44</v>
      </c>
      <c r="I736" s="276">
        <f>ROUND(E66,0)</f>
        <v>401274</v>
      </c>
      <c r="J736" s="276">
        <f>ROUND(E67,0)</f>
        <v>463736</v>
      </c>
      <c r="K736" s="276">
        <f>ROUND(E68,0)</f>
        <v>37323</v>
      </c>
      <c r="L736" s="276">
        <f>ROUND(E69,0)</f>
        <v>84712</v>
      </c>
      <c r="M736" s="276">
        <f>ROUND(E70,0)</f>
        <v>0</v>
      </c>
      <c r="N736" s="276">
        <f>ROUND(E75,0)</f>
        <v>13205074</v>
      </c>
      <c r="O736" s="276">
        <f>ROUND(E73,0)</f>
        <v>13205074</v>
      </c>
      <c r="P736" s="276">
        <f>IF(E76&gt;0,ROUND(E76,0),0)</f>
        <v>18258</v>
      </c>
      <c r="Q736" s="276">
        <f>IF(E77&gt;0,ROUND(E77,0),0)</f>
        <v>12986</v>
      </c>
      <c r="R736" s="276">
        <f>IF(E78&gt;0,ROUND(E78,0),0)</f>
        <v>7280</v>
      </c>
      <c r="S736" s="276">
        <f>IF(E79&gt;0,ROUND(E79,0),0)</f>
        <v>158038</v>
      </c>
      <c r="T736" s="278">
        <f>IF(E80&gt;0,ROUND(E80,2),0)</f>
        <v>23</v>
      </c>
      <c r="U736" s="276"/>
      <c r="V736" s="277"/>
      <c r="W736" s="276"/>
      <c r="X736" s="276"/>
      <c r="Y736" s="276">
        <f t="shared" si="21"/>
        <v>1897990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202*2017*6100*A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202*2017*6120*A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202*2017*6140*A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202*2017*6150*A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202*2017*6170*A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202*2017*6200*A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202*2017*6210*A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202*2017*6330*A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202*2017*6400*A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202*2017*7010*A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202*2017*7020*A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6662</v>
      </c>
      <c r="J747" s="276">
        <f>ROUND(P67,0)</f>
        <v>583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56050</v>
      </c>
      <c r="O747" s="276">
        <f>ROUND(P73,0)</f>
        <v>56050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2711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202*2017*7030*A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202*2017*7040*A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202*2017*7050*A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202*2017*7060*A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126042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195051</v>
      </c>
      <c r="O751" s="276">
        <f>ROUND(T73,0)</f>
        <v>195051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21302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202*2017*7070*A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600115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2747582</v>
      </c>
      <c r="O752" s="276">
        <f>ROUND(U73,0)</f>
        <v>2747582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161719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202*2017*7110*A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10742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109942</v>
      </c>
      <c r="O753" s="276">
        <f>ROUND(V73,0)</f>
        <v>109942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4909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202*2017*7120*A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5474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39459</v>
      </c>
      <c r="O754" s="276">
        <f>ROUND(W73,0)</f>
        <v>39459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1952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202*2017*7130*A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21474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554995</v>
      </c>
      <c r="O755" s="276">
        <f>ROUND(X73,0)</f>
        <v>554995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20925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202*2017*7140*A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266234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1235645</v>
      </c>
      <c r="O756" s="276">
        <f>ROUND(Y73,0)</f>
        <v>1235645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72299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202*2017*7150*A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202*2017*7160*A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202*2017*7170*A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0</v>
      </c>
      <c r="H759" s="276">
        <f>ROUND(AB65,0)</f>
        <v>0</v>
      </c>
      <c r="I759" s="276">
        <f>ROUND(AB66,0)</f>
        <v>1548651</v>
      </c>
      <c r="J759" s="276">
        <f>ROUND(AB67,0)</f>
        <v>18000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9991732</v>
      </c>
      <c r="O759" s="276">
        <f>ROUND(AB73,0)</f>
        <v>9991732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515626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202*2017*7180*A</v>
      </c>
      <c r="B760" s="276">
        <f>ROUND(AC59,0)</f>
        <v>0</v>
      </c>
      <c r="C760" s="278">
        <f>ROUND(AC60,2)</f>
        <v>13.58</v>
      </c>
      <c r="D760" s="276">
        <f>ROUND(AC61,0)</f>
        <v>1167718</v>
      </c>
      <c r="E760" s="276">
        <f>ROUND(AC62,0)</f>
        <v>358848</v>
      </c>
      <c r="F760" s="276">
        <f>ROUND(AC63,0)</f>
        <v>0</v>
      </c>
      <c r="G760" s="276">
        <f>ROUND(AC64,0)</f>
        <v>198985</v>
      </c>
      <c r="H760" s="276">
        <f>ROUND(AC65,0)</f>
        <v>0</v>
      </c>
      <c r="I760" s="276">
        <f>ROUND(AC66,0)</f>
        <v>13050</v>
      </c>
      <c r="J760" s="276">
        <f>ROUND(AC67,0)</f>
        <v>73002</v>
      </c>
      <c r="K760" s="276">
        <f>ROUND(AC68,0)</f>
        <v>55</v>
      </c>
      <c r="L760" s="276">
        <f>ROUND(AC69,0)</f>
        <v>2984</v>
      </c>
      <c r="M760" s="276">
        <f>ROUND(AC70,0)</f>
        <v>3150</v>
      </c>
      <c r="N760" s="276">
        <f>ROUND(AC75,0)</f>
        <v>9369541</v>
      </c>
      <c r="O760" s="276">
        <f>ROUND(AC73,0)</f>
        <v>9369541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602702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202*2017*7190*A</v>
      </c>
      <c r="B761" s="276">
        <f>ROUND(AD59,0)</f>
        <v>0</v>
      </c>
      <c r="C761" s="278">
        <f>ROUND(AD60,2)</f>
        <v>0</v>
      </c>
      <c r="D761" s="276">
        <f>ROUND(AD61,0)</f>
        <v>16991</v>
      </c>
      <c r="E761" s="276">
        <f>ROUND(AD62,0)</f>
        <v>5550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99533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950</v>
      </c>
      <c r="N761" s="276">
        <f>ROUND(AD75,0)</f>
        <v>961163</v>
      </c>
      <c r="O761" s="276">
        <f>ROUND(AD73,0)</f>
        <v>961163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46119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202*2017*7200*A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1500</v>
      </c>
      <c r="G762" s="276">
        <f>ROUND(AE64,0)</f>
        <v>811</v>
      </c>
      <c r="H762" s="276">
        <f>ROUND(AE65,0)</f>
        <v>0</v>
      </c>
      <c r="I762" s="276">
        <f>ROUND(AE66,0)</f>
        <v>382358</v>
      </c>
      <c r="J762" s="276">
        <f>ROUND(AE67,0)</f>
        <v>5427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941744</v>
      </c>
      <c r="O762" s="276">
        <f>ROUND(AE73,0)</f>
        <v>941744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77229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202*2017*7220*A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202*2017*7230*A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202*2017*7240*A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202*2017*7250*A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202*2017*7260*A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202*2017*7310*A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381</v>
      </c>
      <c r="H768" s="276">
        <f>ROUND(AK65,0)</f>
        <v>0</v>
      </c>
      <c r="I768" s="276">
        <f>ROUND(AK66,0)</f>
        <v>231974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832312</v>
      </c>
      <c r="O768" s="276">
        <f>ROUND(AK73,0)</f>
        <v>832312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54985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202*2017*7320*A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328932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1219603</v>
      </c>
      <c r="O769" s="276">
        <f>ROUND(AL73,0)</f>
        <v>1219603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79147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202*2017*7330*A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202*2017*7340*A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202*2017*7350*A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202*2017*7380*A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202*2017*7390*A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202*2017*7400*A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202*2017*7410*A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202*2017*7420*A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202*2017*7430*A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202*2017*7490*A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202*2017*8200*A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202*2017*8310*A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202*2017*8320*A</v>
      </c>
      <c r="B782" s="276">
        <f>ROUND(AY59,0)</f>
        <v>12986</v>
      </c>
      <c r="C782" s="278">
        <f>ROUND(AY60,2)</f>
        <v>0.39</v>
      </c>
      <c r="D782" s="276">
        <f>ROUND(AY61,0)</f>
        <v>29909</v>
      </c>
      <c r="E782" s="276">
        <f>ROUND(AY62,0)</f>
        <v>9054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202*2017*8330*A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202*2017*8350*A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202*2017*8360*A</v>
      </c>
      <c r="B785" s="276"/>
      <c r="C785" s="278">
        <f>ROUND(BB60,2)</f>
        <v>3.79</v>
      </c>
      <c r="D785" s="276">
        <f>ROUND(BB61,0)</f>
        <v>284146</v>
      </c>
      <c r="E785" s="276">
        <f>ROUND(BB62,0)</f>
        <v>78135</v>
      </c>
      <c r="F785" s="276">
        <f>ROUND(BB63,0)</f>
        <v>0</v>
      </c>
      <c r="G785" s="276">
        <f>ROUND(BB64,0)</f>
        <v>131</v>
      </c>
      <c r="H785" s="276">
        <f>ROUND(BB65,0)</f>
        <v>92</v>
      </c>
      <c r="I785" s="276">
        <f>ROUND(BB66,0)</f>
        <v>0</v>
      </c>
      <c r="J785" s="276">
        <f>ROUND(BB67,0)</f>
        <v>8</v>
      </c>
      <c r="K785" s="276">
        <f>ROUND(BB68,0)</f>
        <v>931</v>
      </c>
      <c r="L785" s="276">
        <f>ROUND(BB69,0)</f>
        <v>625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202*2017*8370*A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202*2017*8420*A</v>
      </c>
      <c r="B787" s="276"/>
      <c r="C787" s="278">
        <f>ROUND(BD60,2)</f>
        <v>1</v>
      </c>
      <c r="D787" s="276">
        <f>ROUND(BD61,0)</f>
        <v>64379</v>
      </c>
      <c r="E787" s="276">
        <f>ROUND(BD62,0)</f>
        <v>21485</v>
      </c>
      <c r="F787" s="276">
        <f>ROUND(BD63,0)</f>
        <v>0</v>
      </c>
      <c r="G787" s="276">
        <f>ROUND(BD64,0)</f>
        <v>1817</v>
      </c>
      <c r="H787" s="276">
        <f>ROUND(BD65,0)</f>
        <v>0</v>
      </c>
      <c r="I787" s="276">
        <f>ROUND(BD66,0)</f>
        <v>0</v>
      </c>
      <c r="J787" s="276">
        <f>ROUND(BD67,0)</f>
        <v>788</v>
      </c>
      <c r="K787" s="276">
        <f>ROUND(BD68,0)</f>
        <v>0</v>
      </c>
      <c r="L787" s="276">
        <f>ROUND(BD69,0)</f>
        <v>-445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202*2017*8430*A</v>
      </c>
      <c r="B788" s="276">
        <f>ROUND(BE59,0)</f>
        <v>20943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202*2017*8460*A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-78</v>
      </c>
      <c r="H789" s="276">
        <f>ROUND(BF65,0)</f>
        <v>0</v>
      </c>
      <c r="I789" s="276">
        <f>ROUND(BF66,0)</f>
        <v>187740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202*2017*8470*A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202*2017*8480*A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202*2017*8490*A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202*2017*8510*A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202*2017*8530*A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202*2017*8560*A</v>
      </c>
      <c r="B795" s="276"/>
      <c r="C795" s="278">
        <f>ROUND(BL60,2)</f>
        <v>0.46</v>
      </c>
      <c r="D795" s="276">
        <f>ROUND(BL61,0)</f>
        <v>38127</v>
      </c>
      <c r="E795" s="276">
        <f>ROUND(BL62,0)</f>
        <v>9538</v>
      </c>
      <c r="F795" s="276">
        <f>ROUND(BL63,0)</f>
        <v>0</v>
      </c>
      <c r="G795" s="276">
        <f>ROUND(BL64,0)</f>
        <v>55</v>
      </c>
      <c r="H795" s="276">
        <f>ROUND(BL65,0)</f>
        <v>0</v>
      </c>
      <c r="I795" s="276">
        <f>ROUND(BL66,0)</f>
        <v>0</v>
      </c>
      <c r="J795" s="276">
        <f>ROUND(BL67,0)</f>
        <v>1</v>
      </c>
      <c r="K795" s="276">
        <f>ROUND(BL68,0)</f>
        <v>314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202*2017*8590*A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202*2017*8610*A</v>
      </c>
      <c r="B797" s="276"/>
      <c r="C797" s="278">
        <f>ROUND(BN60,2)</f>
        <v>3.16</v>
      </c>
      <c r="D797" s="276">
        <f>ROUND(BN61,0)</f>
        <v>500004</v>
      </c>
      <c r="E797" s="276">
        <f>ROUND(BN62,0)</f>
        <v>94146</v>
      </c>
      <c r="F797" s="276">
        <f>ROUND(BN63,0)</f>
        <v>0</v>
      </c>
      <c r="G797" s="276">
        <f>ROUND(BN64,0)</f>
        <v>11453</v>
      </c>
      <c r="H797" s="276">
        <f>ROUND(BN65,0)</f>
        <v>2736</v>
      </c>
      <c r="I797" s="276">
        <f>ROUND(BN66,0)</f>
        <v>18396</v>
      </c>
      <c r="J797" s="276">
        <f>ROUND(BN67,0)</f>
        <v>8138</v>
      </c>
      <c r="K797" s="276">
        <f>ROUND(BN68,0)</f>
        <v>581217</v>
      </c>
      <c r="L797" s="276">
        <f>ROUND(BN69,0)</f>
        <v>57681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202*2017*8620*A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202*2017*8630*A</v>
      </c>
      <c r="B799" s="276"/>
      <c r="C799" s="278">
        <f>ROUND(BP60,2)</f>
        <v>2.0099999999999998</v>
      </c>
      <c r="D799" s="276">
        <f>ROUND(BP61,0)</f>
        <v>229721</v>
      </c>
      <c r="E799" s="276">
        <f>ROUND(BP62,0)</f>
        <v>49292</v>
      </c>
      <c r="F799" s="276">
        <f>ROUND(BP63,0)</f>
        <v>0</v>
      </c>
      <c r="G799" s="276">
        <f>ROUND(BP64,0)</f>
        <v>8762</v>
      </c>
      <c r="H799" s="276">
        <f>ROUND(BP65,0)</f>
        <v>658</v>
      </c>
      <c r="I799" s="276">
        <f>ROUND(BP66,0)</f>
        <v>16135</v>
      </c>
      <c r="J799" s="276">
        <f>ROUND(BP67,0)</f>
        <v>1890</v>
      </c>
      <c r="K799" s="276">
        <f>ROUND(BP68,0)</f>
        <v>65</v>
      </c>
      <c r="L799" s="276">
        <f>ROUND(BP69,0)</f>
        <v>32566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202*2017*8640*A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202*2017*8650*A</v>
      </c>
      <c r="B801" s="276"/>
      <c r="C801" s="278">
        <f>ROUND(BR60,2)</f>
        <v>2.0099999999999998</v>
      </c>
      <c r="D801" s="276">
        <f>ROUND(BR61,0)</f>
        <v>166321</v>
      </c>
      <c r="E801" s="276">
        <f>ROUND(BR62,0)</f>
        <v>41790</v>
      </c>
      <c r="F801" s="276">
        <f>ROUND(BR63,0)</f>
        <v>288</v>
      </c>
      <c r="G801" s="276">
        <f>ROUND(BR64,0)</f>
        <v>366</v>
      </c>
      <c r="H801" s="276">
        <f>ROUND(BR65,0)</f>
        <v>0</v>
      </c>
      <c r="I801" s="276">
        <f>ROUND(BR66,0)</f>
        <v>11733</v>
      </c>
      <c r="J801" s="276">
        <f>ROUND(BR67,0)</f>
        <v>305</v>
      </c>
      <c r="K801" s="276">
        <f>ROUND(BR68,0)</f>
        <v>193</v>
      </c>
      <c r="L801" s="276">
        <f>ROUND(BR69,0)</f>
        <v>21120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202*2017*8660*A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202*2017*8670*A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202*2017*8680*A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202*2017*8690*A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86004</v>
      </c>
      <c r="J805" s="276">
        <f>ROUND(BV67,0)</f>
        <v>38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202*2017*8700*A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703817</v>
      </c>
      <c r="G806" s="276">
        <f>ROUND(BW64,0)</f>
        <v>0</v>
      </c>
      <c r="H806" s="276">
        <f>ROUND(BW65,0)</f>
        <v>0</v>
      </c>
      <c r="I806" s="276">
        <f>ROUND(BW66,0)</f>
        <v>12000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202*2017*8710*A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202*2017*8720*A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202*2017*8730*A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202*2017*8740*A</v>
      </c>
      <c r="B810" s="276"/>
      <c r="C810" s="278">
        <f>ROUND(CA60,2)</f>
        <v>0.01</v>
      </c>
      <c r="D810" s="276">
        <f>ROUND(CA61,0)</f>
        <v>969</v>
      </c>
      <c r="E810" s="276">
        <f>ROUND(CA62,0)</f>
        <v>270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202*2017*8770*A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202*2017*8790*A</v>
      </c>
      <c r="B812" s="276"/>
      <c r="C812" s="278">
        <f>ROUND(CC60,2)</f>
        <v>0.78</v>
      </c>
      <c r="D812" s="276">
        <f>ROUND(CC61,0)</f>
        <v>81078</v>
      </c>
      <c r="E812" s="276">
        <f>ROUND(CC62,0)</f>
        <v>19211</v>
      </c>
      <c r="F812" s="276">
        <f>ROUND(CC63,0)</f>
        <v>0</v>
      </c>
      <c r="G812" s="276">
        <f>ROUND(CC64,0)</f>
        <v>122</v>
      </c>
      <c r="H812" s="276">
        <f>ROUND(CC65,0)</f>
        <v>0</v>
      </c>
      <c r="I812" s="276">
        <f>ROUND(CC66,0)</f>
        <v>26947</v>
      </c>
      <c r="J812" s="276">
        <f>ROUND(CC67,0)</f>
        <v>0</v>
      </c>
      <c r="K812" s="276">
        <f>ROUND(CC68,0)</f>
        <v>296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202*2017*9000*A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47138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75.12</v>
      </c>
      <c r="D815" s="277">
        <f t="shared" si="22"/>
        <v>7085384</v>
      </c>
      <c r="E815" s="277">
        <f t="shared" si="22"/>
        <v>2022864</v>
      </c>
      <c r="F815" s="277">
        <f t="shared" si="22"/>
        <v>705955</v>
      </c>
      <c r="G815" s="277">
        <f t="shared" si="22"/>
        <v>873425</v>
      </c>
      <c r="H815" s="277">
        <f t="shared" si="22"/>
        <v>3530</v>
      </c>
      <c r="I815" s="277">
        <f t="shared" si="22"/>
        <v>4401470</v>
      </c>
      <c r="J815" s="277">
        <f t="shared" si="22"/>
        <v>571916</v>
      </c>
      <c r="K815" s="277">
        <f t="shared" si="22"/>
        <v>620394</v>
      </c>
      <c r="L815" s="277">
        <f>SUM(L734:L813)+SUM(U734:U813)</f>
        <v>246381</v>
      </c>
      <c r="M815" s="277">
        <f>SUM(M734:M813)+SUM(V734:V813)</f>
        <v>4100</v>
      </c>
      <c r="N815" s="277">
        <f t="shared" ref="N815:Y815" si="23">SUM(N734:N813)</f>
        <v>41459893</v>
      </c>
      <c r="O815" s="277">
        <f t="shared" si="23"/>
        <v>41459893</v>
      </c>
      <c r="P815" s="277">
        <f t="shared" si="23"/>
        <v>18258</v>
      </c>
      <c r="Q815" s="277">
        <f t="shared" si="23"/>
        <v>12986</v>
      </c>
      <c r="R815" s="277">
        <f t="shared" si="23"/>
        <v>7280</v>
      </c>
      <c r="S815" s="277">
        <f t="shared" si="23"/>
        <v>158038</v>
      </c>
      <c r="T815" s="281">
        <f t="shared" si="23"/>
        <v>23</v>
      </c>
      <c r="U815" s="277">
        <f t="shared" si="23"/>
        <v>47138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3559615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75.12</v>
      </c>
      <c r="D816" s="277">
        <f>CE61</f>
        <v>7085384.6499999994</v>
      </c>
      <c r="E816" s="277">
        <f>CE62</f>
        <v>2022864</v>
      </c>
      <c r="F816" s="277">
        <f>CE63</f>
        <v>705954.62</v>
      </c>
      <c r="G816" s="277">
        <f>CE64</f>
        <v>873424.46000000008</v>
      </c>
      <c r="H816" s="280">
        <f>CE65</f>
        <v>3528.98</v>
      </c>
      <c r="I816" s="280">
        <f>CE66</f>
        <v>4401469.0599999996</v>
      </c>
      <c r="J816" s="280">
        <f>CE67</f>
        <v>571916</v>
      </c>
      <c r="K816" s="280">
        <f>CE68</f>
        <v>620392.75000000012</v>
      </c>
      <c r="L816" s="280">
        <f>CE69</f>
        <v>246382.34000000003</v>
      </c>
      <c r="M816" s="280">
        <f>CE70</f>
        <v>4100.0200000000004</v>
      </c>
      <c r="N816" s="277">
        <f>CE75</f>
        <v>41459894.119999997</v>
      </c>
      <c r="O816" s="277">
        <f>CE73</f>
        <v>41459894.119999997</v>
      </c>
      <c r="P816" s="277">
        <f>CE76</f>
        <v>18258</v>
      </c>
      <c r="Q816" s="277">
        <f>CE77</f>
        <v>12986</v>
      </c>
      <c r="R816" s="277">
        <f>CE78</f>
        <v>7280</v>
      </c>
      <c r="S816" s="277">
        <f>CE79</f>
        <v>158038</v>
      </c>
      <c r="T816" s="281">
        <f>CE80</f>
        <v>23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3559614.6799999997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7085385</v>
      </c>
      <c r="E817" s="180">
        <f>C379</f>
        <v>2022864</v>
      </c>
      <c r="F817" s="180">
        <f>C380</f>
        <v>705955</v>
      </c>
      <c r="G817" s="240">
        <f>C381</f>
        <v>873425</v>
      </c>
      <c r="H817" s="240">
        <f>C382</f>
        <v>3529</v>
      </c>
      <c r="I817" s="240">
        <f>C383</f>
        <v>4401468.6400000006</v>
      </c>
      <c r="J817" s="240">
        <f>C384</f>
        <v>571917</v>
      </c>
      <c r="K817" s="240">
        <f>C385</f>
        <v>620393</v>
      </c>
      <c r="L817" s="240">
        <f>C386+C387+C388+C389</f>
        <v>246381</v>
      </c>
      <c r="M817" s="240">
        <f>C370</f>
        <v>4100</v>
      </c>
      <c r="N817" s="180">
        <f>D361</f>
        <v>41459895</v>
      </c>
      <c r="O817" s="180">
        <f>C359</f>
        <v>41459895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topLeftCell="A121" workbookViewId="0">
      <selection activeCell="E100" sqref="A100:E100"/>
    </sheetView>
  </sheetViews>
  <sheetFormatPr defaultRowHeight="15" x14ac:dyDescent="0.25"/>
  <cols>
    <col min="1" max="1" width="19.75" customWidth="1"/>
    <col min="2" max="3" width="13.4140625" customWidth="1"/>
    <col min="4" max="4" width="13.75" customWidth="1"/>
    <col min="5" max="5" width="13.08203125" customWidth="1"/>
    <col min="6" max="6" width="20.75" customWidth="1"/>
    <col min="7" max="7" width="16.08203125" customWidth="1"/>
    <col min="8" max="8" width="15.58203125" customWidth="1"/>
    <col min="9" max="9" width="8.6640625" customWidth="1"/>
    <col min="10" max="10" width="13.9140625" customWidth="1"/>
    <col min="11" max="13" width="8.6640625" customWidth="1"/>
    <col min="14" max="14" width="20.25" customWidth="1"/>
    <col min="15" max="15" width="18.4140625" style="286" customWidth="1"/>
    <col min="16" max="16" width="11.4140625" style="286" customWidth="1"/>
    <col min="17" max="17" width="15.33203125" style="286" customWidth="1"/>
    <col min="18" max="18" width="8.6640625" style="286"/>
    <col min="19" max="19" width="21.08203125" style="286" customWidth="1"/>
    <col min="20" max="20" width="8.6640625" style="286"/>
    <col min="22" max="22" width="12.6640625" customWidth="1"/>
  </cols>
  <sheetData>
    <row r="1" spans="1:24" x14ac:dyDescent="0.25">
      <c r="A1" s="288" t="s">
        <v>1338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V1" t="s">
        <v>1340</v>
      </c>
    </row>
    <row r="2" spans="1:24" x14ac:dyDescent="0.25">
      <c r="A2" s="294">
        <v>1</v>
      </c>
      <c r="B2" s="294">
        <v>2</v>
      </c>
      <c r="C2" s="294">
        <v>3</v>
      </c>
      <c r="D2" s="294">
        <v>4</v>
      </c>
      <c r="E2" s="294">
        <v>5</v>
      </c>
      <c r="F2" s="294">
        <v>6</v>
      </c>
      <c r="G2" s="294">
        <v>7</v>
      </c>
      <c r="H2" s="294">
        <v>8</v>
      </c>
      <c r="I2" s="294">
        <v>9</v>
      </c>
      <c r="J2" s="294">
        <v>10</v>
      </c>
      <c r="K2" s="294">
        <v>11</v>
      </c>
      <c r="L2" s="294">
        <v>12</v>
      </c>
      <c r="M2" s="294">
        <v>13</v>
      </c>
      <c r="N2" s="294">
        <v>14</v>
      </c>
      <c r="O2" s="294">
        <v>15</v>
      </c>
      <c r="P2" s="294">
        <v>16</v>
      </c>
      <c r="Q2" s="294">
        <v>17</v>
      </c>
      <c r="R2" s="294">
        <v>18</v>
      </c>
      <c r="S2" s="294">
        <v>19</v>
      </c>
      <c r="T2" s="294">
        <v>20</v>
      </c>
    </row>
    <row r="3" spans="1:24" x14ac:dyDescent="0.25">
      <c r="A3" s="295" t="s">
        <v>1319</v>
      </c>
      <c r="B3" s="296" t="s">
        <v>1277</v>
      </c>
      <c r="C3" s="296" t="s">
        <v>1320</v>
      </c>
      <c r="D3" s="296" t="s">
        <v>1321</v>
      </c>
      <c r="E3" s="296" t="s">
        <v>1322</v>
      </c>
      <c r="F3" s="296" t="s">
        <v>1323</v>
      </c>
      <c r="G3" s="296" t="s">
        <v>1324</v>
      </c>
      <c r="H3" s="296" t="s">
        <v>1325</v>
      </c>
      <c r="I3" s="296" t="s">
        <v>1326</v>
      </c>
      <c r="J3" s="296" t="s">
        <v>1339</v>
      </c>
      <c r="K3" s="296" t="s">
        <v>1327</v>
      </c>
      <c r="L3" s="296" t="s">
        <v>1328</v>
      </c>
      <c r="M3" s="296" t="s">
        <v>1329</v>
      </c>
      <c r="N3" s="296" t="s">
        <v>1331</v>
      </c>
      <c r="O3" s="296" t="s">
        <v>1332</v>
      </c>
      <c r="P3" s="296" t="s">
        <v>1333</v>
      </c>
      <c r="Q3" s="296" t="s">
        <v>1334</v>
      </c>
      <c r="R3" s="296" t="s">
        <v>1335</v>
      </c>
      <c r="S3" s="296" t="s">
        <v>1336</v>
      </c>
      <c r="T3" s="296"/>
      <c r="V3" t="s">
        <v>1341</v>
      </c>
      <c r="W3" t="s">
        <v>1321</v>
      </c>
      <c r="X3" t="s">
        <v>1339</v>
      </c>
    </row>
    <row r="4" spans="1:24" x14ac:dyDescent="0.25">
      <c r="A4" s="290">
        <v>7020</v>
      </c>
      <c r="B4" s="291" t="s">
        <v>1278</v>
      </c>
      <c r="C4" s="291">
        <v>94765.45</v>
      </c>
      <c r="D4" s="291"/>
      <c r="E4" s="291">
        <v>0</v>
      </c>
      <c r="F4" s="291">
        <v>94765.45</v>
      </c>
      <c r="G4" s="291">
        <v>0</v>
      </c>
      <c r="H4" s="291">
        <v>0</v>
      </c>
      <c r="I4" s="291">
        <v>0</v>
      </c>
      <c r="J4" s="291">
        <v>11937.55</v>
      </c>
      <c r="K4" s="291">
        <v>0</v>
      </c>
      <c r="L4" s="291">
        <v>0</v>
      </c>
      <c r="M4" s="291">
        <v>0</v>
      </c>
      <c r="N4" s="291">
        <v>0</v>
      </c>
      <c r="O4" s="291">
        <v>0</v>
      </c>
      <c r="P4" s="291">
        <v>0</v>
      </c>
      <c r="Q4" s="291">
        <v>11937.55</v>
      </c>
      <c r="R4" s="291">
        <v>0</v>
      </c>
      <c r="S4" s="291">
        <v>82827.899999999994</v>
      </c>
      <c r="T4" s="291">
        <v>48804.71</v>
      </c>
      <c r="V4" t="s">
        <v>1291</v>
      </c>
      <c r="X4">
        <v>261741.53999999998</v>
      </c>
    </row>
    <row r="5" spans="1:24" x14ac:dyDescent="0.25">
      <c r="A5" s="290">
        <v>7060</v>
      </c>
      <c r="B5" s="291" t="s">
        <v>1279</v>
      </c>
      <c r="C5" s="291">
        <v>228651.53</v>
      </c>
      <c r="D5" s="291"/>
      <c r="E5" s="291">
        <v>0</v>
      </c>
      <c r="F5" s="291">
        <v>228651.53</v>
      </c>
      <c r="G5" s="291">
        <v>0</v>
      </c>
      <c r="H5" s="291">
        <v>0</v>
      </c>
      <c r="I5" s="291">
        <v>0</v>
      </c>
      <c r="J5" s="291">
        <v>90799.48</v>
      </c>
      <c r="K5" s="291">
        <v>0</v>
      </c>
      <c r="L5" s="291">
        <v>0</v>
      </c>
      <c r="M5" s="291">
        <v>0</v>
      </c>
      <c r="N5" s="291">
        <v>0</v>
      </c>
      <c r="O5" s="291">
        <v>0</v>
      </c>
      <c r="P5" s="291">
        <v>0</v>
      </c>
      <c r="Q5" s="291">
        <v>90799.48</v>
      </c>
      <c r="R5" s="291">
        <v>0</v>
      </c>
      <c r="S5" s="291">
        <v>137852.04999999999</v>
      </c>
      <c r="T5" s="291">
        <v>69009.280000000042</v>
      </c>
      <c r="V5" t="s">
        <v>1342</v>
      </c>
      <c r="X5">
        <v>0</v>
      </c>
    </row>
    <row r="6" spans="1:24" x14ac:dyDescent="0.25">
      <c r="A6" s="290">
        <v>7120</v>
      </c>
      <c r="B6" s="291" t="s">
        <v>1280</v>
      </c>
      <c r="C6" s="291">
        <v>39416.200000000004</v>
      </c>
      <c r="D6" s="291"/>
      <c r="E6" s="291">
        <v>0</v>
      </c>
      <c r="F6" s="291">
        <v>39416.200000000004</v>
      </c>
      <c r="G6" s="291">
        <v>0</v>
      </c>
      <c r="H6" s="291">
        <v>0</v>
      </c>
      <c r="I6" s="291">
        <v>0</v>
      </c>
      <c r="J6" s="291">
        <v>3181.31</v>
      </c>
      <c r="K6" s="291">
        <v>0</v>
      </c>
      <c r="L6" s="291">
        <v>0</v>
      </c>
      <c r="M6" s="291">
        <v>0</v>
      </c>
      <c r="N6" s="291">
        <v>0</v>
      </c>
      <c r="O6" s="291">
        <v>0</v>
      </c>
      <c r="P6" s="291">
        <v>0</v>
      </c>
      <c r="Q6" s="291">
        <v>3181.31</v>
      </c>
      <c r="R6" s="291">
        <v>0</v>
      </c>
      <c r="S6" s="291">
        <v>36234.890000000007</v>
      </c>
      <c r="T6" s="291">
        <v>33984.909999999996</v>
      </c>
      <c r="V6" t="s">
        <v>1343</v>
      </c>
      <c r="X6">
        <v>322401.69</v>
      </c>
    </row>
    <row r="7" spans="1:24" x14ac:dyDescent="0.25">
      <c r="A7" s="290">
        <v>7130</v>
      </c>
      <c r="B7" s="291" t="s">
        <v>1281</v>
      </c>
      <c r="C7" s="291">
        <v>823727.19000000006</v>
      </c>
      <c r="D7" s="291"/>
      <c r="E7" s="291">
        <v>0</v>
      </c>
      <c r="F7" s="291">
        <v>823727.19000000006</v>
      </c>
      <c r="G7" s="291">
        <v>0</v>
      </c>
      <c r="H7" s="291">
        <v>0</v>
      </c>
      <c r="I7" s="291">
        <v>0</v>
      </c>
      <c r="J7" s="291">
        <v>21905.759999999998</v>
      </c>
      <c r="K7" s="291">
        <v>0</v>
      </c>
      <c r="L7" s="291">
        <v>0</v>
      </c>
      <c r="M7" s="291">
        <v>0</v>
      </c>
      <c r="N7" s="291">
        <v>0</v>
      </c>
      <c r="O7" s="291">
        <v>0</v>
      </c>
      <c r="P7" s="291">
        <v>0</v>
      </c>
      <c r="Q7" s="291">
        <v>21905.759999999998</v>
      </c>
      <c r="R7" s="291">
        <v>0</v>
      </c>
      <c r="S7" s="291">
        <v>801821.43</v>
      </c>
      <c r="T7" s="291">
        <v>533521.55000000005</v>
      </c>
      <c r="V7" t="s">
        <v>1344</v>
      </c>
      <c r="X7">
        <v>448844.15</v>
      </c>
    </row>
    <row r="8" spans="1:24" x14ac:dyDescent="0.25">
      <c r="A8" s="290">
        <v>8320</v>
      </c>
      <c r="B8" s="291" t="s">
        <v>135</v>
      </c>
      <c r="C8" s="291">
        <v>0</v>
      </c>
      <c r="D8" s="291"/>
      <c r="E8" s="291">
        <v>0</v>
      </c>
      <c r="F8" s="291">
        <v>0</v>
      </c>
      <c r="G8" s="291">
        <v>30568.41</v>
      </c>
      <c r="H8" s="291">
        <v>7269.4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37837.81</v>
      </c>
      <c r="R8" s="291">
        <v>0</v>
      </c>
      <c r="S8" s="291">
        <v>-37837.81</v>
      </c>
      <c r="T8" s="291">
        <v>-38962.51</v>
      </c>
      <c r="V8" t="s">
        <v>1345</v>
      </c>
      <c r="X8">
        <v>11937.55</v>
      </c>
    </row>
    <row r="9" spans="1:24" x14ac:dyDescent="0.25">
      <c r="A9" s="290">
        <v>8420</v>
      </c>
      <c r="B9" s="291" t="s">
        <v>139</v>
      </c>
      <c r="C9" s="291">
        <v>0</v>
      </c>
      <c r="D9" s="291"/>
      <c r="E9" s="291">
        <v>0</v>
      </c>
      <c r="F9" s="291">
        <v>0</v>
      </c>
      <c r="G9" s="291">
        <v>60888.42</v>
      </c>
      <c r="H9" s="291">
        <v>17022.850000000002</v>
      </c>
      <c r="I9" s="291">
        <v>0</v>
      </c>
      <c r="J9" s="291">
        <v>0</v>
      </c>
      <c r="K9" s="291">
        <v>0</v>
      </c>
      <c r="L9" s="291">
        <v>0</v>
      </c>
      <c r="M9" s="291">
        <v>787.83</v>
      </c>
      <c r="N9" s="291">
        <v>0</v>
      </c>
      <c r="O9" s="291">
        <v>55</v>
      </c>
      <c r="P9" s="291">
        <v>1075.51</v>
      </c>
      <c r="Q9" s="291">
        <v>79829.61</v>
      </c>
      <c r="R9" s="291">
        <v>0</v>
      </c>
      <c r="S9" s="291">
        <v>-79829.61</v>
      </c>
      <c r="T9" s="291">
        <v>-88023.69</v>
      </c>
      <c r="V9" t="s">
        <v>1346</v>
      </c>
      <c r="X9">
        <v>657755.93999999994</v>
      </c>
    </row>
    <row r="10" spans="1:24" x14ac:dyDescent="0.25">
      <c r="A10" s="290">
        <v>8610</v>
      </c>
      <c r="B10" s="291" t="s">
        <v>193</v>
      </c>
      <c r="C10" s="291">
        <v>0</v>
      </c>
      <c r="D10" s="291"/>
      <c r="E10" s="291">
        <v>250</v>
      </c>
      <c r="F10" s="291">
        <v>250</v>
      </c>
      <c r="G10" s="291">
        <v>589499.38</v>
      </c>
      <c r="H10" s="291">
        <v>93413.67</v>
      </c>
      <c r="I10" s="291">
        <v>0</v>
      </c>
      <c r="J10" s="291">
        <v>10445.77</v>
      </c>
      <c r="K10" s="291">
        <v>5275.21</v>
      </c>
      <c r="L10" s="291">
        <v>581011.06999999995</v>
      </c>
      <c r="M10" s="291">
        <v>5909.18</v>
      </c>
      <c r="N10" s="291">
        <v>0</v>
      </c>
      <c r="O10" s="291">
        <v>41827.42</v>
      </c>
      <c r="P10" s="291">
        <v>11045.699999999999</v>
      </c>
      <c r="Q10" s="291">
        <v>1338427.3999999997</v>
      </c>
      <c r="R10" s="291">
        <v>0</v>
      </c>
      <c r="S10" s="291">
        <v>-1338177.3999999997</v>
      </c>
      <c r="T10" s="291">
        <v>-1273770.67</v>
      </c>
      <c r="V10" t="s">
        <v>1347</v>
      </c>
      <c r="X10">
        <v>78254.009999999995</v>
      </c>
    </row>
    <row r="11" spans="1:24" x14ac:dyDescent="0.25">
      <c r="A11" s="290">
        <v>8630</v>
      </c>
      <c r="B11" s="291" t="s">
        <v>612</v>
      </c>
      <c r="C11" s="291">
        <v>0</v>
      </c>
      <c r="D11" s="291"/>
      <c r="E11" s="291">
        <v>0</v>
      </c>
      <c r="F11" s="291">
        <v>0</v>
      </c>
      <c r="G11" s="291">
        <v>199211.50999999995</v>
      </c>
      <c r="H11" s="291">
        <v>39428.230000000003</v>
      </c>
      <c r="I11" s="291">
        <v>0</v>
      </c>
      <c r="J11" s="291">
        <v>19697.510000000002</v>
      </c>
      <c r="K11" s="291">
        <v>405.09</v>
      </c>
      <c r="L11" s="291">
        <v>112.21</v>
      </c>
      <c r="M11" s="291">
        <v>1413.25</v>
      </c>
      <c r="N11" s="291">
        <v>0</v>
      </c>
      <c r="O11" s="291">
        <v>27437.61</v>
      </c>
      <c r="P11" s="291">
        <v>1503.99</v>
      </c>
      <c r="Q11" s="291">
        <v>289209.39999999997</v>
      </c>
      <c r="R11" s="291">
        <v>0</v>
      </c>
      <c r="S11" s="291">
        <v>-289209.39999999997</v>
      </c>
      <c r="T11" s="291">
        <v>-339088.84999999992</v>
      </c>
      <c r="V11" t="s">
        <v>1348</v>
      </c>
      <c r="X11">
        <v>144251.66</v>
      </c>
    </row>
    <row r="12" spans="1:24" s="344" customFormat="1" x14ac:dyDescent="0.25">
      <c r="A12" s="342">
        <v>8700</v>
      </c>
      <c r="B12" s="343" t="s">
        <v>650</v>
      </c>
      <c r="C12" s="343">
        <v>0</v>
      </c>
      <c r="D12" s="343"/>
      <c r="E12" s="343">
        <v>0</v>
      </c>
      <c r="F12" s="343">
        <v>0</v>
      </c>
      <c r="G12" s="343">
        <v>0</v>
      </c>
      <c r="H12" s="343">
        <v>0</v>
      </c>
      <c r="I12" s="343">
        <v>691400</v>
      </c>
      <c r="J12" s="343">
        <v>12000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343">
        <v>0</v>
      </c>
      <c r="Q12" s="343">
        <v>703400</v>
      </c>
      <c r="R12" s="343">
        <v>0</v>
      </c>
      <c r="S12" s="343">
        <v>-703400</v>
      </c>
      <c r="T12" s="343">
        <v>-86042.34</v>
      </c>
      <c r="V12" s="344" t="s">
        <v>1349</v>
      </c>
      <c r="X12" s="344">
        <v>245976.29</v>
      </c>
    </row>
    <row r="13" spans="1:24" x14ac:dyDescent="0.25">
      <c r="A13" s="290">
        <v>8790</v>
      </c>
      <c r="B13" s="291" t="s">
        <v>1282</v>
      </c>
      <c r="C13" s="291">
        <v>0</v>
      </c>
      <c r="D13" s="291"/>
      <c r="E13" s="291">
        <v>0</v>
      </c>
      <c r="F13" s="291">
        <v>0</v>
      </c>
      <c r="G13" s="291">
        <v>36622.519999999997</v>
      </c>
      <c r="H13" s="291">
        <v>7813.0999999999995</v>
      </c>
      <c r="I13" s="291">
        <v>0</v>
      </c>
      <c r="J13" s="291">
        <v>21802.22</v>
      </c>
      <c r="K13" s="291">
        <v>0</v>
      </c>
      <c r="L13" s="291">
        <v>388.3</v>
      </c>
      <c r="M13" s="291">
        <v>0</v>
      </c>
      <c r="N13" s="291">
        <v>0</v>
      </c>
      <c r="O13" s="291">
        <v>0</v>
      </c>
      <c r="P13" s="291">
        <v>0</v>
      </c>
      <c r="Q13" s="291">
        <v>66626.14</v>
      </c>
      <c r="R13" s="291">
        <v>0</v>
      </c>
      <c r="S13" s="291">
        <v>-66626.14</v>
      </c>
      <c r="T13" s="291">
        <v>-715816.7</v>
      </c>
      <c r="V13" t="s">
        <v>1350</v>
      </c>
      <c r="X13">
        <v>18272.53</v>
      </c>
    </row>
    <row r="14" spans="1:24" s="341" customFormat="1" x14ac:dyDescent="0.25">
      <c r="A14" s="298">
        <v>8900</v>
      </c>
      <c r="B14" s="299" t="s">
        <v>211</v>
      </c>
      <c r="C14" s="299">
        <v>0</v>
      </c>
      <c r="D14" s="299"/>
      <c r="E14" s="299">
        <v>0</v>
      </c>
      <c r="F14" s="299">
        <v>-30621709.970000003</v>
      </c>
      <c r="G14" s="299">
        <v>-101150</v>
      </c>
      <c r="H14" s="299">
        <v>2281.48</v>
      </c>
      <c r="I14" s="299">
        <v>0</v>
      </c>
      <c r="J14" s="299">
        <v>602651.42999999993</v>
      </c>
      <c r="K14" s="299">
        <v>0</v>
      </c>
      <c r="L14" s="299">
        <v>350.77</v>
      </c>
      <c r="M14" s="299">
        <v>282137.81000000006</v>
      </c>
      <c r="N14" s="299">
        <v>50829.399999999994</v>
      </c>
      <c r="O14" s="299">
        <v>58441.27</v>
      </c>
      <c r="P14" s="299">
        <v>-1035.47</v>
      </c>
      <c r="Q14" s="299">
        <v>894506.69000000006</v>
      </c>
      <c r="R14" s="299">
        <v>223262.17</v>
      </c>
      <c r="S14" s="299">
        <v>-31292954.490000002</v>
      </c>
      <c r="T14" s="299">
        <v>-127652.81</v>
      </c>
      <c r="V14" s="341" t="s">
        <v>1292</v>
      </c>
      <c r="X14" s="341">
        <v>12780.1</v>
      </c>
    </row>
    <row r="15" spans="1:24" x14ac:dyDescent="0.25">
      <c r="A15" s="290">
        <v>6070</v>
      </c>
      <c r="B15" s="291" t="s">
        <v>94</v>
      </c>
      <c r="C15" s="291">
        <v>12203063.879999999</v>
      </c>
      <c r="D15" s="291"/>
      <c r="E15" s="291">
        <v>0</v>
      </c>
      <c r="F15" s="291">
        <v>12203063.879999999</v>
      </c>
      <c r="G15" s="291">
        <v>4351234.7399999993</v>
      </c>
      <c r="H15" s="291">
        <v>1258530</v>
      </c>
      <c r="I15" s="291">
        <v>1391</v>
      </c>
      <c r="J15" s="291">
        <v>200273.97</v>
      </c>
      <c r="K15" s="291">
        <v>344.29</v>
      </c>
      <c r="L15" s="291">
        <v>17091.45</v>
      </c>
      <c r="M15" s="291">
        <v>156805.34</v>
      </c>
      <c r="N15" s="291">
        <v>0</v>
      </c>
      <c r="O15" s="291">
        <v>11978.68</v>
      </c>
      <c r="P15" s="291">
        <v>473903.03</v>
      </c>
      <c r="Q15" s="291">
        <v>6471552.4999999991</v>
      </c>
      <c r="R15" s="291">
        <v>0</v>
      </c>
      <c r="S15" s="291">
        <v>5731511.379999999</v>
      </c>
      <c r="T15" s="291">
        <v>-24176946.689999998</v>
      </c>
      <c r="V15" t="s">
        <v>1293</v>
      </c>
      <c r="X15">
        <v>10179.469999999999</v>
      </c>
    </row>
    <row r="16" spans="1:24" x14ac:dyDescent="0.25">
      <c r="A16" s="290">
        <v>7200</v>
      </c>
      <c r="B16" s="291" t="s">
        <v>709</v>
      </c>
      <c r="C16" s="291">
        <v>739963.20000000007</v>
      </c>
      <c r="D16" s="291"/>
      <c r="E16" s="291">
        <v>0</v>
      </c>
      <c r="F16" s="291">
        <v>739963.20000000007</v>
      </c>
      <c r="G16" s="291">
        <v>0</v>
      </c>
      <c r="H16" s="291">
        <v>0</v>
      </c>
      <c r="I16" s="291">
        <v>0</v>
      </c>
      <c r="J16" s="291">
        <v>322401.69</v>
      </c>
      <c r="K16" s="291">
        <v>0</v>
      </c>
      <c r="L16" s="291">
        <v>0</v>
      </c>
      <c r="M16" s="291">
        <v>4520</v>
      </c>
      <c r="N16" s="291">
        <v>0</v>
      </c>
      <c r="O16" s="291">
        <v>0</v>
      </c>
      <c r="P16" s="291">
        <v>600.64</v>
      </c>
      <c r="Q16" s="291">
        <v>327522.33</v>
      </c>
      <c r="R16" s="291">
        <v>0</v>
      </c>
      <c r="S16" s="291">
        <v>412440.87000000005</v>
      </c>
      <c r="T16" s="291">
        <v>6649693.6999999974</v>
      </c>
      <c r="V16" t="s">
        <v>1351</v>
      </c>
      <c r="X16">
        <v>19950</v>
      </c>
    </row>
    <row r="17" spans="1:24" x14ac:dyDescent="0.25">
      <c r="A17" s="290">
        <v>7310</v>
      </c>
      <c r="B17" s="291" t="s">
        <v>719</v>
      </c>
      <c r="C17" s="291">
        <v>707576.33</v>
      </c>
      <c r="D17" s="291"/>
      <c r="E17" s="291">
        <v>0</v>
      </c>
      <c r="F17" s="291">
        <v>707576.33</v>
      </c>
      <c r="G17" s="291">
        <v>0</v>
      </c>
      <c r="H17" s="291">
        <v>0</v>
      </c>
      <c r="I17" s="291">
        <v>0</v>
      </c>
      <c r="J17" s="291">
        <v>200289.53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200289.53</v>
      </c>
      <c r="R17" s="291">
        <v>0</v>
      </c>
      <c r="S17" s="291">
        <v>507286.79999999993</v>
      </c>
      <c r="T17" s="291">
        <v>551649.18999999994</v>
      </c>
      <c r="V17" t="s">
        <v>1352</v>
      </c>
      <c r="X17">
        <v>2050742.64</v>
      </c>
    </row>
    <row r="18" spans="1:24" x14ac:dyDescent="0.25">
      <c r="A18" s="290">
        <v>7320</v>
      </c>
      <c r="B18" s="291" t="s">
        <v>721</v>
      </c>
      <c r="C18" s="291">
        <v>1162347.82</v>
      </c>
      <c r="D18" s="291"/>
      <c r="E18" s="291">
        <v>0</v>
      </c>
      <c r="F18" s="291">
        <v>1162347.82</v>
      </c>
      <c r="G18" s="291">
        <v>0</v>
      </c>
      <c r="H18" s="291">
        <v>0</v>
      </c>
      <c r="I18" s="291">
        <v>0</v>
      </c>
      <c r="J18" s="291">
        <v>248554.62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248554.62</v>
      </c>
      <c r="R18" s="291">
        <v>0</v>
      </c>
      <c r="S18" s="291">
        <v>913793.20000000007</v>
      </c>
      <c r="T18" s="291">
        <v>599956.84000000008</v>
      </c>
      <c r="V18" t="s">
        <v>1353</v>
      </c>
      <c r="X18">
        <v>345433.59</v>
      </c>
    </row>
    <row r="19" spans="1:24" x14ac:dyDescent="0.25">
      <c r="A19" s="290">
        <v>7070</v>
      </c>
      <c r="B19" s="291" t="s">
        <v>1283</v>
      </c>
      <c r="C19" s="291">
        <v>3253534.74</v>
      </c>
      <c r="D19" s="291"/>
      <c r="E19" s="291">
        <v>0</v>
      </c>
      <c r="F19" s="291">
        <v>3253534.74</v>
      </c>
      <c r="G19" s="291">
        <v>0</v>
      </c>
      <c r="H19" s="291">
        <v>0</v>
      </c>
      <c r="I19" s="291">
        <v>0</v>
      </c>
      <c r="J19" s="291">
        <v>736009.95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736009.95</v>
      </c>
      <c r="R19" s="291">
        <v>0</v>
      </c>
      <c r="S19" s="291">
        <v>2517524.7900000005</v>
      </c>
      <c r="T19" s="291">
        <v>890671.0299999998</v>
      </c>
      <c r="V19" t="s">
        <v>1294</v>
      </c>
      <c r="X19">
        <v>187740</v>
      </c>
    </row>
    <row r="20" spans="1:24" x14ac:dyDescent="0.25">
      <c r="A20" s="290">
        <v>7140</v>
      </c>
      <c r="B20" s="291" t="s">
        <v>1284</v>
      </c>
      <c r="C20" s="291">
        <v>1390620.72</v>
      </c>
      <c r="D20" s="291"/>
      <c r="E20" s="291">
        <v>0</v>
      </c>
      <c r="F20" s="291">
        <v>1390620.72</v>
      </c>
      <c r="G20" s="291">
        <v>0</v>
      </c>
      <c r="H20" s="291">
        <v>0</v>
      </c>
      <c r="I20" s="291">
        <v>0</v>
      </c>
      <c r="J20" s="291">
        <v>249341.22</v>
      </c>
      <c r="K20" s="291">
        <v>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249341.22</v>
      </c>
      <c r="R20" s="291">
        <v>0</v>
      </c>
      <c r="S20" s="291">
        <v>1141279.5</v>
      </c>
      <c r="T20" s="291">
        <v>2147467.23</v>
      </c>
      <c r="V20" t="s">
        <v>1295</v>
      </c>
      <c r="X20">
        <v>0</v>
      </c>
    </row>
    <row r="21" spans="1:24" x14ac:dyDescent="0.25">
      <c r="A21" s="290">
        <v>7110</v>
      </c>
      <c r="B21" s="291" t="s">
        <v>1285</v>
      </c>
      <c r="C21" s="291">
        <v>102427.48000000001</v>
      </c>
      <c r="D21" s="291"/>
      <c r="E21" s="291">
        <v>0</v>
      </c>
      <c r="F21" s="291">
        <v>102427.48000000001</v>
      </c>
      <c r="G21" s="291">
        <v>0</v>
      </c>
      <c r="H21" s="291">
        <v>0</v>
      </c>
      <c r="I21" s="291">
        <v>0</v>
      </c>
      <c r="J21" s="291">
        <v>12780.1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291">
        <v>0</v>
      </c>
      <c r="Q21" s="291">
        <v>12780.1</v>
      </c>
      <c r="R21" s="291">
        <v>0</v>
      </c>
      <c r="S21" s="291">
        <v>89647.38</v>
      </c>
      <c r="T21" s="291">
        <v>968027.02</v>
      </c>
      <c r="V21" t="s">
        <v>1296</v>
      </c>
      <c r="X21">
        <v>0</v>
      </c>
    </row>
    <row r="22" spans="1:24" x14ac:dyDescent="0.25">
      <c r="A22" s="290">
        <v>7180</v>
      </c>
      <c r="B22" s="291" t="s">
        <v>706</v>
      </c>
      <c r="C22" s="291">
        <v>10313964.879999999</v>
      </c>
      <c r="D22" s="291"/>
      <c r="E22" s="291">
        <v>0</v>
      </c>
      <c r="F22" s="291">
        <v>10313964.879999999</v>
      </c>
      <c r="G22" s="291">
        <v>1207643.2</v>
      </c>
      <c r="H22" s="291">
        <v>349366.92</v>
      </c>
      <c r="I22" s="291">
        <v>0</v>
      </c>
      <c r="J22" s="291">
        <v>21480.720000000001</v>
      </c>
      <c r="K22" s="291">
        <v>0</v>
      </c>
      <c r="L22" s="291">
        <v>103.64</v>
      </c>
      <c r="M22" s="291">
        <v>38330.36</v>
      </c>
      <c r="N22" s="291">
        <v>0</v>
      </c>
      <c r="O22" s="291">
        <v>1552.36</v>
      </c>
      <c r="P22" s="291">
        <v>198327.88</v>
      </c>
      <c r="Q22" s="291">
        <v>1816805.0800000003</v>
      </c>
      <c r="R22" s="291">
        <v>0</v>
      </c>
      <c r="S22" s="291">
        <v>8497159.7999999989</v>
      </c>
      <c r="T22" s="291">
        <v>99199.06</v>
      </c>
      <c r="V22" t="s">
        <v>1354</v>
      </c>
      <c r="X22">
        <v>0</v>
      </c>
    </row>
    <row r="23" spans="1:24" x14ac:dyDescent="0.25">
      <c r="A23" s="290">
        <v>7170</v>
      </c>
      <c r="B23" s="291" t="s">
        <v>115</v>
      </c>
      <c r="C23" s="291">
        <v>14124313.299999999</v>
      </c>
      <c r="D23" s="291"/>
      <c r="E23" s="291">
        <v>0</v>
      </c>
      <c r="F23" s="291">
        <v>14124313.299999999</v>
      </c>
      <c r="G23" s="291">
        <v>0</v>
      </c>
      <c r="H23" s="291">
        <v>0</v>
      </c>
      <c r="I23" s="291">
        <v>0</v>
      </c>
      <c r="J23" s="291">
        <v>2050742.64</v>
      </c>
      <c r="K23" s="291">
        <v>0</v>
      </c>
      <c r="L23" s="291">
        <v>0</v>
      </c>
      <c r="M23" s="291">
        <v>18000</v>
      </c>
      <c r="N23" s="291">
        <v>0</v>
      </c>
      <c r="O23" s="291">
        <v>0</v>
      </c>
      <c r="P23" s="291">
        <v>0</v>
      </c>
      <c r="Q23" s="291">
        <v>2068742.64</v>
      </c>
      <c r="R23" s="291">
        <v>0</v>
      </c>
      <c r="S23" s="291">
        <v>12055570.659999998</v>
      </c>
      <c r="T23" s="291">
        <v>7558048.3000000007</v>
      </c>
      <c r="V23" t="s">
        <v>1297</v>
      </c>
      <c r="X23">
        <v>0</v>
      </c>
    </row>
    <row r="24" spans="1:24" x14ac:dyDescent="0.25">
      <c r="A24" s="290">
        <v>7190</v>
      </c>
      <c r="B24" s="291" t="s">
        <v>117</v>
      </c>
      <c r="C24" s="291">
        <v>1177119</v>
      </c>
      <c r="D24" s="291"/>
      <c r="E24" s="291">
        <v>0</v>
      </c>
      <c r="F24" s="291">
        <v>1177119</v>
      </c>
      <c r="G24" s="291">
        <v>0</v>
      </c>
      <c r="H24" s="291">
        <v>0</v>
      </c>
      <c r="I24" s="291">
        <v>0</v>
      </c>
      <c r="J24" s="291">
        <v>345433.59</v>
      </c>
      <c r="K24" s="291">
        <v>0</v>
      </c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345433.59</v>
      </c>
      <c r="R24" s="291">
        <v>0</v>
      </c>
      <c r="S24" s="291">
        <v>831685.40999999992</v>
      </c>
      <c r="T24" s="291">
        <v>8425080.660000002</v>
      </c>
      <c r="V24" t="s">
        <v>1298</v>
      </c>
      <c r="X24">
        <v>0</v>
      </c>
    </row>
    <row r="25" spans="1:24" x14ac:dyDescent="0.25">
      <c r="A25" s="290">
        <v>8460</v>
      </c>
      <c r="B25" s="291" t="s">
        <v>141</v>
      </c>
      <c r="C25" s="291">
        <v>0</v>
      </c>
      <c r="D25" s="291"/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187740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187740</v>
      </c>
      <c r="R25" s="291">
        <v>0</v>
      </c>
      <c r="S25" s="291">
        <v>-187740</v>
      </c>
      <c r="T25" s="291">
        <v>840039.66</v>
      </c>
      <c r="V25" t="s">
        <v>1299</v>
      </c>
      <c r="X25">
        <v>0</v>
      </c>
    </row>
    <row r="26" spans="1:24" x14ac:dyDescent="0.25">
      <c r="A26" s="290">
        <v>8560</v>
      </c>
      <c r="B26" s="291" t="s">
        <v>147</v>
      </c>
      <c r="C26" s="291">
        <v>0</v>
      </c>
      <c r="D26" s="291"/>
      <c r="E26" s="291">
        <v>0</v>
      </c>
      <c r="F26" s="291">
        <v>0</v>
      </c>
      <c r="G26" s="291">
        <v>38517.020000000004</v>
      </c>
      <c r="H26" s="291">
        <v>8581.52</v>
      </c>
      <c r="I26" s="291">
        <v>0</v>
      </c>
      <c r="J26" s="291">
        <v>0</v>
      </c>
      <c r="K26" s="291">
        <v>0</v>
      </c>
      <c r="L26" s="291">
        <v>-71.12</v>
      </c>
      <c r="M26" s="291">
        <v>0</v>
      </c>
      <c r="N26" s="291">
        <v>0</v>
      </c>
      <c r="O26" s="291">
        <v>0</v>
      </c>
      <c r="P26" s="291">
        <v>0</v>
      </c>
      <c r="Q26" s="291">
        <v>47027.420000000006</v>
      </c>
      <c r="R26" s="291">
        <v>0</v>
      </c>
      <c r="S26" s="291">
        <v>-47027.420000000006</v>
      </c>
      <c r="T26" s="291">
        <v>-187662</v>
      </c>
      <c r="V26" t="s">
        <v>1300</v>
      </c>
      <c r="X26">
        <v>21802.22</v>
      </c>
    </row>
    <row r="27" spans="1:24" x14ac:dyDescent="0.25">
      <c r="A27" s="298">
        <v>8360</v>
      </c>
      <c r="B27" s="299" t="s">
        <v>629</v>
      </c>
      <c r="C27" s="299">
        <v>0</v>
      </c>
      <c r="D27" s="299"/>
      <c r="E27" s="299">
        <v>0</v>
      </c>
      <c r="F27" s="299">
        <v>0</v>
      </c>
      <c r="G27" s="299">
        <v>285799.03999999992</v>
      </c>
      <c r="H27" s="299">
        <v>66266.289999999994</v>
      </c>
      <c r="I27" s="299">
        <v>0</v>
      </c>
      <c r="J27" s="299">
        <v>0</v>
      </c>
      <c r="K27" s="299">
        <v>95.97</v>
      </c>
      <c r="L27" s="299">
        <v>644.88</v>
      </c>
      <c r="M27" s="299">
        <v>0</v>
      </c>
      <c r="N27" s="299">
        <v>0</v>
      </c>
      <c r="O27" s="299">
        <v>923.95</v>
      </c>
      <c r="P27" s="299">
        <v>6.58</v>
      </c>
      <c r="Q27" s="299">
        <v>353736.7099999999</v>
      </c>
      <c r="R27" s="299">
        <v>0</v>
      </c>
      <c r="S27" s="299">
        <v>-353736.7099999999</v>
      </c>
      <c r="T27" s="299">
        <v>-48035.38</v>
      </c>
      <c r="V27" t="s">
        <v>1355</v>
      </c>
      <c r="X27">
        <v>0</v>
      </c>
    </row>
    <row r="28" spans="1:24" x14ac:dyDescent="0.25">
      <c r="A28" s="290">
        <v>8650</v>
      </c>
      <c r="B28" s="291" t="s">
        <v>152</v>
      </c>
      <c r="C28" s="291">
        <v>0</v>
      </c>
      <c r="D28" s="291"/>
      <c r="E28" s="291">
        <v>0</v>
      </c>
      <c r="F28" s="291">
        <v>0</v>
      </c>
      <c r="G28" s="291">
        <v>-2692.56</v>
      </c>
      <c r="H28" s="291">
        <v>83.520000000095152</v>
      </c>
      <c r="I28" s="291">
        <v>0</v>
      </c>
      <c r="J28" s="291">
        <v>0</v>
      </c>
      <c r="K28" s="291">
        <v>0</v>
      </c>
      <c r="L28" s="291">
        <v>128.31</v>
      </c>
      <c r="M28" s="291">
        <v>304.58999999999997</v>
      </c>
      <c r="N28" s="291">
        <v>0</v>
      </c>
      <c r="O28" s="291">
        <v>5100</v>
      </c>
      <c r="P28" s="291">
        <v>0</v>
      </c>
      <c r="Q28" s="291">
        <v>2923.8600000000952</v>
      </c>
      <c r="R28" s="291">
        <v>0</v>
      </c>
      <c r="S28" s="291">
        <v>-2923.8600000000952</v>
      </c>
      <c r="T28" s="291">
        <v>-364067.72999999992</v>
      </c>
      <c r="V28" t="s">
        <v>1356</v>
      </c>
      <c r="X28">
        <v>0</v>
      </c>
    </row>
    <row r="29" spans="1:24" x14ac:dyDescent="0.25">
      <c r="A29" s="290">
        <v>7050</v>
      </c>
      <c r="B29" s="291" t="s">
        <v>1360</v>
      </c>
      <c r="C29" s="291">
        <v>0</v>
      </c>
      <c r="D29" s="291"/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291">
        <v>-13203.15</v>
      </c>
      <c r="Q29" s="291">
        <v>-13203.15</v>
      </c>
      <c r="R29" s="291">
        <v>0</v>
      </c>
      <c r="S29" s="291">
        <v>13203.15</v>
      </c>
      <c r="T29" s="291">
        <v>-242115.26000000004</v>
      </c>
      <c r="V29" t="s">
        <v>1301</v>
      </c>
      <c r="X29">
        <v>452651.43</v>
      </c>
    </row>
    <row r="30" spans="1:24" x14ac:dyDescent="0.25">
      <c r="A30" s="290">
        <v>8690</v>
      </c>
      <c r="B30" s="291" t="s">
        <v>648</v>
      </c>
      <c r="C30" s="291"/>
      <c r="D30" s="291"/>
      <c r="E30" s="291"/>
      <c r="F30" s="291"/>
      <c r="G30" s="291"/>
      <c r="H30" s="291"/>
      <c r="I30" s="291"/>
      <c r="J30" s="291">
        <v>66432.967770000017</v>
      </c>
      <c r="K30" s="291"/>
      <c r="L30" s="291"/>
      <c r="M30" s="291"/>
      <c r="N30" s="291"/>
      <c r="O30" s="291"/>
      <c r="P30" s="291"/>
      <c r="Q30" s="291">
        <v>66432.967770000017</v>
      </c>
      <c r="R30" s="291"/>
      <c r="S30" s="291">
        <v>-66432.967770000017</v>
      </c>
      <c r="T30" s="291">
        <v>-1238.7</v>
      </c>
      <c r="V30" t="s">
        <v>1302</v>
      </c>
      <c r="X30">
        <v>22420.489999999998</v>
      </c>
    </row>
    <row r="31" spans="1:24" x14ac:dyDescent="0.25">
      <c r="A31" s="339" t="s">
        <v>71</v>
      </c>
      <c r="B31" s="340" t="s">
        <v>147</v>
      </c>
      <c r="C31" s="340"/>
      <c r="D31" s="340"/>
      <c r="E31" s="340"/>
      <c r="F31" s="340"/>
      <c r="G31" s="340"/>
      <c r="H31" s="340"/>
      <c r="I31" s="340"/>
      <c r="J31" s="340">
        <v>33818.96718</v>
      </c>
      <c r="K31" s="340"/>
      <c r="L31" s="340"/>
      <c r="M31" s="340"/>
      <c r="N31" s="340"/>
      <c r="O31" s="340"/>
      <c r="P31" s="340"/>
      <c r="Q31" s="340">
        <v>33818.96718</v>
      </c>
      <c r="R31" s="340"/>
      <c r="S31" s="340">
        <v>-33818.96718</v>
      </c>
      <c r="T31" s="340">
        <v>1383.7400000000002</v>
      </c>
      <c r="V31" t="s">
        <v>1357</v>
      </c>
      <c r="X31">
        <v>19697.510000000002</v>
      </c>
    </row>
    <row r="32" spans="1:24" x14ac:dyDescent="0.25">
      <c r="A32" s="290">
        <v>8530</v>
      </c>
      <c r="B32" s="291" t="s">
        <v>1361</v>
      </c>
      <c r="C32" s="291"/>
      <c r="D32" s="291"/>
      <c r="E32" s="291"/>
      <c r="F32" s="291"/>
      <c r="G32" s="291"/>
      <c r="H32" s="291"/>
      <c r="I32" s="291"/>
      <c r="J32" s="291">
        <v>43999.72077</v>
      </c>
      <c r="K32" s="291"/>
      <c r="L32" s="291"/>
      <c r="M32" s="291"/>
      <c r="N32" s="291"/>
      <c r="O32" s="291"/>
      <c r="P32" s="291"/>
      <c r="Q32" s="291">
        <v>43999.72077</v>
      </c>
      <c r="R32" s="291"/>
      <c r="S32" s="291">
        <v>-43999.72077</v>
      </c>
      <c r="T32" s="291">
        <v>1727113.5500000066</v>
      </c>
      <c r="V32" t="s">
        <v>1358</v>
      </c>
      <c r="X32">
        <v>5332832.8099999996</v>
      </c>
    </row>
    <row r="33" spans="1:25" x14ac:dyDescent="0.25">
      <c r="A33" t="s">
        <v>1330</v>
      </c>
      <c r="B33" t="s">
        <v>1337</v>
      </c>
      <c r="C33">
        <v>46361491.719999999</v>
      </c>
      <c r="E33">
        <v>250</v>
      </c>
      <c r="F33">
        <v>15740031.749999996</v>
      </c>
      <c r="G33">
        <v>6696141.6799999997</v>
      </c>
      <c r="H33">
        <v>1850056.98</v>
      </c>
      <c r="I33">
        <v>692791</v>
      </c>
      <c r="J33">
        <v>5513720.7157199997</v>
      </c>
      <c r="K33">
        <v>6120.56</v>
      </c>
      <c r="L33">
        <v>599759.51</v>
      </c>
      <c r="M33">
        <v>508208.36000000004</v>
      </c>
      <c r="N33">
        <v>50829.399999999994</v>
      </c>
      <c r="O33" s="286">
        <v>147316.28999999998</v>
      </c>
      <c r="P33" s="286">
        <v>672224.71</v>
      </c>
      <c r="Q33" s="286">
        <v>16737169.205719996</v>
      </c>
      <c r="R33" s="286">
        <v>223262.17</v>
      </c>
      <c r="S33" s="286">
        <v>-773875.2857200068</v>
      </c>
    </row>
    <row r="35" spans="1:25" x14ac:dyDescent="0.25">
      <c r="A35" s="292" t="s">
        <v>203</v>
      </c>
      <c r="B35" s="293" t="s">
        <v>1286</v>
      </c>
      <c r="C35" s="293">
        <v>46361491.719999999</v>
      </c>
      <c r="D35" s="293"/>
      <c r="E35" s="293">
        <v>250</v>
      </c>
      <c r="F35" s="293">
        <v>15740031.749999998</v>
      </c>
      <c r="G35" s="293">
        <v>6696141.6800000006</v>
      </c>
      <c r="H35" s="293">
        <v>1850056.98</v>
      </c>
      <c r="I35" s="293">
        <v>692791</v>
      </c>
      <c r="J35" s="293">
        <v>5332832.8099999996</v>
      </c>
      <c r="K35" s="293">
        <v>6120.56</v>
      </c>
      <c r="L35" s="293">
        <v>599759.51</v>
      </c>
      <c r="M35">
        <v>508208.35999999987</v>
      </c>
      <c r="N35">
        <v>50829.399999999994</v>
      </c>
      <c r="O35">
        <v>147316.29</v>
      </c>
      <c r="P35">
        <v>672224.71</v>
      </c>
      <c r="Q35">
        <v>16737169.209999999</v>
      </c>
      <c r="R35">
        <v>223262.17</v>
      </c>
      <c r="S35">
        <v>-773875.29000000085</v>
      </c>
      <c r="T35">
        <v>0</v>
      </c>
      <c r="U35">
        <v>50829.399999999994</v>
      </c>
      <c r="V35" t="s">
        <v>1359</v>
      </c>
      <c r="W35">
        <v>0</v>
      </c>
      <c r="X35">
        <v>250</v>
      </c>
      <c r="Y35">
        <v>-773875.29000000085</v>
      </c>
    </row>
    <row r="36" spans="1:25" x14ac:dyDescent="0.25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</row>
    <row r="37" spans="1:25" x14ac:dyDescent="0.25">
      <c r="A37" s="292" t="s">
        <v>1287</v>
      </c>
      <c r="B37" s="293"/>
      <c r="C37" s="293">
        <f>+C33-C35</f>
        <v>0</v>
      </c>
      <c r="D37" s="293">
        <f t="shared" ref="D37:T37" si="0">+D33-D35</f>
        <v>0</v>
      </c>
      <c r="E37" s="293">
        <f t="shared" si="0"/>
        <v>0</v>
      </c>
      <c r="F37" s="293">
        <f t="shared" si="0"/>
        <v>0</v>
      </c>
      <c r="G37" s="293">
        <f t="shared" si="0"/>
        <v>0</v>
      </c>
      <c r="H37" s="293">
        <f t="shared" si="0"/>
        <v>0</v>
      </c>
      <c r="I37" s="293">
        <f t="shared" si="0"/>
        <v>0</v>
      </c>
      <c r="J37" s="293">
        <f t="shared" si="0"/>
        <v>180887.90572000016</v>
      </c>
      <c r="K37" s="293">
        <f t="shared" si="0"/>
        <v>0</v>
      </c>
      <c r="L37" s="293">
        <f t="shared" si="0"/>
        <v>0</v>
      </c>
      <c r="M37" s="293">
        <f t="shared" si="0"/>
        <v>0</v>
      </c>
      <c r="N37" s="293">
        <f t="shared" si="0"/>
        <v>0</v>
      </c>
      <c r="O37" s="293">
        <f t="shared" si="0"/>
        <v>0</v>
      </c>
      <c r="P37" s="293">
        <f t="shared" si="0"/>
        <v>0</v>
      </c>
      <c r="Q37" s="293">
        <f t="shared" si="0"/>
        <v>-4.2800027877092361E-3</v>
      </c>
      <c r="R37" s="293">
        <f t="shared" si="0"/>
        <v>0</v>
      </c>
      <c r="S37" s="293">
        <f t="shared" si="0"/>
        <v>4.2799940565600991E-3</v>
      </c>
      <c r="T37" s="293">
        <f t="shared" si="0"/>
        <v>0</v>
      </c>
      <c r="U37" s="293">
        <f t="shared" ref="U37" si="1">+U32-U35</f>
        <v>-50829.399999999994</v>
      </c>
      <c r="V37" s="293" t="s">
        <v>1287</v>
      </c>
      <c r="W37">
        <v>0</v>
      </c>
      <c r="X37">
        <v>5332582.8099999996</v>
      </c>
    </row>
    <row r="38" spans="1:25" x14ac:dyDescent="0.25">
      <c r="A38" s="292"/>
      <c r="B38" s="293"/>
      <c r="C38" s="293">
        <f>+data!CE73</f>
        <v>46361491.719999991</v>
      </c>
      <c r="D38" s="293"/>
      <c r="E38" s="293">
        <f>+data!CE70</f>
        <v>250</v>
      </c>
      <c r="F38" s="293"/>
      <c r="G38" s="293">
        <f>+data!CE61</f>
        <v>6696141.6799999988</v>
      </c>
      <c r="H38" s="293">
        <f>+data!CE62</f>
        <v>1850057</v>
      </c>
      <c r="I38" s="293">
        <f>+data!CE63</f>
        <v>692791</v>
      </c>
      <c r="J38" s="293">
        <f>+data!CE66</f>
        <v>5513720.3185399994</v>
      </c>
      <c r="K38" s="293">
        <f>+data!CE65</f>
        <v>6120.56</v>
      </c>
      <c r="L38" s="293">
        <f>+data!CE68</f>
        <v>599759.74</v>
      </c>
      <c r="M38" s="293">
        <f>+data!CE51</f>
        <v>508208.55</v>
      </c>
      <c r="N38" s="293"/>
      <c r="O38" s="293">
        <f>+data!CE69</f>
        <v>198145.41999999998</v>
      </c>
      <c r="P38" s="293">
        <f>+data!CE64</f>
        <v>672225.17999999993</v>
      </c>
      <c r="Q38" s="293"/>
      <c r="R38" s="293"/>
      <c r="S38" s="293"/>
      <c r="T38" s="293"/>
    </row>
    <row r="39" spans="1:25" x14ac:dyDescent="0.25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</row>
    <row r="40" spans="1:25" ht="15.6" thickBot="1" x14ac:dyDescent="0.3">
      <c r="A40" s="292" t="s">
        <v>1288</v>
      </c>
      <c r="B40" s="293"/>
      <c r="C40" s="333">
        <f>+C33-C38</f>
        <v>0</v>
      </c>
      <c r="D40" s="333">
        <f t="shared" ref="D40:T40" si="2">+D33-D38</f>
        <v>0</v>
      </c>
      <c r="E40" s="333">
        <f t="shared" si="2"/>
        <v>0</v>
      </c>
      <c r="F40" s="333">
        <f t="shared" si="2"/>
        <v>15740031.749999996</v>
      </c>
      <c r="G40" s="333">
        <f t="shared" si="2"/>
        <v>0</v>
      </c>
      <c r="H40" s="333">
        <f t="shared" si="2"/>
        <v>-2.0000000018626451E-2</v>
      </c>
      <c r="I40" s="333">
        <f t="shared" si="2"/>
        <v>0</v>
      </c>
      <c r="J40" s="333">
        <f t="shared" si="2"/>
        <v>0.39718000032007694</v>
      </c>
      <c r="K40" s="333">
        <f t="shared" si="2"/>
        <v>0</v>
      </c>
      <c r="L40" s="333">
        <f t="shared" si="2"/>
        <v>-0.22999999998137355</v>
      </c>
      <c r="M40" s="333">
        <f t="shared" si="2"/>
        <v>-0.18999999994412065</v>
      </c>
      <c r="N40" s="333">
        <f t="shared" si="2"/>
        <v>50829.399999999994</v>
      </c>
      <c r="O40" s="333">
        <f t="shared" si="2"/>
        <v>-50829.130000000005</v>
      </c>
      <c r="P40" s="333">
        <f t="shared" si="2"/>
        <v>-0.46999999997206032</v>
      </c>
      <c r="Q40" s="333">
        <f t="shared" si="2"/>
        <v>16737169.205719996</v>
      </c>
      <c r="R40" s="333">
        <f t="shared" si="2"/>
        <v>223262.17</v>
      </c>
      <c r="S40" s="333">
        <f t="shared" si="2"/>
        <v>-773875.2857200068</v>
      </c>
      <c r="T40" s="333">
        <f t="shared" si="2"/>
        <v>0</v>
      </c>
    </row>
    <row r="41" spans="1:25" ht="15.6" thickTop="1" x14ac:dyDescent="0.25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</row>
    <row r="45" spans="1:25" x14ac:dyDescent="0.25">
      <c r="A45" s="304" t="s">
        <v>1289</v>
      </c>
      <c r="B45" s="305">
        <v>2018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</row>
    <row r="46" spans="1:25" x14ac:dyDescent="0.25">
      <c r="A46" s="305" t="s">
        <v>1290</v>
      </c>
      <c r="B46" s="300" t="s">
        <v>1291</v>
      </c>
      <c r="C46" s="300">
        <v>22.972153846153848</v>
      </c>
      <c r="D46" s="300">
        <v>47.933653846153845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1:25" x14ac:dyDescent="0.25">
      <c r="A47" s="286"/>
      <c r="B47" s="300" t="s">
        <v>1292</v>
      </c>
      <c r="C47" s="300">
        <v>0</v>
      </c>
      <c r="D47" s="300">
        <v>13.581250000000001</v>
      </c>
      <c r="E47" s="286"/>
      <c r="F47" s="286"/>
      <c r="G47" s="286"/>
      <c r="H47" s="286"/>
      <c r="I47" s="286"/>
      <c r="J47" s="286"/>
      <c r="K47" s="286"/>
      <c r="L47" s="286"/>
      <c r="M47" s="286"/>
      <c r="N47" s="286"/>
    </row>
    <row r="48" spans="1:25" x14ac:dyDescent="0.25">
      <c r="A48" s="286"/>
      <c r="B48" s="300" t="s">
        <v>1293</v>
      </c>
      <c r="C48" s="300">
        <v>0.12620192307692307</v>
      </c>
      <c r="D48" s="300">
        <v>0.12115384615384615</v>
      </c>
      <c r="E48" s="286"/>
      <c r="F48" s="286"/>
      <c r="G48" s="286"/>
      <c r="H48" s="286"/>
      <c r="I48" s="286"/>
      <c r="J48" s="286"/>
      <c r="K48" s="286"/>
      <c r="L48" s="286"/>
      <c r="M48" s="286"/>
      <c r="N48" s="286"/>
    </row>
    <row r="49" spans="1:20" x14ac:dyDescent="0.25">
      <c r="A49" s="286"/>
      <c r="B49" s="300" t="s">
        <v>1294</v>
      </c>
      <c r="C49" s="300">
        <v>0</v>
      </c>
      <c r="D49" s="325">
        <v>0.39423076923076922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20" x14ac:dyDescent="0.25">
      <c r="A50" s="286"/>
      <c r="B50" s="300" t="s">
        <v>1295</v>
      </c>
      <c r="C50" s="300">
        <v>0</v>
      </c>
      <c r="D50" s="325">
        <v>3.789423076923077</v>
      </c>
      <c r="E50" s="286"/>
      <c r="F50" s="286"/>
      <c r="G50" s="286"/>
      <c r="H50" s="286"/>
      <c r="I50" s="286"/>
      <c r="J50" s="286"/>
      <c r="K50" s="286"/>
      <c r="L50" s="286"/>
      <c r="M50" s="286"/>
      <c r="N50" s="286"/>
    </row>
    <row r="51" spans="1:20" x14ac:dyDescent="0.25">
      <c r="A51" s="286"/>
      <c r="B51" s="300" t="s">
        <v>1296</v>
      </c>
      <c r="C51" s="300">
        <v>0</v>
      </c>
      <c r="D51" s="325">
        <v>1.2456730769230768</v>
      </c>
      <c r="E51" s="286"/>
      <c r="F51" s="286"/>
      <c r="G51" s="286"/>
      <c r="H51" s="286"/>
      <c r="I51" s="286"/>
      <c r="J51" s="286"/>
      <c r="K51" s="286"/>
      <c r="L51" s="286"/>
      <c r="M51" s="286"/>
      <c r="N51" s="286"/>
    </row>
    <row r="52" spans="1:20" x14ac:dyDescent="0.25">
      <c r="A52" s="286"/>
      <c r="B52" s="300" t="s">
        <v>1297</v>
      </c>
      <c r="C52" s="300">
        <v>0</v>
      </c>
      <c r="D52" s="325">
        <v>0.45913461538461536</v>
      </c>
      <c r="E52" s="286"/>
      <c r="F52" s="286"/>
      <c r="G52" s="286"/>
      <c r="H52" s="286"/>
      <c r="I52" s="286"/>
      <c r="J52" s="286"/>
      <c r="K52" s="286"/>
      <c r="L52" s="286"/>
      <c r="M52" s="286"/>
      <c r="N52" s="286"/>
    </row>
    <row r="53" spans="1:20" x14ac:dyDescent="0.25">
      <c r="A53" s="286"/>
      <c r="B53" s="300" t="s">
        <v>1298</v>
      </c>
      <c r="C53" s="300">
        <v>0</v>
      </c>
      <c r="D53" s="325">
        <v>3.1615384615384614</v>
      </c>
      <c r="E53" s="286"/>
      <c r="F53" s="286"/>
      <c r="G53" s="286"/>
      <c r="H53" s="286"/>
      <c r="I53" s="286"/>
      <c r="J53" s="286"/>
      <c r="K53" s="286"/>
      <c r="L53" s="286"/>
      <c r="M53" s="286"/>
      <c r="N53" s="286"/>
    </row>
    <row r="54" spans="1:20" x14ac:dyDescent="0.25">
      <c r="A54" s="286"/>
      <c r="B54" s="300" t="s">
        <v>1299</v>
      </c>
      <c r="C54" s="300">
        <v>0</v>
      </c>
      <c r="D54" s="325">
        <v>2.0057692307692307</v>
      </c>
      <c r="E54" s="286"/>
      <c r="F54" s="286"/>
      <c r="G54" s="286"/>
      <c r="H54" s="286"/>
      <c r="I54" s="286"/>
      <c r="J54" s="286"/>
      <c r="K54" s="286"/>
      <c r="L54" s="286"/>
      <c r="M54" s="286"/>
      <c r="N54" s="286"/>
    </row>
    <row r="55" spans="1:20" x14ac:dyDescent="0.25">
      <c r="A55" s="286"/>
      <c r="B55" s="300" t="s">
        <v>1300</v>
      </c>
      <c r="C55" s="300">
        <v>0</v>
      </c>
      <c r="D55" s="325">
        <v>2.0062500000000001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</row>
    <row r="56" spans="1:20" x14ac:dyDescent="0.25">
      <c r="A56" s="286"/>
      <c r="B56" s="300" t="s">
        <v>1301</v>
      </c>
      <c r="C56" s="300">
        <v>4.807692307692308E-3</v>
      </c>
      <c r="D56" s="325">
        <v>8.6538461538461543E-3</v>
      </c>
      <c r="E56" s="286"/>
      <c r="F56" s="286"/>
      <c r="G56" s="286"/>
      <c r="H56" s="286"/>
      <c r="I56" s="286"/>
      <c r="J56" s="286"/>
      <c r="K56" s="286"/>
      <c r="L56" s="286"/>
      <c r="M56" s="286"/>
      <c r="N56" s="286"/>
    </row>
    <row r="57" spans="1:20" x14ac:dyDescent="0.25">
      <c r="A57" s="286"/>
      <c r="B57" s="301" t="s">
        <v>1302</v>
      </c>
      <c r="C57" s="301">
        <v>0</v>
      </c>
      <c r="D57" s="336">
        <v>0.78269230769230769</v>
      </c>
      <c r="E57" s="286"/>
      <c r="F57" s="286"/>
      <c r="G57" s="286"/>
      <c r="H57" s="286"/>
      <c r="I57" s="286"/>
      <c r="J57" s="286"/>
      <c r="K57" s="286"/>
      <c r="L57" s="286"/>
      <c r="M57" s="286"/>
      <c r="N57" s="286"/>
    </row>
    <row r="58" spans="1:20" ht="15.6" thickBot="1" x14ac:dyDescent="0.3">
      <c r="A58" s="302" t="s">
        <v>1303</v>
      </c>
      <c r="B58" s="303"/>
      <c r="C58" s="303">
        <v>23.103163461538465</v>
      </c>
      <c r="D58" s="337">
        <v>75.48942307692306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</row>
    <row r="59" spans="1:20" ht="15.6" thickTop="1" x14ac:dyDescent="0.25">
      <c r="A59" s="287" t="s">
        <v>1304</v>
      </c>
      <c r="B59" s="286"/>
      <c r="C59" s="286">
        <v>23</v>
      </c>
      <c r="D59" s="310">
        <f>+data!CE60</f>
        <v>75.490000000000009</v>
      </c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20" x14ac:dyDescent="0.25">
      <c r="A60" s="287" t="s">
        <v>1287</v>
      </c>
      <c r="B60" s="286"/>
      <c r="C60" s="297">
        <v>0.10316346153846467</v>
      </c>
      <c r="D60" s="338">
        <f>+D58-D59</f>
        <v>-5.7692307694878764E-4</v>
      </c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2" spans="1:20" ht="15.6" x14ac:dyDescent="0.3">
      <c r="A62" s="306" t="s">
        <v>1305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</row>
    <row r="63" spans="1:20" x14ac:dyDescent="0.25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</row>
    <row r="64" spans="1:20" x14ac:dyDescent="0.25">
      <c r="A64" s="286"/>
      <c r="B64" s="321">
        <v>42552</v>
      </c>
      <c r="C64" s="332">
        <v>42583</v>
      </c>
      <c r="D64" s="332">
        <v>42614</v>
      </c>
      <c r="E64" s="332">
        <v>42644</v>
      </c>
      <c r="F64" s="332">
        <v>42675</v>
      </c>
      <c r="G64" s="332">
        <v>42705</v>
      </c>
      <c r="H64" s="332">
        <v>42736</v>
      </c>
      <c r="I64" s="332">
        <v>42767</v>
      </c>
      <c r="J64" s="332">
        <v>42795</v>
      </c>
      <c r="K64" s="332">
        <v>42826</v>
      </c>
      <c r="L64" s="332">
        <v>42856</v>
      </c>
      <c r="M64" s="332">
        <v>42887</v>
      </c>
      <c r="N64" s="322" t="s">
        <v>203</v>
      </c>
      <c r="O64" s="322"/>
      <c r="P64" s="322"/>
      <c r="Q64" s="322"/>
      <c r="R64" s="322"/>
      <c r="S64" s="322"/>
      <c r="T64" s="322"/>
    </row>
    <row r="65" spans="1:20" x14ac:dyDescent="0.25">
      <c r="A65" s="307" t="s">
        <v>1306</v>
      </c>
      <c r="B65" s="323">
        <v>3080</v>
      </c>
      <c r="C65" s="324">
        <v>2759</v>
      </c>
      <c r="D65" s="324">
        <v>2950</v>
      </c>
      <c r="E65" s="324">
        <v>3073</v>
      </c>
      <c r="F65" s="324">
        <v>3031</v>
      </c>
      <c r="G65" s="324">
        <v>3555</v>
      </c>
      <c r="H65" s="324">
        <v>3424</v>
      </c>
      <c r="I65" s="324">
        <v>2778</v>
      </c>
      <c r="J65" s="324">
        <v>3166</v>
      </c>
      <c r="K65" s="325">
        <v>3002</v>
      </c>
      <c r="L65" s="325">
        <v>2860</v>
      </c>
      <c r="M65" s="325">
        <v>3097</v>
      </c>
      <c r="N65" s="326">
        <v>36775</v>
      </c>
      <c r="O65" s="326"/>
      <c r="P65" s="326"/>
      <c r="Q65" s="326"/>
      <c r="R65" s="326"/>
      <c r="S65" s="326"/>
      <c r="T65" s="326"/>
    </row>
    <row r="66" spans="1:20" x14ac:dyDescent="0.25">
      <c r="A66" s="307" t="s">
        <v>1307</v>
      </c>
      <c r="B66" s="323">
        <v>565</v>
      </c>
      <c r="C66" s="324">
        <v>755</v>
      </c>
      <c r="D66" s="324">
        <v>542</v>
      </c>
      <c r="E66" s="324">
        <v>801</v>
      </c>
      <c r="F66" s="324">
        <v>637</v>
      </c>
      <c r="G66" s="324">
        <v>727</v>
      </c>
      <c r="H66" s="324">
        <v>725</v>
      </c>
      <c r="I66" s="324">
        <v>590</v>
      </c>
      <c r="J66" s="324">
        <v>688</v>
      </c>
      <c r="K66" s="325">
        <v>636</v>
      </c>
      <c r="L66" s="325">
        <v>673</v>
      </c>
      <c r="M66" s="325">
        <v>777</v>
      </c>
      <c r="N66" s="326">
        <v>8116</v>
      </c>
      <c r="O66" s="326"/>
      <c r="P66" s="326"/>
      <c r="Q66" s="326"/>
      <c r="R66" s="326"/>
      <c r="S66" s="326"/>
      <c r="T66" s="326"/>
    </row>
    <row r="67" spans="1:20" x14ac:dyDescent="0.25">
      <c r="A67" s="307" t="s">
        <v>1308</v>
      </c>
      <c r="B67" s="323">
        <v>1731</v>
      </c>
      <c r="C67" s="324">
        <v>1746</v>
      </c>
      <c r="D67" s="324">
        <v>1801</v>
      </c>
      <c r="E67" s="324">
        <v>1982</v>
      </c>
      <c r="F67" s="324">
        <v>1766</v>
      </c>
      <c r="G67" s="324">
        <v>2040</v>
      </c>
      <c r="H67" s="324">
        <v>2256</v>
      </c>
      <c r="I67" s="324">
        <v>1702</v>
      </c>
      <c r="J67" s="324">
        <v>1819</v>
      </c>
      <c r="K67" s="325">
        <v>1746</v>
      </c>
      <c r="L67" s="325">
        <v>1767</v>
      </c>
      <c r="M67" s="325">
        <v>1844</v>
      </c>
      <c r="N67" s="326">
        <v>22200</v>
      </c>
      <c r="O67" s="326"/>
      <c r="P67" s="326"/>
      <c r="Q67" s="326"/>
      <c r="R67" s="326"/>
      <c r="S67" s="326"/>
      <c r="T67" s="326"/>
    </row>
    <row r="68" spans="1:20" x14ac:dyDescent="0.25">
      <c r="A68" s="327" t="s">
        <v>1309</v>
      </c>
      <c r="B68" s="328">
        <v>1143</v>
      </c>
      <c r="C68" s="329">
        <v>910</v>
      </c>
      <c r="D68" s="329">
        <v>996</v>
      </c>
      <c r="E68" s="329">
        <v>854</v>
      </c>
      <c r="F68" s="329">
        <v>908</v>
      </c>
      <c r="G68" s="329">
        <v>1200</v>
      </c>
      <c r="H68" s="329">
        <v>1116</v>
      </c>
      <c r="I68" s="329">
        <v>1407</v>
      </c>
      <c r="J68" s="329">
        <v>1422</v>
      </c>
      <c r="K68" s="330">
        <v>1317</v>
      </c>
      <c r="L68" s="330">
        <v>1070</v>
      </c>
      <c r="M68" s="330">
        <v>643</v>
      </c>
      <c r="N68" s="331">
        <v>12986</v>
      </c>
      <c r="O68" s="331"/>
      <c r="P68" s="331"/>
      <c r="Q68" s="331"/>
      <c r="R68" s="331"/>
      <c r="S68" s="331"/>
      <c r="T68" s="331"/>
    </row>
    <row r="69" spans="1:20" x14ac:dyDescent="0.25">
      <c r="A69" s="307" t="s">
        <v>1310</v>
      </c>
      <c r="B69" s="323">
        <v>2506</v>
      </c>
      <c r="C69" s="324">
        <v>2506</v>
      </c>
      <c r="D69" s="324">
        <v>2187</v>
      </c>
      <c r="E69" s="324">
        <v>2644</v>
      </c>
      <c r="F69" s="324">
        <v>2663</v>
      </c>
      <c r="G69" s="324">
        <v>2978</v>
      </c>
      <c r="H69" s="324">
        <v>2935</v>
      </c>
      <c r="I69" s="324">
        <v>2377</v>
      </c>
      <c r="J69" s="324">
        <v>2587</v>
      </c>
      <c r="K69" s="325">
        <v>2382</v>
      </c>
      <c r="L69" s="325">
        <v>2578</v>
      </c>
      <c r="M69" s="325">
        <v>2299</v>
      </c>
      <c r="N69" s="326">
        <v>30642</v>
      </c>
      <c r="O69" s="326"/>
      <c r="P69" s="326"/>
      <c r="Q69" s="326"/>
      <c r="R69" s="326"/>
      <c r="S69" s="326"/>
      <c r="T69" s="326"/>
    </row>
    <row r="70" spans="1:20" x14ac:dyDescent="0.25">
      <c r="A70" s="307" t="s">
        <v>1311</v>
      </c>
      <c r="B70" s="323"/>
      <c r="C70" s="324"/>
      <c r="D70" s="324"/>
      <c r="E70" s="324"/>
      <c r="F70" s="324"/>
      <c r="G70" s="324"/>
      <c r="H70" s="324"/>
      <c r="I70" s="324"/>
      <c r="J70" s="324"/>
      <c r="K70" s="325"/>
      <c r="L70" s="325"/>
      <c r="M70" s="325"/>
      <c r="N70" s="326">
        <v>0</v>
      </c>
      <c r="O70" s="326"/>
      <c r="P70" s="326"/>
      <c r="Q70" s="326"/>
      <c r="R70" s="326"/>
      <c r="S70" s="326"/>
      <c r="T70" s="326"/>
    </row>
    <row r="71" spans="1:20" x14ac:dyDescent="0.25">
      <c r="A71" s="307" t="s">
        <v>1312</v>
      </c>
      <c r="B71" s="323">
        <v>650</v>
      </c>
      <c r="C71" s="324">
        <v>649</v>
      </c>
      <c r="D71" s="324">
        <v>711</v>
      </c>
      <c r="E71" s="324">
        <v>679</v>
      </c>
      <c r="F71" s="324">
        <v>613</v>
      </c>
      <c r="G71" s="324">
        <v>635</v>
      </c>
      <c r="H71" s="324">
        <v>879</v>
      </c>
      <c r="I71" s="324">
        <v>547</v>
      </c>
      <c r="J71" s="324">
        <v>691</v>
      </c>
      <c r="K71" s="325">
        <v>530</v>
      </c>
      <c r="L71" s="325">
        <v>640</v>
      </c>
      <c r="M71" s="325">
        <v>588</v>
      </c>
      <c r="N71" s="326">
        <v>7812</v>
      </c>
      <c r="O71" s="326"/>
      <c r="P71" s="326"/>
      <c r="Q71" s="326"/>
      <c r="R71" s="326"/>
      <c r="S71" s="326"/>
      <c r="T71" s="326"/>
    </row>
    <row r="72" spans="1:20" x14ac:dyDescent="0.25">
      <c r="A72" s="307" t="s">
        <v>1313</v>
      </c>
      <c r="B72" s="323">
        <v>630</v>
      </c>
      <c r="C72" s="324">
        <v>576</v>
      </c>
      <c r="D72" s="324">
        <v>484</v>
      </c>
      <c r="E72" s="324">
        <v>663</v>
      </c>
      <c r="F72" s="324">
        <v>701</v>
      </c>
      <c r="G72" s="324">
        <v>765</v>
      </c>
      <c r="H72" s="324">
        <v>852</v>
      </c>
      <c r="I72" s="324">
        <v>692</v>
      </c>
      <c r="J72" s="324">
        <v>644</v>
      </c>
      <c r="K72" s="325">
        <v>828</v>
      </c>
      <c r="L72" s="325">
        <v>515</v>
      </c>
      <c r="M72" s="325">
        <v>760</v>
      </c>
      <c r="N72" s="326">
        <v>8110</v>
      </c>
      <c r="O72" s="326"/>
      <c r="P72" s="326"/>
      <c r="Q72" s="326"/>
      <c r="R72" s="326"/>
      <c r="S72" s="326"/>
      <c r="T72" s="326"/>
    </row>
    <row r="73" spans="1:20" x14ac:dyDescent="0.25">
      <c r="A73" s="307" t="s">
        <v>1314</v>
      </c>
      <c r="B73" s="323">
        <v>16</v>
      </c>
      <c r="C73" s="324">
        <v>15</v>
      </c>
      <c r="D73" s="324">
        <v>25</v>
      </c>
      <c r="E73" s="324">
        <v>23</v>
      </c>
      <c r="F73" s="324">
        <v>12</v>
      </c>
      <c r="G73" s="324">
        <v>16</v>
      </c>
      <c r="H73" s="324">
        <v>23</v>
      </c>
      <c r="I73" s="324">
        <v>24</v>
      </c>
      <c r="J73" s="324">
        <v>28</v>
      </c>
      <c r="K73" s="325">
        <v>24</v>
      </c>
      <c r="L73" s="325">
        <v>22</v>
      </c>
      <c r="M73" s="325">
        <v>32</v>
      </c>
      <c r="N73" s="326">
        <v>260</v>
      </c>
      <c r="O73" s="326"/>
      <c r="P73" s="326"/>
      <c r="Q73" s="326"/>
      <c r="R73" s="326"/>
      <c r="S73" s="326"/>
      <c r="T73" s="326"/>
    </row>
    <row r="74" spans="1:20" x14ac:dyDescent="0.25">
      <c r="A74" s="307" t="s">
        <v>1315</v>
      </c>
      <c r="B74" s="323"/>
      <c r="C74" s="324"/>
      <c r="D74" s="324"/>
      <c r="E74" s="324"/>
      <c r="F74" s="324"/>
      <c r="G74" s="324"/>
      <c r="H74" s="324"/>
      <c r="I74" s="324"/>
      <c r="J74" s="324"/>
      <c r="K74" s="325"/>
      <c r="L74" s="325"/>
      <c r="M74" s="325"/>
      <c r="N74" s="326">
        <v>0</v>
      </c>
      <c r="O74" s="326"/>
      <c r="P74" s="326"/>
      <c r="Q74" s="326"/>
      <c r="R74" s="326"/>
      <c r="S74" s="326"/>
      <c r="T74" s="326"/>
    </row>
    <row r="75" spans="1:20" x14ac:dyDescent="0.25">
      <c r="A75" s="307" t="s">
        <v>1316</v>
      </c>
      <c r="B75" s="323"/>
      <c r="C75" s="324"/>
      <c r="D75" s="324"/>
      <c r="E75" s="324"/>
      <c r="F75" s="324"/>
      <c r="G75" s="324"/>
      <c r="H75" s="324"/>
      <c r="I75" s="324"/>
      <c r="J75" s="324"/>
      <c r="K75" s="325"/>
      <c r="L75" s="325"/>
      <c r="M75" s="325"/>
      <c r="N75" s="326"/>
      <c r="O75" s="326"/>
      <c r="P75" s="326"/>
      <c r="Q75" s="326"/>
      <c r="R75" s="326"/>
      <c r="S75" s="326"/>
      <c r="T75" s="326"/>
    </row>
    <row r="76" spans="1:20" x14ac:dyDescent="0.25">
      <c r="A76" s="307" t="s">
        <v>1317</v>
      </c>
      <c r="B76" s="323">
        <v>23</v>
      </c>
      <c r="C76" s="324">
        <v>11</v>
      </c>
      <c r="D76" s="324">
        <v>14</v>
      </c>
      <c r="E76" s="324">
        <v>30</v>
      </c>
      <c r="F76" s="324">
        <v>15</v>
      </c>
      <c r="G76" s="324">
        <v>23</v>
      </c>
      <c r="H76" s="324">
        <v>20</v>
      </c>
      <c r="I76" s="324">
        <v>12</v>
      </c>
      <c r="J76" s="324">
        <v>15</v>
      </c>
      <c r="K76" s="325">
        <v>17</v>
      </c>
      <c r="L76" s="325">
        <v>23</v>
      </c>
      <c r="M76" s="325">
        <v>32</v>
      </c>
      <c r="N76" s="326">
        <v>235</v>
      </c>
      <c r="O76" s="326"/>
      <c r="P76" s="326"/>
      <c r="Q76" s="326"/>
      <c r="R76" s="326"/>
      <c r="S76" s="326"/>
      <c r="T76" s="326"/>
    </row>
    <row r="77" spans="1:20" x14ac:dyDescent="0.25">
      <c r="A77" s="307"/>
      <c r="B77" s="308"/>
      <c r="C77" s="311"/>
      <c r="D77" s="309"/>
      <c r="E77" s="309"/>
      <c r="F77" s="309"/>
      <c r="G77" s="309"/>
      <c r="H77" s="309"/>
      <c r="I77" s="309"/>
      <c r="J77" s="309"/>
      <c r="K77" s="310"/>
      <c r="L77" s="310"/>
      <c r="M77" s="310"/>
      <c r="N77" s="311">
        <v>0</v>
      </c>
      <c r="O77" s="311"/>
      <c r="P77" s="311"/>
      <c r="Q77" s="311"/>
      <c r="R77" s="311"/>
      <c r="S77" s="311"/>
      <c r="T77" s="311"/>
    </row>
    <row r="78" spans="1:20" x14ac:dyDescent="0.25">
      <c r="A78" s="307" t="s">
        <v>203</v>
      </c>
      <c r="B78" s="312">
        <v>10344</v>
      </c>
      <c r="C78" s="312">
        <v>9927</v>
      </c>
      <c r="D78" s="312">
        <v>9710</v>
      </c>
      <c r="E78" s="312">
        <v>10749</v>
      </c>
      <c r="F78" s="312">
        <v>10346</v>
      </c>
      <c r="G78" s="312">
        <v>11939</v>
      </c>
      <c r="H78" s="312">
        <v>12230</v>
      </c>
      <c r="I78" s="312">
        <v>10129</v>
      </c>
      <c r="J78" s="312">
        <v>11060</v>
      </c>
      <c r="K78" s="312">
        <v>10482</v>
      </c>
      <c r="L78" s="312">
        <v>10148</v>
      </c>
      <c r="M78" s="312">
        <v>10072</v>
      </c>
      <c r="N78" s="313">
        <v>127136</v>
      </c>
      <c r="O78" s="313"/>
      <c r="P78" s="313"/>
      <c r="Q78" s="313"/>
      <c r="R78" s="313"/>
      <c r="S78" s="313"/>
      <c r="T78" s="313"/>
    </row>
    <row r="79" spans="1:20" x14ac:dyDescent="0.25">
      <c r="A79" s="307"/>
      <c r="B79" s="314"/>
      <c r="C79" s="315"/>
      <c r="D79" s="315"/>
      <c r="E79" s="315"/>
      <c r="F79" s="315"/>
      <c r="G79" s="315"/>
      <c r="H79" s="315"/>
      <c r="I79" s="315"/>
      <c r="J79" s="316"/>
      <c r="K79" s="315"/>
      <c r="L79" s="315"/>
      <c r="M79" s="315"/>
      <c r="N79" s="315"/>
      <c r="O79" s="315"/>
      <c r="P79" s="315"/>
      <c r="Q79" s="315"/>
      <c r="R79" s="315"/>
      <c r="S79" s="315"/>
      <c r="T79" s="315"/>
    </row>
    <row r="80" spans="1:20" x14ac:dyDescent="0.25">
      <c r="A80" s="307" t="s">
        <v>1318</v>
      </c>
      <c r="B80" s="317">
        <v>5352</v>
      </c>
      <c r="C80" s="309">
        <v>5396</v>
      </c>
      <c r="D80" s="309">
        <v>6286</v>
      </c>
      <c r="E80" s="309">
        <v>5191</v>
      </c>
      <c r="F80" s="309">
        <v>5729</v>
      </c>
      <c r="G80" s="309">
        <v>6175</v>
      </c>
      <c r="H80" s="309">
        <v>6008</v>
      </c>
      <c r="I80" s="309">
        <v>6138</v>
      </c>
      <c r="J80" s="309">
        <v>6626</v>
      </c>
      <c r="K80" s="309">
        <v>7489</v>
      </c>
      <c r="L80" s="309">
        <v>5348</v>
      </c>
      <c r="M80" s="309">
        <v>4513</v>
      </c>
      <c r="N80" s="309">
        <v>70251</v>
      </c>
      <c r="O80" s="309"/>
      <c r="P80" s="309"/>
      <c r="Q80" s="309"/>
      <c r="R80" s="309"/>
      <c r="S80" s="309"/>
      <c r="T80" s="309"/>
    </row>
    <row r="81" spans="1:20" x14ac:dyDescent="0.25">
      <c r="A81" s="307"/>
      <c r="B81" s="318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</row>
    <row r="82" spans="1:20" ht="15.6" thickBot="1" x14ac:dyDescent="0.3">
      <c r="A82" s="307"/>
      <c r="B82" s="319">
        <v>15696</v>
      </c>
      <c r="C82" s="319">
        <v>15323</v>
      </c>
      <c r="D82" s="319">
        <v>15996</v>
      </c>
      <c r="E82" s="319">
        <v>15940</v>
      </c>
      <c r="F82" s="319">
        <v>16075</v>
      </c>
      <c r="G82" s="319">
        <v>18114</v>
      </c>
      <c r="H82" s="319">
        <v>18238</v>
      </c>
      <c r="I82" s="319">
        <v>16267</v>
      </c>
      <c r="J82" s="319">
        <v>17686</v>
      </c>
      <c r="K82" s="319">
        <v>17971</v>
      </c>
      <c r="L82" s="319">
        <v>15496</v>
      </c>
      <c r="M82" s="319">
        <v>14585</v>
      </c>
      <c r="N82" s="320">
        <v>197387</v>
      </c>
      <c r="O82" s="320"/>
      <c r="P82" s="320"/>
      <c r="Q82" s="320"/>
      <c r="R82" s="320"/>
      <c r="S82" s="320"/>
      <c r="T82" s="320"/>
    </row>
    <row r="83" spans="1:20" ht="15.6" thickTop="1" x14ac:dyDescent="0.25">
      <c r="A83" s="307"/>
      <c r="B83" s="307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311"/>
      <c r="O83" s="311"/>
      <c r="P83" s="311"/>
      <c r="Q83" s="311"/>
      <c r="R83" s="311"/>
      <c r="S83" s="311"/>
      <c r="T83" s="311"/>
    </row>
    <row r="84" spans="1:20" x14ac:dyDescent="0.25">
      <c r="A84" s="307"/>
      <c r="B84" s="318">
        <v>15673.027846153846</v>
      </c>
      <c r="C84" s="318">
        <v>15323</v>
      </c>
      <c r="D84" s="318">
        <v>15995.873798076924</v>
      </c>
      <c r="E84" s="318">
        <v>15940</v>
      </c>
      <c r="F84" s="318">
        <v>16075</v>
      </c>
      <c r="G84" s="318">
        <v>18114</v>
      </c>
      <c r="H84" s="318">
        <v>18238</v>
      </c>
      <c r="I84" s="318">
        <v>16267</v>
      </c>
      <c r="J84" s="318">
        <v>17686</v>
      </c>
      <c r="K84" s="318">
        <v>17971</v>
      </c>
      <c r="L84" s="318">
        <v>15495.995192307691</v>
      </c>
      <c r="M84" s="318">
        <v>14585</v>
      </c>
      <c r="N84" s="318">
        <v>197363.89683653845</v>
      </c>
      <c r="O84" s="318"/>
      <c r="P84" s="318"/>
      <c r="Q84" s="318"/>
      <c r="R84" s="318"/>
      <c r="S84" s="318"/>
      <c r="T84" s="318"/>
    </row>
    <row r="85" spans="1:20" x14ac:dyDescent="0.25">
      <c r="A85" s="307"/>
      <c r="B85" s="307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7" spans="1:20" x14ac:dyDescent="0.25">
      <c r="A87" t="str">
        <f>+data!A426</f>
        <v>OPERATING EXPENSES:</v>
      </c>
      <c r="B87" t="str">
        <f>+data!B426</f>
        <v>FS-3</v>
      </c>
      <c r="C87" s="286" t="str">
        <f>+data!C426</f>
        <v>CC Detail</v>
      </c>
      <c r="D87" s="286" t="str">
        <f>+data!D426</f>
        <v>Support Sched.</v>
      </c>
    </row>
    <row r="88" spans="1:20" x14ac:dyDescent="0.25">
      <c r="A88" t="str">
        <f>+data!A427</f>
        <v>Salaries</v>
      </c>
      <c r="B88">
        <f>+data!B427</f>
        <v>6696142</v>
      </c>
      <c r="C88">
        <f>+data!C427</f>
        <v>6696141.6799999988</v>
      </c>
      <c r="D88">
        <f>+data!D427</f>
        <v>0</v>
      </c>
      <c r="E88">
        <f>+B88-C88</f>
        <v>0.3200000012293458</v>
      </c>
    </row>
    <row r="89" spans="1:20" x14ac:dyDescent="0.25">
      <c r="A89" s="286" t="str">
        <f>+data!A428</f>
        <v>Employee Benefits</v>
      </c>
      <c r="B89" s="286">
        <f>+data!B428</f>
        <v>1850057</v>
      </c>
      <c r="C89" s="286">
        <f>+data!C428</f>
        <v>1850057</v>
      </c>
      <c r="D89" s="286">
        <f>+data!D428</f>
        <v>1850057</v>
      </c>
      <c r="E89" s="286">
        <f t="shared" ref="E89:E152" si="3">+B89-C89</f>
        <v>0</v>
      </c>
    </row>
    <row r="90" spans="1:20" x14ac:dyDescent="0.25">
      <c r="A90" s="286" t="str">
        <f>+data!A429</f>
        <v>Professional Fees</v>
      </c>
      <c r="B90" s="286">
        <f>+data!B429</f>
        <v>692791</v>
      </c>
      <c r="C90" s="286">
        <f>+data!C429</f>
        <v>692791</v>
      </c>
      <c r="D90" s="286">
        <f>+data!D429</f>
        <v>0</v>
      </c>
      <c r="E90" s="286">
        <f t="shared" si="3"/>
        <v>0</v>
      </c>
    </row>
    <row r="91" spans="1:20" x14ac:dyDescent="0.25">
      <c r="A91" s="286" t="str">
        <f>+data!A430</f>
        <v>Supplies</v>
      </c>
      <c r="B91" s="286">
        <f>+data!B430</f>
        <v>672225</v>
      </c>
      <c r="C91" s="286">
        <f>+data!C430</f>
        <v>672225.17999999993</v>
      </c>
      <c r="D91" s="286">
        <f>+data!D430</f>
        <v>0</v>
      </c>
      <c r="E91" s="286">
        <f t="shared" si="3"/>
        <v>-0.17999999993480742</v>
      </c>
    </row>
    <row r="92" spans="1:20" x14ac:dyDescent="0.25">
      <c r="A92" s="286" t="str">
        <f>+data!A431</f>
        <v>Purch Srv - Utilities</v>
      </c>
      <c r="B92" s="286">
        <f>+data!B431</f>
        <v>6121</v>
      </c>
      <c r="C92" s="286">
        <f>+data!C431</f>
        <v>6120.56</v>
      </c>
      <c r="D92" s="286">
        <f>+data!D431</f>
        <v>0</v>
      </c>
      <c r="E92" s="286">
        <f t="shared" si="3"/>
        <v>0.43999999999959982</v>
      </c>
    </row>
    <row r="93" spans="1:20" x14ac:dyDescent="0.25">
      <c r="A93" s="286" t="str">
        <f>+data!A432</f>
        <v>Purch Srv - Other</v>
      </c>
      <c r="B93" s="286">
        <f>+data!B432</f>
        <v>5513720.9100000001</v>
      </c>
      <c r="C93" s="286">
        <f>+data!C432</f>
        <v>5513720.3185399994</v>
      </c>
      <c r="D93" s="286">
        <f>+data!D432</f>
        <v>0</v>
      </c>
      <c r="E93" s="286">
        <f t="shared" si="3"/>
        <v>0.59146000072360039</v>
      </c>
    </row>
    <row r="94" spans="1:20" x14ac:dyDescent="0.25">
      <c r="A94" s="286" t="str">
        <f>+data!A433</f>
        <v>Depreciation</v>
      </c>
      <c r="B94" s="286">
        <f>+data!B433</f>
        <v>508208</v>
      </c>
      <c r="C94" s="286">
        <f>+data!C433</f>
        <v>508208</v>
      </c>
      <c r="D94" s="286">
        <f>+data!D433</f>
        <v>508208.57999999996</v>
      </c>
      <c r="E94" s="286">
        <f t="shared" si="3"/>
        <v>0</v>
      </c>
    </row>
    <row r="95" spans="1:20" x14ac:dyDescent="0.25">
      <c r="A95" s="286" t="str">
        <f>+data!A434</f>
        <v>Leases/Rentals</v>
      </c>
      <c r="B95" s="286">
        <f>+data!B434</f>
        <v>599760</v>
      </c>
      <c r="C95" s="286">
        <f>+data!C434</f>
        <v>599759.74</v>
      </c>
      <c r="D95" s="286">
        <f>+data!D434</f>
        <v>599759</v>
      </c>
      <c r="E95" s="286">
        <f t="shared" si="3"/>
        <v>0.26000000000931323</v>
      </c>
    </row>
    <row r="96" spans="1:20" x14ac:dyDescent="0.25">
      <c r="A96" s="286" t="str">
        <f>+data!A435</f>
        <v>Insurance</v>
      </c>
      <c r="B96" s="286">
        <f>+data!B435</f>
        <v>50829</v>
      </c>
      <c r="C96" s="286">
        <f>+data!C435</f>
        <v>0</v>
      </c>
      <c r="D96" s="286">
        <f>+data!D435</f>
        <v>50829</v>
      </c>
      <c r="E96" s="286">
        <f>+B96-D96</f>
        <v>0</v>
      </c>
    </row>
    <row r="97" spans="1:5" x14ac:dyDescent="0.25">
      <c r="A97" s="286" t="str">
        <f>+data!A436</f>
        <v>Licenses &amp; Taxes</v>
      </c>
      <c r="B97" s="286">
        <f>+data!B436</f>
        <v>66433</v>
      </c>
      <c r="C97" s="286">
        <f>+data!C436</f>
        <v>0</v>
      </c>
      <c r="D97" s="286">
        <f>+data!D436</f>
        <v>66433</v>
      </c>
      <c r="E97" s="286">
        <f t="shared" ref="E97:E99" si="4">+B97-D97</f>
        <v>0</v>
      </c>
    </row>
    <row r="98" spans="1:5" x14ac:dyDescent="0.25">
      <c r="A98" s="286" t="str">
        <f>+data!A437</f>
        <v>Interest</v>
      </c>
      <c r="B98" s="286">
        <f>+data!B437</f>
        <v>0</v>
      </c>
      <c r="C98" s="286">
        <f>+data!C437</f>
        <v>0</v>
      </c>
      <c r="D98" s="286">
        <f>+data!D437</f>
        <v>0</v>
      </c>
      <c r="E98" s="286">
        <f t="shared" si="4"/>
        <v>0</v>
      </c>
    </row>
    <row r="99" spans="1:5" x14ac:dyDescent="0.25">
      <c r="A99" s="286" t="str">
        <f>+data!A438</f>
        <v>Ins, Lic. &amp; Taxes, and Interest</v>
      </c>
      <c r="B99" s="286">
        <f>+data!B438</f>
        <v>117262</v>
      </c>
      <c r="C99" s="286">
        <f>+data!C438</f>
        <v>50829.4</v>
      </c>
      <c r="D99" s="286">
        <f>+data!D438</f>
        <v>117262</v>
      </c>
      <c r="E99" s="286">
        <f t="shared" si="4"/>
        <v>0</v>
      </c>
    </row>
    <row r="100" spans="1:5" x14ac:dyDescent="0.25">
      <c r="A100" s="341" t="str">
        <f>+data!A439</f>
        <v>Other Direct Expense</v>
      </c>
      <c r="B100" s="341">
        <f>+data!B439</f>
        <v>80882.300000000891</v>
      </c>
      <c r="C100" s="341">
        <f>+data!C439</f>
        <v>147316.01999999999</v>
      </c>
      <c r="D100" s="341">
        <f>+data!D439</f>
        <v>0</v>
      </c>
      <c r="E100" s="341">
        <f>+B100-C100</f>
        <v>-66433.719999999099</v>
      </c>
    </row>
    <row r="101" spans="1:5" x14ac:dyDescent="0.25">
      <c r="A101" s="341" t="str">
        <f>+data!A440</f>
        <v>Total Other Direct Expense</v>
      </c>
      <c r="B101" s="341">
        <f>+data!B440</f>
        <v>198144.30000000089</v>
      </c>
      <c r="C101" s="341">
        <f>+data!C440</f>
        <v>198145.41999999998</v>
      </c>
      <c r="D101" s="341">
        <f>+data!D440</f>
        <v>0</v>
      </c>
      <c r="E101" s="341">
        <f t="shared" ref="E101:E102" si="5">+B101-C101</f>
        <v>-1.1199999990931246</v>
      </c>
    </row>
    <row r="102" spans="1:5" x14ac:dyDescent="0.25">
      <c r="A102" s="341" t="str">
        <f>+data!A441</f>
        <v>Total Expenses</v>
      </c>
      <c r="B102" s="341">
        <f>+data!B441</f>
        <v>16737169.210000001</v>
      </c>
      <c r="C102" s="341">
        <f>+data!C441</f>
        <v>16737168.898539999</v>
      </c>
      <c r="D102" s="341">
        <f>+data!D441</f>
        <v>0</v>
      </c>
      <c r="E102" s="341">
        <f t="shared" si="5"/>
        <v>0.31146000139415264</v>
      </c>
    </row>
    <row r="103" spans="1:5" x14ac:dyDescent="0.25">
      <c r="A103" s="286">
        <f>+data!A442</f>
        <v>0</v>
      </c>
      <c r="B103" s="286">
        <f>+data!B442</f>
        <v>0</v>
      </c>
      <c r="C103" s="286">
        <f>+data!C442</f>
        <v>0</v>
      </c>
      <c r="D103" s="286">
        <f>+data!D442</f>
        <v>0</v>
      </c>
      <c r="E103" s="286">
        <f t="shared" si="3"/>
        <v>0</v>
      </c>
    </row>
    <row r="104" spans="1:5" x14ac:dyDescent="0.25">
      <c r="A104" s="286" t="str">
        <f>+data!A443</f>
        <v>DEDUCTIONS:</v>
      </c>
      <c r="B104" s="286" t="str">
        <f>+data!B443</f>
        <v>SS-8</v>
      </c>
      <c r="C104" s="286" t="str">
        <f>+data!C443</f>
        <v>FS-3</v>
      </c>
      <c r="D104" s="286">
        <f>+data!D443</f>
        <v>0</v>
      </c>
      <c r="E104" s="286"/>
    </row>
    <row r="105" spans="1:5" x14ac:dyDescent="0.25">
      <c r="A105" s="286" t="str">
        <f>+data!A444</f>
        <v>Bad Debt</v>
      </c>
      <c r="B105" s="286">
        <f>+data!B444</f>
        <v>179001</v>
      </c>
      <c r="C105" s="286">
        <f>+data!C444</f>
        <v>179001</v>
      </c>
      <c r="D105" s="286">
        <f>+data!D444</f>
        <v>0</v>
      </c>
      <c r="E105" s="286">
        <f t="shared" si="3"/>
        <v>0</v>
      </c>
    </row>
    <row r="106" spans="1:5" x14ac:dyDescent="0.25">
      <c r="A106" s="286" t="str">
        <f>+data!A445</f>
        <v>Contractuals</v>
      </c>
      <c r="B106" s="286">
        <f>+data!B445</f>
        <v>29852754</v>
      </c>
      <c r="C106" s="286">
        <f>+data!C445</f>
        <v>29852755</v>
      </c>
      <c r="D106" s="286">
        <f>+data!D445</f>
        <v>0</v>
      </c>
      <c r="E106" s="286">
        <f t="shared" si="3"/>
        <v>-1</v>
      </c>
    </row>
    <row r="107" spans="1:5" x14ac:dyDescent="0.25">
      <c r="A107" s="286" t="str">
        <f>+data!A446</f>
        <v>Charity Care</v>
      </c>
      <c r="B107" s="286">
        <f>+data!B446</f>
        <v>589954</v>
      </c>
      <c r="C107" s="286">
        <f>+data!C446</f>
        <v>589954</v>
      </c>
      <c r="D107" s="286">
        <f>+data!D446</f>
        <v>0</v>
      </c>
      <c r="E107" s="286">
        <f t="shared" si="3"/>
        <v>0</v>
      </c>
    </row>
    <row r="108" spans="1:5" x14ac:dyDescent="0.25">
      <c r="A108" s="286" t="str">
        <f>+data!A447</f>
        <v>Other Deductions</v>
      </c>
      <c r="B108" s="286">
        <f>+data!B447</f>
        <v>0</v>
      </c>
      <c r="C108" s="286">
        <f>+data!C447</f>
        <v>0</v>
      </c>
      <c r="D108" s="286">
        <f>+data!D447</f>
        <v>0</v>
      </c>
      <c r="E108" s="286">
        <f t="shared" si="3"/>
        <v>0</v>
      </c>
    </row>
    <row r="109" spans="1:5" x14ac:dyDescent="0.25">
      <c r="A109" s="286" t="str">
        <f>+data!A448</f>
        <v>Total Other Deductions</v>
      </c>
      <c r="B109" s="286">
        <f>+data!B448</f>
        <v>30621709</v>
      </c>
      <c r="C109" s="286">
        <f>+data!C448</f>
        <v>30621710</v>
      </c>
      <c r="D109" s="286">
        <f>+data!D448</f>
        <v>0</v>
      </c>
      <c r="E109" s="286">
        <f t="shared" si="3"/>
        <v>-1</v>
      </c>
    </row>
    <row r="110" spans="1:5" x14ac:dyDescent="0.25">
      <c r="A110" s="286">
        <f>+data!A449</f>
        <v>0</v>
      </c>
      <c r="B110" s="286">
        <f>+data!B449</f>
        <v>0</v>
      </c>
      <c r="C110" s="286">
        <f>+data!C449</f>
        <v>0</v>
      </c>
      <c r="D110" s="286">
        <f>+data!D449</f>
        <v>0</v>
      </c>
      <c r="E110" s="286">
        <f t="shared" si="3"/>
        <v>0</v>
      </c>
    </row>
    <row r="111" spans="1:5" x14ac:dyDescent="0.25">
      <c r="A111" s="286" t="str">
        <f>+data!A450</f>
        <v>CHARITY CARE</v>
      </c>
      <c r="B111" s="286" t="str">
        <f>+data!B450</f>
        <v>Deductions</v>
      </c>
      <c r="C111" s="286">
        <f>+data!C450</f>
        <v>0</v>
      </c>
      <c r="D111" s="286">
        <f>+data!D450</f>
        <v>0</v>
      </c>
      <c r="E111" s="286"/>
    </row>
    <row r="112" spans="1:5" x14ac:dyDescent="0.25">
      <c r="A112" s="286">
        <f>+data!A451</f>
        <v>0</v>
      </c>
      <c r="B112" s="286" t="str">
        <f>+data!B451</f>
        <v>From Revenue</v>
      </c>
      <c r="C112" s="286">
        <f>+data!C451</f>
        <v>0</v>
      </c>
      <c r="D112" s="286">
        <f>+data!D451</f>
        <v>0</v>
      </c>
      <c r="E112" s="286"/>
    </row>
    <row r="113" spans="1:5" x14ac:dyDescent="0.25">
      <c r="A113" s="286">
        <f>+data!A452</f>
        <v>0</v>
      </c>
      <c r="B113" s="286" t="str">
        <f>+data!B452</f>
        <v>Support Sched.</v>
      </c>
      <c r="C113" s="286">
        <f>+data!C452</f>
        <v>0</v>
      </c>
      <c r="D113" s="286">
        <f>+data!D452</f>
        <v>0</v>
      </c>
      <c r="E113" s="286"/>
    </row>
    <row r="114" spans="1:5" x14ac:dyDescent="0.25">
      <c r="A114" s="286" t="str">
        <f>+data!A453</f>
        <v># Of Patients</v>
      </c>
      <c r="B114" s="286">
        <f>+data!B453</f>
        <v>0</v>
      </c>
      <c r="C114" s="286">
        <f>+data!C453</f>
        <v>0</v>
      </c>
      <c r="D114" s="286">
        <f>+data!D453</f>
        <v>0</v>
      </c>
      <c r="E114" s="286">
        <f t="shared" si="3"/>
        <v>0</v>
      </c>
    </row>
    <row r="115" spans="1:5" x14ac:dyDescent="0.25">
      <c r="A115" s="286" t="str">
        <f>+data!A454</f>
        <v>Inpatient</v>
      </c>
      <c r="B115" s="286">
        <f>+data!B454</f>
        <v>589954</v>
      </c>
      <c r="C115" s="286">
        <f>+data!C454</f>
        <v>0</v>
      </c>
      <c r="D115" s="286">
        <f>+data!D454</f>
        <v>0</v>
      </c>
      <c r="E115" s="286">
        <f t="shared" si="3"/>
        <v>589954</v>
      </c>
    </row>
    <row r="116" spans="1:5" x14ac:dyDescent="0.25">
      <c r="A116" s="286" t="str">
        <f>+data!A455</f>
        <v>Outpatient</v>
      </c>
      <c r="B116" s="286">
        <f>+data!B455</f>
        <v>0</v>
      </c>
      <c r="C116" s="286">
        <f>+data!C455</f>
        <v>0</v>
      </c>
      <c r="D116" s="286">
        <f>+data!D455</f>
        <v>0</v>
      </c>
      <c r="E116" s="286">
        <f t="shared" si="3"/>
        <v>0</v>
      </c>
    </row>
    <row r="117" spans="1:5" x14ac:dyDescent="0.25">
      <c r="A117" s="286">
        <f>+data!A456</f>
        <v>0</v>
      </c>
      <c r="B117" s="286">
        <f>+data!B456</f>
        <v>0</v>
      </c>
      <c r="C117" s="286">
        <f>+data!C456</f>
        <v>0</v>
      </c>
      <c r="D117" s="286">
        <f>+data!D456</f>
        <v>0</v>
      </c>
      <c r="E117" s="286">
        <f t="shared" si="3"/>
        <v>0</v>
      </c>
    </row>
    <row r="118" spans="1:5" x14ac:dyDescent="0.25">
      <c r="A118" s="286" t="str">
        <f>+data!A457</f>
        <v>OTHER REVENUES:</v>
      </c>
      <c r="B118" s="286" t="str">
        <f>+data!B457</f>
        <v>FS-3</v>
      </c>
      <c r="C118" s="286" t="str">
        <f>+data!C457</f>
        <v>CC-DETAIL</v>
      </c>
      <c r="D118" s="286">
        <f>+data!D457</f>
        <v>0</v>
      </c>
      <c r="E118" s="286"/>
    </row>
    <row r="119" spans="1:5" x14ac:dyDescent="0.25">
      <c r="A119" s="286" t="str">
        <f>+data!A458</f>
        <v>Other Revenue</v>
      </c>
      <c r="B119" s="286">
        <f>+data!B458</f>
        <v>250</v>
      </c>
      <c r="C119" s="286">
        <f>+data!C458</f>
        <v>250</v>
      </c>
      <c r="D119" s="286">
        <f>+data!D458</f>
        <v>0</v>
      </c>
      <c r="E119" s="286">
        <f t="shared" si="3"/>
        <v>0</v>
      </c>
    </row>
    <row r="120" spans="1:5" x14ac:dyDescent="0.25">
      <c r="A120" s="286" t="str">
        <f>+data!A459</f>
        <v>Tax Revenue</v>
      </c>
      <c r="B120" s="286">
        <f>+data!B459</f>
        <v>0</v>
      </c>
      <c r="C120" s="286">
        <f>+data!C459</f>
        <v>0</v>
      </c>
      <c r="D120" s="286">
        <f>+data!D459</f>
        <v>0</v>
      </c>
      <c r="E120" s="286">
        <f t="shared" si="3"/>
        <v>0</v>
      </c>
    </row>
    <row r="121" spans="1:5" x14ac:dyDescent="0.25">
      <c r="A121" s="286">
        <f>+data!A460</f>
        <v>0</v>
      </c>
      <c r="B121" s="286">
        <f>+data!B460</f>
        <v>0</v>
      </c>
      <c r="C121" s="286">
        <f>+data!C460</f>
        <v>0</v>
      </c>
      <c r="D121" s="286">
        <f>+data!D460</f>
        <v>0</v>
      </c>
      <c r="E121" s="286">
        <f t="shared" si="3"/>
        <v>0</v>
      </c>
    </row>
    <row r="122" spans="1:5" x14ac:dyDescent="0.25">
      <c r="A122" s="286" t="str">
        <f>+data!A461</f>
        <v>PATIENT SERVICE REVENUE:</v>
      </c>
      <c r="B122" s="286">
        <f>+data!B461</f>
        <v>0</v>
      </c>
      <c r="C122" s="286">
        <f>+data!C461</f>
        <v>0</v>
      </c>
      <c r="D122" s="286" t="str">
        <f>+data!D461</f>
        <v>PAYER</v>
      </c>
      <c r="E122" s="286">
        <f t="shared" si="3"/>
        <v>0</v>
      </c>
    </row>
    <row r="123" spans="1:5" x14ac:dyDescent="0.25">
      <c r="A123" s="286">
        <f>+data!A462</f>
        <v>0</v>
      </c>
      <c r="B123" s="286" t="str">
        <f>+data!B462</f>
        <v>FS-3</v>
      </c>
      <c r="C123" s="286" t="str">
        <f>+data!C462</f>
        <v>CC-DETAIL</v>
      </c>
      <c r="D123" s="286" t="str">
        <f>+data!D462</f>
        <v>INFO</v>
      </c>
      <c r="E123" s="286"/>
    </row>
    <row r="124" spans="1:5" x14ac:dyDescent="0.25">
      <c r="A124" s="286" t="str">
        <f>+data!A463</f>
        <v>IP Revenue</v>
      </c>
      <c r="B124" s="286">
        <f>+data!B463</f>
        <v>46361492</v>
      </c>
      <c r="C124" s="286">
        <f>+data!C463</f>
        <v>46361491.719999991</v>
      </c>
      <c r="D124" s="286">
        <f>+data!D463</f>
        <v>46361492</v>
      </c>
      <c r="E124" s="286">
        <f t="shared" si="3"/>
        <v>0.28000000864267349</v>
      </c>
    </row>
    <row r="125" spans="1:5" x14ac:dyDescent="0.25">
      <c r="A125" s="286" t="str">
        <f>+data!A464</f>
        <v>OP Revenue</v>
      </c>
      <c r="B125" s="286">
        <f>+data!B464</f>
        <v>0</v>
      </c>
      <c r="C125" s="286">
        <f>+data!C464</f>
        <v>0</v>
      </c>
      <c r="D125" s="286">
        <f>+data!D464</f>
        <v>0</v>
      </c>
      <c r="E125" s="286">
        <f t="shared" si="3"/>
        <v>0</v>
      </c>
    </row>
    <row r="126" spans="1:5" x14ac:dyDescent="0.25">
      <c r="A126" s="286" t="str">
        <f>+data!A465</f>
        <v>Gross Revenue</v>
      </c>
      <c r="B126" s="286">
        <f>+data!B465</f>
        <v>46361492</v>
      </c>
      <c r="C126" s="286">
        <f>+data!C465</f>
        <v>46361491.719999991</v>
      </c>
      <c r="D126" s="286">
        <f>+data!D465</f>
        <v>46361492</v>
      </c>
      <c r="E126" s="286">
        <f t="shared" si="3"/>
        <v>0.28000000864267349</v>
      </c>
    </row>
    <row r="127" spans="1:5" x14ac:dyDescent="0.25">
      <c r="A127" s="286">
        <f>+data!A466</f>
        <v>0</v>
      </c>
      <c r="B127" s="286">
        <f>+data!B466</f>
        <v>0</v>
      </c>
      <c r="C127" s="286">
        <f>+data!C466</f>
        <v>0</v>
      </c>
      <c r="D127" s="286">
        <f>+data!D466</f>
        <v>0</v>
      </c>
      <c r="E127" s="286">
        <f t="shared" si="3"/>
        <v>0</v>
      </c>
    </row>
    <row r="128" spans="1:5" x14ac:dyDescent="0.25">
      <c r="A128" s="286" t="str">
        <f>+data!A467</f>
        <v>FIXED ASSET ENDING BALANCES:</v>
      </c>
      <c r="B128" s="286" t="str">
        <f>+data!B467</f>
        <v>FS-1</v>
      </c>
      <c r="C128" s="286" t="str">
        <f>+data!C467</f>
        <v>SS-4</v>
      </c>
      <c r="D128" s="286">
        <f>+data!D467</f>
        <v>0</v>
      </c>
      <c r="E128" s="286"/>
    </row>
    <row r="129" spans="1:6" x14ac:dyDescent="0.25">
      <c r="A129" s="286" t="str">
        <f>+data!A468</f>
        <v>Land</v>
      </c>
      <c r="B129" s="286">
        <f>+data!B468</f>
        <v>0</v>
      </c>
      <c r="C129" s="286">
        <f>+data!C468</f>
        <v>0</v>
      </c>
      <c r="D129" s="286">
        <f>+data!D468</f>
        <v>0</v>
      </c>
      <c r="E129" s="286">
        <f t="shared" si="3"/>
        <v>0</v>
      </c>
    </row>
    <row r="130" spans="1:6" x14ac:dyDescent="0.25">
      <c r="A130" s="286" t="str">
        <f>+data!A469</f>
        <v>Land Improvements</v>
      </c>
      <c r="B130" s="286">
        <f>+data!B469</f>
        <v>0</v>
      </c>
      <c r="C130" s="286">
        <f>+data!C469</f>
        <v>0</v>
      </c>
      <c r="D130" s="286">
        <f>+data!D469</f>
        <v>0</v>
      </c>
      <c r="E130" s="286">
        <f t="shared" si="3"/>
        <v>0</v>
      </c>
    </row>
    <row r="131" spans="1:6" x14ac:dyDescent="0.25">
      <c r="A131" s="286" t="str">
        <f>+data!A470</f>
        <v>Buildings</v>
      </c>
      <c r="B131" s="286">
        <f>+data!B470</f>
        <v>405116</v>
      </c>
      <c r="C131" s="286">
        <f>+data!C470</f>
        <v>405116</v>
      </c>
      <c r="D131" s="286">
        <f>+data!D470</f>
        <v>0</v>
      </c>
      <c r="E131" s="286">
        <f t="shared" si="3"/>
        <v>0</v>
      </c>
    </row>
    <row r="132" spans="1:6" x14ac:dyDescent="0.25">
      <c r="A132" s="286" t="str">
        <f>+data!A471</f>
        <v>Fixed Equip - Bldg Serv</v>
      </c>
      <c r="B132" s="286">
        <f>+data!B471</f>
        <v>0</v>
      </c>
      <c r="C132" s="286">
        <f>+data!C471</f>
        <v>0</v>
      </c>
      <c r="D132" s="286">
        <f>+data!D471</f>
        <v>0</v>
      </c>
      <c r="E132" s="286">
        <f t="shared" si="3"/>
        <v>0</v>
      </c>
    </row>
    <row r="133" spans="1:6" x14ac:dyDescent="0.25">
      <c r="A133" s="286" t="str">
        <f>+data!A472</f>
        <v>Fixed Equip - Other</v>
      </c>
      <c r="B133" s="286">
        <f>+data!B472</f>
        <v>8334</v>
      </c>
      <c r="C133" s="286">
        <f>+data!C472</f>
        <v>8334</v>
      </c>
      <c r="D133" s="286">
        <f>+data!D472</f>
        <v>0</v>
      </c>
      <c r="E133" s="286">
        <f t="shared" si="3"/>
        <v>0</v>
      </c>
    </row>
    <row r="134" spans="1:6" x14ac:dyDescent="0.25">
      <c r="A134" s="286" t="str">
        <f>+data!A473</f>
        <v>Equipment (Moveable)</v>
      </c>
      <c r="B134" s="286">
        <f>+data!B473</f>
        <v>3868505</v>
      </c>
      <c r="C134" s="286">
        <f>+data!C473</f>
        <v>3868506</v>
      </c>
      <c r="D134" s="286">
        <f>+data!D473</f>
        <v>0</v>
      </c>
      <c r="E134" s="286">
        <f t="shared" si="3"/>
        <v>-1</v>
      </c>
    </row>
    <row r="135" spans="1:6" x14ac:dyDescent="0.25">
      <c r="A135" s="286" t="str">
        <f>+data!A474</f>
        <v>Leasehold Improvements</v>
      </c>
      <c r="B135" s="286">
        <f>+data!B474</f>
        <v>0</v>
      </c>
      <c r="C135" s="286">
        <f>+data!C474</f>
        <v>0</v>
      </c>
      <c r="D135" s="286">
        <f>+data!D474</f>
        <v>0</v>
      </c>
      <c r="E135" s="286">
        <f t="shared" si="3"/>
        <v>0</v>
      </c>
    </row>
    <row r="136" spans="1:6" x14ac:dyDescent="0.25">
      <c r="A136" s="286" t="str">
        <f>+data!A475</f>
        <v>Construction In Progress</v>
      </c>
      <c r="B136" s="286">
        <f>+data!B475</f>
        <v>67357</v>
      </c>
      <c r="C136" s="286">
        <f>+data!C475</f>
        <v>67357</v>
      </c>
      <c r="D136" s="286">
        <f>+data!D475</f>
        <v>0</v>
      </c>
      <c r="E136" s="286">
        <f t="shared" si="3"/>
        <v>0</v>
      </c>
    </row>
    <row r="137" spans="1:6" x14ac:dyDescent="0.25">
      <c r="A137" s="286" t="str">
        <f>+data!A476</f>
        <v>Total</v>
      </c>
      <c r="B137" s="286">
        <f>+data!B476</f>
        <v>4349312</v>
      </c>
      <c r="C137" s="286">
        <f>+data!C476</f>
        <v>4349313</v>
      </c>
      <c r="D137" s="286">
        <f>+data!D476</f>
        <v>0</v>
      </c>
      <c r="E137" s="286">
        <f t="shared" si="3"/>
        <v>-1</v>
      </c>
    </row>
    <row r="138" spans="1:6" x14ac:dyDescent="0.25">
      <c r="A138" s="286">
        <f>+data!A477</f>
        <v>0</v>
      </c>
      <c r="B138" s="286">
        <f>+data!B477</f>
        <v>0</v>
      </c>
      <c r="C138" s="286">
        <f>+data!C477</f>
        <v>0</v>
      </c>
      <c r="D138" s="286">
        <f>+data!D477</f>
        <v>0</v>
      </c>
      <c r="E138" s="286">
        <f t="shared" si="3"/>
        <v>0</v>
      </c>
    </row>
    <row r="139" spans="1:6" x14ac:dyDescent="0.25">
      <c r="A139" s="286" t="str">
        <f>+data!A478</f>
        <v>Accum Depre Ending Balance</v>
      </c>
      <c r="B139" s="286">
        <f>+data!B478</f>
        <v>2333251</v>
      </c>
      <c r="C139" s="286">
        <f>+data!C478</f>
        <v>2333251.17</v>
      </c>
      <c r="D139" s="286">
        <f>+data!D478</f>
        <v>0</v>
      </c>
      <c r="E139" s="286">
        <f t="shared" si="3"/>
        <v>-0.16999999992549419</v>
      </c>
    </row>
    <row r="140" spans="1:6" x14ac:dyDescent="0.25">
      <c r="A140" s="286">
        <f>+data!A479</f>
        <v>0</v>
      </c>
      <c r="B140" s="286">
        <f>+data!B479</f>
        <v>0</v>
      </c>
      <c r="C140" s="286">
        <f>+data!C479</f>
        <v>0</v>
      </c>
      <c r="D140" s="286">
        <f>+data!D479</f>
        <v>0</v>
      </c>
      <c r="E140" s="286">
        <f t="shared" si="3"/>
        <v>0</v>
      </c>
    </row>
    <row r="141" spans="1:6" x14ac:dyDescent="0.25">
      <c r="A141" s="286" t="str">
        <f>+data!A480</f>
        <v>Balance Sheet</v>
      </c>
      <c r="B141" s="286">
        <f>+data!B480</f>
        <v>0</v>
      </c>
      <c r="C141" s="286">
        <f>+data!C480</f>
        <v>0</v>
      </c>
      <c r="D141" s="286">
        <f>+data!D480</f>
        <v>0</v>
      </c>
      <c r="E141" s="286">
        <f t="shared" si="3"/>
        <v>0</v>
      </c>
    </row>
    <row r="142" spans="1:6" x14ac:dyDescent="0.25">
      <c r="A142" s="286" t="str">
        <f>+data!A481</f>
        <v>FS-1   Assets</v>
      </c>
      <c r="B142" s="286">
        <f>+data!B481</f>
        <v>0</v>
      </c>
      <c r="C142" s="286">
        <f>+data!C481</f>
        <v>12006460</v>
      </c>
      <c r="D142" s="286">
        <f>+data!D481</f>
        <v>0</v>
      </c>
      <c r="E142" s="286">
        <f t="shared" si="3"/>
        <v>-12006460</v>
      </c>
    </row>
    <row r="143" spans="1:6" x14ac:dyDescent="0.25">
      <c r="A143" s="286" t="str">
        <f>+data!A482</f>
        <v>FS-1  Liabilities &amp; Fund Balance</v>
      </c>
      <c r="B143" s="286">
        <f>+data!B482</f>
        <v>0</v>
      </c>
      <c r="C143" s="286">
        <f>+data!C482</f>
        <v>12006461</v>
      </c>
      <c r="D143" s="286">
        <f>+data!D482</f>
        <v>0</v>
      </c>
      <c r="E143" s="286">
        <f t="shared" si="3"/>
        <v>-12006461</v>
      </c>
      <c r="F143">
        <f>+E143-E142</f>
        <v>-1</v>
      </c>
    </row>
    <row r="144" spans="1:6" x14ac:dyDescent="0.25">
      <c r="A144" s="286">
        <f>+data!A483</f>
        <v>0</v>
      </c>
      <c r="B144" s="286">
        <f>+data!B483</f>
        <v>0</v>
      </c>
      <c r="C144" s="286">
        <f>+data!C483</f>
        <v>0</v>
      </c>
      <c r="D144" s="286">
        <f>+data!D483</f>
        <v>0</v>
      </c>
      <c r="E144" s="286">
        <f t="shared" si="3"/>
        <v>0</v>
      </c>
    </row>
    <row r="145" spans="1:5" x14ac:dyDescent="0.25">
      <c r="A145" s="286">
        <f>+data!A484</f>
        <v>0</v>
      </c>
      <c r="B145" s="286">
        <f>+data!B484</f>
        <v>0</v>
      </c>
      <c r="C145" s="286">
        <f>+data!C484</f>
        <v>0</v>
      </c>
      <c r="D145" s="286">
        <f>+data!D484</f>
        <v>0</v>
      </c>
      <c r="E145" s="286">
        <f t="shared" si="3"/>
        <v>0</v>
      </c>
    </row>
    <row r="146" spans="1:5" x14ac:dyDescent="0.25">
      <c r="A146" s="286" t="str">
        <f>+data!A485</f>
        <v>The actual operating expenses and units of measure are presented for the past two years in columns B-E.</v>
      </c>
      <c r="B146" s="286">
        <f>+data!B485</f>
        <v>0</v>
      </c>
      <c r="C146" s="286">
        <f>+data!C485</f>
        <v>0</v>
      </c>
      <c r="D146" s="286">
        <f>+data!D485</f>
        <v>0</v>
      </c>
      <c r="E146" s="286">
        <f t="shared" si="3"/>
        <v>0</v>
      </c>
    </row>
    <row r="147" spans="1:5" x14ac:dyDescent="0.25">
      <c r="A147" s="286" t="str">
        <f>+data!A486</f>
        <v>The operating expenses per unit of measure are presented in columns F and G.</v>
      </c>
      <c r="B147" s="286">
        <f>+data!B486</f>
        <v>0</v>
      </c>
      <c r="C147" s="286">
        <f>+data!C486</f>
        <v>0</v>
      </c>
      <c r="D147" s="286">
        <f>+data!D486</f>
        <v>0</v>
      </c>
      <c r="E147" s="286">
        <f t="shared" si="3"/>
        <v>0</v>
      </c>
    </row>
    <row r="148" spans="1:5" x14ac:dyDescent="0.25">
      <c r="A148" s="286" t="str">
        <f>+data!A487</f>
        <v>If the percentage change in operating expenses varies by more or less than 25 %, the variance appears in column H.</v>
      </c>
      <c r="B148" s="286">
        <f>+data!B487</f>
        <v>0</v>
      </c>
      <c r="C148" s="286">
        <f>+data!C487</f>
        <v>0</v>
      </c>
      <c r="D148" s="286">
        <f>+data!D487</f>
        <v>0</v>
      </c>
      <c r="E148" s="286">
        <f t="shared" si="3"/>
        <v>0</v>
      </c>
    </row>
    <row r="149" spans="1:5" x14ac:dyDescent="0.25">
      <c r="A149" s="286">
        <f>+data!A488</f>
        <v>0</v>
      </c>
      <c r="B149" s="286">
        <f>+data!B488</f>
        <v>0</v>
      </c>
      <c r="C149" s="286">
        <f>+data!C488</f>
        <v>0</v>
      </c>
      <c r="D149" s="286">
        <f>+data!D488</f>
        <v>0</v>
      </c>
      <c r="E149" s="286">
        <f t="shared" si="3"/>
        <v>0</v>
      </c>
    </row>
    <row r="150" spans="1:5" x14ac:dyDescent="0.25">
      <c r="A150" s="286" t="str">
        <f>+data!A489</f>
        <v>If the percentage change is more or less than 25%., please provide an explanation that is provided as an attachment with your</v>
      </c>
      <c r="B150" s="286">
        <f>+data!B489</f>
        <v>0</v>
      </c>
      <c r="C150" s="286">
        <f>+data!C489</f>
        <v>0</v>
      </c>
      <c r="D150" s="286">
        <f>+data!D489</f>
        <v>0</v>
      </c>
      <c r="E150" s="286">
        <f t="shared" si="3"/>
        <v>0</v>
      </c>
    </row>
    <row r="151" spans="1:5" x14ac:dyDescent="0.25">
      <c r="A151" s="286" t="str">
        <f>+data!A490</f>
        <v>year end report submittal.  Also please provide any corrections required to the prior years information.</v>
      </c>
      <c r="B151" s="286">
        <f>+data!B490</f>
        <v>0</v>
      </c>
      <c r="C151" s="286">
        <f>+data!C490</f>
        <v>0</v>
      </c>
      <c r="D151" s="286">
        <f>+data!D490</f>
        <v>0</v>
      </c>
      <c r="E151" s="286">
        <f t="shared" si="3"/>
        <v>0</v>
      </c>
    </row>
    <row r="152" spans="1:5" x14ac:dyDescent="0.25">
      <c r="A152" s="286">
        <f>+data!A491</f>
        <v>0</v>
      </c>
      <c r="B152" s="286">
        <f>+data!B491</f>
        <v>0</v>
      </c>
      <c r="C152" s="286">
        <f>+data!C491</f>
        <v>0</v>
      </c>
      <c r="D152" s="286">
        <f>+data!D491</f>
        <v>0</v>
      </c>
      <c r="E152" s="286">
        <f t="shared" si="3"/>
        <v>0</v>
      </c>
    </row>
    <row r="153" spans="1:5" x14ac:dyDescent="0.25">
      <c r="A153" s="286">
        <f>+data!A492</f>
        <v>0</v>
      </c>
      <c r="B153" s="286">
        <f>+data!B492</f>
        <v>0</v>
      </c>
      <c r="C153" s="286">
        <f>+data!C492</f>
        <v>0</v>
      </c>
      <c r="D153" s="286">
        <f>+data!D492</f>
        <v>0</v>
      </c>
      <c r="E153" s="286">
        <f t="shared" ref="E153:E207" si="6">+B153-C153</f>
        <v>0</v>
      </c>
    </row>
    <row r="154" spans="1:5" x14ac:dyDescent="0.25">
      <c r="A154" s="286" t="str">
        <f>+data!A493</f>
        <v>The Regional Hospital for Respiratory and Complex Care</v>
      </c>
      <c r="B154" s="286" t="str">
        <f>+data!B493</f>
        <v>2017</v>
      </c>
      <c r="C154" s="286" t="str">
        <f>+data!C493</f>
        <v>2018</v>
      </c>
      <c r="D154" s="286" t="str">
        <f>+data!D493</f>
        <v>2017</v>
      </c>
      <c r="E154" s="286">
        <f t="shared" si="6"/>
        <v>-1</v>
      </c>
    </row>
    <row r="155" spans="1:5" x14ac:dyDescent="0.25">
      <c r="A155" s="286">
        <f>+data!A494</f>
        <v>0</v>
      </c>
      <c r="B155" s="286" t="str">
        <f>+data!B494</f>
        <v>Operating</v>
      </c>
      <c r="C155" s="286" t="str">
        <f>+data!C494</f>
        <v>Operating</v>
      </c>
      <c r="D155" s="286" t="str">
        <f>+data!D494</f>
        <v xml:space="preserve">Units of </v>
      </c>
      <c r="E155" s="286"/>
    </row>
    <row r="156" spans="1:5" x14ac:dyDescent="0.25">
      <c r="A156" s="286">
        <f>+data!A495</f>
        <v>0</v>
      </c>
      <c r="B156" s="286" t="str">
        <f>+data!B495</f>
        <v>Expense</v>
      </c>
      <c r="C156" s="286" t="str">
        <f>+data!C495</f>
        <v>Expense</v>
      </c>
      <c r="D156" s="286" t="str">
        <f>+data!D495</f>
        <v>Measure</v>
      </c>
      <c r="E156" s="286"/>
    </row>
    <row r="157" spans="1:5" x14ac:dyDescent="0.25">
      <c r="A157" s="286" t="str">
        <f>+data!A496</f>
        <v>6010  Intensive Care</v>
      </c>
      <c r="B157" s="286">
        <f>+data!B496</f>
        <v>0</v>
      </c>
      <c r="C157" s="286">
        <f>+data!C496</f>
        <v>0</v>
      </c>
      <c r="D157" s="286">
        <f>+data!D496</f>
        <v>0</v>
      </c>
      <c r="E157" s="286">
        <f t="shared" si="6"/>
        <v>0</v>
      </c>
    </row>
    <row r="158" spans="1:5" x14ac:dyDescent="0.25">
      <c r="A158" s="286" t="str">
        <f>+data!A497</f>
        <v>6030  Semi-Intensive Care</v>
      </c>
      <c r="B158" s="286">
        <f>+data!B497</f>
        <v>0</v>
      </c>
      <c r="C158" s="286">
        <f>+data!C497</f>
        <v>0</v>
      </c>
      <c r="D158" s="286">
        <f>+data!D497</f>
        <v>0</v>
      </c>
      <c r="E158" s="286">
        <f t="shared" si="6"/>
        <v>0</v>
      </c>
    </row>
    <row r="159" spans="1:5" x14ac:dyDescent="0.25">
      <c r="A159" s="286" t="str">
        <f>+data!A498</f>
        <v>6070  Acute Care</v>
      </c>
      <c r="B159" s="286">
        <f>+data!B498</f>
        <v>7479624.9900000002</v>
      </c>
      <c r="C159" s="286">
        <f>+data!C498</f>
        <v>7315229.1599999992</v>
      </c>
      <c r="D159" s="286">
        <f>+data!D498</f>
        <v>6453</v>
      </c>
      <c r="E159" s="286">
        <f t="shared" si="6"/>
        <v>164395.83000000101</v>
      </c>
    </row>
    <row r="160" spans="1:5" x14ac:dyDescent="0.25">
      <c r="A160" s="286" t="str">
        <f>+data!A499</f>
        <v>6100  Alternative Birthing Center</v>
      </c>
      <c r="B160" s="286">
        <f>+data!B499</f>
        <v>0</v>
      </c>
      <c r="C160" s="286">
        <f>+data!C499</f>
        <v>0</v>
      </c>
      <c r="D160" s="286">
        <f>+data!D499</f>
        <v>0</v>
      </c>
      <c r="E160" s="286">
        <f t="shared" si="6"/>
        <v>0</v>
      </c>
    </row>
    <row r="161" spans="1:5" x14ac:dyDescent="0.25">
      <c r="A161" s="286" t="str">
        <f>+data!A500</f>
        <v>6120  Physical Rehabilitation</v>
      </c>
      <c r="B161" s="286">
        <f>+data!B500</f>
        <v>0</v>
      </c>
      <c r="C161" s="286">
        <f>+data!C500</f>
        <v>0</v>
      </c>
      <c r="D161" s="286">
        <f>+data!D500</f>
        <v>0</v>
      </c>
      <c r="E161" s="286">
        <f t="shared" si="6"/>
        <v>0</v>
      </c>
    </row>
    <row r="162" spans="1:5" x14ac:dyDescent="0.25">
      <c r="A162" s="286" t="str">
        <f>+data!A501</f>
        <v>6140  Psychiatric Care</v>
      </c>
      <c r="B162" s="286">
        <f>+data!B501</f>
        <v>0</v>
      </c>
      <c r="C162" s="286">
        <f>+data!C501</f>
        <v>0</v>
      </c>
      <c r="D162" s="286">
        <f>+data!D501</f>
        <v>0</v>
      </c>
      <c r="E162" s="286">
        <f t="shared" si="6"/>
        <v>0</v>
      </c>
    </row>
    <row r="163" spans="1:5" x14ac:dyDescent="0.25">
      <c r="A163" s="286" t="str">
        <f>+data!A502</f>
        <v>6150  Chemical Dependency</v>
      </c>
      <c r="B163" s="286">
        <f>+data!B502</f>
        <v>0</v>
      </c>
      <c r="C163" s="286">
        <f>+data!C502</f>
        <v>0</v>
      </c>
      <c r="D163" s="286">
        <f>+data!D502</f>
        <v>0</v>
      </c>
      <c r="E163" s="286">
        <f t="shared" si="6"/>
        <v>0</v>
      </c>
    </row>
    <row r="164" spans="1:5" x14ac:dyDescent="0.25">
      <c r="A164" s="286" t="str">
        <f>+data!A503</f>
        <v>6170  Nursery</v>
      </c>
      <c r="B164" s="286">
        <f>+data!B503</f>
        <v>0</v>
      </c>
      <c r="C164" s="286">
        <f>+data!C503</f>
        <v>0</v>
      </c>
      <c r="D164" s="286">
        <f>+data!D503</f>
        <v>0</v>
      </c>
      <c r="E164" s="286">
        <f t="shared" si="6"/>
        <v>0</v>
      </c>
    </row>
    <row r="165" spans="1:5" x14ac:dyDescent="0.25">
      <c r="A165" s="286" t="str">
        <f>+data!A504</f>
        <v>6200  Skilled Nursing</v>
      </c>
      <c r="B165" s="286">
        <f>+data!B504</f>
        <v>0</v>
      </c>
      <c r="C165" s="286">
        <f>+data!C504</f>
        <v>0</v>
      </c>
      <c r="D165" s="286">
        <f>+data!D504</f>
        <v>0</v>
      </c>
      <c r="E165" s="286">
        <f t="shared" si="6"/>
        <v>0</v>
      </c>
    </row>
    <row r="166" spans="1:5" x14ac:dyDescent="0.25">
      <c r="A166" s="286" t="str">
        <f>+data!A505</f>
        <v>6210  Swing Beds</v>
      </c>
      <c r="B166" s="286">
        <f>+data!B505</f>
        <v>0</v>
      </c>
      <c r="C166" s="286">
        <f>+data!C505</f>
        <v>0</v>
      </c>
      <c r="D166" s="286">
        <f>+data!D505</f>
        <v>0</v>
      </c>
      <c r="E166" s="286">
        <f t="shared" si="6"/>
        <v>0</v>
      </c>
    </row>
    <row r="167" spans="1:5" x14ac:dyDescent="0.25">
      <c r="A167" s="286" t="str">
        <f>+data!A506</f>
        <v>6330  Hospice Inpatient</v>
      </c>
      <c r="B167" s="286">
        <f>+data!B506</f>
        <v>0</v>
      </c>
      <c r="C167" s="286">
        <f>+data!C506</f>
        <v>0</v>
      </c>
      <c r="D167" s="286">
        <f>+data!D506</f>
        <v>0</v>
      </c>
      <c r="E167" s="286">
        <f t="shared" si="6"/>
        <v>0</v>
      </c>
    </row>
    <row r="168" spans="1:5" x14ac:dyDescent="0.25">
      <c r="A168" s="286" t="str">
        <f>+data!A507</f>
        <v>6400  Other Daily Services</v>
      </c>
      <c r="B168" s="286">
        <f>+data!B507</f>
        <v>0</v>
      </c>
      <c r="C168" s="286">
        <f>+data!C507</f>
        <v>0</v>
      </c>
      <c r="D168" s="286">
        <f>+data!D507</f>
        <v>0</v>
      </c>
      <c r="E168" s="286">
        <f t="shared" si="6"/>
        <v>0</v>
      </c>
    </row>
    <row r="169" spans="1:5" x14ac:dyDescent="0.25">
      <c r="A169" s="286" t="str">
        <f>+data!A508</f>
        <v>7010  Labor  Delivery</v>
      </c>
      <c r="B169" s="286">
        <f>+data!B508</f>
        <v>0</v>
      </c>
      <c r="C169" s="286">
        <f>+data!C508</f>
        <v>0</v>
      </c>
      <c r="D169" s="286">
        <f>+data!D508</f>
        <v>0</v>
      </c>
      <c r="E169" s="286">
        <f t="shared" si="6"/>
        <v>0</v>
      </c>
    </row>
    <row r="170" spans="1:5" x14ac:dyDescent="0.25">
      <c r="A170" s="286" t="str">
        <f>+data!A509</f>
        <v>7020  Surgical Services</v>
      </c>
      <c r="B170" s="286">
        <f>+data!B509</f>
        <v>7245.04</v>
      </c>
      <c r="C170" s="286">
        <f>+data!C509</f>
        <v>11937.55</v>
      </c>
      <c r="D170" s="286">
        <f>+data!D509</f>
        <v>0</v>
      </c>
      <c r="E170" s="286">
        <f t="shared" si="6"/>
        <v>-4692.5099999999993</v>
      </c>
    </row>
    <row r="171" spans="1:5" x14ac:dyDescent="0.25">
      <c r="A171" s="286" t="str">
        <f>+data!A510</f>
        <v>7030  Recovery Room</v>
      </c>
      <c r="B171" s="286">
        <f>+data!B510</f>
        <v>0</v>
      </c>
      <c r="C171" s="286">
        <f>+data!C510</f>
        <v>0</v>
      </c>
      <c r="D171" s="286">
        <f>+data!D510</f>
        <v>0</v>
      </c>
      <c r="E171" s="286">
        <f t="shared" si="6"/>
        <v>0</v>
      </c>
    </row>
    <row r="172" spans="1:5" x14ac:dyDescent="0.25">
      <c r="A172" s="286" t="str">
        <f>+data!A511</f>
        <v>7040  Anesthesiology</v>
      </c>
      <c r="B172" s="286">
        <f>+data!B511</f>
        <v>0</v>
      </c>
      <c r="C172" s="286">
        <f>+data!C511</f>
        <v>0</v>
      </c>
      <c r="D172" s="286">
        <f>+data!D511</f>
        <v>0</v>
      </c>
      <c r="E172" s="286">
        <f t="shared" si="6"/>
        <v>0</v>
      </c>
    </row>
    <row r="173" spans="1:5" x14ac:dyDescent="0.25">
      <c r="A173" s="286" t="str">
        <f>+data!A512</f>
        <v>7050  Central Services</v>
      </c>
      <c r="B173" s="286">
        <f>+data!B512</f>
        <v>0</v>
      </c>
      <c r="C173" s="286">
        <f>+data!C512</f>
        <v>-13203.15</v>
      </c>
      <c r="D173" s="286" t="str">
        <f>+data!D512</f>
        <v>N/A</v>
      </c>
      <c r="E173" s="286">
        <f t="shared" si="6"/>
        <v>13203.15</v>
      </c>
    </row>
    <row r="174" spans="1:5" x14ac:dyDescent="0.25">
      <c r="A174" s="286" t="str">
        <f>+data!A513</f>
        <v>7060  Intravenous Therapy</v>
      </c>
      <c r="B174" s="286">
        <f>+data!B513</f>
        <v>126041.8</v>
      </c>
      <c r="C174" s="286">
        <f>+data!C513</f>
        <v>90799.48</v>
      </c>
      <c r="D174" s="286" t="str">
        <f>+data!D513</f>
        <v>N/A</v>
      </c>
      <c r="E174" s="286">
        <f t="shared" si="6"/>
        <v>35242.320000000007</v>
      </c>
    </row>
    <row r="175" spans="1:5" x14ac:dyDescent="0.25">
      <c r="A175" s="286" t="str">
        <f>+data!A514</f>
        <v>7070  Laboratory</v>
      </c>
      <c r="B175" s="286">
        <f>+data!B514</f>
        <v>600115.06999999995</v>
      </c>
      <c r="C175" s="286">
        <f>+data!C514</f>
        <v>736009.95</v>
      </c>
      <c r="D175" s="286">
        <f>+data!D514</f>
        <v>0</v>
      </c>
      <c r="E175" s="286">
        <f t="shared" si="6"/>
        <v>-135894.88</v>
      </c>
    </row>
    <row r="176" spans="1:5" x14ac:dyDescent="0.25">
      <c r="A176" s="286" t="str">
        <f>+data!A515</f>
        <v>7110  Electrodiagnosis</v>
      </c>
      <c r="B176" s="286">
        <f>+data!B515</f>
        <v>10742.44</v>
      </c>
      <c r="C176" s="286">
        <f>+data!C515</f>
        <v>12780.1</v>
      </c>
      <c r="D176" s="286">
        <f>+data!D515</f>
        <v>0</v>
      </c>
      <c r="E176" s="286">
        <f t="shared" si="6"/>
        <v>-2037.6599999999999</v>
      </c>
    </row>
    <row r="177" spans="1:5" x14ac:dyDescent="0.25">
      <c r="A177" s="286" t="str">
        <f>+data!A516</f>
        <v>7120  Magnetic Resonance Imaging</v>
      </c>
      <c r="B177" s="286">
        <f>+data!B516</f>
        <v>5474.04</v>
      </c>
      <c r="C177" s="286">
        <f>+data!C516</f>
        <v>3181.31</v>
      </c>
      <c r="D177" s="286">
        <f>+data!D516</f>
        <v>0</v>
      </c>
      <c r="E177" s="286">
        <f t="shared" si="6"/>
        <v>2292.73</v>
      </c>
    </row>
    <row r="178" spans="1:5" x14ac:dyDescent="0.25">
      <c r="A178" s="286" t="str">
        <f>+data!A517</f>
        <v>7130  Ct Scanning</v>
      </c>
      <c r="B178" s="286">
        <f>+data!B517</f>
        <v>21473.9</v>
      </c>
      <c r="C178" s="286">
        <f>+data!C517</f>
        <v>21905.759999999998</v>
      </c>
      <c r="D178" s="286">
        <f>+data!D517</f>
        <v>0</v>
      </c>
      <c r="E178" s="286">
        <f t="shared" si="6"/>
        <v>-431.85999999999694</v>
      </c>
    </row>
    <row r="179" spans="1:5" x14ac:dyDescent="0.25">
      <c r="A179" s="286" t="str">
        <f>+data!A518</f>
        <v>7140  Radiology - Diagnostic</v>
      </c>
      <c r="B179" s="286">
        <f>+data!B518</f>
        <v>266234.24999999994</v>
      </c>
      <c r="C179" s="286">
        <f>+data!C518</f>
        <v>249341.22</v>
      </c>
      <c r="D179" s="286">
        <f>+data!D518</f>
        <v>0</v>
      </c>
      <c r="E179" s="286">
        <f t="shared" si="6"/>
        <v>16893.029999999941</v>
      </c>
    </row>
    <row r="180" spans="1:5" x14ac:dyDescent="0.25">
      <c r="A180" s="286" t="str">
        <f>+data!A519</f>
        <v>7150  Radiology - Therapeutic</v>
      </c>
      <c r="B180" s="286">
        <f>+data!B519</f>
        <v>0</v>
      </c>
      <c r="C180" s="286">
        <f>+data!C519</f>
        <v>0</v>
      </c>
      <c r="D180" s="286">
        <f>+data!D519</f>
        <v>0</v>
      </c>
      <c r="E180" s="286">
        <f t="shared" si="6"/>
        <v>0</v>
      </c>
    </row>
    <row r="181" spans="1:5" x14ac:dyDescent="0.25">
      <c r="A181" s="286" t="str">
        <f>+data!A520</f>
        <v>7160  Nuclear Medicine</v>
      </c>
      <c r="B181" s="286">
        <f>+data!B520</f>
        <v>0</v>
      </c>
      <c r="C181" s="286">
        <f>+data!C520</f>
        <v>0</v>
      </c>
      <c r="D181" s="286">
        <f>+data!D520</f>
        <v>0</v>
      </c>
      <c r="E181" s="286">
        <f t="shared" si="6"/>
        <v>0</v>
      </c>
    </row>
    <row r="182" spans="1:5" x14ac:dyDescent="0.25">
      <c r="A182" s="286" t="str">
        <f>+data!A521</f>
        <v>7170  Pharmacy</v>
      </c>
      <c r="B182" s="286">
        <f>+data!B521</f>
        <v>1566650.92</v>
      </c>
      <c r="C182" s="286">
        <f>+data!C521</f>
        <v>2068742.64</v>
      </c>
      <c r="D182" s="286" t="str">
        <f>+data!D521</f>
        <v>N/A</v>
      </c>
      <c r="E182" s="286">
        <f t="shared" si="6"/>
        <v>-502091.72</v>
      </c>
    </row>
    <row r="183" spans="1:5" x14ac:dyDescent="0.25">
      <c r="A183" s="286" t="str">
        <f>+data!A522</f>
        <v>7180  Respiratory Therapy</v>
      </c>
      <c r="B183" s="286">
        <f>+data!B522</f>
        <v>1811492.54</v>
      </c>
      <c r="C183" s="286">
        <f>+data!C522</f>
        <v>1816804.8</v>
      </c>
      <c r="D183" s="286">
        <f>+data!D522</f>
        <v>0</v>
      </c>
      <c r="E183" s="286">
        <f t="shared" si="6"/>
        <v>-5312.2600000000093</v>
      </c>
    </row>
    <row r="184" spans="1:5" x14ac:dyDescent="0.25">
      <c r="A184" s="286" t="str">
        <f>+data!A523</f>
        <v>7190  Dialysis</v>
      </c>
      <c r="B184" s="286">
        <f>+data!B523</f>
        <v>121123.9</v>
      </c>
      <c r="C184" s="286">
        <f>+data!C523</f>
        <v>345433.59</v>
      </c>
      <c r="D184" s="286">
        <f>+data!D523</f>
        <v>0</v>
      </c>
      <c r="E184" s="286">
        <f t="shared" si="6"/>
        <v>-224309.69000000003</v>
      </c>
    </row>
    <row r="185" spans="1:5" x14ac:dyDescent="0.25">
      <c r="A185" s="286" t="str">
        <f>+data!A524</f>
        <v>7200  Physical Therapy</v>
      </c>
      <c r="B185" s="286">
        <f>+data!B524</f>
        <v>390095.54</v>
      </c>
      <c r="C185" s="286">
        <f>+data!C524</f>
        <v>327522.33</v>
      </c>
      <c r="D185" s="286">
        <f>+data!D524</f>
        <v>0</v>
      </c>
      <c r="E185" s="286">
        <f t="shared" si="6"/>
        <v>62573.209999999963</v>
      </c>
    </row>
    <row r="186" spans="1:5" x14ac:dyDescent="0.25">
      <c r="A186" s="286" t="str">
        <f>+data!A525</f>
        <v>7220  Psychiatric Day Care</v>
      </c>
      <c r="B186" s="286">
        <f>+data!B525</f>
        <v>0</v>
      </c>
      <c r="C186" s="286">
        <f>+data!C525</f>
        <v>0</v>
      </c>
      <c r="D186" s="286">
        <f>+data!D525</f>
        <v>0</v>
      </c>
      <c r="E186" s="286">
        <f t="shared" si="6"/>
        <v>0</v>
      </c>
    </row>
    <row r="187" spans="1:5" x14ac:dyDescent="0.25">
      <c r="A187" s="286" t="str">
        <f>+data!A526</f>
        <v>7230  Emergency Room</v>
      </c>
      <c r="B187" s="286">
        <f>+data!B526</f>
        <v>0</v>
      </c>
      <c r="C187" s="286">
        <f>+data!C526</f>
        <v>0</v>
      </c>
      <c r="D187" s="286">
        <f>+data!D526</f>
        <v>0</v>
      </c>
      <c r="E187" s="286">
        <f t="shared" si="6"/>
        <v>0</v>
      </c>
    </row>
    <row r="188" spans="1:5" x14ac:dyDescent="0.25">
      <c r="A188" s="286" t="str">
        <f>+data!A527</f>
        <v>7240  Ambulance</v>
      </c>
      <c r="B188" s="286">
        <f>+data!B527</f>
        <v>0</v>
      </c>
      <c r="C188" s="286">
        <f>+data!C527</f>
        <v>0</v>
      </c>
      <c r="D188" s="286">
        <f>+data!D527</f>
        <v>0</v>
      </c>
      <c r="E188" s="286">
        <f t="shared" si="6"/>
        <v>0</v>
      </c>
    </row>
    <row r="189" spans="1:5" x14ac:dyDescent="0.25">
      <c r="A189" s="286" t="str">
        <f>+data!A528</f>
        <v>7250  Short Stay</v>
      </c>
      <c r="B189" s="286">
        <f>+data!B528</f>
        <v>0</v>
      </c>
      <c r="C189" s="286">
        <f>+data!C528</f>
        <v>0</v>
      </c>
      <c r="D189" s="286">
        <f>+data!D528</f>
        <v>0</v>
      </c>
      <c r="E189" s="286">
        <f t="shared" si="6"/>
        <v>0</v>
      </c>
    </row>
    <row r="190" spans="1:5" x14ac:dyDescent="0.25">
      <c r="A190" s="286" t="str">
        <f>+data!A529</f>
        <v>7260  Clinics</v>
      </c>
      <c r="B190" s="286">
        <f>+data!B529</f>
        <v>0</v>
      </c>
      <c r="C190" s="286">
        <f>+data!C529</f>
        <v>0</v>
      </c>
      <c r="D190" s="286">
        <f>+data!D529</f>
        <v>0</v>
      </c>
      <c r="E190" s="286">
        <f t="shared" si="6"/>
        <v>0</v>
      </c>
    </row>
    <row r="191" spans="1:5" x14ac:dyDescent="0.25">
      <c r="A191" s="286" t="str">
        <f>+data!A530</f>
        <v>7310  Occupational Therapy</v>
      </c>
      <c r="B191" s="286">
        <f>+data!B530</f>
        <v>232355.46</v>
      </c>
      <c r="C191" s="286">
        <f>+data!C530</f>
        <v>200289.53</v>
      </c>
      <c r="D191" s="286">
        <f>+data!D530</f>
        <v>0</v>
      </c>
      <c r="E191" s="286">
        <f t="shared" si="6"/>
        <v>32065.929999999993</v>
      </c>
    </row>
    <row r="192" spans="1:5" x14ac:dyDescent="0.25">
      <c r="A192" s="286" t="str">
        <f>+data!A531</f>
        <v>7320  Speech Therapy</v>
      </c>
      <c r="B192" s="286">
        <f>+data!B531</f>
        <v>328932.27</v>
      </c>
      <c r="C192" s="286">
        <f>+data!C531</f>
        <v>248554.62</v>
      </c>
      <c r="D192" s="286">
        <f>+data!D531</f>
        <v>0</v>
      </c>
      <c r="E192" s="286">
        <f t="shared" si="6"/>
        <v>80377.650000000023</v>
      </c>
    </row>
    <row r="193" spans="1:5" x14ac:dyDescent="0.25">
      <c r="A193" s="286" t="str">
        <f>+data!A532</f>
        <v>7330  Recreational Therapy</v>
      </c>
      <c r="B193" s="286">
        <f>+data!B532</f>
        <v>0</v>
      </c>
      <c r="C193" s="286">
        <f>+data!C532</f>
        <v>0</v>
      </c>
      <c r="D193" s="286">
        <f>+data!D532</f>
        <v>0</v>
      </c>
      <c r="E193" s="286">
        <f t="shared" si="6"/>
        <v>0</v>
      </c>
    </row>
    <row r="194" spans="1:5" x14ac:dyDescent="0.25">
      <c r="A194" s="286" t="str">
        <f>+data!A533</f>
        <v>7340  Electromyography</v>
      </c>
      <c r="B194" s="286">
        <f>+data!B533</f>
        <v>0</v>
      </c>
      <c r="C194" s="286">
        <f>+data!C533</f>
        <v>0</v>
      </c>
      <c r="D194" s="286">
        <f>+data!D533</f>
        <v>0</v>
      </c>
      <c r="E194" s="286">
        <f t="shared" si="6"/>
        <v>0</v>
      </c>
    </row>
    <row r="195" spans="1:5" x14ac:dyDescent="0.25">
      <c r="A195" s="286" t="str">
        <f>+data!A534</f>
        <v>7350  Observation Unit</v>
      </c>
      <c r="B195" s="286">
        <f>+data!B534</f>
        <v>0</v>
      </c>
      <c r="C195" s="286">
        <f>+data!C534</f>
        <v>0</v>
      </c>
      <c r="D195" s="286">
        <f>+data!D534</f>
        <v>0</v>
      </c>
      <c r="E195" s="286">
        <f t="shared" si="6"/>
        <v>0</v>
      </c>
    </row>
    <row r="196" spans="1:5" x14ac:dyDescent="0.25">
      <c r="A196" s="286" t="str">
        <f>+data!A535</f>
        <v>7380  Free-Standing Clinics</v>
      </c>
      <c r="B196" s="286">
        <f>+data!B535</f>
        <v>0</v>
      </c>
      <c r="C196" s="286">
        <f>+data!C535</f>
        <v>0</v>
      </c>
      <c r="D196" s="286">
        <f>+data!D535</f>
        <v>0</v>
      </c>
      <c r="E196" s="286">
        <f t="shared" si="6"/>
        <v>0</v>
      </c>
    </row>
    <row r="197" spans="1:5" x14ac:dyDescent="0.25">
      <c r="A197" s="286" t="str">
        <f>+data!A536</f>
        <v>7390  Air Transportation</v>
      </c>
      <c r="B197" s="286">
        <f>+data!B536</f>
        <v>0</v>
      </c>
      <c r="C197" s="286">
        <f>+data!C536</f>
        <v>0</v>
      </c>
      <c r="D197" s="286">
        <f>+data!D536</f>
        <v>0</v>
      </c>
      <c r="E197" s="286">
        <f t="shared" si="6"/>
        <v>0</v>
      </c>
    </row>
    <row r="198" spans="1:5" x14ac:dyDescent="0.25">
      <c r="A198" s="286" t="str">
        <f>+data!A537</f>
        <v>7400  Home Care Services</v>
      </c>
      <c r="B198" s="286">
        <f>+data!B537</f>
        <v>0</v>
      </c>
      <c r="C198" s="286">
        <f>+data!C537</f>
        <v>0</v>
      </c>
      <c r="D198" s="286">
        <f>+data!D537</f>
        <v>0</v>
      </c>
      <c r="E198" s="286">
        <f t="shared" si="6"/>
        <v>0</v>
      </c>
    </row>
    <row r="199" spans="1:5" x14ac:dyDescent="0.25">
      <c r="A199" s="286" t="str">
        <f>+data!A538</f>
        <v>7410  Lithotripsy</v>
      </c>
      <c r="B199" s="286">
        <f>+data!B538</f>
        <v>0</v>
      </c>
      <c r="C199" s="286">
        <f>+data!C538</f>
        <v>0</v>
      </c>
      <c r="D199" s="286">
        <f>+data!D538</f>
        <v>0</v>
      </c>
      <c r="E199" s="286">
        <f t="shared" si="6"/>
        <v>0</v>
      </c>
    </row>
    <row r="200" spans="1:5" x14ac:dyDescent="0.25">
      <c r="A200" s="286" t="str">
        <f>+data!A539</f>
        <v>7420  Organ Transplants</v>
      </c>
      <c r="B200" s="286">
        <f>+data!B539</f>
        <v>0</v>
      </c>
      <c r="C200" s="286">
        <f>+data!C539</f>
        <v>0</v>
      </c>
      <c r="D200" s="286">
        <f>+data!D539</f>
        <v>0</v>
      </c>
      <c r="E200" s="286">
        <f t="shared" si="6"/>
        <v>0</v>
      </c>
    </row>
    <row r="201" spans="1:5" x14ac:dyDescent="0.25">
      <c r="A201" s="286" t="str">
        <f>+data!A540</f>
        <v>7430  Outpatient Chem. Dep.</v>
      </c>
      <c r="B201" s="286">
        <f>+data!B540</f>
        <v>0</v>
      </c>
      <c r="C201" s="286">
        <f>+data!C540</f>
        <v>0</v>
      </c>
      <c r="D201" s="286">
        <f>+data!D540</f>
        <v>0</v>
      </c>
      <c r="E201" s="286">
        <f t="shared" si="6"/>
        <v>0</v>
      </c>
    </row>
    <row r="202" spans="1:5" x14ac:dyDescent="0.25">
      <c r="A202" s="286" t="str">
        <f>+data!A541</f>
        <v>7490  Other Ancillary</v>
      </c>
      <c r="B202" s="286">
        <f>+data!B541</f>
        <v>0</v>
      </c>
      <c r="C202" s="286">
        <f>+data!C541</f>
        <v>0</v>
      </c>
      <c r="D202" s="286" t="str">
        <f>+data!D541</f>
        <v>N/A</v>
      </c>
      <c r="E202" s="286">
        <f t="shared" si="6"/>
        <v>0</v>
      </c>
    </row>
    <row r="203" spans="1:5" x14ac:dyDescent="0.25">
      <c r="A203" s="286" t="str">
        <f>+data!A542</f>
        <v>8200  Research / Education</v>
      </c>
      <c r="B203" s="286">
        <f>+data!B542</f>
        <v>0</v>
      </c>
      <c r="C203" s="286">
        <f>+data!C542</f>
        <v>0</v>
      </c>
      <c r="D203" s="286" t="str">
        <f>+data!D542</f>
        <v>N/A</v>
      </c>
      <c r="E203" s="286">
        <f t="shared" si="6"/>
        <v>0</v>
      </c>
    </row>
    <row r="204" spans="1:5" x14ac:dyDescent="0.25">
      <c r="A204" s="286" t="str">
        <f>+data!A543</f>
        <v>8310  Printing &amp; Duplication</v>
      </c>
      <c r="B204" s="286">
        <f>+data!B543</f>
        <v>0</v>
      </c>
      <c r="C204" s="286">
        <f>+data!C543</f>
        <v>0</v>
      </c>
      <c r="D204" s="286" t="str">
        <f>+data!D543</f>
        <v>N/A</v>
      </c>
      <c r="E204" s="286">
        <f t="shared" si="6"/>
        <v>0</v>
      </c>
    </row>
    <row r="205" spans="1:5" x14ac:dyDescent="0.25">
      <c r="A205" s="286" t="str">
        <f>+data!A544</f>
        <v>8320  Dietary</v>
      </c>
      <c r="B205" s="286">
        <f>+data!B544</f>
        <v>38963</v>
      </c>
      <c r="C205" s="286">
        <f>+data!C544</f>
        <v>37837.410000000003</v>
      </c>
      <c r="D205" s="286">
        <f>+data!D544</f>
        <v>12986</v>
      </c>
      <c r="E205" s="286">
        <f t="shared" si="6"/>
        <v>1125.5899999999965</v>
      </c>
    </row>
    <row r="206" spans="1:5" x14ac:dyDescent="0.25">
      <c r="A206" s="286" t="str">
        <f>+data!A545</f>
        <v>8330  Cafeteria</v>
      </c>
      <c r="B206" s="286">
        <f>+data!B545</f>
        <v>0</v>
      </c>
      <c r="C206" s="286">
        <f>+data!C545</f>
        <v>0</v>
      </c>
      <c r="D206" s="286">
        <f>+data!D545</f>
        <v>0</v>
      </c>
      <c r="E206" s="286">
        <f t="shared" si="6"/>
        <v>0</v>
      </c>
    </row>
    <row r="207" spans="1:5" x14ac:dyDescent="0.25">
      <c r="A207" s="286" t="str">
        <f>+data!A546</f>
        <v>8350  Laundry &amp; Linen</v>
      </c>
      <c r="B207" s="286">
        <f>+data!B546</f>
        <v>0</v>
      </c>
      <c r="C207" s="286">
        <f>+data!C546</f>
        <v>0</v>
      </c>
      <c r="D207" s="286">
        <f>+data!D546</f>
        <v>0</v>
      </c>
      <c r="E207" s="286">
        <f t="shared" si="6"/>
        <v>0</v>
      </c>
    </row>
  </sheetData>
  <sortState ref="A4:G31">
    <sortCondition ref="A4:A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9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The Regional Hospital for Respiratory and Complex 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16251 Sylvester Road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Burien, WA 98166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H-202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The Regional Hospital for Respiratory and Complex 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Anne McBride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Michael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206-248-4527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206-577-3808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182</v>
      </c>
      <c r="G23" s="21">
        <f>data!D111</f>
        <v>6272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The Regional Hospital for Respiratory and Complex 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127</v>
      </c>
      <c r="C7" s="48">
        <f>data!B139</f>
        <v>4380</v>
      </c>
      <c r="D7" s="48">
        <f>data!B140</f>
        <v>0</v>
      </c>
      <c r="E7" s="48">
        <f>data!B141</f>
        <v>31243108</v>
      </c>
      <c r="F7" s="48">
        <f>data!B142</f>
        <v>0</v>
      </c>
      <c r="G7" s="48">
        <f>data!B141+data!B142</f>
        <v>31243108</v>
      </c>
    </row>
    <row r="8" spans="1:13" ht="20.100000000000001" customHeight="1" x14ac:dyDescent="0.25">
      <c r="A8" s="23" t="s">
        <v>297</v>
      </c>
      <c r="B8" s="48">
        <f>data!C138</f>
        <v>20</v>
      </c>
      <c r="C8" s="48">
        <f>data!C139</f>
        <v>689</v>
      </c>
      <c r="D8" s="48">
        <f>data!C140</f>
        <v>0</v>
      </c>
      <c r="E8" s="48">
        <f>data!C141</f>
        <v>4439302</v>
      </c>
      <c r="F8" s="48">
        <f>data!C142</f>
        <v>0</v>
      </c>
      <c r="G8" s="48">
        <f>data!C141+data!C142</f>
        <v>4439302</v>
      </c>
    </row>
    <row r="9" spans="1:13" ht="20.100000000000001" customHeight="1" x14ac:dyDescent="0.25">
      <c r="A9" s="23" t="s">
        <v>1058</v>
      </c>
      <c r="B9" s="48">
        <f>data!D138</f>
        <v>35</v>
      </c>
      <c r="C9" s="48">
        <f>data!D139</f>
        <v>1203</v>
      </c>
      <c r="D9" s="48">
        <f>data!D140</f>
        <v>0</v>
      </c>
      <c r="E9" s="48">
        <f>data!D141</f>
        <v>10679082</v>
      </c>
      <c r="F9" s="48">
        <f>data!D142</f>
        <v>0</v>
      </c>
      <c r="G9" s="48">
        <f>data!D141+data!D142</f>
        <v>10679082</v>
      </c>
    </row>
    <row r="10" spans="1:13" ht="20.100000000000001" customHeight="1" x14ac:dyDescent="0.25">
      <c r="A10" s="111" t="s">
        <v>203</v>
      </c>
      <c r="B10" s="48">
        <f>data!E138</f>
        <v>182</v>
      </c>
      <c r="C10" s="48">
        <f>data!E139</f>
        <v>6272</v>
      </c>
      <c r="D10" s="48">
        <f>data!E140</f>
        <v>0</v>
      </c>
      <c r="E10" s="48">
        <f>data!E141</f>
        <v>46361492</v>
      </c>
      <c r="F10" s="48">
        <f>data!E142</f>
        <v>0</v>
      </c>
      <c r="G10" s="48">
        <f>data!E141+data!E142</f>
        <v>46361492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The Regional Hospital for Respiratory and Complex Care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473180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3685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47223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820720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5851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392442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106956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1850057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570171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29588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599759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50829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50829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3828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62605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66433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The Regional Hospital for Respiratory and Complex Care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405116</v>
      </c>
      <c r="D9" s="21">
        <f>data!C197</f>
        <v>0</v>
      </c>
      <c r="E9" s="21">
        <f>data!D197</f>
        <v>0</v>
      </c>
      <c r="F9" s="21">
        <f>data!E197</f>
        <v>405116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8334</v>
      </c>
      <c r="D11" s="21">
        <f>data!C199</f>
        <v>0</v>
      </c>
      <c r="E11" s="21">
        <f>data!D199</f>
        <v>0</v>
      </c>
      <c r="F11" s="21">
        <f>data!E199</f>
        <v>8334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3870369</v>
      </c>
      <c r="D12" s="21">
        <f>data!C200</f>
        <v>0</v>
      </c>
      <c r="E12" s="21">
        <f>data!D200</f>
        <v>1863</v>
      </c>
      <c r="F12" s="21">
        <f>data!E200</f>
        <v>3868506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67357</v>
      </c>
      <c r="E15" s="21">
        <f>data!D203</f>
        <v>0</v>
      </c>
      <c r="F15" s="21">
        <f>data!E203</f>
        <v>67357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4283819</v>
      </c>
      <c r="D16" s="21">
        <f>data!C204</f>
        <v>67357</v>
      </c>
      <c r="E16" s="21">
        <f>data!D204</f>
        <v>1863</v>
      </c>
      <c r="F16" s="21">
        <f>data!E204</f>
        <v>4349313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104985</v>
      </c>
      <c r="D25" s="21">
        <f>data!C210</f>
        <v>39369.54</v>
      </c>
      <c r="E25" s="21">
        <f>data!D210</f>
        <v>0</v>
      </c>
      <c r="F25" s="21">
        <f>data!E210</f>
        <v>144354.54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4444.75</v>
      </c>
      <c r="D26" s="21">
        <f>data!C211</f>
        <v>1667</v>
      </c>
      <c r="E26" s="21">
        <f>data!D211</f>
        <v>0</v>
      </c>
      <c r="F26" s="21">
        <f>data!E211</f>
        <v>6111.75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1714893.47</v>
      </c>
      <c r="D28" s="21">
        <f>data!C213</f>
        <v>467172.04</v>
      </c>
      <c r="E28" s="21">
        <f>data!D213</f>
        <v>-719.37</v>
      </c>
      <c r="F28" s="21">
        <f>data!E213</f>
        <v>2182784.88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1824323.22</v>
      </c>
      <c r="D32" s="21">
        <f>data!C217</f>
        <v>508208.57999999996</v>
      </c>
      <c r="E32" s="21">
        <f>data!D217</f>
        <v>-719.37</v>
      </c>
      <c r="F32" s="21">
        <f>data!E217</f>
        <v>2333251.17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The Regional Hospital for Respiratory and Complex Care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179001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20404957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3434205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5843719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169873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29852754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589954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589954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30621709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The Regional Hospital for Respiratory and Complex Care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1174249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6966057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4319134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78005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3899177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3222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3222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405116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8334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3868505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67357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4349312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2333251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2016061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6088000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6088000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12006460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The Regional Hospital for Respiratory and Complex Care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63536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818932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770945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1653413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10353048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10353048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12006461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The Regional Hospital for Respiratory and Complex Care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46361492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46361492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179001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29852755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589954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30621710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15739782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250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250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15740032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6696142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1850057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692791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672225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6121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5513720.9100000001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508208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599760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50829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66433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80882.300000000891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16737169.210000001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-997137.21000000089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223262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-773875.21000000089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-773875.21000000089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reg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Regional Hospital Year End Report</dc:title>
  <dc:subject>2018 Regional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2018-11-07T19:27:20Z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