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Grant " sheetId="1" r:id="rId1"/>
  </sheets>
  <definedNames>
    <definedName name="_xlnm.Print_Titles" localSheetId="0">'Grant 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<sst xmlns="http://schemas.openxmlformats.org/spreadsheetml/2006/main" count="91" uniqueCount="82">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</sst>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44"/>
          <c:w val="0.42625"/>
          <c:h val="0.7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('Grant '!$B$70,'Grant '!$B$76,'Grant '!$B$81:$B$83)</c:f>
              <c:strCache/>
            </c:strRef>
          </c:cat>
          <c:val>
            <c:numRef>
              <c:f>('Grant '!$C$70,'Grant '!$C$76,'Grant 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58</xdr:row>
      <xdr:rowOff>0</xdr:rowOff>
    </xdr:from>
    <xdr:to>
      <xdr:col>17</xdr:col>
      <xdr:colOff>533400</xdr:colOff>
      <xdr:row>85</xdr:row>
      <xdr:rowOff>47625</xdr:rowOff>
    </xdr:to>
    <xdr:graphicFrame>
      <xdr:nvGraphicFramePr>
        <xdr:cNvPr id="1" name="Chart 2"/>
        <xdr:cNvGraphicFramePr/>
      </xdr:nvGraphicFramePr>
      <xdr:xfrm>
        <a:off x="4676775" y="11630025"/>
        <a:ext cx="82105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2.281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0.28125" style="0" customWidth="1"/>
    <col min="17" max="17" width="11.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95556</v>
      </c>
      <c r="E14" s="88">
        <f aca="true" t="shared" si="1" ref="E14:E54">SUM(F14:R14)</f>
        <v>95556</v>
      </c>
      <c r="F14" s="84"/>
      <c r="G14" s="89">
        <v>54113</v>
      </c>
      <c r="H14" s="89"/>
      <c r="I14" s="89"/>
      <c r="J14" s="89">
        <v>20090</v>
      </c>
      <c r="K14" s="90"/>
      <c r="L14" s="84"/>
      <c r="M14" s="89">
        <v>18240</v>
      </c>
      <c r="N14" s="90"/>
      <c r="O14" s="54"/>
      <c r="P14" s="89"/>
      <c r="Q14" s="89">
        <v>70</v>
      </c>
      <c r="R14" s="89">
        <f>-143+3186</f>
        <v>3043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63773</v>
      </c>
      <c r="E17" s="88">
        <f t="shared" si="1"/>
        <v>65812</v>
      </c>
      <c r="F17" s="83"/>
      <c r="G17" s="56">
        <v>1691</v>
      </c>
      <c r="H17" s="56"/>
      <c r="I17" s="56"/>
      <c r="J17" s="56">
        <v>58</v>
      </c>
      <c r="K17" s="85"/>
      <c r="L17" s="83">
        <v>56299</v>
      </c>
      <c r="M17" s="56">
        <v>2182</v>
      </c>
      <c r="N17" s="85"/>
      <c r="O17" s="52"/>
      <c r="P17" s="56"/>
      <c r="Q17" s="56">
        <v>399</v>
      </c>
      <c r="R17" s="56">
        <v>5183</v>
      </c>
    </row>
    <row r="18" spans="1:18" ht="15" customHeight="1">
      <c r="A18" s="12">
        <v>562.24</v>
      </c>
      <c r="B18" s="30" t="s">
        <v>19</v>
      </c>
      <c r="C18" s="46"/>
      <c r="D18" s="51">
        <v>59799</v>
      </c>
      <c r="E18" s="88">
        <f t="shared" si="1"/>
        <v>65897</v>
      </c>
      <c r="F18" s="83"/>
      <c r="G18" s="56"/>
      <c r="H18" s="56"/>
      <c r="I18" s="56"/>
      <c r="J18" s="56"/>
      <c r="K18" s="85"/>
      <c r="L18" s="83"/>
      <c r="M18" s="56">
        <v>30000</v>
      </c>
      <c r="N18" s="85"/>
      <c r="O18" s="52"/>
      <c r="P18" s="56"/>
      <c r="Q18" s="56"/>
      <c r="R18" s="56">
        <v>35897</v>
      </c>
    </row>
    <row r="19" spans="1:18" ht="15" customHeight="1">
      <c r="A19" s="12">
        <v>562.25</v>
      </c>
      <c r="B19" s="30" t="s">
        <v>20</v>
      </c>
      <c r="C19" s="46"/>
      <c r="D19" s="51">
        <v>63632</v>
      </c>
      <c r="E19" s="88">
        <f t="shared" si="1"/>
        <v>64605</v>
      </c>
      <c r="F19" s="83"/>
      <c r="G19" s="56"/>
      <c r="H19" s="56"/>
      <c r="I19" s="56"/>
      <c r="J19" s="56"/>
      <c r="K19" s="85"/>
      <c r="L19" s="83">
        <v>55780</v>
      </c>
      <c r="M19" s="56">
        <v>4925</v>
      </c>
      <c r="N19" s="85"/>
      <c r="O19" s="52"/>
      <c r="P19" s="56">
        <v>3900</v>
      </c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v>102434</v>
      </c>
      <c r="E24" s="88">
        <f t="shared" si="1"/>
        <v>102434</v>
      </c>
      <c r="F24" s="83"/>
      <c r="G24" s="56">
        <v>12346</v>
      </c>
      <c r="H24" s="56"/>
      <c r="I24" s="56"/>
      <c r="J24" s="56"/>
      <c r="K24" s="85"/>
      <c r="L24" s="83">
        <f>32064+19965</f>
        <v>52029</v>
      </c>
      <c r="M24" s="56">
        <v>20258</v>
      </c>
      <c r="N24" s="85">
        <v>664</v>
      </c>
      <c r="O24" s="52"/>
      <c r="P24" s="56"/>
      <c r="Q24" s="56">
        <v>17137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53630</v>
      </c>
      <c r="E25" s="88">
        <f t="shared" si="1"/>
        <v>53630</v>
      </c>
      <c r="F25" s="83"/>
      <c r="G25" s="56"/>
      <c r="H25" s="56"/>
      <c r="I25" s="56"/>
      <c r="J25" s="56"/>
      <c r="K25" s="85"/>
      <c r="L25" s="83"/>
      <c r="M25" s="56">
        <v>10000</v>
      </c>
      <c r="N25" s="85"/>
      <c r="O25" s="52"/>
      <c r="P25" s="56">
        <f>26178+17452</f>
        <v>43630</v>
      </c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75212</v>
      </c>
      <c r="E26" s="88">
        <f t="shared" si="1"/>
        <v>75212</v>
      </c>
      <c r="F26" s="83"/>
      <c r="G26" s="56"/>
      <c r="H26" s="56"/>
      <c r="I26" s="56"/>
      <c r="J26" s="56"/>
      <c r="K26" s="85"/>
      <c r="L26" s="83">
        <v>4976</v>
      </c>
      <c r="M26" s="56">
        <v>6000</v>
      </c>
      <c r="N26" s="85">
        <v>550</v>
      </c>
      <c r="O26" s="52"/>
      <c r="P26" s="56">
        <f>53276+7151</f>
        <v>60427</v>
      </c>
      <c r="Q26" s="56">
        <v>3257</v>
      </c>
      <c r="R26" s="56">
        <v>2</v>
      </c>
    </row>
    <row r="27" spans="1:18" ht="15" customHeight="1">
      <c r="A27" s="12">
        <v>562.35</v>
      </c>
      <c r="B27" s="30" t="s">
        <v>28</v>
      </c>
      <c r="C27" s="46"/>
      <c r="D27" s="51">
        <v>60351</v>
      </c>
      <c r="E27" s="88">
        <f t="shared" si="1"/>
        <v>60352</v>
      </c>
      <c r="F27" s="83"/>
      <c r="G27" s="56">
        <v>3798</v>
      </c>
      <c r="H27" s="56"/>
      <c r="I27" s="56"/>
      <c r="J27" s="56"/>
      <c r="K27" s="85"/>
      <c r="L27" s="83">
        <v>43872</v>
      </c>
      <c r="M27" s="56"/>
      <c r="N27" s="85">
        <v>12682</v>
      </c>
      <c r="O27" s="52"/>
      <c r="P27" s="56"/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>
        <v>148991</v>
      </c>
      <c r="E28" s="88">
        <f t="shared" si="1"/>
        <v>148991</v>
      </c>
      <c r="F28" s="83"/>
      <c r="G28" s="56"/>
      <c r="H28" s="56">
        <v>78914</v>
      </c>
      <c r="I28" s="56"/>
      <c r="J28" s="56"/>
      <c r="K28" s="85"/>
      <c r="L28" s="83"/>
      <c r="M28" s="56">
        <v>8122</v>
      </c>
      <c r="N28" s="85"/>
      <c r="O28" s="52"/>
      <c r="P28" s="56">
        <f>37173+24782</f>
        <v>61955</v>
      </c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>
        <v>297720</v>
      </c>
      <c r="E29" s="88">
        <f t="shared" si="1"/>
        <v>297720</v>
      </c>
      <c r="F29" s="83"/>
      <c r="G29" s="56">
        <v>107</v>
      </c>
      <c r="H29" s="56"/>
      <c r="I29" s="56"/>
      <c r="J29" s="56"/>
      <c r="K29" s="85"/>
      <c r="L29" s="83">
        <f>16843+4000+68264+158418+21373+13043</f>
        <v>281941</v>
      </c>
      <c r="M29" s="56"/>
      <c r="N29" s="85"/>
      <c r="O29" s="52"/>
      <c r="P29" s="56">
        <f>9524+6148</f>
        <v>15672</v>
      </c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7941</v>
      </c>
      <c r="E32" s="88">
        <f t="shared" si="1"/>
        <v>7941</v>
      </c>
      <c r="F32" s="83">
        <v>6839</v>
      </c>
      <c r="G32" s="56">
        <v>316</v>
      </c>
      <c r="H32" s="56"/>
      <c r="I32" s="56"/>
      <c r="J32" s="56"/>
      <c r="K32" s="85"/>
      <c r="L32" s="83">
        <v>786</v>
      </c>
      <c r="M32" s="56"/>
      <c r="N32" s="85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74541</v>
      </c>
      <c r="E35" s="88">
        <f t="shared" si="1"/>
        <v>74542</v>
      </c>
      <c r="F35" s="83">
        <v>5000</v>
      </c>
      <c r="G35" s="56">
        <v>12914</v>
      </c>
      <c r="H35" s="56"/>
      <c r="I35" s="56"/>
      <c r="J35" s="56">
        <v>4938</v>
      </c>
      <c r="K35" s="85">
        <v>7000</v>
      </c>
      <c r="L35" s="83">
        <v>8125</v>
      </c>
      <c r="M35" s="56"/>
      <c r="N35" s="85"/>
      <c r="O35" s="52"/>
      <c r="P35" s="56">
        <v>13825</v>
      </c>
      <c r="Q35" s="56">
        <v>22723</v>
      </c>
      <c r="R35" s="56">
        <v>17</v>
      </c>
    </row>
    <row r="36" spans="1:18" ht="15" customHeight="1">
      <c r="A36" s="12">
        <v>562.53</v>
      </c>
      <c r="B36" s="30" t="s">
        <v>36</v>
      </c>
      <c r="C36" s="46"/>
      <c r="D36" s="51">
        <v>44459</v>
      </c>
      <c r="E36" s="88">
        <f t="shared" si="1"/>
        <v>44458</v>
      </c>
      <c r="F36" s="83"/>
      <c r="G36" s="56">
        <v>5509</v>
      </c>
      <c r="H36" s="56"/>
      <c r="I36" s="56"/>
      <c r="J36" s="56">
        <v>497</v>
      </c>
      <c r="K36" s="85">
        <f>24446+9506</f>
        <v>33952</v>
      </c>
      <c r="L36" s="83"/>
      <c r="M36" s="56"/>
      <c r="N36" s="85"/>
      <c r="O36" s="52"/>
      <c r="P36" s="56"/>
      <c r="Q36" s="56">
        <v>4500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197140</v>
      </c>
      <c r="E37" s="88">
        <f t="shared" si="1"/>
        <v>197141</v>
      </c>
      <c r="F37" s="83"/>
      <c r="G37" s="56">
        <v>16560</v>
      </c>
      <c r="H37" s="56"/>
      <c r="I37" s="56"/>
      <c r="J37" s="56">
        <v>14964</v>
      </c>
      <c r="K37" s="85"/>
      <c r="L37" s="83">
        <v>4763</v>
      </c>
      <c r="M37" s="56"/>
      <c r="N37" s="85"/>
      <c r="O37" s="52"/>
      <c r="P37" s="56">
        <v>12020</v>
      </c>
      <c r="Q37" s="56">
        <f>15000+124660+9163</f>
        <v>148823</v>
      </c>
      <c r="R37" s="56">
        <v>11</v>
      </c>
    </row>
    <row r="38" spans="1:18" ht="15" customHeight="1">
      <c r="A38" s="12">
        <v>562.55</v>
      </c>
      <c r="B38" s="30" t="s">
        <v>38</v>
      </c>
      <c r="C38" s="46"/>
      <c r="D38" s="51">
        <v>17975</v>
      </c>
      <c r="E38" s="88">
        <f t="shared" si="1"/>
        <v>17975</v>
      </c>
      <c r="F38" s="83"/>
      <c r="G38" s="56"/>
      <c r="H38" s="56"/>
      <c r="I38" s="56"/>
      <c r="J38" s="56">
        <v>1975</v>
      </c>
      <c r="K38" s="85"/>
      <c r="L38" s="83"/>
      <c r="M38" s="56"/>
      <c r="N38" s="85"/>
      <c r="O38" s="52"/>
      <c r="P38" s="56">
        <f>10500+5500</f>
        <v>16000</v>
      </c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315380</v>
      </c>
      <c r="E39" s="88">
        <f t="shared" si="1"/>
        <v>315380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f>11479+5609</f>
        <v>17088</v>
      </c>
      <c r="Q39" s="56">
        <f>272336+23367+2500</f>
        <v>298203</v>
      </c>
      <c r="R39" s="56">
        <v>89</v>
      </c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36747</v>
      </c>
      <c r="E41" s="88">
        <f t="shared" si="1"/>
        <v>36748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>
        <v>10372</v>
      </c>
      <c r="Q41" s="56">
        <f>23838+2538</f>
        <v>26376</v>
      </c>
      <c r="R41" s="56"/>
    </row>
    <row r="42" spans="1:18" ht="15" customHeight="1">
      <c r="A42" s="13">
        <v>562.59</v>
      </c>
      <c r="B42" s="8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37478</v>
      </c>
      <c r="E44" s="88">
        <f t="shared" si="1"/>
        <v>44928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44928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>
        <v>25128</v>
      </c>
      <c r="E48" s="88">
        <f t="shared" si="1"/>
        <v>25128</v>
      </c>
      <c r="F48" s="83"/>
      <c r="G48" s="56"/>
      <c r="H48" s="56"/>
      <c r="I48" s="56"/>
      <c r="J48" s="56">
        <v>25128</v>
      </c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26316</v>
      </c>
      <c r="E49" s="88">
        <f t="shared" si="1"/>
        <v>26316</v>
      </c>
      <c r="F49" s="83"/>
      <c r="G49" s="56"/>
      <c r="H49" s="56"/>
      <c r="I49" s="56"/>
      <c r="J49" s="56">
        <v>26316</v>
      </c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90191</v>
      </c>
      <c r="E50" s="88">
        <f t="shared" si="1"/>
        <v>90190</v>
      </c>
      <c r="F50" s="83"/>
      <c r="G50" s="56"/>
      <c r="H50" s="56"/>
      <c r="I50" s="56"/>
      <c r="J50" s="56">
        <v>6039</v>
      </c>
      <c r="K50" s="85"/>
      <c r="L50" s="83">
        <f>81256+2895</f>
        <v>84151</v>
      </c>
      <c r="M50" s="56"/>
      <c r="N50" s="85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29540</v>
      </c>
      <c r="F51" s="83"/>
      <c r="G51" s="56">
        <v>11241</v>
      </c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>
        <v>18299</v>
      </c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1894394</v>
      </c>
      <c r="E55" s="96">
        <f t="shared" si="2"/>
        <v>1940496</v>
      </c>
      <c r="F55" s="97">
        <f t="shared" si="2"/>
        <v>11839</v>
      </c>
      <c r="G55" s="98">
        <f t="shared" si="2"/>
        <v>118595</v>
      </c>
      <c r="H55" s="98">
        <f t="shared" si="2"/>
        <v>78914</v>
      </c>
      <c r="I55" s="98">
        <f t="shared" si="2"/>
        <v>0</v>
      </c>
      <c r="J55" s="98">
        <f>SUM(J4:J54)</f>
        <v>100005</v>
      </c>
      <c r="K55" s="99">
        <f>SUM(K4:K54)</f>
        <v>40952</v>
      </c>
      <c r="L55" s="97">
        <f>SUM(L4:L54)</f>
        <v>592722</v>
      </c>
      <c r="M55" s="98">
        <f t="shared" si="2"/>
        <v>99727</v>
      </c>
      <c r="N55" s="99">
        <f t="shared" si="2"/>
        <v>13896</v>
      </c>
      <c r="O55" s="95">
        <f t="shared" si="2"/>
        <v>0</v>
      </c>
      <c r="P55" s="98">
        <f t="shared" si="2"/>
        <v>254889</v>
      </c>
      <c r="Q55" s="98">
        <f t="shared" si="2"/>
        <v>566416</v>
      </c>
      <c r="R55" s="98">
        <f t="shared" si="2"/>
        <v>62541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20.22</v>
      </c>
      <c r="E59" s="25"/>
    </row>
    <row r="60" spans="1:6" ht="12.75">
      <c r="A60" s="15"/>
      <c r="B60" s="27" t="s">
        <v>81</v>
      </c>
      <c r="D60" s="50">
        <v>91000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0.01334747285402705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1">
        <f>SUM(C71:C75)</f>
        <v>350305</v>
      </c>
      <c r="D70" s="63">
        <f>SUM(D71:D75)</f>
        <v>0.18052343318409314</v>
      </c>
      <c r="E70" s="2"/>
      <c r="F70" s="2"/>
      <c r="G70" s="2"/>
    </row>
    <row r="71" spans="2:7" ht="12.75">
      <c r="B71" s="33" t="s">
        <v>58</v>
      </c>
      <c r="C71" s="43">
        <f>F55</f>
        <v>11839</v>
      </c>
      <c r="D71" s="64">
        <f>F55/$E$55</f>
        <v>0.0061010174718216376</v>
      </c>
      <c r="E71" s="2"/>
      <c r="F71" s="2"/>
      <c r="G71" s="2"/>
    </row>
    <row r="72" spans="2:7" ht="12.75">
      <c r="B72" s="33" t="s">
        <v>74</v>
      </c>
      <c r="C72" s="44">
        <f>G55</f>
        <v>118595</v>
      </c>
      <c r="D72" s="64">
        <f>G55/$E$55</f>
        <v>0.0611158178115286</v>
      </c>
      <c r="E72" s="2"/>
      <c r="F72" s="2"/>
      <c r="G72" s="2"/>
    </row>
    <row r="73" spans="2:7" ht="12.75">
      <c r="B73" s="33" t="s">
        <v>77</v>
      </c>
      <c r="C73" s="44">
        <f>H55</f>
        <v>78914</v>
      </c>
      <c r="D73" s="64">
        <f>H55/$E$55</f>
        <v>0.04066692227141926</v>
      </c>
      <c r="E73" s="2"/>
      <c r="F73" s="2"/>
      <c r="G73" s="2"/>
    </row>
    <row r="74" spans="2:7" ht="12.75">
      <c r="B74" s="33" t="s">
        <v>71</v>
      </c>
      <c r="C74" s="44">
        <f>J55</f>
        <v>100005</v>
      </c>
      <c r="D74" s="64">
        <f>J55/$E$55</f>
        <v>0.05153579291067851</v>
      </c>
      <c r="E74" s="2"/>
      <c r="F74" s="2"/>
      <c r="G74" s="2"/>
    </row>
    <row r="75" spans="2:5" ht="13.5" thickBot="1">
      <c r="B75" s="38" t="s">
        <v>70</v>
      </c>
      <c r="C75" s="42">
        <f>K55</f>
        <v>40952</v>
      </c>
      <c r="D75" s="65">
        <f>K55/$E$55</f>
        <v>0.02110388271864513</v>
      </c>
      <c r="E75" s="2"/>
    </row>
    <row r="76" spans="2:5" ht="13.5" thickTop="1">
      <c r="B76" s="36" t="s">
        <v>68</v>
      </c>
      <c r="C76" s="102">
        <f>SUM(C77:C79)</f>
        <v>706345</v>
      </c>
      <c r="D76" s="66">
        <f>SUM(D77:D79)</f>
        <v>0.36400229632011605</v>
      </c>
      <c r="E76" s="2"/>
    </row>
    <row r="77" spans="2:5" ht="12.75">
      <c r="B77" s="33" t="s">
        <v>66</v>
      </c>
      <c r="C77" s="44">
        <f>L55</f>
        <v>592722</v>
      </c>
      <c r="D77" s="64">
        <f>L55/$E$55</f>
        <v>0.3054487100205308</v>
      </c>
      <c r="E77" s="2"/>
    </row>
    <row r="78" spans="2:5" ht="18.75" customHeight="1">
      <c r="B78" s="33" t="s">
        <v>67</v>
      </c>
      <c r="C78" s="44">
        <f>M55</f>
        <v>99727</v>
      </c>
      <c r="D78" s="64">
        <f>M55/$E$55</f>
        <v>0.05139253056950388</v>
      </c>
      <c r="E78" s="2"/>
    </row>
    <row r="79" spans="2:5" ht="26.25" thickBot="1">
      <c r="B79" s="37" t="s">
        <v>72</v>
      </c>
      <c r="C79" s="42">
        <f>N55</f>
        <v>13896</v>
      </c>
      <c r="D79" s="65">
        <f>N55/$E$55</f>
        <v>0.007161055730081381</v>
      </c>
      <c r="E79" s="2"/>
    </row>
    <row r="80" spans="2:5" ht="13.5" thickTop="1">
      <c r="B80" s="39" t="s">
        <v>69</v>
      </c>
      <c r="C80" s="103">
        <f>SUM(C81:C83)</f>
        <v>883846</v>
      </c>
      <c r="D80" s="67">
        <f>SUM(D81:D83)</f>
        <v>0.45547427049579076</v>
      </c>
      <c r="E80" s="2"/>
    </row>
    <row r="81" spans="2:5" ht="12.75">
      <c r="B81" s="33" t="s">
        <v>59</v>
      </c>
      <c r="C81" s="44">
        <f>P55</f>
        <v>254889</v>
      </c>
      <c r="D81" s="64">
        <f>P55/$E$55</f>
        <v>0.13135249956712097</v>
      </c>
      <c r="E81" s="2"/>
    </row>
    <row r="82" spans="2:5" ht="12.75">
      <c r="B82" s="33" t="s">
        <v>61</v>
      </c>
      <c r="C82" s="44">
        <f>Q55</f>
        <v>566416</v>
      </c>
      <c r="D82" s="64">
        <f>Q55/$E$55</f>
        <v>0.29189238215384106</v>
      </c>
      <c r="E82" s="2"/>
    </row>
    <row r="83" spans="2:5" ht="13.5" thickBot="1">
      <c r="B83" s="34" t="s">
        <v>4</v>
      </c>
      <c r="C83" s="45">
        <f>R55</f>
        <v>62541</v>
      </c>
      <c r="D83" s="68">
        <f>R55/$E$55</f>
        <v>0.032229388774828706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2014-01-17T23:53:52Z</dcterms:modified>
  <cp:category/>
  <cp:version/>
  <cp:contentType/>
  <cp:contentStatus/>
</cp:coreProperties>
</file>