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Thurston" sheetId="1" r:id="rId1"/>
  </sheets>
  <definedNames>
    <definedName name="_xlnm.Print_Titles" localSheetId="0">'Thurston'!$1:$3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<sst xmlns="http://schemas.openxmlformats.org/spreadsheetml/2006/main" count="91" uniqueCount="82">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</sst>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5"/>
          <c:y val="0.1255"/>
          <c:w val="0.42125"/>
          <c:h val="0.8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(Thurston!$B$70,Thurston!$B$76,Thurston!$B$81:$B$83)</c:f>
              <c:strCache/>
            </c:strRef>
          </c:cat>
          <c:val>
            <c:numRef>
              <c:f>(Thurston!$C$70,Thurston!$C$76,Thurston!$C$81:$C$83)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57</xdr:row>
      <xdr:rowOff>114300</xdr:rowOff>
    </xdr:from>
    <xdr:to>
      <xdr:col>17</xdr:col>
      <xdr:colOff>523875</xdr:colOff>
      <xdr:row>85</xdr:row>
      <xdr:rowOff>28575</xdr:rowOff>
    </xdr:to>
    <xdr:graphicFrame>
      <xdr:nvGraphicFramePr>
        <xdr:cNvPr id="1" name="Chart 2"/>
        <xdr:cNvGraphicFramePr/>
      </xdr:nvGraphicFramePr>
      <xdr:xfrm>
        <a:off x="4695825" y="11582400"/>
        <a:ext cx="8715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2" width="11.28125" style="0" bestFit="1" customWidth="1"/>
    <col min="13" max="13" width="10.00390625" style="0" customWidth="1"/>
    <col min="14" max="14" width="11.00390625" style="0" customWidth="1"/>
    <col min="15" max="15" width="7.8515625" style="0" hidden="1" customWidth="1"/>
    <col min="16" max="16" width="11.7109375" style="0" customWidth="1"/>
    <col min="17" max="17" width="14.00390625" style="0" customWidth="1"/>
    <col min="18" max="18" width="11.2812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72</v>
      </c>
      <c r="E1" s="1"/>
    </row>
    <row r="2" spans="1:18" ht="15" customHeight="1">
      <c r="A2" s="2"/>
      <c r="B2" s="3"/>
      <c r="C2" s="4"/>
      <c r="D2" s="5"/>
      <c r="E2" s="32"/>
      <c r="F2" s="106" t="s">
        <v>64</v>
      </c>
      <c r="G2" s="107"/>
      <c r="H2" s="107"/>
      <c r="I2" s="107"/>
      <c r="J2" s="107"/>
      <c r="K2" s="107"/>
      <c r="L2" s="106" t="s">
        <v>67</v>
      </c>
      <c r="M2" s="107"/>
      <c r="N2" s="107"/>
      <c r="O2" s="77"/>
      <c r="P2" s="106" t="s">
        <v>68</v>
      </c>
      <c r="Q2" s="107"/>
      <c r="R2" s="108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5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225102</v>
      </c>
      <c r="E14" s="88">
        <f aca="true" t="shared" si="1" ref="E14:E54">SUM(F14:R14)</f>
        <v>225102</v>
      </c>
      <c r="F14" s="84"/>
      <c r="G14" s="89">
        <v>68551</v>
      </c>
      <c r="H14" s="89"/>
      <c r="I14" s="89"/>
      <c r="J14" s="89"/>
      <c r="K14" s="90"/>
      <c r="L14" s="84"/>
      <c r="M14" s="89"/>
      <c r="N14" s="90"/>
      <c r="O14" s="54"/>
      <c r="P14" s="89">
        <f>51859+104692</f>
        <v>156551</v>
      </c>
      <c r="Q14" s="89"/>
      <c r="R14" s="89"/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910260</v>
      </c>
      <c r="E17" s="88">
        <f t="shared" si="1"/>
        <v>910260</v>
      </c>
      <c r="F17" s="83"/>
      <c r="G17" s="56">
        <v>27997</v>
      </c>
      <c r="H17" s="56"/>
      <c r="I17" s="56"/>
      <c r="J17" s="56"/>
      <c r="K17" s="85">
        <v>101645</v>
      </c>
      <c r="L17" s="83">
        <v>113453</v>
      </c>
      <c r="M17" s="56">
        <v>235550</v>
      </c>
      <c r="N17" s="85">
        <v>11800</v>
      </c>
      <c r="O17" s="52"/>
      <c r="P17" s="56">
        <v>378404</v>
      </c>
      <c r="Q17" s="56">
        <v>28245</v>
      </c>
      <c r="R17" s="56">
        <v>13166</v>
      </c>
    </row>
    <row r="18" spans="1:18" ht="15" customHeight="1">
      <c r="A18" s="10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56082</v>
      </c>
      <c r="E19" s="88">
        <f t="shared" si="1"/>
        <v>56082</v>
      </c>
      <c r="F19" s="83"/>
      <c r="G19" s="56"/>
      <c r="H19" s="56"/>
      <c r="I19" s="56"/>
      <c r="J19" s="56"/>
      <c r="K19" s="85"/>
      <c r="L19" s="83">
        <v>56082</v>
      </c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146270</v>
      </c>
      <c r="E24" s="88">
        <f t="shared" si="1"/>
        <v>146270</v>
      </c>
      <c r="F24" s="83"/>
      <c r="G24" s="56">
        <v>6310</v>
      </c>
      <c r="H24" s="56"/>
      <c r="I24" s="56"/>
      <c r="J24" s="56">
        <v>21277</v>
      </c>
      <c r="K24" s="85"/>
      <c r="L24" s="83">
        <f>59627+4844</f>
        <v>64471</v>
      </c>
      <c r="M24" s="56">
        <v>43778</v>
      </c>
      <c r="N24" s="85"/>
      <c r="O24" s="52"/>
      <c r="P24" s="56">
        <v>10434</v>
      </c>
      <c r="Q24" s="56"/>
      <c r="R24" s="56"/>
    </row>
    <row r="25" spans="1:18" ht="15" customHeight="1">
      <c r="A25" s="10">
        <v>562.33</v>
      </c>
      <c r="B25" s="30" t="s">
        <v>26</v>
      </c>
      <c r="C25" s="46"/>
      <c r="D25" s="51">
        <v>29038</v>
      </c>
      <c r="E25" s="88">
        <f t="shared" si="1"/>
        <v>29038</v>
      </c>
      <c r="F25" s="83"/>
      <c r="G25" s="56">
        <v>10944</v>
      </c>
      <c r="H25" s="56"/>
      <c r="I25" s="56"/>
      <c r="J25" s="56"/>
      <c r="K25" s="85"/>
      <c r="L25" s="83"/>
      <c r="M25" s="56"/>
      <c r="N25" s="85"/>
      <c r="O25" s="52"/>
      <c r="P25" s="56">
        <v>18094</v>
      </c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560732</v>
      </c>
      <c r="E26" s="88">
        <f t="shared" si="1"/>
        <v>560732</v>
      </c>
      <c r="F26" s="83"/>
      <c r="G26" s="56">
        <v>71938</v>
      </c>
      <c r="H26" s="56">
        <v>163570</v>
      </c>
      <c r="I26" s="56"/>
      <c r="J26" s="56">
        <v>145913</v>
      </c>
      <c r="K26" s="85"/>
      <c r="L26" s="83"/>
      <c r="M26" s="56">
        <v>55628</v>
      </c>
      <c r="N26" s="85"/>
      <c r="O26" s="52"/>
      <c r="P26" s="56">
        <v>118941</v>
      </c>
      <c r="Q26" s="56">
        <v>4742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196246</v>
      </c>
      <c r="E27" s="88">
        <f t="shared" si="1"/>
        <v>196246</v>
      </c>
      <c r="F27" s="83">
        <v>95000</v>
      </c>
      <c r="G27" s="56"/>
      <c r="H27" s="56"/>
      <c r="I27" s="56"/>
      <c r="J27" s="56"/>
      <c r="K27" s="85"/>
      <c r="L27" s="83"/>
      <c r="M27" s="56"/>
      <c r="N27" s="85"/>
      <c r="O27" s="52"/>
      <c r="P27" s="56">
        <v>101171</v>
      </c>
      <c r="Q27" s="56"/>
      <c r="R27" s="56">
        <v>75</v>
      </c>
    </row>
    <row r="28" spans="1:18" ht="15" customHeight="1">
      <c r="A28" s="10">
        <v>562.39</v>
      </c>
      <c r="B28" s="30" t="s">
        <v>29</v>
      </c>
      <c r="C28" s="46"/>
      <c r="D28" s="51"/>
      <c r="E28" s="88">
        <f t="shared" si="1"/>
        <v>0</v>
      </c>
      <c r="F28" s="83"/>
      <c r="G28" s="56"/>
      <c r="H28" s="56"/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/>
      <c r="E32" s="88">
        <f t="shared" si="1"/>
        <v>0</v>
      </c>
      <c r="F32" s="83"/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569269</v>
      </c>
      <c r="E34" s="88">
        <f t="shared" si="1"/>
        <v>569269</v>
      </c>
      <c r="F34" s="83"/>
      <c r="G34" s="56">
        <v>19370</v>
      </c>
      <c r="H34" s="56"/>
      <c r="I34" s="56"/>
      <c r="J34" s="56">
        <v>67736</v>
      </c>
      <c r="K34" s="85"/>
      <c r="L34" s="83"/>
      <c r="M34" s="56">
        <f>324285+106150</f>
        <v>430435</v>
      </c>
      <c r="N34" s="85"/>
      <c r="O34" s="52"/>
      <c r="P34" s="56">
        <f>19704+32024</f>
        <v>51728</v>
      </c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190964</v>
      </c>
      <c r="E35" s="88">
        <f t="shared" si="1"/>
        <v>190964</v>
      </c>
      <c r="F35" s="83"/>
      <c r="G35" s="56">
        <v>12642</v>
      </c>
      <c r="H35" s="56"/>
      <c r="I35" s="56"/>
      <c r="J35" s="56">
        <v>23226</v>
      </c>
      <c r="K35" s="85">
        <v>15500</v>
      </c>
      <c r="L35" s="83">
        <v>17750</v>
      </c>
      <c r="M35" s="56"/>
      <c r="N35" s="85"/>
      <c r="O35" s="52"/>
      <c r="P35" s="56">
        <v>16601</v>
      </c>
      <c r="Q35" s="56">
        <f>56145+49100</f>
        <v>105245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222833</v>
      </c>
      <c r="E36" s="88">
        <f t="shared" si="1"/>
        <v>222833</v>
      </c>
      <c r="F36" s="83"/>
      <c r="G36" s="56">
        <v>9121</v>
      </c>
      <c r="H36" s="56"/>
      <c r="I36" s="56"/>
      <c r="J36" s="56"/>
      <c r="K36" s="85">
        <v>69442</v>
      </c>
      <c r="L36" s="83"/>
      <c r="M36" s="56"/>
      <c r="N36" s="85"/>
      <c r="O36" s="52"/>
      <c r="P36" s="101">
        <v>15081</v>
      </c>
      <c r="Q36" s="56">
        <f>12800+116389</f>
        <v>129189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1046017</v>
      </c>
      <c r="E37" s="88">
        <f t="shared" si="1"/>
        <v>1046017</v>
      </c>
      <c r="F37" s="83"/>
      <c r="G37" s="56">
        <v>-12441</v>
      </c>
      <c r="H37" s="56"/>
      <c r="I37" s="56"/>
      <c r="J37" s="56"/>
      <c r="K37" s="85">
        <v>20449</v>
      </c>
      <c r="L37" s="83"/>
      <c r="M37" s="56"/>
      <c r="N37" s="85"/>
      <c r="O37" s="52"/>
      <c r="P37" s="56">
        <v>-20571</v>
      </c>
      <c r="Q37" s="56">
        <f>338628+121995+597957</f>
        <v>1058580</v>
      </c>
      <c r="R37" s="56"/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932557</v>
      </c>
      <c r="E39" s="88">
        <f t="shared" si="1"/>
        <v>932557</v>
      </c>
      <c r="F39" s="83"/>
      <c r="G39" s="56">
        <v>205290</v>
      </c>
      <c r="H39" s="56"/>
      <c r="I39" s="56"/>
      <c r="J39" s="56"/>
      <c r="K39" s="85"/>
      <c r="L39" s="83"/>
      <c r="M39" s="56"/>
      <c r="N39" s="85"/>
      <c r="O39" s="52"/>
      <c r="P39" s="56">
        <v>339419</v>
      </c>
      <c r="Q39" s="56">
        <f>124903+262945</f>
        <v>387848</v>
      </c>
      <c r="R39" s="56"/>
    </row>
    <row r="40" spans="1:18" ht="15" customHeight="1">
      <c r="A40" s="10">
        <v>562.57</v>
      </c>
      <c r="B40" s="30" t="s">
        <v>40</v>
      </c>
      <c r="C40" s="46"/>
      <c r="D40" s="51">
        <v>922921</v>
      </c>
      <c r="E40" s="88">
        <f t="shared" si="1"/>
        <v>922921</v>
      </c>
      <c r="F40" s="83"/>
      <c r="G40" s="56">
        <v>58108</v>
      </c>
      <c r="H40" s="56"/>
      <c r="I40" s="56"/>
      <c r="J40" s="56"/>
      <c r="K40" s="85">
        <v>282542</v>
      </c>
      <c r="L40" s="83"/>
      <c r="M40" s="56">
        <f>29226+6496</f>
        <v>35722</v>
      </c>
      <c r="N40" s="85"/>
      <c r="O40" s="52"/>
      <c r="P40" s="56">
        <f>30000+96075</f>
        <v>126075</v>
      </c>
      <c r="Q40" s="56">
        <v>420474</v>
      </c>
      <c r="R40" s="56"/>
    </row>
    <row r="41" spans="1:18" ht="15" customHeight="1">
      <c r="A41" s="10">
        <v>562.58</v>
      </c>
      <c r="B41" s="30" t="s">
        <v>41</v>
      </c>
      <c r="C41" s="46"/>
      <c r="D41" s="51">
        <v>282615</v>
      </c>
      <c r="E41" s="88">
        <f t="shared" si="1"/>
        <v>282615</v>
      </c>
      <c r="F41" s="83"/>
      <c r="G41" s="56">
        <v>43251</v>
      </c>
      <c r="H41" s="56"/>
      <c r="I41" s="56"/>
      <c r="J41" s="56"/>
      <c r="K41" s="85"/>
      <c r="L41" s="83"/>
      <c r="M41" s="56"/>
      <c r="N41" s="85"/>
      <c r="O41" s="52"/>
      <c r="P41" s="56">
        <v>71511</v>
      </c>
      <c r="Q41" s="56">
        <v>167853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8249</v>
      </c>
      <c r="E42" s="91">
        <f t="shared" si="1"/>
        <v>8249</v>
      </c>
      <c r="F42" s="86"/>
      <c r="G42" s="92">
        <v>-1808</v>
      </c>
      <c r="H42" s="92"/>
      <c r="I42" s="92"/>
      <c r="J42" s="92"/>
      <c r="K42" s="93"/>
      <c r="L42" s="86"/>
      <c r="M42" s="92"/>
      <c r="N42" s="93"/>
      <c r="O42" s="58"/>
      <c r="P42" s="92">
        <v>-2991</v>
      </c>
      <c r="Q42" s="92">
        <f>12750+298</f>
        <v>13048</v>
      </c>
      <c r="R42" s="92"/>
    </row>
    <row r="43" spans="1:18" ht="15" customHeight="1">
      <c r="A43" s="10">
        <v>562.6</v>
      </c>
      <c r="B43" s="30" t="s">
        <v>43</v>
      </c>
      <c r="C43" s="46"/>
      <c r="D43" s="51">
        <v>876213</v>
      </c>
      <c r="E43" s="88">
        <f t="shared" si="1"/>
        <v>876213</v>
      </c>
      <c r="F43" s="83">
        <f>59670+1138</f>
        <v>60808</v>
      </c>
      <c r="G43" s="56">
        <v>9189</v>
      </c>
      <c r="H43" s="56"/>
      <c r="I43" s="56"/>
      <c r="J43" s="56">
        <v>23882</v>
      </c>
      <c r="K43" s="85">
        <v>171516</v>
      </c>
      <c r="L43" s="83">
        <f>70501+4351</f>
        <v>74852</v>
      </c>
      <c r="M43" s="56"/>
      <c r="N43" s="85"/>
      <c r="O43" s="52"/>
      <c r="P43" s="56">
        <f>61841+64236</f>
        <v>126077</v>
      </c>
      <c r="Q43" s="56">
        <v>173219</v>
      </c>
      <c r="R43" s="56">
        <v>236670</v>
      </c>
    </row>
    <row r="44" spans="1:18" ht="15" customHeight="1">
      <c r="A44" s="10">
        <v>562.71</v>
      </c>
      <c r="B44" s="30" t="s">
        <v>44</v>
      </c>
      <c r="C44" s="46"/>
      <c r="D44" s="51">
        <v>139311</v>
      </c>
      <c r="E44" s="88">
        <f t="shared" si="1"/>
        <v>139311</v>
      </c>
      <c r="F44" s="83"/>
      <c r="G44" s="56">
        <v>20834</v>
      </c>
      <c r="H44" s="56"/>
      <c r="I44" s="56"/>
      <c r="J44" s="56"/>
      <c r="K44" s="85"/>
      <c r="L44" s="83"/>
      <c r="M44" s="56"/>
      <c r="N44" s="85"/>
      <c r="O44" s="52"/>
      <c r="P44" s="56">
        <v>34445</v>
      </c>
      <c r="Q44" s="56">
        <v>84032</v>
      </c>
      <c r="R44" s="56"/>
    </row>
    <row r="45" spans="1:18" ht="15" customHeight="1">
      <c r="A45" s="10">
        <v>562.72</v>
      </c>
      <c r="B45" s="30" t="s">
        <v>45</v>
      </c>
      <c r="C45" s="46"/>
      <c r="D45" s="51">
        <v>281699</v>
      </c>
      <c r="E45" s="88">
        <f t="shared" si="1"/>
        <v>281699</v>
      </c>
      <c r="F45" s="83"/>
      <c r="G45" s="56">
        <v>30788</v>
      </c>
      <c r="H45" s="56"/>
      <c r="I45" s="56"/>
      <c r="J45" s="56"/>
      <c r="K45" s="85"/>
      <c r="L45" s="83"/>
      <c r="M45" s="56"/>
      <c r="N45" s="85"/>
      <c r="O45" s="52"/>
      <c r="P45" s="56">
        <f>779+51654</f>
        <v>52433</v>
      </c>
      <c r="Q45" s="56">
        <f>186782+11696</f>
        <v>198478</v>
      </c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>
        <v>53702</v>
      </c>
      <c r="E48" s="88">
        <f t="shared" si="1"/>
        <v>53702</v>
      </c>
      <c r="F48" s="83"/>
      <c r="G48" s="56">
        <v>14586</v>
      </c>
      <c r="H48" s="56"/>
      <c r="I48" s="56"/>
      <c r="J48" s="56"/>
      <c r="K48" s="85"/>
      <c r="L48" s="83"/>
      <c r="M48" s="56">
        <v>15000</v>
      </c>
      <c r="N48" s="85"/>
      <c r="O48" s="52"/>
      <c r="P48" s="56">
        <v>24116</v>
      </c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/>
      <c r="E49" s="88">
        <f t="shared" si="1"/>
        <v>0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123125</v>
      </c>
      <c r="E50" s="88">
        <f t="shared" si="1"/>
        <v>123125</v>
      </c>
      <c r="F50" s="83"/>
      <c r="G50" s="56">
        <v>5749</v>
      </c>
      <c r="H50" s="56"/>
      <c r="I50" s="56"/>
      <c r="J50" s="56"/>
      <c r="K50" s="85"/>
      <c r="L50" s="83">
        <f>82621+22673</f>
        <v>105294</v>
      </c>
      <c r="M50" s="56"/>
      <c r="N50" s="85"/>
      <c r="O50" s="52"/>
      <c r="P50" s="56">
        <v>9506</v>
      </c>
      <c r="Q50" s="56"/>
      <c r="R50" s="56">
        <v>2576</v>
      </c>
    </row>
    <row r="51" spans="1:18" ht="15" customHeight="1">
      <c r="A51" s="10">
        <v>562.9</v>
      </c>
      <c r="B51" s="30" t="s">
        <v>50</v>
      </c>
      <c r="C51" s="46"/>
      <c r="D51" s="51">
        <v>101308</v>
      </c>
      <c r="E51" s="88">
        <f t="shared" si="1"/>
        <v>101308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>
        <v>101308</v>
      </c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7874513</v>
      </c>
      <c r="E55" s="96">
        <f t="shared" si="2"/>
        <v>7874513</v>
      </c>
      <c r="F55" s="97">
        <f t="shared" si="2"/>
        <v>155808</v>
      </c>
      <c r="G55" s="98">
        <f t="shared" si="2"/>
        <v>600419</v>
      </c>
      <c r="H55" s="98">
        <f t="shared" si="2"/>
        <v>163570</v>
      </c>
      <c r="I55" s="98">
        <f t="shared" si="2"/>
        <v>0</v>
      </c>
      <c r="J55" s="98">
        <f>SUM(J4:J54)</f>
        <v>282034</v>
      </c>
      <c r="K55" s="99">
        <f>SUM(K4:K54)</f>
        <v>661094</v>
      </c>
      <c r="L55" s="97">
        <f>SUM(L4:L54)</f>
        <v>431902</v>
      </c>
      <c r="M55" s="98">
        <f t="shared" si="2"/>
        <v>816113</v>
      </c>
      <c r="N55" s="99">
        <f t="shared" si="2"/>
        <v>11800</v>
      </c>
      <c r="O55" s="95">
        <f t="shared" si="2"/>
        <v>0</v>
      </c>
      <c r="P55" s="98">
        <f t="shared" si="2"/>
        <v>1728333</v>
      </c>
      <c r="Q55" s="98">
        <f t="shared" si="2"/>
        <v>2770953</v>
      </c>
      <c r="R55" s="98">
        <f t="shared" si="2"/>
        <v>252487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61.62</v>
      </c>
      <c r="E59" s="22"/>
    </row>
    <row r="60" spans="1:6" ht="12.75">
      <c r="A60" s="13"/>
      <c r="B60" s="27" t="s">
        <v>81</v>
      </c>
      <c r="D60" s="50">
        <v>256800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0.0376662750430126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2">
        <f>SUM(C71:C75)</f>
        <v>1862925</v>
      </c>
      <c r="D70" s="63">
        <f>SUM(D71:D75)</f>
        <v>0.23657653495524106</v>
      </c>
      <c r="E70" s="1"/>
      <c r="F70" s="1"/>
      <c r="G70" s="1"/>
    </row>
    <row r="71" spans="2:7" ht="12.75">
      <c r="B71" s="33" t="s">
        <v>58</v>
      </c>
      <c r="C71" s="43">
        <f>F55</f>
        <v>155808</v>
      </c>
      <c r="D71" s="64">
        <f>F55/$E$55</f>
        <v>0.01978636647117098</v>
      </c>
      <c r="E71" s="1"/>
      <c r="F71" s="1"/>
      <c r="G71" s="1"/>
    </row>
    <row r="72" spans="2:7" ht="12.75">
      <c r="B72" s="33" t="s">
        <v>74</v>
      </c>
      <c r="C72" s="44">
        <f>G55</f>
        <v>600419</v>
      </c>
      <c r="D72" s="64">
        <f>G55/$E$55</f>
        <v>0.07624839783742816</v>
      </c>
      <c r="E72" s="1"/>
      <c r="F72" s="1"/>
      <c r="G72" s="1"/>
    </row>
    <row r="73" spans="2:7" ht="12.75">
      <c r="B73" s="33" t="s">
        <v>77</v>
      </c>
      <c r="C73" s="44">
        <f>H55</f>
        <v>163570</v>
      </c>
      <c r="D73" s="64">
        <f>H55/$E$55</f>
        <v>0.020772078222488173</v>
      </c>
      <c r="E73" s="1"/>
      <c r="F73" s="1"/>
      <c r="G73" s="1"/>
    </row>
    <row r="74" spans="2:7" ht="12.75">
      <c r="B74" s="33" t="s">
        <v>70</v>
      </c>
      <c r="C74" s="44">
        <f>J55</f>
        <v>282034</v>
      </c>
      <c r="D74" s="64">
        <f>J55/$E$55</f>
        <v>0.035816056180236165</v>
      </c>
      <c r="E74" s="1"/>
      <c r="F74" s="1"/>
      <c r="G74" s="1"/>
    </row>
    <row r="75" spans="2:5" ht="13.5" thickBot="1">
      <c r="B75" s="38" t="s">
        <v>69</v>
      </c>
      <c r="C75" s="42">
        <f>K55</f>
        <v>661094</v>
      </c>
      <c r="D75" s="65">
        <f>K55/$E$55</f>
        <v>0.08395363624391756</v>
      </c>
      <c r="E75" s="1"/>
    </row>
    <row r="76" spans="2:5" ht="13.5" thickTop="1">
      <c r="B76" s="36" t="s">
        <v>67</v>
      </c>
      <c r="C76" s="103">
        <f>SUM(C77:C79)</f>
        <v>1259815</v>
      </c>
      <c r="D76" s="66">
        <f>SUM(D77:D79)</f>
        <v>0.1599864016987463</v>
      </c>
      <c r="E76" s="1"/>
    </row>
    <row r="77" spans="2:5" ht="12.75">
      <c r="B77" s="33" t="s">
        <v>65</v>
      </c>
      <c r="C77" s="44">
        <f>L55</f>
        <v>431902</v>
      </c>
      <c r="D77" s="64">
        <f>L55/$E$55</f>
        <v>0.054848090288250204</v>
      </c>
      <c r="E77" s="1"/>
    </row>
    <row r="78" spans="2:5" ht="18.75" customHeight="1">
      <c r="B78" s="33" t="s">
        <v>66</v>
      </c>
      <c r="C78" s="44">
        <f>M55</f>
        <v>816113</v>
      </c>
      <c r="D78" s="64">
        <f>M55/$E$55</f>
        <v>0.1036398060426086</v>
      </c>
      <c r="E78" s="1"/>
    </row>
    <row r="79" spans="2:5" ht="26.25" thickBot="1">
      <c r="B79" s="37" t="s">
        <v>71</v>
      </c>
      <c r="C79" s="42">
        <f>N55</f>
        <v>11800</v>
      </c>
      <c r="D79" s="65">
        <f>N55/$E$55</f>
        <v>0.0014985053678875126</v>
      </c>
      <c r="E79" s="1"/>
    </row>
    <row r="80" spans="2:5" ht="13.5" thickTop="1">
      <c r="B80" s="39" t="s">
        <v>68</v>
      </c>
      <c r="C80" s="104">
        <f>SUM(C81:C83)</f>
        <v>4751773</v>
      </c>
      <c r="D80" s="67">
        <f>SUM(D81:D83)</f>
        <v>0.6034370633460127</v>
      </c>
      <c r="E80" s="1"/>
    </row>
    <row r="81" spans="2:5" ht="12.75">
      <c r="B81" s="33" t="s">
        <v>59</v>
      </c>
      <c r="C81" s="44">
        <f>P55</f>
        <v>1728333</v>
      </c>
      <c r="D81" s="64">
        <f>P55/$E$55</f>
        <v>0.21948443033873968</v>
      </c>
      <c r="E81" s="1"/>
    </row>
    <row r="82" spans="2:5" ht="12.75">
      <c r="B82" s="33" t="s">
        <v>61</v>
      </c>
      <c r="C82" s="44">
        <f>Q55</f>
        <v>2770953</v>
      </c>
      <c r="D82" s="64">
        <f>Q55/$E$55</f>
        <v>0.35188880886983104</v>
      </c>
      <c r="E82" s="1"/>
    </row>
    <row r="83" spans="2:5" ht="13.5" thickBot="1">
      <c r="B83" s="34" t="s">
        <v>4</v>
      </c>
      <c r="C83" s="45">
        <f>R55</f>
        <v>252487</v>
      </c>
      <c r="D83" s="68">
        <f>R55/$E$55</f>
        <v>0.032063824137441896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2014-01-18T00:36:45Z</dcterms:modified>
  <cp:category/>
  <cp:version/>
  <cp:contentType/>
  <cp:contentStatus/>
</cp:coreProperties>
</file>