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Wahkiakum" sheetId="1" r:id="rId1"/>
  </sheets>
  <definedNames>
    <definedName name="_xlnm.Print_Titles" localSheetId="0">'Wahkiakum'!$1:$3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<sst xmlns="http://schemas.openxmlformats.org/spreadsheetml/2006/main" count="91" uniqueCount="82">
  <si>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</si>
  <si>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</si>
  <si>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</si>
  <si>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</si>
  <si>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</si>
  <si>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</si>
  <si>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</si>
  <si>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</si>
  <si>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</si>
  <si>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</si>
  <si>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</si>
  <si>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</si>
  <si>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</si>
  <si>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</si>
  <si>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</si>
  <si>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</si>
  <si>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</si>
  <si>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</si>
  <si>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</si>
  <si>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</si>
  <si>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</si>
  <si>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</si>
  <si>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</si>
  <si>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</si>
  <si>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</si>
  <si>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</si>
  <si>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</si>
  <si>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</si>
  <si>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</si>
  <si>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</si>
  <si>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</si>
  <si>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</si>
  <si>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</si>
  <si>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</si>
  <si>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</si>
  <si>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</si>
  <si>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</si>
  <si>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</si>
  <si>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</si>
  <si>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</si>
  <si>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</si>
  <si>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</si>
  <si>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</si>
  <si>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</si>
  <si>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</si>
  <si>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</si>
  <si>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</si>
  <si>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</si>
  <si>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</si>
  <si>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</si>
  <si>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</si>
  <si>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</si>
  <si>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</si>
  <si>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</si>
  <si>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</si>
  <si>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</si>
  <si>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</si>
  <si>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</si>
  <si>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</si>
  <si>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</si>
  <si>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</si>
  <si>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</si>
  <si>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</si>
  <si>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r>
      <t xml:space="preserve">Medicaid Title XIX      </t>
    </r>
    <r>
      <rPr>
        <sz val="8"/>
        <rFont val="Arial"/>
        <family val="2"/>
      </rPr>
      <t>&amp; Other Federal Fee-for-Service</t>
    </r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</si>
  <si>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</si>
  <si>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</si>
  <si>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</si>
  <si>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</si>
  <si>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</si>
  <si>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</si>
  <si>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</si>
  <si>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</si>
  <si>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</si>
  <si>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Cash</t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</si>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</sst>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145"/>
          <c:w val="0.426"/>
          <c:h val="0.780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(Wahkiakum!$B$70,Wahkiakum!$B$76,Wahkiakum!$B$81:$B$83)</c:f>
              <c:strCache/>
            </c:strRef>
          </c:cat>
          <c:val>
            <c:numRef>
              <c:f>(Wahkiakum!$C$70,Wahkiakum!$C$76,Wahkiakum!$C$81:$C$83)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57</xdr:row>
      <xdr:rowOff>95250</xdr:rowOff>
    </xdr:from>
    <xdr:to>
      <xdr:col>17</xdr:col>
      <xdr:colOff>419100</xdr:colOff>
      <xdr:row>85</xdr:row>
      <xdr:rowOff>9525</xdr:rowOff>
    </xdr:to>
    <xdr:graphicFrame>
      <xdr:nvGraphicFramePr>
        <xdr:cNvPr id="1" name="Chart 2"/>
        <xdr:cNvGraphicFramePr/>
      </xdr:nvGraphicFramePr>
      <xdr:xfrm>
        <a:off x="4657725" y="11563350"/>
        <a:ext cx="82391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">
      <selection activeCell="Q44" sqref="Q44"/>
    </sheetView>
  </sheetViews>
  <sheetFormatPr defaultColWidth="9.140625" defaultRowHeight="12.75"/>
  <cols>
    <col min="2" max="2" width="29.421875" style="0" customWidth="1"/>
    <col min="3" max="3" width="12.28125" style="0" customWidth="1"/>
    <col min="4" max="4" width="11.57421875" style="1" customWidth="1"/>
    <col min="5" max="5" width="13.8515625" style="14" customWidth="1"/>
    <col min="6" max="6" width="10.710937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9.28125" style="0" bestFit="1" customWidth="1"/>
    <col min="12" max="12" width="11.28125" style="0" bestFit="1" customWidth="1"/>
    <col min="13" max="13" width="9.00390625" style="0" customWidth="1"/>
    <col min="14" max="14" width="9.7109375" style="0" customWidth="1"/>
    <col min="15" max="15" width="7.8515625" style="0" hidden="1" customWidth="1"/>
    <col min="16" max="16" width="10.28125" style="0" bestFit="1" customWidth="1"/>
    <col min="17" max="17" width="13.7109375" style="0" customWidth="1"/>
    <col min="18" max="18" width="9.42187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73</v>
      </c>
      <c r="E1" s="1"/>
    </row>
    <row r="2" spans="1:18" ht="15" customHeight="1">
      <c r="A2" s="2"/>
      <c r="B2" s="3"/>
      <c r="C2" s="4"/>
      <c r="D2" s="5"/>
      <c r="E2" s="32"/>
      <c r="F2" s="105" t="s">
        <v>65</v>
      </c>
      <c r="G2" s="106"/>
      <c r="H2" s="106"/>
      <c r="I2" s="106"/>
      <c r="J2" s="106"/>
      <c r="K2" s="106"/>
      <c r="L2" s="105" t="s">
        <v>68</v>
      </c>
      <c r="M2" s="106"/>
      <c r="N2" s="106"/>
      <c r="O2" s="77"/>
      <c r="P2" s="105" t="s">
        <v>69</v>
      </c>
      <c r="Q2" s="106"/>
      <c r="R2" s="107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64</v>
      </c>
      <c r="L3" s="76" t="s">
        <v>66</v>
      </c>
      <c r="M3" s="62" t="s">
        <v>67</v>
      </c>
      <c r="N3" s="78" t="s">
        <v>63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19854</v>
      </c>
      <c r="F5" s="83"/>
      <c r="G5" s="56"/>
      <c r="H5" s="56"/>
      <c r="I5" s="56"/>
      <c r="J5" s="56"/>
      <c r="K5" s="85"/>
      <c r="L5" s="83"/>
      <c r="M5" s="56">
        <v>19854</v>
      </c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/>
      <c r="E10" s="88">
        <f t="shared" si="0"/>
        <v>0</v>
      </c>
      <c r="F10" s="83"/>
      <c r="G10" s="56"/>
      <c r="H10" s="56"/>
      <c r="I10" s="56"/>
      <c r="J10" s="56"/>
      <c r="K10" s="85"/>
      <c r="L10" s="83"/>
      <c r="M10" s="56"/>
      <c r="N10" s="85"/>
      <c r="O10" s="52"/>
      <c r="P10" s="56"/>
      <c r="Q10" s="56"/>
      <c r="R10" s="56"/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4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/>
      <c r="E14" s="88">
        <f aca="true" t="shared" si="1" ref="E14:E54">SUM(F14:R14)</f>
        <v>27408</v>
      </c>
      <c r="F14" s="84"/>
      <c r="G14" s="89">
        <v>13773</v>
      </c>
      <c r="H14" s="89"/>
      <c r="I14" s="89"/>
      <c r="J14" s="89"/>
      <c r="K14" s="90"/>
      <c r="L14" s="84"/>
      <c r="M14" s="89"/>
      <c r="N14" s="90"/>
      <c r="O14" s="54"/>
      <c r="P14" s="89">
        <v>6513</v>
      </c>
      <c r="Q14" s="89"/>
      <c r="R14" s="89">
        <v>7122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83"/>
      <c r="M16" s="56"/>
      <c r="N16" s="85"/>
      <c r="O16" s="52"/>
      <c r="P16" s="56"/>
      <c r="Q16" s="56"/>
      <c r="R16" s="56"/>
    </row>
    <row r="17" spans="1:18" ht="15" customHeight="1">
      <c r="A17" s="10">
        <v>562.22</v>
      </c>
      <c r="B17" s="30" t="s">
        <v>18</v>
      </c>
      <c r="C17" s="46"/>
      <c r="D17" s="51">
        <f>27129+1429</f>
        <v>28558</v>
      </c>
      <c r="E17" s="88">
        <f t="shared" si="1"/>
        <v>28558</v>
      </c>
      <c r="F17" s="83"/>
      <c r="G17" s="56"/>
      <c r="H17" s="56"/>
      <c r="I17" s="56"/>
      <c r="J17" s="56"/>
      <c r="K17" s="85"/>
      <c r="L17" s="83">
        <v>18559</v>
      </c>
      <c r="M17" s="56"/>
      <c r="N17" s="85"/>
      <c r="O17" s="52"/>
      <c r="P17" s="56">
        <f>8570+1429</f>
        <v>9999</v>
      </c>
      <c r="Q17" s="56"/>
      <c r="R17" s="56"/>
    </row>
    <row r="18" spans="1:18" ht="15" customHeight="1">
      <c r="A18" s="10">
        <v>562.24</v>
      </c>
      <c r="B18" s="30" t="s">
        <v>19</v>
      </c>
      <c r="C18" s="46"/>
      <c r="D18" s="51"/>
      <c r="E18" s="88">
        <f t="shared" si="1"/>
        <v>0</v>
      </c>
      <c r="F18" s="83"/>
      <c r="G18" s="56"/>
      <c r="H18" s="56"/>
      <c r="I18" s="56"/>
      <c r="J18" s="56"/>
      <c r="K18" s="85"/>
      <c r="L18" s="83"/>
      <c r="M18" s="56"/>
      <c r="N18" s="85"/>
      <c r="O18" s="52"/>
      <c r="P18" s="56"/>
      <c r="Q18" s="56"/>
      <c r="R18" s="56"/>
    </row>
    <row r="19" spans="1:18" ht="15" customHeight="1">
      <c r="A19" s="10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>
        <v>806</v>
      </c>
      <c r="E20" s="88">
        <f t="shared" si="1"/>
        <v>806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>
        <v>806</v>
      </c>
      <c r="R20" s="56"/>
    </row>
    <row r="21" spans="1:18" ht="15" customHeight="1">
      <c r="A21" s="10">
        <v>562.27</v>
      </c>
      <c r="B21" s="30" t="s">
        <v>22</v>
      </c>
      <c r="C21" s="46"/>
      <c r="D21" s="51">
        <v>21</v>
      </c>
      <c r="E21" s="88">
        <f t="shared" si="1"/>
        <v>21</v>
      </c>
      <c r="F21" s="83"/>
      <c r="G21" s="56"/>
      <c r="H21" s="56"/>
      <c r="I21" s="56"/>
      <c r="J21" s="56"/>
      <c r="K21" s="85"/>
      <c r="L21" s="83"/>
      <c r="M21" s="56"/>
      <c r="N21" s="85"/>
      <c r="O21" s="52"/>
      <c r="P21" s="56">
        <v>21</v>
      </c>
      <c r="Q21" s="56"/>
      <c r="R21" s="56"/>
    </row>
    <row r="22" spans="1:18" ht="15" customHeight="1">
      <c r="A22" s="10">
        <v>562.28</v>
      </c>
      <c r="B22" s="30" t="s">
        <v>23</v>
      </c>
      <c r="C22" s="46"/>
      <c r="D22" s="51">
        <v>55899</v>
      </c>
      <c r="E22" s="88">
        <f t="shared" si="1"/>
        <v>66237</v>
      </c>
      <c r="F22" s="83"/>
      <c r="G22" s="56"/>
      <c r="H22" s="56"/>
      <c r="I22" s="56"/>
      <c r="J22" s="56"/>
      <c r="K22" s="85"/>
      <c r="L22" s="83">
        <f>29569+10338</f>
        <v>39907</v>
      </c>
      <c r="M22" s="56"/>
      <c r="N22" s="85"/>
      <c r="O22" s="52"/>
      <c r="P22" s="56">
        <v>26330</v>
      </c>
      <c r="Q22" s="56"/>
      <c r="R22" s="56"/>
    </row>
    <row r="23" spans="1:18" ht="15" customHeight="1">
      <c r="A23" s="10">
        <v>562.29</v>
      </c>
      <c r="B23" s="30" t="s">
        <v>24</v>
      </c>
      <c r="C23" s="46"/>
      <c r="D23" s="51"/>
      <c r="E23" s="88">
        <f t="shared" si="1"/>
        <v>0</v>
      </c>
      <c r="F23" s="83"/>
      <c r="G23" s="56"/>
      <c r="H23" s="56"/>
      <c r="I23" s="56"/>
      <c r="J23" s="56"/>
      <c r="K23" s="85"/>
      <c r="L23" s="83"/>
      <c r="M23" s="56"/>
      <c r="N23" s="85"/>
      <c r="O23" s="52"/>
      <c r="P23" s="56"/>
      <c r="Q23" s="56"/>
      <c r="R23" s="56"/>
    </row>
    <row r="24" spans="1:18" ht="15" customHeight="1">
      <c r="A24" s="10">
        <v>562.32</v>
      </c>
      <c r="B24" s="30" t="s">
        <v>25</v>
      </c>
      <c r="C24" s="46"/>
      <c r="D24" s="51">
        <f>3473+623+3785+3607+2274+484</f>
        <v>14246</v>
      </c>
      <c r="E24" s="88">
        <f t="shared" si="1"/>
        <v>15225</v>
      </c>
      <c r="F24" s="83"/>
      <c r="G24" s="56"/>
      <c r="H24" s="56"/>
      <c r="I24" s="56"/>
      <c r="J24" s="56"/>
      <c r="K24" s="85"/>
      <c r="L24" s="83">
        <f>1387+976</f>
        <v>2363</v>
      </c>
      <c r="M24" s="56"/>
      <c r="N24" s="85"/>
      <c r="O24" s="52"/>
      <c r="P24" s="56">
        <f>2086+3785+3607+1032</f>
        <v>10510</v>
      </c>
      <c r="Q24" s="56">
        <f>1242+1110</f>
        <v>2352</v>
      </c>
      <c r="R24" s="56"/>
    </row>
    <row r="25" spans="1:18" ht="15" customHeight="1">
      <c r="A25" s="10">
        <v>562.33</v>
      </c>
      <c r="B25" s="30" t="s">
        <v>26</v>
      </c>
      <c r="C25" s="46"/>
      <c r="D25" s="51">
        <v>36</v>
      </c>
      <c r="E25" s="88">
        <f t="shared" si="1"/>
        <v>36</v>
      </c>
      <c r="F25" s="83"/>
      <c r="G25" s="56"/>
      <c r="H25" s="56"/>
      <c r="I25" s="56"/>
      <c r="J25" s="56"/>
      <c r="K25" s="85"/>
      <c r="L25" s="83"/>
      <c r="M25" s="56"/>
      <c r="N25" s="85"/>
      <c r="O25" s="52"/>
      <c r="P25" s="56">
        <v>36</v>
      </c>
      <c r="Q25" s="56"/>
      <c r="R25" s="56"/>
    </row>
    <row r="26" spans="1:18" ht="15" customHeight="1">
      <c r="A26" s="10">
        <v>562.34</v>
      </c>
      <c r="B26" s="30" t="s">
        <v>27</v>
      </c>
      <c r="C26" s="46"/>
      <c r="D26" s="51">
        <v>2100</v>
      </c>
      <c r="E26" s="88">
        <f t="shared" si="1"/>
        <v>2100</v>
      </c>
      <c r="F26" s="83"/>
      <c r="G26" s="56"/>
      <c r="H26" s="56"/>
      <c r="I26" s="56"/>
      <c r="J26" s="56"/>
      <c r="K26" s="85"/>
      <c r="L26" s="83"/>
      <c r="M26" s="56"/>
      <c r="N26" s="85"/>
      <c r="O26" s="52"/>
      <c r="P26" s="56">
        <v>1948</v>
      </c>
      <c r="Q26" s="56">
        <v>152</v>
      </c>
      <c r="R26" s="56"/>
    </row>
    <row r="27" spans="1:18" ht="15" customHeight="1">
      <c r="A27" s="10">
        <v>562.35</v>
      </c>
      <c r="B27" s="30" t="s">
        <v>28</v>
      </c>
      <c r="C27" s="46"/>
      <c r="D27" s="51">
        <v>533</v>
      </c>
      <c r="E27" s="88">
        <f t="shared" si="1"/>
        <v>533</v>
      </c>
      <c r="F27" s="83"/>
      <c r="G27" s="56"/>
      <c r="H27" s="56"/>
      <c r="I27" s="56"/>
      <c r="J27" s="56"/>
      <c r="K27" s="85"/>
      <c r="L27" s="83"/>
      <c r="M27" s="56"/>
      <c r="N27" s="85"/>
      <c r="O27" s="52"/>
      <c r="P27" s="56">
        <v>533</v>
      </c>
      <c r="Q27" s="56"/>
      <c r="R27" s="56"/>
    </row>
    <row r="28" spans="1:18" ht="15" customHeight="1">
      <c r="A28" s="10">
        <v>562.39</v>
      </c>
      <c r="B28" s="30" t="s">
        <v>29</v>
      </c>
      <c r="C28" s="46"/>
      <c r="D28" s="51">
        <v>24097</v>
      </c>
      <c r="E28" s="88">
        <f t="shared" si="1"/>
        <v>60000</v>
      </c>
      <c r="F28" s="83"/>
      <c r="G28" s="56"/>
      <c r="H28" s="56">
        <v>60000</v>
      </c>
      <c r="I28" s="56"/>
      <c r="J28" s="56"/>
      <c r="K28" s="85"/>
      <c r="L28" s="83"/>
      <c r="M28" s="56"/>
      <c r="N28" s="85"/>
      <c r="O28" s="52"/>
      <c r="P28" s="56"/>
      <c r="Q28" s="56"/>
      <c r="R28" s="56"/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/>
      <c r="E31" s="88">
        <f t="shared" si="1"/>
        <v>0</v>
      </c>
      <c r="F31" s="83"/>
      <c r="G31" s="56"/>
      <c r="H31" s="56"/>
      <c r="I31" s="56"/>
      <c r="J31" s="56"/>
      <c r="K31" s="85"/>
      <c r="L31" s="83"/>
      <c r="M31" s="56"/>
      <c r="N31" s="85"/>
      <c r="O31" s="52"/>
      <c r="P31" s="56"/>
      <c r="Q31" s="56"/>
      <c r="R31" s="56"/>
    </row>
    <row r="32" spans="1:18" ht="15" customHeight="1">
      <c r="A32" s="10">
        <v>562.44</v>
      </c>
      <c r="B32" s="30" t="s">
        <v>32</v>
      </c>
      <c r="C32" s="46"/>
      <c r="D32" s="51">
        <v>124</v>
      </c>
      <c r="E32" s="88">
        <f t="shared" si="1"/>
        <v>2190</v>
      </c>
      <c r="F32" s="83">
        <v>2190</v>
      </c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/>
      <c r="E33" s="88">
        <f t="shared" si="1"/>
        <v>0</v>
      </c>
      <c r="F33" s="83"/>
      <c r="G33" s="56"/>
      <c r="H33" s="56"/>
      <c r="I33" s="56"/>
      <c r="J33" s="56"/>
      <c r="K33" s="85"/>
      <c r="L33" s="83"/>
      <c r="M33" s="56"/>
      <c r="N33" s="85"/>
      <c r="O33" s="52"/>
      <c r="P33" s="56"/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90122</v>
      </c>
      <c r="E34" s="88">
        <f t="shared" si="1"/>
        <v>90122</v>
      </c>
      <c r="F34" s="83"/>
      <c r="G34" s="56"/>
      <c r="H34" s="56"/>
      <c r="I34" s="56"/>
      <c r="J34" s="56"/>
      <c r="K34" s="85"/>
      <c r="L34" s="83">
        <f>25000+9205</f>
        <v>34205</v>
      </c>
      <c r="M34" s="56">
        <v>3718</v>
      </c>
      <c r="N34" s="85"/>
      <c r="O34" s="52"/>
      <c r="P34" s="56"/>
      <c r="Q34" s="56"/>
      <c r="R34" s="56">
        <v>52199</v>
      </c>
    </row>
    <row r="35" spans="1:18" ht="15" customHeight="1">
      <c r="A35" s="10">
        <v>562.52</v>
      </c>
      <c r="B35" s="30" t="s">
        <v>35</v>
      </c>
      <c r="C35" s="46"/>
      <c r="D35" s="51">
        <v>1643</v>
      </c>
      <c r="E35" s="88">
        <f t="shared" si="1"/>
        <v>1643</v>
      </c>
      <c r="F35" s="83"/>
      <c r="G35" s="56"/>
      <c r="H35" s="56"/>
      <c r="I35" s="56"/>
      <c r="J35" s="56"/>
      <c r="K35" s="85"/>
      <c r="L35" s="83"/>
      <c r="M35" s="56"/>
      <c r="N35" s="85"/>
      <c r="O35" s="52"/>
      <c r="P35" s="56"/>
      <c r="Q35" s="56"/>
      <c r="R35" s="56">
        <v>1643</v>
      </c>
    </row>
    <row r="36" spans="1:18" ht="15" customHeight="1">
      <c r="A36" s="10">
        <v>562.53</v>
      </c>
      <c r="B36" s="30" t="s">
        <v>36</v>
      </c>
      <c r="C36" s="46"/>
      <c r="D36" s="51">
        <v>31555</v>
      </c>
      <c r="E36" s="88">
        <f t="shared" si="1"/>
        <v>31555</v>
      </c>
      <c r="F36" s="83"/>
      <c r="G36" s="56"/>
      <c r="H36" s="56"/>
      <c r="I36" s="56"/>
      <c r="J36" s="56"/>
      <c r="K36" s="85"/>
      <c r="L36" s="83"/>
      <c r="M36" s="56"/>
      <c r="N36" s="85"/>
      <c r="O36" s="52"/>
      <c r="P36" s="56"/>
      <c r="Q36" s="56">
        <v>14824</v>
      </c>
      <c r="R36" s="56">
        <v>16731</v>
      </c>
    </row>
    <row r="37" spans="1:18" ht="15" customHeight="1">
      <c r="A37" s="10">
        <v>562.54</v>
      </c>
      <c r="B37" s="30" t="s">
        <v>37</v>
      </c>
      <c r="C37" s="46"/>
      <c r="D37" s="51">
        <v>35722</v>
      </c>
      <c r="E37" s="88">
        <f t="shared" si="1"/>
        <v>35772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>
        <f>11070+50</f>
        <v>11120</v>
      </c>
      <c r="R37" s="56">
        <v>24652</v>
      </c>
    </row>
    <row r="38" spans="1:18" ht="15" customHeight="1">
      <c r="A38" s="10">
        <v>562.55</v>
      </c>
      <c r="B38" s="30" t="s">
        <v>38</v>
      </c>
      <c r="C38" s="46"/>
      <c r="D38" s="51">
        <v>1552</v>
      </c>
      <c r="E38" s="88">
        <f t="shared" si="1"/>
        <v>1552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/>
      <c r="Q38" s="56"/>
      <c r="R38" s="56">
        <v>1552</v>
      </c>
    </row>
    <row r="39" spans="1:18" ht="15" customHeight="1">
      <c r="A39" s="10">
        <v>562.56</v>
      </c>
      <c r="B39" s="30" t="s">
        <v>39</v>
      </c>
      <c r="C39" s="46"/>
      <c r="D39" s="51">
        <v>30264</v>
      </c>
      <c r="E39" s="88">
        <f t="shared" si="1"/>
        <v>30264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v>6556</v>
      </c>
      <c r="R39" s="56">
        <v>23708</v>
      </c>
    </row>
    <row r="40" spans="1:18" ht="15" customHeight="1">
      <c r="A40" s="10">
        <v>562.57</v>
      </c>
      <c r="B40" s="30" t="s">
        <v>40</v>
      </c>
      <c r="C40" s="46"/>
      <c r="D40" s="51"/>
      <c r="E40" s="88">
        <f t="shared" si="1"/>
        <v>0</v>
      </c>
      <c r="F40" s="83"/>
      <c r="G40" s="56"/>
      <c r="H40" s="56"/>
      <c r="I40" s="56"/>
      <c r="J40" s="56"/>
      <c r="K40" s="85"/>
      <c r="L40" s="83"/>
      <c r="M40" s="56"/>
      <c r="N40" s="85"/>
      <c r="O40" s="52"/>
      <c r="P40" s="56"/>
      <c r="Q40" s="56"/>
      <c r="R40" s="56"/>
    </row>
    <row r="41" spans="1:18" ht="15" customHeight="1">
      <c r="A41" s="10">
        <v>562.58</v>
      </c>
      <c r="B41" s="30" t="s">
        <v>41</v>
      </c>
      <c r="C41" s="46"/>
      <c r="D41" s="51">
        <v>97</v>
      </c>
      <c r="E41" s="88">
        <f t="shared" si="1"/>
        <v>935</v>
      </c>
      <c r="F41" s="83"/>
      <c r="G41" s="56"/>
      <c r="H41" s="56"/>
      <c r="I41" s="56"/>
      <c r="J41" s="56"/>
      <c r="K41" s="85"/>
      <c r="L41" s="83"/>
      <c r="M41" s="56"/>
      <c r="N41" s="85"/>
      <c r="O41" s="52"/>
      <c r="P41" s="56"/>
      <c r="Q41" s="56">
        <v>935</v>
      </c>
      <c r="R41" s="56"/>
    </row>
    <row r="42" spans="1:18" ht="15" customHeight="1">
      <c r="A42" s="11">
        <v>562.59</v>
      </c>
      <c r="B42" s="7" t="s">
        <v>42</v>
      </c>
      <c r="C42" s="48"/>
      <c r="D42" s="57">
        <v>867</v>
      </c>
      <c r="E42" s="91">
        <f t="shared" si="1"/>
        <v>867</v>
      </c>
      <c r="F42" s="86"/>
      <c r="G42" s="92"/>
      <c r="H42" s="92"/>
      <c r="I42" s="92"/>
      <c r="J42" s="92"/>
      <c r="K42" s="93"/>
      <c r="L42" s="86"/>
      <c r="M42" s="92"/>
      <c r="N42" s="93"/>
      <c r="O42" s="58"/>
      <c r="P42" s="92"/>
      <c r="Q42" s="92"/>
      <c r="R42" s="92">
        <v>867</v>
      </c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/>
      <c r="E44" s="88">
        <f t="shared" si="1"/>
        <v>969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/>
      <c r="Q44" s="56">
        <v>969</v>
      </c>
      <c r="R44" s="56"/>
    </row>
    <row r="45" spans="1:18" ht="15" customHeight="1">
      <c r="A45" s="10">
        <v>562.72</v>
      </c>
      <c r="B45" s="30" t="s">
        <v>45</v>
      </c>
      <c r="C45" s="46"/>
      <c r="D45" s="51">
        <v>3444</v>
      </c>
      <c r="E45" s="88">
        <f t="shared" si="1"/>
        <v>3444</v>
      </c>
      <c r="F45" s="83"/>
      <c r="G45" s="56"/>
      <c r="H45" s="56"/>
      <c r="I45" s="56"/>
      <c r="J45" s="56"/>
      <c r="K45" s="85"/>
      <c r="L45" s="83"/>
      <c r="M45" s="56"/>
      <c r="N45" s="85"/>
      <c r="O45" s="52"/>
      <c r="P45" s="56"/>
      <c r="Q45" s="56">
        <v>2940</v>
      </c>
      <c r="R45" s="56">
        <v>504</v>
      </c>
    </row>
    <row r="46" spans="1:18" ht="15" customHeight="1">
      <c r="A46" s="10">
        <v>562.73</v>
      </c>
      <c r="B46" s="30" t="s">
        <v>46</v>
      </c>
      <c r="C46" s="46"/>
      <c r="D46" s="51"/>
      <c r="E46" s="88">
        <f t="shared" si="1"/>
        <v>0</v>
      </c>
      <c r="F46" s="83"/>
      <c r="G46" s="56"/>
      <c r="H46" s="56"/>
      <c r="I46" s="56"/>
      <c r="J46" s="56"/>
      <c r="K46" s="85"/>
      <c r="L46" s="83"/>
      <c r="M46" s="56"/>
      <c r="N46" s="85"/>
      <c r="O46" s="52"/>
      <c r="P46" s="56"/>
      <c r="Q46" s="56"/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/>
      <c r="E48" s="88">
        <f t="shared" si="1"/>
        <v>0</v>
      </c>
      <c r="F48" s="83"/>
      <c r="G48" s="56"/>
      <c r="H48" s="56"/>
      <c r="I48" s="56"/>
      <c r="J48" s="56"/>
      <c r="K48" s="85"/>
      <c r="L48" s="83"/>
      <c r="M48" s="56"/>
      <c r="N48" s="85"/>
      <c r="O48" s="52"/>
      <c r="P48" s="56"/>
      <c r="Q48" s="56"/>
      <c r="R48" s="56"/>
    </row>
    <row r="49" spans="1:18" ht="15" customHeight="1">
      <c r="A49" s="10">
        <v>562.8</v>
      </c>
      <c r="B49" s="30" t="s">
        <v>49</v>
      </c>
      <c r="C49" s="46"/>
      <c r="D49" s="51"/>
      <c r="E49" s="88">
        <f t="shared" si="1"/>
        <v>0</v>
      </c>
      <c r="F49" s="83"/>
      <c r="G49" s="56"/>
      <c r="H49" s="56"/>
      <c r="I49" s="56"/>
      <c r="J49" s="56"/>
      <c r="K49" s="85"/>
      <c r="L49" s="83"/>
      <c r="M49" s="56"/>
      <c r="N49" s="85"/>
      <c r="O49" s="52"/>
      <c r="P49" s="56"/>
      <c r="Q49" s="56"/>
      <c r="R49" s="56"/>
    </row>
    <row r="50" spans="1:18" ht="15" customHeight="1">
      <c r="A50" s="10">
        <v>562.88</v>
      </c>
      <c r="B50" s="30" t="s">
        <v>57</v>
      </c>
      <c r="C50" s="46"/>
      <c r="D50" s="51">
        <f>19985+3922+391</f>
        <v>24298</v>
      </c>
      <c r="E50" s="88">
        <f t="shared" si="1"/>
        <v>30082</v>
      </c>
      <c r="F50" s="83"/>
      <c r="G50" s="56"/>
      <c r="H50" s="56"/>
      <c r="I50" s="56"/>
      <c r="J50" s="56">
        <v>9706</v>
      </c>
      <c r="K50" s="85"/>
      <c r="L50" s="83">
        <v>17331</v>
      </c>
      <c r="M50" s="56"/>
      <c r="N50" s="85"/>
      <c r="O50" s="52"/>
      <c r="P50" s="56"/>
      <c r="Q50" s="56"/>
      <c r="R50" s="56">
        <f>2654+391</f>
        <v>3045</v>
      </c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56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92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345984</v>
      </c>
      <c r="E55" s="96">
        <f t="shared" si="2"/>
        <v>450173</v>
      </c>
      <c r="F55" s="97">
        <f t="shared" si="2"/>
        <v>2190</v>
      </c>
      <c r="G55" s="98">
        <f t="shared" si="2"/>
        <v>13773</v>
      </c>
      <c r="H55" s="98">
        <f t="shared" si="2"/>
        <v>60000</v>
      </c>
      <c r="I55" s="98">
        <f t="shared" si="2"/>
        <v>0</v>
      </c>
      <c r="J55" s="98">
        <f>SUM(J4:J54)</f>
        <v>9706</v>
      </c>
      <c r="K55" s="99">
        <f>SUM(K4:K54)</f>
        <v>0</v>
      </c>
      <c r="L55" s="97">
        <f>SUM(L4:L54)</f>
        <v>112365</v>
      </c>
      <c r="M55" s="98">
        <f t="shared" si="2"/>
        <v>23572</v>
      </c>
      <c r="N55" s="99">
        <f t="shared" si="2"/>
        <v>0</v>
      </c>
      <c r="O55" s="95">
        <f t="shared" si="2"/>
        <v>0</v>
      </c>
      <c r="P55" s="98">
        <f t="shared" si="2"/>
        <v>55890</v>
      </c>
      <c r="Q55" s="98">
        <f t="shared" si="2"/>
        <v>40654</v>
      </c>
      <c r="R55" s="98">
        <f t="shared" si="2"/>
        <v>132023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5.25</v>
      </c>
      <c r="E59" s="22"/>
    </row>
    <row r="60" spans="1:6" ht="12.75">
      <c r="A60" s="13"/>
      <c r="B60" s="27" t="s">
        <v>81</v>
      </c>
      <c r="D60" s="50">
        <v>4025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0.0005903689916204272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1">
        <f>SUM(C71:C75)</f>
        <v>85669</v>
      </c>
      <c r="D70" s="63">
        <f>SUM(D71:D75)</f>
        <v>0.1903023948570883</v>
      </c>
      <c r="E70" s="1"/>
      <c r="F70" s="1"/>
      <c r="G70" s="1"/>
    </row>
    <row r="71" spans="2:7" ht="12.75">
      <c r="B71" s="33" t="s">
        <v>58</v>
      </c>
      <c r="C71" s="43">
        <f>F55</f>
        <v>2190</v>
      </c>
      <c r="D71" s="64">
        <f>F55/$E$55</f>
        <v>0.004864796422708603</v>
      </c>
      <c r="E71" s="1"/>
      <c r="F71" s="1"/>
      <c r="G71" s="1"/>
    </row>
    <row r="72" spans="2:7" ht="12.75">
      <c r="B72" s="33" t="s">
        <v>74</v>
      </c>
      <c r="C72" s="44">
        <f>G55</f>
        <v>13773</v>
      </c>
      <c r="D72" s="64">
        <f>G55/$E$55</f>
        <v>0.030594904625555065</v>
      </c>
      <c r="E72" s="1"/>
      <c r="F72" s="1"/>
      <c r="G72" s="1"/>
    </row>
    <row r="73" spans="2:7" ht="12.75">
      <c r="B73" s="33" t="s">
        <v>77</v>
      </c>
      <c r="C73" s="44">
        <f>H55</f>
        <v>60000</v>
      </c>
      <c r="D73" s="64">
        <f>H55/$E$55</f>
        <v>0.13328209377283845</v>
      </c>
      <c r="E73" s="1"/>
      <c r="F73" s="1"/>
      <c r="G73" s="1"/>
    </row>
    <row r="74" spans="2:7" ht="12.75">
      <c r="B74" s="33" t="s">
        <v>71</v>
      </c>
      <c r="C74" s="44">
        <f>J55</f>
        <v>9706</v>
      </c>
      <c r="D74" s="64">
        <f>J55/$E$55</f>
        <v>0.021560600035986165</v>
      </c>
      <c r="E74" s="1"/>
      <c r="F74" s="1"/>
      <c r="G74" s="1"/>
    </row>
    <row r="75" spans="2:5" ht="13.5" thickBot="1">
      <c r="B75" s="38" t="s">
        <v>70</v>
      </c>
      <c r="C75" s="42">
        <f>K55</f>
        <v>0</v>
      </c>
      <c r="D75" s="65">
        <f>K55/$E$55</f>
        <v>0</v>
      </c>
      <c r="E75" s="1"/>
    </row>
    <row r="76" spans="2:5" ht="13.5" thickTop="1">
      <c r="B76" s="36" t="s">
        <v>68</v>
      </c>
      <c r="C76" s="102">
        <f>SUM(C77:C79)</f>
        <v>135937</v>
      </c>
      <c r="D76" s="66">
        <f>SUM(D77:D79)</f>
        <v>0.3019661330199723</v>
      </c>
      <c r="E76" s="1"/>
    </row>
    <row r="77" spans="2:5" ht="12.75">
      <c r="B77" s="33" t="s">
        <v>66</v>
      </c>
      <c r="C77" s="44">
        <f>L55</f>
        <v>112365</v>
      </c>
      <c r="D77" s="64">
        <f>L55/$E$55</f>
        <v>0.24960404111308318</v>
      </c>
      <c r="E77" s="1"/>
    </row>
    <row r="78" spans="2:5" ht="18.75" customHeight="1">
      <c r="B78" s="33" t="s">
        <v>67</v>
      </c>
      <c r="C78" s="44">
        <f>M55</f>
        <v>23572</v>
      </c>
      <c r="D78" s="64">
        <f>M55/$E$55</f>
        <v>0.05236209190688913</v>
      </c>
      <c r="E78" s="1"/>
    </row>
    <row r="79" spans="2:5" ht="26.25" thickBot="1">
      <c r="B79" s="37" t="s">
        <v>72</v>
      </c>
      <c r="C79" s="42">
        <f>N55</f>
        <v>0</v>
      </c>
      <c r="D79" s="65">
        <f>N55/$E$55</f>
        <v>0</v>
      </c>
      <c r="E79" s="1"/>
    </row>
    <row r="80" spans="2:5" ht="13.5" thickTop="1">
      <c r="B80" s="39" t="s">
        <v>69</v>
      </c>
      <c r="C80" s="103">
        <f>SUM(C81:C83)</f>
        <v>228567</v>
      </c>
      <c r="D80" s="67">
        <f>SUM(D81:D83)</f>
        <v>0.5077314721229393</v>
      </c>
      <c r="E80" s="1"/>
    </row>
    <row r="81" spans="2:5" ht="12.75">
      <c r="B81" s="33" t="s">
        <v>59</v>
      </c>
      <c r="C81" s="44">
        <f>P55</f>
        <v>55890</v>
      </c>
      <c r="D81" s="64">
        <f>P55/$E$55</f>
        <v>0.124152270349399</v>
      </c>
      <c r="E81" s="1"/>
    </row>
    <row r="82" spans="2:5" ht="12.75">
      <c r="B82" s="33" t="s">
        <v>61</v>
      </c>
      <c r="C82" s="44">
        <f>Q55</f>
        <v>40654</v>
      </c>
      <c r="D82" s="64">
        <f>Q55/$E$55</f>
        <v>0.09030750400401623</v>
      </c>
      <c r="E82" s="1"/>
    </row>
    <row r="83" spans="2:5" ht="13.5" thickBot="1">
      <c r="B83" s="34" t="s">
        <v>4</v>
      </c>
      <c r="C83" s="45">
        <f>R55</f>
        <v>132023</v>
      </c>
      <c r="D83" s="68">
        <f>R55/$E$55</f>
        <v>0.29327169776952416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2014-01-18T00:37:39Z</dcterms:modified>
  <cp:category/>
  <cp:version/>
  <cp:contentType/>
  <cp:contentStatus/>
</cp:coreProperties>
</file>