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Chelan-Douglas Pgs 14-15" sheetId="1" r:id="rId1"/>
  </sheets>
  <definedNames>
    <definedName name="_xlnm.Print_Area" localSheetId="0">'Chelan-Douglas Pgs 14-15'!$A$1:$O$88</definedName>
    <definedName name="_xlnm.Print_Titles" localSheetId="0">'Chelan-Douglas Pgs 14-15'!$1:$4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<sst xmlns="http://schemas.openxmlformats.org/spreadsheetml/2006/main" count="95" uniqueCount="87">
  <si>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</si>
  <si>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</si>
  <si>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</si>
  <si>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</si>
  <si>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</si>
  <si>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</si>
  <si>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</si>
  <si>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</si>
  <si>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</si>
  <si>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</si>
  <si>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</si>
  <si>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</si>
  <si>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</si>
  <si>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</si>
  <si>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</si>
  <si>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</si>
  <si>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</si>
  <si>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</si>
  <si>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</si>
  <si>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</si>
  <si>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</si>
  <si>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</si>
  <si>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</si>
  <si>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</si>
  <si>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</si>
  <si>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</si>
  <si>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</si>
  <si>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</si>
  <si>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</si>
  <si>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</si>
  <si>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</si>
  <si>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</si>
  <si>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</si>
  <si>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</si>
  <si>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</si>
  <si>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</si>
  <si>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</si>
  <si>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</si>
  <si>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</si>
  <si>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</si>
  <si>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</si>
  <si>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</si>
  <si>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</si>
  <si>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</si>
  <si>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</si>
  <si>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</si>
  <si>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</si>
  <si>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</si>
  <si>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</si>
  <si>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</si>
  <si>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</si>
  <si>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</si>
  <si>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</si>
  <si>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</si>
  <si>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</si>
  <si>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</si>
  <si>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</si>
  <si>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</si>
  <si>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</si>
  <si>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</si>
  <si>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</si>
  <si>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</si>
  <si>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</si>
  <si>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</si>
  <si>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</si>
  <si>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</si>
  <si>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</si>
  <si>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</si>
  <si>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</si>
  <si>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</si>
  <si>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</si>
  <si>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</si>
  <si>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</si>
  <si>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</si>
  <si>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</si>
  <si>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</si>
  <si>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</si>
  <si>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</si>
  <si>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</si>
  <si>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</si>
  <si>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</si>
  <si>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</si>
  <si>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</si>
  <si>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</si>
  <si>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 xml:space="preserve">Basis of Accounting: Cash 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</si>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</sst>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('Chelan-Douglas Pgs 14-15'!$B$61,'Chelan-Douglas Pgs 14-15'!$B$69,'Chelan-Douglas Pgs 14-15'!$B$74:$B$76)</c:f>
              <c:strCache/>
            </c:strRef>
          </c:cat>
          <c:val>
            <c:numRef>
              <c:f>('Chelan-Douglas Pgs 14-15'!$C$68,'Chelan-Douglas Pgs 14-15'!$C$72,'Chelan-Douglas Pgs 14-15'!$C$74:$C$76)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112880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28.4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470778</v>
      </c>
      <c r="D5" s="10">
        <f>SUM(E5:O5)</f>
        <v>552413</v>
      </c>
      <c r="E5" s="13">
        <v>0</v>
      </c>
      <c r="F5" s="7">
        <v>76683</v>
      </c>
      <c r="G5" s="7">
        <v>0</v>
      </c>
      <c r="H5" s="7">
        <v>0</v>
      </c>
      <c r="I5" s="19">
        <v>105997</v>
      </c>
      <c r="J5" s="34">
        <v>0</v>
      </c>
      <c r="K5" s="13">
        <v>0</v>
      </c>
      <c r="L5" s="35">
        <v>0</v>
      </c>
      <c r="M5" s="7">
        <f>242399+120204</f>
        <v>362603</v>
      </c>
      <c r="N5" s="80">
        <v>0</v>
      </c>
      <c r="O5" s="13">
        <f>1479+5651</f>
        <v>7130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24462</v>
      </c>
      <c r="D7" s="10">
        <f t="shared" si="0"/>
        <v>24958</v>
      </c>
      <c r="E7" s="11"/>
      <c r="F7" s="5">
        <v>2386</v>
      </c>
      <c r="G7" s="5"/>
      <c r="H7" s="5"/>
      <c r="I7" s="6">
        <v>2386</v>
      </c>
      <c r="J7" s="12"/>
      <c r="K7" s="11"/>
      <c r="L7" s="14">
        <v>11493</v>
      </c>
      <c r="M7" s="5">
        <f>6646+2047</f>
        <v>8693</v>
      </c>
      <c r="N7" s="10"/>
      <c r="O7" s="11"/>
    </row>
    <row r="8" spans="1:15" ht="15">
      <c r="A8" s="36">
        <v>562.24</v>
      </c>
      <c r="B8" s="37" t="s">
        <v>16</v>
      </c>
      <c r="C8" s="11">
        <v>31515</v>
      </c>
      <c r="D8" s="10">
        <f t="shared" si="0"/>
        <v>32377</v>
      </c>
      <c r="E8" s="11"/>
      <c r="F8" s="5"/>
      <c r="G8" s="5"/>
      <c r="H8" s="5"/>
      <c r="I8" s="6"/>
      <c r="J8" s="12">
        <v>14906</v>
      </c>
      <c r="K8" s="11"/>
      <c r="L8" s="14">
        <v>14906</v>
      </c>
      <c r="M8" s="5"/>
      <c r="N8" s="10">
        <v>2565</v>
      </c>
      <c r="O8" s="11"/>
    </row>
    <row r="9" spans="1:15" ht="15">
      <c r="A9" s="36">
        <v>562.25</v>
      </c>
      <c r="B9" s="59" t="s">
        <v>60</v>
      </c>
      <c r="C9" s="11">
        <v>130537</v>
      </c>
      <c r="D9" s="10">
        <f t="shared" si="0"/>
        <v>126866</v>
      </c>
      <c r="E9" s="11"/>
      <c r="F9" s="5"/>
      <c r="G9" s="5"/>
      <c r="H9" s="5"/>
      <c r="I9" s="6">
        <v>198</v>
      </c>
      <c r="J9" s="12"/>
      <c r="K9" s="11">
        <f>116601+268</f>
        <v>116869</v>
      </c>
      <c r="L9" s="14">
        <v>6874</v>
      </c>
      <c r="M9" s="5"/>
      <c r="N9" s="10">
        <v>2925</v>
      </c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186806</v>
      </c>
      <c r="D12" s="10">
        <f t="shared" si="0"/>
        <v>198300</v>
      </c>
      <c r="E12" s="11"/>
      <c r="F12" s="5">
        <v>84</v>
      </c>
      <c r="G12" s="5"/>
      <c r="H12" s="5"/>
      <c r="I12" s="6">
        <v>1418</v>
      </c>
      <c r="J12" s="12"/>
      <c r="K12" s="11">
        <f>189804+165</f>
        <v>189969</v>
      </c>
      <c r="L12" s="14">
        <v>6829</v>
      </c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130118</v>
      </c>
      <c r="D14" s="10">
        <f t="shared" si="0"/>
        <v>149024</v>
      </c>
      <c r="E14" s="11"/>
      <c r="F14" s="5">
        <v>4626</v>
      </c>
      <c r="G14" s="5">
        <v>50000</v>
      </c>
      <c r="H14" s="5"/>
      <c r="I14" s="6"/>
      <c r="J14" s="12"/>
      <c r="K14" s="11">
        <f>24249+2367+18799</f>
        <v>45415</v>
      </c>
      <c r="L14" s="14">
        <v>38470</v>
      </c>
      <c r="M14" s="5"/>
      <c r="N14" s="10">
        <f>5052+3888+1573</f>
        <v>10513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134742</v>
      </c>
      <c r="D16" s="10">
        <f t="shared" si="0"/>
        <v>144204</v>
      </c>
      <c r="E16" s="11"/>
      <c r="F16" s="5">
        <v>4597</v>
      </c>
      <c r="G16" s="5"/>
      <c r="H16" s="5">
        <v>24234</v>
      </c>
      <c r="I16" s="6">
        <v>10481</v>
      </c>
      <c r="J16" s="12"/>
      <c r="K16" s="11">
        <v>3141</v>
      </c>
      <c r="L16" s="14">
        <v>22144</v>
      </c>
      <c r="M16" s="5">
        <f>51231+24769</f>
        <v>76000</v>
      </c>
      <c r="N16" s="10">
        <f>2360+1247</f>
        <v>3607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121597</v>
      </c>
      <c r="D18" s="10">
        <f t="shared" si="0"/>
        <v>125068</v>
      </c>
      <c r="E18" s="11"/>
      <c r="F18" s="5"/>
      <c r="G18" s="5">
        <v>41377</v>
      </c>
      <c r="H18" s="5">
        <v>39143</v>
      </c>
      <c r="I18" s="6">
        <v>38062</v>
      </c>
      <c r="J18" s="12"/>
      <c r="K18" s="11"/>
      <c r="L18" s="14">
        <v>6486</v>
      </c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11640</v>
      </c>
      <c r="D22" s="10">
        <f t="shared" si="0"/>
        <v>13178</v>
      </c>
      <c r="E22" s="11"/>
      <c r="F22" s="5"/>
      <c r="G22" s="5"/>
      <c r="H22" s="5"/>
      <c r="I22" s="6"/>
      <c r="J22" s="12"/>
      <c r="K22" s="11">
        <f>3091</f>
        <v>3091</v>
      </c>
      <c r="L22" s="14">
        <v>7523</v>
      </c>
      <c r="M22" s="5">
        <v>2564</v>
      </c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68780</v>
      </c>
      <c r="D25" s="10">
        <f t="shared" si="0"/>
        <v>85210</v>
      </c>
      <c r="E25" s="11"/>
      <c r="F25" s="5"/>
      <c r="G25" s="5"/>
      <c r="H25" s="5"/>
      <c r="I25" s="6">
        <v>3114</v>
      </c>
      <c r="J25" s="12"/>
      <c r="K25" s="11"/>
      <c r="L25" s="14"/>
      <c r="M25" s="5"/>
      <c r="N25" s="10">
        <f>18853+1750+970+5941+54582</f>
        <v>82096</v>
      </c>
      <c r="O25" s="11"/>
    </row>
    <row r="26" spans="1:15" ht="15">
      <c r="A26" s="36">
        <v>562.53</v>
      </c>
      <c r="B26" s="59" t="s">
        <v>66</v>
      </c>
      <c r="C26" s="11">
        <v>186956</v>
      </c>
      <c r="D26" s="10">
        <f t="shared" si="0"/>
        <v>274703</v>
      </c>
      <c r="E26" s="11"/>
      <c r="F26" s="5"/>
      <c r="G26" s="5"/>
      <c r="H26" s="5"/>
      <c r="I26" s="6"/>
      <c r="J26" s="12">
        <v>85669</v>
      </c>
      <c r="K26" s="11"/>
      <c r="L26" s="14"/>
      <c r="M26" s="5"/>
      <c r="N26" s="10">
        <f>29748+156786+2500</f>
        <v>189034</v>
      </c>
      <c r="O26" s="11"/>
    </row>
    <row r="27" spans="1:15" ht="15">
      <c r="A27" s="36">
        <v>562.54</v>
      </c>
      <c r="B27" s="59" t="s">
        <v>67</v>
      </c>
      <c r="C27" s="11">
        <v>266892</v>
      </c>
      <c r="D27" s="10">
        <f t="shared" si="0"/>
        <v>299451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24020+199236+76195</f>
        <v>299451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427493</v>
      </c>
      <c r="D29" s="10">
        <f t="shared" si="0"/>
        <v>427409</v>
      </c>
      <c r="E29" s="11"/>
      <c r="F29" s="5">
        <v>911</v>
      </c>
      <c r="G29" s="5"/>
      <c r="H29" s="5"/>
      <c r="I29" s="6">
        <v>17275</v>
      </c>
      <c r="J29" s="12"/>
      <c r="K29" s="11"/>
      <c r="L29" s="14"/>
      <c r="M29" s="5">
        <f>3271+1227</f>
        <v>4498</v>
      </c>
      <c r="N29" s="10">
        <f>361345+39280+4100</f>
        <v>404725</v>
      </c>
      <c r="O29" s="11"/>
    </row>
    <row r="30" spans="1:15" ht="15">
      <c r="A30" s="36">
        <v>562.57</v>
      </c>
      <c r="B30" s="59" t="s">
        <v>68</v>
      </c>
      <c r="C30" s="11">
        <v>9111</v>
      </c>
      <c r="D30" s="10">
        <f t="shared" si="0"/>
        <v>9431</v>
      </c>
      <c r="E30" s="11"/>
      <c r="F30" s="5"/>
      <c r="G30" s="5"/>
      <c r="H30" s="5"/>
      <c r="I30" s="6"/>
      <c r="J30" s="12">
        <v>8976</v>
      </c>
      <c r="K30" s="11"/>
      <c r="L30" s="14"/>
      <c r="M30" s="5">
        <v>455</v>
      </c>
      <c r="N30" s="10"/>
      <c r="O30" s="11"/>
    </row>
    <row r="31" spans="1:15" ht="15">
      <c r="A31" s="36">
        <v>562.58</v>
      </c>
      <c r="B31" s="59" t="s">
        <v>55</v>
      </c>
      <c r="C31" s="11">
        <v>17676</v>
      </c>
      <c r="D31" s="10">
        <f t="shared" si="0"/>
        <v>56738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56056+182+500</f>
        <v>56738</v>
      </c>
      <c r="O31" s="11"/>
    </row>
    <row r="32" spans="1:15" ht="15">
      <c r="A32" s="36">
        <v>562.59</v>
      </c>
      <c r="B32" s="59" t="s">
        <v>56</v>
      </c>
      <c r="C32" s="11">
        <v>27496</v>
      </c>
      <c r="D32" s="10">
        <f t="shared" si="0"/>
        <v>30104</v>
      </c>
      <c r="E32" s="11"/>
      <c r="F32" s="6">
        <v>713</v>
      </c>
      <c r="G32" s="5"/>
      <c r="H32" s="6">
        <v>10730</v>
      </c>
      <c r="I32" s="6">
        <v>15682</v>
      </c>
      <c r="J32" s="12"/>
      <c r="K32" s="11"/>
      <c r="L32" s="14"/>
      <c r="M32" s="6">
        <f>1988+961</f>
        <v>2949</v>
      </c>
      <c r="N32" s="81">
        <v>30</v>
      </c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76249</v>
      </c>
      <c r="D34" s="10">
        <f t="shared" si="0"/>
        <v>72881</v>
      </c>
      <c r="E34" s="11"/>
      <c r="F34" s="5"/>
      <c r="G34" s="5"/>
      <c r="H34" s="5"/>
      <c r="I34" s="6">
        <v>2823</v>
      </c>
      <c r="J34" s="12"/>
      <c r="K34" s="11"/>
      <c r="L34" s="14"/>
      <c r="M34" s="5"/>
      <c r="N34" s="10">
        <v>70058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4257</v>
      </c>
      <c r="D40" s="10">
        <f t="shared" si="0"/>
        <v>4818</v>
      </c>
      <c r="E40" s="11"/>
      <c r="F40" s="5">
        <v>2381</v>
      </c>
      <c r="G40" s="5"/>
      <c r="H40" s="5"/>
      <c r="I40" s="6">
        <v>2381</v>
      </c>
      <c r="J40" s="12"/>
      <c r="K40" s="11"/>
      <c r="L40" s="14"/>
      <c r="M40" s="5">
        <v>56</v>
      </c>
      <c r="N40" s="10"/>
      <c r="O40" s="11"/>
    </row>
    <row r="41" spans="1:15" ht="15">
      <c r="A41" s="36">
        <v>562.88</v>
      </c>
      <c r="B41" s="59" t="s">
        <v>58</v>
      </c>
      <c r="C41" s="11">
        <v>280545</v>
      </c>
      <c r="D41" s="10">
        <f t="shared" si="0"/>
        <v>302011</v>
      </c>
      <c r="E41" s="11"/>
      <c r="F41" s="5"/>
      <c r="G41" s="5"/>
      <c r="H41" s="5"/>
      <c r="I41" s="6"/>
      <c r="J41" s="12"/>
      <c r="K41" s="11">
        <f>242950+52640</f>
        <v>295590</v>
      </c>
      <c r="L41" s="14">
        <v>6421</v>
      </c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2607650</v>
      </c>
      <c r="D44" s="64">
        <f>SUM(E44:O44)</f>
        <v>2929144</v>
      </c>
      <c r="E44" s="65">
        <f aca="true" t="shared" si="1" ref="E44:O44">SUM(E5:E43)</f>
        <v>0</v>
      </c>
      <c r="F44" s="63">
        <f t="shared" si="1"/>
        <v>92381</v>
      </c>
      <c r="G44" s="63">
        <f t="shared" si="1"/>
        <v>91377</v>
      </c>
      <c r="H44" s="63">
        <f t="shared" si="1"/>
        <v>74107</v>
      </c>
      <c r="I44" s="63">
        <f t="shared" si="1"/>
        <v>199817</v>
      </c>
      <c r="J44" s="66">
        <f t="shared" si="1"/>
        <v>109551</v>
      </c>
      <c r="K44" s="65">
        <f t="shared" si="1"/>
        <v>654075</v>
      </c>
      <c r="L44" s="67">
        <f t="shared" si="1"/>
        <v>121146</v>
      </c>
      <c r="M44" s="63">
        <f t="shared" si="1"/>
        <v>457818</v>
      </c>
      <c r="N44" s="64">
        <f t="shared" si="1"/>
        <v>1121742</v>
      </c>
      <c r="O44" s="65">
        <f t="shared" si="1"/>
        <v>7130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2607650</v>
      </c>
      <c r="D56" s="72">
        <f>SUM(E56:O56)</f>
        <v>2929144</v>
      </c>
      <c r="E56" s="73">
        <f aca="true" t="shared" si="3" ref="E56:O56">SUM(E44:E55)</f>
        <v>0</v>
      </c>
      <c r="F56" s="71">
        <f t="shared" si="3"/>
        <v>92381</v>
      </c>
      <c r="G56" s="71">
        <f t="shared" si="3"/>
        <v>91377</v>
      </c>
      <c r="H56" s="71">
        <f t="shared" si="3"/>
        <v>74107</v>
      </c>
      <c r="I56" s="74">
        <f t="shared" si="3"/>
        <v>199817</v>
      </c>
      <c r="J56" s="75">
        <f t="shared" si="3"/>
        <v>109551</v>
      </c>
      <c r="K56" s="73">
        <f t="shared" si="3"/>
        <v>654075</v>
      </c>
      <c r="L56" s="76">
        <f t="shared" si="3"/>
        <v>121146</v>
      </c>
      <c r="M56" s="71">
        <f t="shared" si="3"/>
        <v>457818</v>
      </c>
      <c r="N56" s="83">
        <f t="shared" si="3"/>
        <v>1121742</v>
      </c>
      <c r="O56" s="73">
        <f t="shared" si="3"/>
        <v>7130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0</v>
      </c>
      <c r="D62" s="45">
        <f>E56/D56</f>
        <v>0</v>
      </c>
    </row>
    <row r="63" spans="2:4" ht="15">
      <c r="B63" s="24" t="s">
        <v>2</v>
      </c>
      <c r="C63" s="46">
        <f>F56</f>
        <v>92381</v>
      </c>
      <c r="D63" s="45">
        <f>F56/D56</f>
        <v>0.03153856553313869</v>
      </c>
    </row>
    <row r="64" spans="2:4" ht="15">
      <c r="B64" s="24" t="s">
        <v>3</v>
      </c>
      <c r="C64" s="46">
        <f>G56</f>
        <v>91377</v>
      </c>
      <c r="D64" s="45">
        <f>G56/D56</f>
        <v>0.03119580327904671</v>
      </c>
    </row>
    <row r="65" spans="2:4" ht="15">
      <c r="B65" s="24" t="s">
        <v>4</v>
      </c>
      <c r="C65" s="46">
        <f>H56</f>
        <v>74107</v>
      </c>
      <c r="D65" s="45">
        <f>H56/D56</f>
        <v>0.02529988283266374</v>
      </c>
    </row>
    <row r="66" spans="2:4" ht="15">
      <c r="B66" s="24" t="s">
        <v>5</v>
      </c>
      <c r="C66" s="46">
        <f>I56</f>
        <v>199817</v>
      </c>
      <c r="D66" s="45">
        <f>I56/D56</f>
        <v>0.06821685789431998</v>
      </c>
    </row>
    <row r="67" spans="2:4" ht="15">
      <c r="B67" s="53" t="s">
        <v>46</v>
      </c>
      <c r="C67" s="47">
        <f>J56</f>
        <v>109551</v>
      </c>
      <c r="D67" s="48">
        <f>J56/D56</f>
        <v>0.037400346312779435</v>
      </c>
    </row>
    <row r="68" spans="2:4" ht="15.75" thickBot="1">
      <c r="B68" s="91" t="s">
        <v>79</v>
      </c>
      <c r="C68" s="49">
        <f>SUM(C62:C67)</f>
        <v>567233</v>
      </c>
      <c r="D68" s="50">
        <f>SUM(D62:D67)</f>
        <v>0.19365145585194857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654075</v>
      </c>
      <c r="D70" s="23">
        <f>K56/D56</f>
        <v>0.22329902524423517</v>
      </c>
    </row>
    <row r="71" spans="2:4" ht="15">
      <c r="B71" s="54" t="s">
        <v>8</v>
      </c>
      <c r="C71" s="25">
        <f>L56</f>
        <v>121146</v>
      </c>
      <c r="D71" s="26">
        <f>L56/D56</f>
        <v>0.0413588406715409</v>
      </c>
    </row>
    <row r="72" spans="2:4" ht="15.75" thickBot="1">
      <c r="B72" s="91" t="s">
        <v>80</v>
      </c>
      <c r="C72" s="49">
        <f>SUM(C70:C71)</f>
        <v>775221</v>
      </c>
      <c r="D72" s="50">
        <f>SUM(D70:D71)</f>
        <v>0.26465786591577606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457818</v>
      </c>
      <c r="D74" s="23">
        <f>M56/D56</f>
        <v>0.15629753948593855</v>
      </c>
    </row>
    <row r="75" spans="2:4" ht="15">
      <c r="B75" s="22" t="s">
        <v>9</v>
      </c>
      <c r="C75" s="21">
        <f>N56</f>
        <v>1121742</v>
      </c>
      <c r="D75" s="23">
        <f>N56/D56</f>
        <v>0.3829589805076159</v>
      </c>
    </row>
    <row r="76" spans="2:4" ht="15">
      <c r="B76" s="97" t="s">
        <v>50</v>
      </c>
      <c r="C76" s="25">
        <f>O56</f>
        <v>7130</v>
      </c>
      <c r="D76" s="26">
        <f>O56/D56</f>
        <v>0.0024341582387209367</v>
      </c>
    </row>
    <row r="77" spans="2:4" ht="15.75" thickBot="1">
      <c r="B77" s="91" t="s">
        <v>81</v>
      </c>
      <c r="C77" s="49">
        <f>SUM(C74:C76)</f>
        <v>1586690</v>
      </c>
      <c r="D77" s="50">
        <f>SUM(D74:D76)</f>
        <v>0.5416906782322753</v>
      </c>
    </row>
    <row r="78" spans="2:4" ht="15.75" thickBot="1">
      <c r="B78" s="94" t="s">
        <v>47</v>
      </c>
      <c r="C78" s="95">
        <f>C68+C72+C77</f>
        <v>2929144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&amp;"-,Bold"&amp;20CHELAN-DOUGLAS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2014-07-09T20:44:35Z</dcterms:modified>
  <cp:category>Washington State</cp:category>
  <cp:version/>
  <cp:contentType/>
  <cp:contentStatus/>
</cp:coreProperties>
</file>