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Annual Report\"/>
    </mc:Choice>
  </mc:AlternateContent>
  <xr:revisionPtr revIDLastSave="0" documentId="13_ncr:1_{5DFC41DA-731C-47C6-9760-9F40F0D67921}" xr6:coauthVersionLast="47" xr6:coauthVersionMax="47" xr10:uidLastSave="{00000000-0000-0000-0000-000000000000}"/>
  <bookViews>
    <workbookView xWindow="-110" yWindow="-110" windowWidth="19420" windowHeight="10420" tabRatio="769" xr2:uid="{00000000-000D-0000-FFFF-FFFF00000000}"/>
  </bookViews>
  <sheets>
    <sheet name="2023-Region" sheetId="33" r:id="rId1"/>
    <sheet name="2022-Region" sheetId="31" r:id="rId2"/>
    <sheet name="2021-Region" sheetId="28" r:id="rId3"/>
    <sheet name="2020-Region" sheetId="26" r:id="rId4"/>
    <sheet name="2019-Region" sheetId="22" r:id="rId5"/>
    <sheet name="2018-Region" sheetId="21" r:id="rId6"/>
    <sheet name="2017-Region" sheetId="20" r:id="rId7"/>
    <sheet name="2016-Region" sheetId="16" r:id="rId8"/>
    <sheet name="2015-Region" sheetId="15" r:id="rId9"/>
    <sheet name="2014-Region" sheetId="12" r:id="rId10"/>
    <sheet name="2013-Region" sheetId="13" r:id="rId11"/>
    <sheet name="2012-Region" sheetId="11" r:id="rId12"/>
    <sheet name="2011-Region" sheetId="10" r:id="rId13"/>
    <sheet name="2010-Region" sheetId="1" r:id="rId14"/>
    <sheet name="2009-Region" sheetId="6" r:id="rId15"/>
    <sheet name="2008-Region" sheetId="7" r:id="rId16"/>
  </sheets>
  <externalReferences>
    <externalReference r:id="rId17"/>
  </externalReferences>
  <definedNames>
    <definedName name="alldata" localSheetId="3">#REF!</definedName>
    <definedName name="alldata" localSheetId="2">#REF!</definedName>
    <definedName name="alldata" localSheetId="1">#REF!</definedName>
    <definedName name="alldata" localSheetId="0">#REF!</definedName>
    <definedName name="alldata">#REF!</definedName>
    <definedName name="_xlnm.Print_Area" localSheetId="15">'2008-Region'!#REF!</definedName>
    <definedName name="_xlnm.Print_Area" localSheetId="14">'2009-Region'!#REF!</definedName>
    <definedName name="_xlnm.Print_Area" localSheetId="13">'2010-Region'!$A$1:$I$139</definedName>
    <definedName name="_xlnm.Print_Area" localSheetId="12">'2011-Region'!$A$1:$H$139</definedName>
    <definedName name="_xlnm.Print_Area" localSheetId="11">'2012-Region'!$A$2:$I$142</definedName>
    <definedName name="_xlnm.Print_Area" localSheetId="10">'2013-Region'!$A$2:$I$134</definedName>
    <definedName name="_xlnm.Print_Area" localSheetId="9">'2014-Region'!$A$2:$I$136</definedName>
    <definedName name="_xlnm.Print_Area" localSheetId="8">'2015-Region'!$A$2:$I$134</definedName>
    <definedName name="_xlnm.Print_Area" localSheetId="7">'2016-Region'!$A$2:$I$136</definedName>
    <definedName name="_xlnm.Print_Area" localSheetId="6">'2017-Region'!$A$2:$I$137</definedName>
    <definedName name="_xlnm.Print_Area" localSheetId="5">'2018-Region'!$A$2:$I$137</definedName>
    <definedName name="_xlnm.Print_Area" localSheetId="4">'2019-Region'!$A$2:$I$136</definedName>
    <definedName name="_xlnm.Print_Area" localSheetId="3">'2020-Region'!$A$1:$I$136</definedName>
    <definedName name="_xlnm.Print_Area" localSheetId="2">'2021-Region'!$A$1:$I$137</definedName>
    <definedName name="_xlnm.Print_Area" localSheetId="1">'2022-Region'!$A$1:$I$136</definedName>
    <definedName name="_xlnm.Print_Area" localSheetId="0">'2023-Region'!$A$1:$I$134</definedName>
    <definedName name="_xlnm.Print_Area">'2010-Region'!#REF!</definedName>
    <definedName name="Print_Area_MI" localSheetId="15">'2008-Region'!#REF!</definedName>
    <definedName name="Print_Area_MI" localSheetId="14">'2009-Region'!#REF!</definedName>
    <definedName name="Print_Area_MI" localSheetId="13">'2010-Region'!#REF!</definedName>
    <definedName name="Print_Area_MI" localSheetId="12">'2011-Region'!#REF!</definedName>
    <definedName name="Print_Area_MI" localSheetId="11">'2012-Region'!#REF!</definedName>
    <definedName name="Print_Area_MI" localSheetId="10">'2013-Region'!#REF!</definedName>
    <definedName name="Print_Area_MI" localSheetId="9">'2014-Region'!#REF!</definedName>
    <definedName name="Print_Area_MI" localSheetId="8">'2015-Region'!#REF!</definedName>
    <definedName name="Print_Area_MI" localSheetId="7">'2016-Region'!#REF!</definedName>
    <definedName name="Print_Area_MI" localSheetId="6">'2017-Region'!#REF!</definedName>
    <definedName name="Print_Area_MI" localSheetId="5">'2018-Region'!#REF!</definedName>
    <definedName name="Print_Area_MI" localSheetId="4">'2019-Region'!#REF!</definedName>
    <definedName name="Print_Area_MI" localSheetId="3">'2020-Region'!#REF!</definedName>
    <definedName name="Print_Area_MI" localSheetId="2">'2021-Region'!#REF!</definedName>
    <definedName name="Print_Area_MI" localSheetId="1">'2022-Region'!#REF!</definedName>
    <definedName name="Print_Area_MI" localSheetId="0">'2023-Region'!#REF!</definedName>
    <definedName name="PRINT_AREA_MI">'2010-Region'!#REF!</definedName>
    <definedName name="_xlnm.Print_Titles" localSheetId="15">'2008-Region'!$A$1:$IV$7</definedName>
    <definedName name="_xlnm.Print_Titles" localSheetId="14">'2009-Region'!$1:$7</definedName>
    <definedName name="Print_Titles_MI" localSheetId="15">'2008-Region'!#REF!,'2008-Region'!$B$1:$B$65536</definedName>
    <definedName name="Print_Titles_MI" localSheetId="14">'2009-Region'!#REF!,'2009-Region'!$B:$B</definedName>
    <definedName name="Print_Titles_MI" localSheetId="13">'2010-Region'!#REF!,'2010-Region'!$B:$B</definedName>
    <definedName name="Print_Titles_MI" localSheetId="12">'2011-Region'!#REF!,'2011-Region'!$A:$A</definedName>
    <definedName name="Print_Titles_MI" localSheetId="11">'2012-Region'!#REF!,'2012-Region'!$B:$B</definedName>
    <definedName name="Print_Titles_MI" localSheetId="10">'2013-Region'!#REF!,'2013-Region'!$B:$B</definedName>
    <definedName name="Print_Titles_MI" localSheetId="9">'2014-Region'!#REF!,'2014-Region'!$B:$B</definedName>
    <definedName name="Print_Titles_MI" localSheetId="8">'2015-Region'!#REF!,'2015-Region'!$B:$B</definedName>
    <definedName name="Print_Titles_MI" localSheetId="7">'2016-Region'!#REF!,'2016-Region'!$B:$B</definedName>
    <definedName name="Print_Titles_MI" localSheetId="6">'2017-Region'!#REF!,'2017-Region'!$B:$B</definedName>
    <definedName name="Print_Titles_MI" localSheetId="5">'2018-Region'!#REF!,'2018-Region'!$B:$B</definedName>
    <definedName name="Print_Titles_MI" localSheetId="4">'2019-Region'!#REF!,'2019-Region'!$B:$B</definedName>
    <definedName name="Print_Titles_MI" localSheetId="3">'2020-Region'!#REF!,'2020-Region'!$B:$B</definedName>
    <definedName name="Print_Titles_MI" localSheetId="2">'2021-Region'!#REF!,'2021-Region'!$B:$B</definedName>
    <definedName name="Print_Titles_MI" localSheetId="1">'2022-Region'!#REF!,'2022-Region'!$B:$B</definedName>
    <definedName name="Print_Titles_MI" localSheetId="0">'2023-Region'!#REF!,'2023-Region'!$B:$B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0" i="33" l="1"/>
  <c r="G128" i="33"/>
  <c r="H128" i="33" s="1"/>
  <c r="F128" i="33"/>
  <c r="E128" i="33"/>
  <c r="D128" i="33"/>
  <c r="C128" i="33"/>
  <c r="G100" i="33"/>
  <c r="I100" i="33" s="1"/>
  <c r="F100" i="33"/>
  <c r="E100" i="33"/>
  <c r="D100" i="33"/>
  <c r="C100" i="33"/>
  <c r="I78" i="33"/>
  <c r="G78" i="33"/>
  <c r="H78" i="33" s="1"/>
  <c r="F78" i="33"/>
  <c r="E78" i="33"/>
  <c r="D78" i="33"/>
  <c r="C78" i="33"/>
  <c r="H56" i="33"/>
  <c r="G56" i="33"/>
  <c r="F56" i="33"/>
  <c r="I56" i="33" s="1"/>
  <c r="E56" i="33"/>
  <c r="D56" i="33"/>
  <c r="C56" i="33"/>
  <c r="G28" i="33"/>
  <c r="G130" i="33" s="1"/>
  <c r="F28" i="33"/>
  <c r="F130" i="33" s="1"/>
  <c r="E28" i="33"/>
  <c r="E130" i="33" s="1"/>
  <c r="D28" i="33"/>
  <c r="C28" i="33"/>
  <c r="C130" i="33" s="1"/>
  <c r="C132" i="31"/>
  <c r="G130" i="31"/>
  <c r="H130" i="31" s="1"/>
  <c r="F130" i="31"/>
  <c r="E130" i="31"/>
  <c r="D130" i="31"/>
  <c r="C130" i="31"/>
  <c r="I102" i="31"/>
  <c r="G102" i="31"/>
  <c r="F102" i="31"/>
  <c r="E102" i="31"/>
  <c r="D102" i="31"/>
  <c r="C102" i="31"/>
  <c r="H102" i="31" s="1"/>
  <c r="I79" i="31"/>
  <c r="H79" i="31"/>
  <c r="G79" i="31"/>
  <c r="F79" i="31"/>
  <c r="E79" i="31"/>
  <c r="D79" i="31"/>
  <c r="C79" i="31"/>
  <c r="G56" i="31"/>
  <c r="I56" i="31" s="1"/>
  <c r="F56" i="31"/>
  <c r="E56" i="31"/>
  <c r="D56" i="31"/>
  <c r="C56" i="31"/>
  <c r="G28" i="31"/>
  <c r="G132" i="31" s="1"/>
  <c r="F28" i="31"/>
  <c r="F132" i="31" s="1"/>
  <c r="E28" i="31"/>
  <c r="E132" i="31" s="1"/>
  <c r="D28" i="31"/>
  <c r="D132" i="31" s="1"/>
  <c r="C28" i="31"/>
  <c r="I130" i="33" l="1"/>
  <c r="H130" i="33"/>
  <c r="H100" i="33"/>
  <c r="I128" i="33"/>
  <c r="H28" i="33"/>
  <c r="I28" i="33"/>
  <c r="I132" i="31"/>
  <c r="H132" i="31"/>
  <c r="I130" i="31"/>
  <c r="H56" i="31"/>
  <c r="H28" i="31"/>
  <c r="I28" i="31"/>
  <c r="I131" i="28" l="1"/>
  <c r="G131" i="28"/>
  <c r="H131" i="28" s="1"/>
  <c r="F131" i="28"/>
  <c r="E131" i="28"/>
  <c r="D131" i="28"/>
  <c r="C131" i="28"/>
  <c r="I103" i="28"/>
  <c r="H103" i="28"/>
  <c r="G103" i="28"/>
  <c r="F103" i="28"/>
  <c r="E103" i="28"/>
  <c r="D103" i="28"/>
  <c r="C103" i="28"/>
  <c r="G80" i="28"/>
  <c r="I80" i="28" s="1"/>
  <c r="F80" i="28"/>
  <c r="E80" i="28"/>
  <c r="D80" i="28"/>
  <c r="C80" i="28"/>
  <c r="G57" i="28"/>
  <c r="I57" i="28" s="1"/>
  <c r="F57" i="28"/>
  <c r="E57" i="28"/>
  <c r="D57" i="28"/>
  <c r="C57" i="28"/>
  <c r="H29" i="28"/>
  <c r="G29" i="28"/>
  <c r="G133" i="28" s="1"/>
  <c r="F29" i="28"/>
  <c r="F133" i="28" s="1"/>
  <c r="E29" i="28"/>
  <c r="E133" i="28" s="1"/>
  <c r="D29" i="28"/>
  <c r="D133" i="28" s="1"/>
  <c r="C29" i="28"/>
  <c r="C133" i="28" s="1"/>
  <c r="G131" i="26"/>
  <c r="H131" i="26" s="1"/>
  <c r="E131" i="26"/>
  <c r="D131" i="26"/>
  <c r="C131" i="26"/>
  <c r="I130" i="26"/>
  <c r="H130" i="26"/>
  <c r="F130" i="26"/>
  <c r="H129" i="26"/>
  <c r="F129" i="26"/>
  <c r="I129" i="26" s="1"/>
  <c r="H128" i="26"/>
  <c r="F128" i="26"/>
  <c r="I128" i="26" s="1"/>
  <c r="I127" i="26"/>
  <c r="H127" i="26"/>
  <c r="F127" i="26"/>
  <c r="I126" i="26"/>
  <c r="H126" i="26"/>
  <c r="F126" i="26"/>
  <c r="H125" i="26"/>
  <c r="F125" i="26"/>
  <c r="I125" i="26" s="1"/>
  <c r="H124" i="26"/>
  <c r="F124" i="26"/>
  <c r="I124" i="26" s="1"/>
  <c r="I123" i="26"/>
  <c r="H123" i="26"/>
  <c r="F123" i="26"/>
  <c r="I122" i="26"/>
  <c r="H122" i="26"/>
  <c r="F122" i="26"/>
  <c r="H121" i="26"/>
  <c r="F121" i="26"/>
  <c r="I121" i="26" s="1"/>
  <c r="H120" i="26"/>
  <c r="F120" i="26"/>
  <c r="I120" i="26" s="1"/>
  <c r="I119" i="26"/>
  <c r="H119" i="26"/>
  <c r="F119" i="26"/>
  <c r="I118" i="26"/>
  <c r="H118" i="26"/>
  <c r="F118" i="26"/>
  <c r="H117" i="26"/>
  <c r="F117" i="26"/>
  <c r="I117" i="26" s="1"/>
  <c r="H116" i="26"/>
  <c r="F116" i="26"/>
  <c r="I116" i="26" s="1"/>
  <c r="I115" i="26"/>
  <c r="H115" i="26"/>
  <c r="F115" i="26"/>
  <c r="I114" i="26"/>
  <c r="H114" i="26"/>
  <c r="F114" i="26"/>
  <c r="H113" i="26"/>
  <c r="F113" i="26"/>
  <c r="I113" i="26" s="1"/>
  <c r="H112" i="26"/>
  <c r="F112" i="26"/>
  <c r="I112" i="26" s="1"/>
  <c r="I111" i="26"/>
  <c r="H111" i="26"/>
  <c r="F111" i="26"/>
  <c r="I110" i="26"/>
  <c r="H110" i="26"/>
  <c r="F110" i="26"/>
  <c r="G103" i="26"/>
  <c r="E103" i="26"/>
  <c r="D103" i="26"/>
  <c r="C103" i="26"/>
  <c r="H102" i="26"/>
  <c r="F102" i="26"/>
  <c r="I102" i="26" s="1"/>
  <c r="I101" i="26"/>
  <c r="H101" i="26"/>
  <c r="F101" i="26"/>
  <c r="I100" i="26"/>
  <c r="H100" i="26"/>
  <c r="F100" i="26"/>
  <c r="H99" i="26"/>
  <c r="F99" i="26"/>
  <c r="I99" i="26" s="1"/>
  <c r="H98" i="26"/>
  <c r="F98" i="26"/>
  <c r="I98" i="26" s="1"/>
  <c r="I97" i="26"/>
  <c r="H97" i="26"/>
  <c r="F97" i="26"/>
  <c r="I96" i="26"/>
  <c r="H96" i="26"/>
  <c r="F96" i="26"/>
  <c r="H95" i="26"/>
  <c r="F95" i="26"/>
  <c r="I95" i="26" s="1"/>
  <c r="H94" i="26"/>
  <c r="F94" i="26"/>
  <c r="I94" i="26" s="1"/>
  <c r="I93" i="26"/>
  <c r="H93" i="26"/>
  <c r="F93" i="26"/>
  <c r="I92" i="26"/>
  <c r="H92" i="26"/>
  <c r="F92" i="26"/>
  <c r="H91" i="26"/>
  <c r="F91" i="26"/>
  <c r="I91" i="26" s="1"/>
  <c r="H90" i="26"/>
  <c r="F90" i="26"/>
  <c r="I90" i="26" s="1"/>
  <c r="I89" i="26"/>
  <c r="H89" i="26"/>
  <c r="F89" i="26"/>
  <c r="I88" i="26"/>
  <c r="H88" i="26"/>
  <c r="F88" i="26"/>
  <c r="H87" i="26"/>
  <c r="F87" i="26"/>
  <c r="I87" i="26" s="1"/>
  <c r="H86" i="26"/>
  <c r="F86" i="26"/>
  <c r="I86" i="26" s="1"/>
  <c r="I85" i="26"/>
  <c r="H85" i="26"/>
  <c r="F85" i="26"/>
  <c r="I84" i="26"/>
  <c r="H84" i="26"/>
  <c r="F84" i="26"/>
  <c r="H83" i="26"/>
  <c r="F83" i="26"/>
  <c r="F103" i="26" s="1"/>
  <c r="G80" i="26"/>
  <c r="E80" i="26"/>
  <c r="D80" i="26"/>
  <c r="C80" i="26"/>
  <c r="I79" i="26"/>
  <c r="H79" i="26"/>
  <c r="F79" i="26"/>
  <c r="I78" i="26"/>
  <c r="H78" i="26"/>
  <c r="F78" i="26"/>
  <c r="H77" i="26"/>
  <c r="F77" i="26"/>
  <c r="I77" i="26" s="1"/>
  <c r="H76" i="26"/>
  <c r="F76" i="26"/>
  <c r="I76" i="26" s="1"/>
  <c r="I75" i="26"/>
  <c r="H75" i="26"/>
  <c r="F75" i="26"/>
  <c r="I74" i="26"/>
  <c r="H74" i="26"/>
  <c r="F74" i="26"/>
  <c r="H73" i="26"/>
  <c r="F73" i="26"/>
  <c r="I73" i="26" s="1"/>
  <c r="H72" i="26"/>
  <c r="F72" i="26"/>
  <c r="I72" i="26" s="1"/>
  <c r="I71" i="26"/>
  <c r="H71" i="26"/>
  <c r="F71" i="26"/>
  <c r="I70" i="26"/>
  <c r="H70" i="26"/>
  <c r="F70" i="26"/>
  <c r="H69" i="26"/>
  <c r="F69" i="26"/>
  <c r="I69" i="26" s="1"/>
  <c r="H68" i="26"/>
  <c r="F68" i="26"/>
  <c r="I68" i="26" s="1"/>
  <c r="I67" i="26"/>
  <c r="H67" i="26"/>
  <c r="F67" i="26"/>
  <c r="I66" i="26"/>
  <c r="H66" i="26"/>
  <c r="F66" i="26"/>
  <c r="H65" i="26"/>
  <c r="F65" i="26"/>
  <c r="I65" i="26" s="1"/>
  <c r="H64" i="26"/>
  <c r="F64" i="26"/>
  <c r="I64" i="26" s="1"/>
  <c r="G57" i="26"/>
  <c r="H57" i="26" s="1"/>
  <c r="E57" i="26"/>
  <c r="D57" i="26"/>
  <c r="C57" i="26"/>
  <c r="I56" i="26"/>
  <c r="H56" i="26"/>
  <c r="F56" i="26"/>
  <c r="H55" i="26"/>
  <c r="F55" i="26"/>
  <c r="I55" i="26" s="1"/>
  <c r="H54" i="26"/>
  <c r="F54" i="26"/>
  <c r="I54" i="26" s="1"/>
  <c r="I53" i="26"/>
  <c r="H53" i="26"/>
  <c r="F53" i="26"/>
  <c r="I52" i="26"/>
  <c r="H52" i="26"/>
  <c r="F52" i="26"/>
  <c r="H51" i="26"/>
  <c r="F51" i="26"/>
  <c r="I51" i="26" s="1"/>
  <c r="H50" i="26"/>
  <c r="F50" i="26"/>
  <c r="I50" i="26" s="1"/>
  <c r="I49" i="26"/>
  <c r="H49" i="26"/>
  <c r="F49" i="26"/>
  <c r="I48" i="26"/>
  <c r="H48" i="26"/>
  <c r="F48" i="26"/>
  <c r="H47" i="26"/>
  <c r="F47" i="26"/>
  <c r="I47" i="26" s="1"/>
  <c r="H46" i="26"/>
  <c r="F46" i="26"/>
  <c r="I46" i="26" s="1"/>
  <c r="I45" i="26"/>
  <c r="H45" i="26"/>
  <c r="F45" i="26"/>
  <c r="I44" i="26"/>
  <c r="H44" i="26"/>
  <c r="F44" i="26"/>
  <c r="H43" i="26"/>
  <c r="F43" i="26"/>
  <c r="I43" i="26" s="1"/>
  <c r="H42" i="26"/>
  <c r="F42" i="26"/>
  <c r="I42" i="26" s="1"/>
  <c r="I41" i="26"/>
  <c r="H41" i="26"/>
  <c r="F41" i="26"/>
  <c r="I40" i="26"/>
  <c r="H40" i="26"/>
  <c r="F40" i="26"/>
  <c r="H39" i="26"/>
  <c r="F39" i="26"/>
  <c r="I39" i="26" s="1"/>
  <c r="H38" i="26"/>
  <c r="F38" i="26"/>
  <c r="I38" i="26" s="1"/>
  <c r="I37" i="26"/>
  <c r="H37" i="26"/>
  <c r="F37" i="26"/>
  <c r="I36" i="26"/>
  <c r="H36" i="26"/>
  <c r="F36" i="26"/>
  <c r="H35" i="26"/>
  <c r="F35" i="26"/>
  <c r="I35" i="26" s="1"/>
  <c r="H34" i="26"/>
  <c r="F34" i="26"/>
  <c r="I34" i="26" s="1"/>
  <c r="I33" i="26"/>
  <c r="H33" i="26"/>
  <c r="F33" i="26"/>
  <c r="I32" i="26"/>
  <c r="H32" i="26"/>
  <c r="F32" i="26"/>
  <c r="G29" i="26"/>
  <c r="I29" i="26" s="1"/>
  <c r="E29" i="26"/>
  <c r="E133" i="26" s="1"/>
  <c r="D29" i="26"/>
  <c r="D133" i="26" s="1"/>
  <c r="C29" i="26"/>
  <c r="C133" i="26" s="1"/>
  <c r="H28" i="26"/>
  <c r="F28" i="26"/>
  <c r="I28" i="26" s="1"/>
  <c r="I27" i="26"/>
  <c r="H27" i="26"/>
  <c r="F27" i="26"/>
  <c r="I26" i="26"/>
  <c r="H26" i="26"/>
  <c r="F26" i="26"/>
  <c r="H25" i="26"/>
  <c r="F25" i="26"/>
  <c r="I25" i="26" s="1"/>
  <c r="H24" i="26"/>
  <c r="F24" i="26"/>
  <c r="I24" i="26" s="1"/>
  <c r="I23" i="26"/>
  <c r="H23" i="26"/>
  <c r="F23" i="26"/>
  <c r="I22" i="26"/>
  <c r="H22" i="26"/>
  <c r="F22" i="26"/>
  <c r="H21" i="26"/>
  <c r="F21" i="26"/>
  <c r="I21" i="26" s="1"/>
  <c r="H20" i="26"/>
  <c r="F20" i="26"/>
  <c r="I20" i="26" s="1"/>
  <c r="I19" i="26"/>
  <c r="H19" i="26"/>
  <c r="F19" i="26"/>
  <c r="I18" i="26"/>
  <c r="H18" i="26"/>
  <c r="F18" i="26"/>
  <c r="H17" i="26"/>
  <c r="F17" i="26"/>
  <c r="I17" i="26" s="1"/>
  <c r="H16" i="26"/>
  <c r="F16" i="26"/>
  <c r="I16" i="26" s="1"/>
  <c r="I15" i="26"/>
  <c r="H15" i="26"/>
  <c r="F15" i="26"/>
  <c r="I14" i="26"/>
  <c r="H14" i="26"/>
  <c r="F14" i="26"/>
  <c r="H12" i="26"/>
  <c r="F12" i="26"/>
  <c r="I12" i="26" s="1"/>
  <c r="H11" i="26"/>
  <c r="F11" i="26"/>
  <c r="I11" i="26" s="1"/>
  <c r="I10" i="26"/>
  <c r="H10" i="26"/>
  <c r="F10" i="26"/>
  <c r="I9" i="26"/>
  <c r="H9" i="26"/>
  <c r="F9" i="26"/>
  <c r="H8" i="26"/>
  <c r="F8" i="26"/>
  <c r="I8" i="26" s="1"/>
  <c r="H7" i="26"/>
  <c r="F7" i="26"/>
  <c r="F29" i="26" s="1"/>
  <c r="I133" i="28" l="1"/>
  <c r="H133" i="28"/>
  <c r="H80" i="28"/>
  <c r="H57" i="28"/>
  <c r="I29" i="28"/>
  <c r="I80" i="26"/>
  <c r="I103" i="26"/>
  <c r="F80" i="26"/>
  <c r="H29" i="26"/>
  <c r="F57" i="26"/>
  <c r="I57" i="26" s="1"/>
  <c r="H103" i="26"/>
  <c r="F131" i="26"/>
  <c r="I131" i="26" s="1"/>
  <c r="G133" i="26"/>
  <c r="H80" i="26"/>
  <c r="I83" i="26"/>
  <c r="I7" i="26"/>
  <c r="G132" i="22"/>
  <c r="E132" i="22"/>
  <c r="D132" i="22"/>
  <c r="C132" i="22"/>
  <c r="H132" i="22" s="1"/>
  <c r="H131" i="22"/>
  <c r="F131" i="22"/>
  <c r="I131" i="22" s="1"/>
  <c r="H130" i="22"/>
  <c r="F130" i="22"/>
  <c r="I130" i="22" s="1"/>
  <c r="I129" i="22"/>
  <c r="H129" i="22"/>
  <c r="F129" i="22"/>
  <c r="I128" i="22"/>
  <c r="H128" i="22"/>
  <c r="F128" i="22"/>
  <c r="H127" i="22"/>
  <c r="F127" i="22"/>
  <c r="I127" i="22" s="1"/>
  <c r="H126" i="22"/>
  <c r="F126" i="22"/>
  <c r="I126" i="22" s="1"/>
  <c r="I125" i="22"/>
  <c r="H125" i="22"/>
  <c r="F125" i="22"/>
  <c r="I124" i="22"/>
  <c r="H124" i="22"/>
  <c r="F124" i="22"/>
  <c r="H123" i="22"/>
  <c r="F123" i="22"/>
  <c r="I123" i="22" s="1"/>
  <c r="H122" i="22"/>
  <c r="F122" i="22"/>
  <c r="I122" i="22" s="1"/>
  <c r="I120" i="22"/>
  <c r="H120" i="22"/>
  <c r="F120" i="22"/>
  <c r="I119" i="22"/>
  <c r="H119" i="22"/>
  <c r="F119" i="22"/>
  <c r="H118" i="22"/>
  <c r="F118" i="22"/>
  <c r="I118" i="22" s="1"/>
  <c r="H117" i="22"/>
  <c r="F117" i="22"/>
  <c r="I117" i="22" s="1"/>
  <c r="I116" i="22"/>
  <c r="H116" i="22"/>
  <c r="F116" i="22"/>
  <c r="I115" i="22"/>
  <c r="H115" i="22"/>
  <c r="F115" i="22"/>
  <c r="H112" i="22"/>
  <c r="F112" i="22"/>
  <c r="I112" i="22" s="1"/>
  <c r="H111" i="22"/>
  <c r="F111" i="22"/>
  <c r="I111" i="22" s="1"/>
  <c r="G104" i="22"/>
  <c r="H104" i="22" s="1"/>
  <c r="E104" i="22"/>
  <c r="D104" i="22"/>
  <c r="C104" i="22"/>
  <c r="I103" i="22"/>
  <c r="H103" i="22"/>
  <c r="F103" i="22"/>
  <c r="H102" i="22"/>
  <c r="F102" i="22"/>
  <c r="I102" i="22" s="1"/>
  <c r="H101" i="22"/>
  <c r="F101" i="22"/>
  <c r="I101" i="22" s="1"/>
  <c r="I100" i="22"/>
  <c r="H100" i="22"/>
  <c r="F100" i="22"/>
  <c r="I99" i="22"/>
  <c r="H99" i="22"/>
  <c r="F99" i="22"/>
  <c r="H98" i="22"/>
  <c r="F98" i="22"/>
  <c r="I98" i="22" s="1"/>
  <c r="H97" i="22"/>
  <c r="F97" i="22"/>
  <c r="I97" i="22" s="1"/>
  <c r="I96" i="22"/>
  <c r="H96" i="22"/>
  <c r="F96" i="22"/>
  <c r="I95" i="22"/>
  <c r="H95" i="22"/>
  <c r="F95" i="22"/>
  <c r="H94" i="22"/>
  <c r="F94" i="22"/>
  <c r="I94" i="22" s="1"/>
  <c r="H93" i="22"/>
  <c r="F93" i="22"/>
  <c r="I93" i="22" s="1"/>
  <c r="I92" i="22"/>
  <c r="H92" i="22"/>
  <c r="F92" i="22"/>
  <c r="I91" i="22"/>
  <c r="H91" i="22"/>
  <c r="F91" i="22"/>
  <c r="H90" i="22"/>
  <c r="F90" i="22"/>
  <c r="I90" i="22" s="1"/>
  <c r="H89" i="22"/>
  <c r="F89" i="22"/>
  <c r="I89" i="22" s="1"/>
  <c r="I88" i="22"/>
  <c r="H88" i="22"/>
  <c r="F88" i="22"/>
  <c r="I87" i="22"/>
  <c r="H87" i="22"/>
  <c r="F87" i="22"/>
  <c r="H86" i="22"/>
  <c r="F86" i="22"/>
  <c r="I86" i="22" s="1"/>
  <c r="H84" i="22"/>
  <c r="F84" i="22"/>
  <c r="I84" i="22" s="1"/>
  <c r="G80" i="22"/>
  <c r="H80" i="22" s="1"/>
  <c r="E80" i="22"/>
  <c r="D80" i="22"/>
  <c r="C80" i="22"/>
  <c r="I79" i="22"/>
  <c r="H79" i="22"/>
  <c r="F79" i="22"/>
  <c r="H78" i="22"/>
  <c r="F78" i="22"/>
  <c r="I78" i="22" s="1"/>
  <c r="H77" i="22"/>
  <c r="F77" i="22"/>
  <c r="I77" i="22" s="1"/>
  <c r="I76" i="22"/>
  <c r="H76" i="22"/>
  <c r="F76" i="22"/>
  <c r="I75" i="22"/>
  <c r="H75" i="22"/>
  <c r="F75" i="22"/>
  <c r="H74" i="22"/>
  <c r="F74" i="22"/>
  <c r="I74" i="22" s="1"/>
  <c r="H73" i="22"/>
  <c r="F73" i="22"/>
  <c r="I73" i="22" s="1"/>
  <c r="I72" i="22"/>
  <c r="H72" i="22"/>
  <c r="F72" i="22"/>
  <c r="I71" i="22"/>
  <c r="H71" i="22"/>
  <c r="F71" i="22"/>
  <c r="H70" i="22"/>
  <c r="F70" i="22"/>
  <c r="I70" i="22" s="1"/>
  <c r="H69" i="22"/>
  <c r="F69" i="22"/>
  <c r="I69" i="22" s="1"/>
  <c r="I68" i="22"/>
  <c r="H68" i="22"/>
  <c r="F68" i="22"/>
  <c r="I67" i="22"/>
  <c r="H67" i="22"/>
  <c r="F67" i="22"/>
  <c r="H66" i="22"/>
  <c r="F66" i="22"/>
  <c r="I66" i="22" s="1"/>
  <c r="H65" i="22"/>
  <c r="F65" i="22"/>
  <c r="I65" i="22" s="1"/>
  <c r="G58" i="22"/>
  <c r="H58" i="22" s="1"/>
  <c r="E58" i="22"/>
  <c r="D58" i="22"/>
  <c r="C58" i="22"/>
  <c r="I57" i="22"/>
  <c r="H57" i="22"/>
  <c r="F57" i="22"/>
  <c r="H56" i="22"/>
  <c r="F56" i="22"/>
  <c r="I56" i="22" s="1"/>
  <c r="H55" i="22"/>
  <c r="F55" i="22"/>
  <c r="I55" i="22" s="1"/>
  <c r="I54" i="22"/>
  <c r="H54" i="22"/>
  <c r="F54" i="22"/>
  <c r="I53" i="22"/>
  <c r="H53" i="22"/>
  <c r="F53" i="22"/>
  <c r="H52" i="22"/>
  <c r="F52" i="22"/>
  <c r="I52" i="22" s="1"/>
  <c r="H51" i="22"/>
  <c r="F51" i="22"/>
  <c r="I51" i="22" s="1"/>
  <c r="I50" i="22"/>
  <c r="H50" i="22"/>
  <c r="F50" i="22"/>
  <c r="I49" i="22"/>
  <c r="H49" i="22"/>
  <c r="F49" i="22"/>
  <c r="H48" i="22"/>
  <c r="F48" i="22"/>
  <c r="I48" i="22" s="1"/>
  <c r="H47" i="22"/>
  <c r="F47" i="22"/>
  <c r="I47" i="22" s="1"/>
  <c r="I46" i="22"/>
  <c r="H46" i="22"/>
  <c r="F46" i="22"/>
  <c r="I45" i="22"/>
  <c r="H45" i="22"/>
  <c r="F45" i="22"/>
  <c r="H44" i="22"/>
  <c r="F44" i="22"/>
  <c r="I44" i="22" s="1"/>
  <c r="H43" i="22"/>
  <c r="F43" i="22"/>
  <c r="I43" i="22" s="1"/>
  <c r="I42" i="22"/>
  <c r="H42" i="22"/>
  <c r="F42" i="22"/>
  <c r="I41" i="22"/>
  <c r="H41" i="22"/>
  <c r="F41" i="22"/>
  <c r="H40" i="22"/>
  <c r="F40" i="22"/>
  <c r="I40" i="22" s="1"/>
  <c r="H39" i="22"/>
  <c r="F39" i="22"/>
  <c r="I39" i="22" s="1"/>
  <c r="I38" i="22"/>
  <c r="H38" i="22"/>
  <c r="F38" i="22"/>
  <c r="I37" i="22"/>
  <c r="H37" i="22"/>
  <c r="F37" i="22"/>
  <c r="H36" i="22"/>
  <c r="F36" i="22"/>
  <c r="I36" i="22" s="1"/>
  <c r="H35" i="22"/>
  <c r="F35" i="22"/>
  <c r="I35" i="22" s="1"/>
  <c r="I34" i="22"/>
  <c r="H34" i="22"/>
  <c r="F34" i="22"/>
  <c r="I33" i="22"/>
  <c r="H33" i="22"/>
  <c r="F33" i="22"/>
  <c r="H30" i="22"/>
  <c r="G30" i="22"/>
  <c r="G134" i="22" s="1"/>
  <c r="E30" i="22"/>
  <c r="E134" i="22" s="1"/>
  <c r="D30" i="22"/>
  <c r="D134" i="22" s="1"/>
  <c r="C30" i="22"/>
  <c r="C134" i="22" s="1"/>
  <c r="H29" i="22"/>
  <c r="F29" i="22"/>
  <c r="I29" i="22" s="1"/>
  <c r="I28" i="22"/>
  <c r="H28" i="22"/>
  <c r="F28" i="22"/>
  <c r="I27" i="22"/>
  <c r="H27" i="22"/>
  <c r="F27" i="22"/>
  <c r="H26" i="22"/>
  <c r="F26" i="22"/>
  <c r="I26" i="22" s="1"/>
  <c r="H25" i="22"/>
  <c r="F25" i="22"/>
  <c r="I25" i="22" s="1"/>
  <c r="I24" i="22"/>
  <c r="H24" i="22"/>
  <c r="F24" i="22"/>
  <c r="I23" i="22"/>
  <c r="H23" i="22"/>
  <c r="F23" i="22"/>
  <c r="H22" i="22"/>
  <c r="F22" i="22"/>
  <c r="I22" i="22" s="1"/>
  <c r="H21" i="22"/>
  <c r="F21" i="22"/>
  <c r="I21" i="22" s="1"/>
  <c r="I20" i="22"/>
  <c r="H20" i="22"/>
  <c r="F20" i="22"/>
  <c r="I19" i="22"/>
  <c r="H19" i="22"/>
  <c r="F19" i="22"/>
  <c r="H18" i="22"/>
  <c r="F18" i="22"/>
  <c r="I18" i="22" s="1"/>
  <c r="H17" i="22"/>
  <c r="F17" i="22"/>
  <c r="I17" i="22" s="1"/>
  <c r="I16" i="22"/>
  <c r="H16" i="22"/>
  <c r="F16" i="22"/>
  <c r="I15" i="22"/>
  <c r="H15" i="22"/>
  <c r="F15" i="22"/>
  <c r="H14" i="22"/>
  <c r="F14" i="22"/>
  <c r="I14" i="22" s="1"/>
  <c r="H13" i="22"/>
  <c r="F13" i="22"/>
  <c r="I13" i="22" s="1"/>
  <c r="I12" i="22"/>
  <c r="H12" i="22"/>
  <c r="F12" i="22"/>
  <c r="I11" i="22"/>
  <c r="H11" i="22"/>
  <c r="F11" i="22"/>
  <c r="H10" i="22"/>
  <c r="F10" i="22"/>
  <c r="I10" i="22" s="1"/>
  <c r="H9" i="22"/>
  <c r="F9" i="22"/>
  <c r="I9" i="22" s="1"/>
  <c r="I8" i="22"/>
  <c r="H8" i="22"/>
  <c r="F8" i="22"/>
  <c r="I7" i="22"/>
  <c r="H7" i="22"/>
  <c r="F7" i="22"/>
  <c r="F30" i="22" s="1"/>
  <c r="F133" i="26" l="1"/>
  <c r="I133" i="26"/>
  <c r="H133" i="26"/>
  <c r="H134" i="22"/>
  <c r="I30" i="22"/>
  <c r="F132" i="22"/>
  <c r="I132" i="22" s="1"/>
  <c r="F58" i="22"/>
  <c r="I58" i="22" s="1"/>
  <c r="F80" i="22"/>
  <c r="I80" i="22" s="1"/>
  <c r="F104" i="22"/>
  <c r="I104" i="22" s="1"/>
  <c r="F134" i="22" l="1"/>
  <c r="I134" i="22" s="1"/>
  <c r="G105" i="21" l="1"/>
  <c r="E105" i="21"/>
  <c r="D105" i="21"/>
  <c r="C105" i="21"/>
  <c r="G81" i="21"/>
  <c r="E81" i="21"/>
  <c r="D81" i="21"/>
  <c r="C81" i="21"/>
  <c r="G133" i="21" l="1"/>
  <c r="E133" i="21"/>
  <c r="D133" i="21"/>
  <c r="C133" i="21"/>
  <c r="H132" i="21"/>
  <c r="F132" i="21"/>
  <c r="I132" i="21" s="1"/>
  <c r="H131" i="21"/>
  <c r="F131" i="21"/>
  <c r="I131" i="21" s="1"/>
  <c r="H129" i="21"/>
  <c r="F129" i="21"/>
  <c r="I129" i="21" s="1"/>
  <c r="H130" i="21"/>
  <c r="F130" i="21"/>
  <c r="I130" i="21" s="1"/>
  <c r="H128" i="21"/>
  <c r="F128" i="21"/>
  <c r="I128" i="21" s="1"/>
  <c r="H126" i="21"/>
  <c r="F126" i="21"/>
  <c r="I126" i="21" s="1"/>
  <c r="H127" i="21"/>
  <c r="F127" i="21"/>
  <c r="I127" i="21" s="1"/>
  <c r="H125" i="21"/>
  <c r="F125" i="21"/>
  <c r="I125" i="21" s="1"/>
  <c r="H124" i="21"/>
  <c r="F124" i="21"/>
  <c r="I124" i="21" s="1"/>
  <c r="H123" i="21"/>
  <c r="F123" i="21"/>
  <c r="I123" i="21" s="1"/>
  <c r="F122" i="21"/>
  <c r="H121" i="21"/>
  <c r="F121" i="21"/>
  <c r="I121" i="21" s="1"/>
  <c r="H120" i="21"/>
  <c r="F120" i="21"/>
  <c r="I120" i="21" s="1"/>
  <c r="H119" i="21"/>
  <c r="F119" i="21"/>
  <c r="I119" i="21" s="1"/>
  <c r="H118" i="21"/>
  <c r="F118" i="21"/>
  <c r="I118" i="21" s="1"/>
  <c r="H117" i="21"/>
  <c r="F117" i="21"/>
  <c r="I117" i="21" s="1"/>
  <c r="H116" i="21"/>
  <c r="F116" i="21"/>
  <c r="I116" i="21" s="1"/>
  <c r="H115" i="21"/>
  <c r="F115" i="21"/>
  <c r="I115" i="21" s="1"/>
  <c r="F114" i="21"/>
  <c r="H113" i="21"/>
  <c r="F113" i="21"/>
  <c r="I113" i="21" s="1"/>
  <c r="H112" i="21"/>
  <c r="F112" i="21"/>
  <c r="H104" i="21"/>
  <c r="F104" i="21"/>
  <c r="I104" i="21" s="1"/>
  <c r="H96" i="21"/>
  <c r="F96" i="21"/>
  <c r="I96" i="21" s="1"/>
  <c r="H103" i="21"/>
  <c r="F103" i="21"/>
  <c r="I103" i="21" s="1"/>
  <c r="H102" i="21"/>
  <c r="F102" i="21"/>
  <c r="I102" i="21" s="1"/>
  <c r="H101" i="21"/>
  <c r="F101" i="21"/>
  <c r="I101" i="21" s="1"/>
  <c r="H100" i="21"/>
  <c r="F100" i="21"/>
  <c r="I100" i="21" s="1"/>
  <c r="H99" i="21"/>
  <c r="F99" i="21"/>
  <c r="I99" i="21" s="1"/>
  <c r="H98" i="21"/>
  <c r="F98" i="21"/>
  <c r="I98" i="21" s="1"/>
  <c r="H97" i="21"/>
  <c r="F97" i="21"/>
  <c r="I97" i="21" s="1"/>
  <c r="H93" i="21"/>
  <c r="F93" i="21"/>
  <c r="I93" i="21" s="1"/>
  <c r="H92" i="21"/>
  <c r="F92" i="21"/>
  <c r="I92" i="21" s="1"/>
  <c r="H91" i="21"/>
  <c r="F91" i="21"/>
  <c r="I91" i="21" s="1"/>
  <c r="H90" i="21"/>
  <c r="F90" i="21"/>
  <c r="I90" i="21" s="1"/>
  <c r="H89" i="21"/>
  <c r="F89" i="21"/>
  <c r="I89" i="21" s="1"/>
  <c r="H88" i="21"/>
  <c r="F88" i="21"/>
  <c r="H87" i="21"/>
  <c r="F87" i="21"/>
  <c r="I87" i="21" s="1"/>
  <c r="H85" i="21"/>
  <c r="I85" i="21"/>
  <c r="H95" i="21"/>
  <c r="F95" i="21"/>
  <c r="H94" i="21"/>
  <c r="F94" i="21"/>
  <c r="I94" i="21" s="1"/>
  <c r="H79" i="21"/>
  <c r="F79" i="21"/>
  <c r="I79" i="21" s="1"/>
  <c r="H78" i="21"/>
  <c r="F78" i="21"/>
  <c r="I78" i="21" s="1"/>
  <c r="H77" i="21"/>
  <c r="F77" i="21"/>
  <c r="I77" i="21" s="1"/>
  <c r="H76" i="21"/>
  <c r="F76" i="21"/>
  <c r="I76" i="21" s="1"/>
  <c r="H75" i="21"/>
  <c r="F75" i="21"/>
  <c r="I75" i="21" s="1"/>
  <c r="H73" i="21"/>
  <c r="F73" i="21"/>
  <c r="I73" i="21" s="1"/>
  <c r="H74" i="21"/>
  <c r="F74" i="21"/>
  <c r="I74" i="21" s="1"/>
  <c r="H72" i="21"/>
  <c r="F72" i="21"/>
  <c r="I72" i="21" s="1"/>
  <c r="H66" i="21"/>
  <c r="F66" i="21"/>
  <c r="H71" i="21"/>
  <c r="F71" i="21"/>
  <c r="I71" i="21" s="1"/>
  <c r="H69" i="21"/>
  <c r="F69" i="21"/>
  <c r="I69" i="21" s="1"/>
  <c r="H68" i="21"/>
  <c r="F68" i="21"/>
  <c r="I68" i="21" s="1"/>
  <c r="H67" i="21"/>
  <c r="F67" i="21"/>
  <c r="I67" i="21" s="1"/>
  <c r="H70" i="21"/>
  <c r="F70" i="21"/>
  <c r="I70" i="21" s="1"/>
  <c r="G59" i="21"/>
  <c r="E59" i="21"/>
  <c r="D59" i="21"/>
  <c r="C59" i="21"/>
  <c r="H57" i="21"/>
  <c r="F57" i="21"/>
  <c r="I57" i="21" s="1"/>
  <c r="H56" i="21"/>
  <c r="F56" i="21"/>
  <c r="I56" i="21" s="1"/>
  <c r="H55" i="21"/>
  <c r="F55" i="21"/>
  <c r="I55" i="21" s="1"/>
  <c r="H54" i="21"/>
  <c r="F54" i="21"/>
  <c r="I54" i="21" s="1"/>
  <c r="H53" i="21"/>
  <c r="F53" i="21"/>
  <c r="I53" i="21" s="1"/>
  <c r="H52" i="21"/>
  <c r="F52" i="21"/>
  <c r="I52" i="21" s="1"/>
  <c r="H51" i="21"/>
  <c r="F51" i="21"/>
  <c r="I51" i="21" s="1"/>
  <c r="H50" i="21"/>
  <c r="F50" i="21"/>
  <c r="I50" i="21" s="1"/>
  <c r="H49" i="21"/>
  <c r="F49" i="21"/>
  <c r="I49" i="21" s="1"/>
  <c r="H48" i="21"/>
  <c r="F48" i="21"/>
  <c r="I48" i="21" s="1"/>
  <c r="H47" i="21"/>
  <c r="F47" i="21"/>
  <c r="I47" i="21" s="1"/>
  <c r="H46" i="21"/>
  <c r="F46" i="21"/>
  <c r="I46" i="21" s="1"/>
  <c r="H45" i="21"/>
  <c r="F45" i="21"/>
  <c r="I45" i="21" s="1"/>
  <c r="H44" i="21"/>
  <c r="F44" i="21"/>
  <c r="I44" i="21" s="1"/>
  <c r="H43" i="21"/>
  <c r="F43" i="21"/>
  <c r="I43" i="21" s="1"/>
  <c r="H42" i="21"/>
  <c r="F42" i="21"/>
  <c r="I42" i="21" s="1"/>
  <c r="H41" i="21"/>
  <c r="F41" i="21"/>
  <c r="I41" i="21" s="1"/>
  <c r="H40" i="21"/>
  <c r="F40" i="21"/>
  <c r="I40" i="21" s="1"/>
  <c r="H39" i="21"/>
  <c r="F39" i="21"/>
  <c r="I39" i="21" s="1"/>
  <c r="H38" i="21"/>
  <c r="F38" i="21"/>
  <c r="I38" i="21" s="1"/>
  <c r="H37" i="21"/>
  <c r="F37" i="21"/>
  <c r="I37" i="21" s="1"/>
  <c r="H36" i="21"/>
  <c r="F36" i="21"/>
  <c r="I36" i="21" s="1"/>
  <c r="H35" i="21"/>
  <c r="F35" i="21"/>
  <c r="I35" i="21" s="1"/>
  <c r="H34" i="21"/>
  <c r="F34" i="21"/>
  <c r="I34" i="21" s="1"/>
  <c r="G31" i="21"/>
  <c r="E31" i="21"/>
  <c r="D31" i="21"/>
  <c r="C31" i="21"/>
  <c r="H29" i="21"/>
  <c r="F29" i="21"/>
  <c r="I29" i="21" s="1"/>
  <c r="H28" i="21"/>
  <c r="F28" i="21"/>
  <c r="I28" i="21" s="1"/>
  <c r="H27" i="21"/>
  <c r="F27" i="21"/>
  <c r="I27" i="21" s="1"/>
  <c r="H26" i="21"/>
  <c r="F26" i="21"/>
  <c r="I26" i="21" s="1"/>
  <c r="H25" i="21"/>
  <c r="F25" i="21"/>
  <c r="I25" i="21" s="1"/>
  <c r="H24" i="21"/>
  <c r="F24" i="21"/>
  <c r="I24" i="21" s="1"/>
  <c r="H23" i="21"/>
  <c r="F23" i="21"/>
  <c r="I23" i="21" s="1"/>
  <c r="H22" i="21"/>
  <c r="F22" i="21"/>
  <c r="I22" i="21" s="1"/>
  <c r="H21" i="21"/>
  <c r="F21" i="21"/>
  <c r="I21" i="21" s="1"/>
  <c r="H20" i="21"/>
  <c r="F20" i="21"/>
  <c r="I20" i="21" s="1"/>
  <c r="H19" i="21"/>
  <c r="F19" i="21"/>
  <c r="I19" i="21" s="1"/>
  <c r="H18" i="21"/>
  <c r="F18" i="21"/>
  <c r="I18" i="21" s="1"/>
  <c r="H17" i="21"/>
  <c r="F17" i="21"/>
  <c r="I17" i="21" s="1"/>
  <c r="H16" i="21"/>
  <c r="F16" i="21"/>
  <c r="I16" i="21" s="1"/>
  <c r="H15" i="21"/>
  <c r="F15" i="21"/>
  <c r="I15" i="21" s="1"/>
  <c r="H14" i="21"/>
  <c r="F14" i="21"/>
  <c r="I14" i="21" s="1"/>
  <c r="H13" i="21"/>
  <c r="F13" i="21"/>
  <c r="I13" i="21" s="1"/>
  <c r="H12" i="21"/>
  <c r="F12" i="21"/>
  <c r="I12" i="21" s="1"/>
  <c r="H11" i="21"/>
  <c r="F11" i="21"/>
  <c r="I11" i="21" s="1"/>
  <c r="H10" i="21"/>
  <c r="F10" i="21"/>
  <c r="I10" i="21" s="1"/>
  <c r="H9" i="21"/>
  <c r="F9" i="21"/>
  <c r="I9" i="21" s="1"/>
  <c r="H8" i="21"/>
  <c r="F8" i="21"/>
  <c r="I8" i="21" s="1"/>
  <c r="H7" i="21"/>
  <c r="F7" i="21"/>
  <c r="I7" i="21" s="1"/>
  <c r="I88" i="21" l="1"/>
  <c r="F105" i="21"/>
  <c r="I105" i="21" s="1"/>
  <c r="I66" i="21"/>
  <c r="F81" i="21"/>
  <c r="I81" i="21" s="1"/>
  <c r="H31" i="21"/>
  <c r="H81" i="21"/>
  <c r="H133" i="21"/>
  <c r="F133" i="21"/>
  <c r="I133" i="21" s="1"/>
  <c r="F31" i="21"/>
  <c r="I31" i="21" s="1"/>
  <c r="G135" i="21"/>
  <c r="H59" i="21"/>
  <c r="E135" i="21"/>
  <c r="D135" i="21"/>
  <c r="C135" i="21"/>
  <c r="H105" i="21"/>
  <c r="I112" i="21"/>
  <c r="F59" i="21"/>
  <c r="I59" i="21" s="1"/>
  <c r="I95" i="21"/>
  <c r="H135" i="21" l="1"/>
  <c r="F135" i="21"/>
  <c r="I135" i="21" s="1"/>
  <c r="H133" i="20" l="1"/>
  <c r="G133" i="20"/>
  <c r="E133" i="20"/>
  <c r="D133" i="20"/>
  <c r="C133" i="20"/>
  <c r="H131" i="20"/>
  <c r="F131" i="20"/>
  <c r="I131" i="20" s="1"/>
  <c r="H130" i="20"/>
  <c r="F130" i="20"/>
  <c r="I130" i="20" s="1"/>
  <c r="I129" i="20"/>
  <c r="H129" i="20"/>
  <c r="F129" i="20"/>
  <c r="I128" i="20"/>
  <c r="H128" i="20"/>
  <c r="F128" i="20"/>
  <c r="H127" i="20"/>
  <c r="F127" i="20"/>
  <c r="I127" i="20" s="1"/>
  <c r="H126" i="20"/>
  <c r="F126" i="20"/>
  <c r="I126" i="20" s="1"/>
  <c r="I125" i="20"/>
  <c r="H125" i="20"/>
  <c r="F125" i="20"/>
  <c r="I124" i="20"/>
  <c r="H124" i="20"/>
  <c r="F124" i="20"/>
  <c r="H123" i="20"/>
  <c r="F123" i="20"/>
  <c r="I123" i="20" s="1"/>
  <c r="H122" i="20"/>
  <c r="F122" i="20"/>
  <c r="I122" i="20" s="1"/>
  <c r="I120" i="20"/>
  <c r="H120" i="20"/>
  <c r="F120" i="20"/>
  <c r="I119" i="20"/>
  <c r="H119" i="20"/>
  <c r="F119" i="20"/>
  <c r="H118" i="20"/>
  <c r="F118" i="20"/>
  <c r="I118" i="20" s="1"/>
  <c r="H117" i="20"/>
  <c r="F117" i="20"/>
  <c r="I117" i="20" s="1"/>
  <c r="I116" i="20"/>
  <c r="H116" i="20"/>
  <c r="F116" i="20"/>
  <c r="I115" i="20"/>
  <c r="H115" i="20"/>
  <c r="H114" i="20"/>
  <c r="H113" i="20"/>
  <c r="F113" i="20"/>
  <c r="I113" i="20" s="1"/>
  <c r="H112" i="20"/>
  <c r="F112" i="20"/>
  <c r="I112" i="20" s="1"/>
  <c r="G104" i="20"/>
  <c r="H104" i="20" s="1"/>
  <c r="E104" i="20"/>
  <c r="D104" i="20"/>
  <c r="C104" i="20"/>
  <c r="I102" i="20"/>
  <c r="H102" i="20"/>
  <c r="F102" i="20"/>
  <c r="H101" i="20"/>
  <c r="F101" i="20"/>
  <c r="I101" i="20" s="1"/>
  <c r="H100" i="20"/>
  <c r="F100" i="20"/>
  <c r="I100" i="20" s="1"/>
  <c r="I99" i="20"/>
  <c r="H99" i="20"/>
  <c r="F99" i="20"/>
  <c r="I98" i="20"/>
  <c r="H98" i="20"/>
  <c r="F98" i="20"/>
  <c r="H97" i="20"/>
  <c r="F97" i="20"/>
  <c r="I97" i="20" s="1"/>
  <c r="H96" i="20"/>
  <c r="F96" i="20"/>
  <c r="I96" i="20" s="1"/>
  <c r="I95" i="20"/>
  <c r="H95" i="20"/>
  <c r="F95" i="20"/>
  <c r="I94" i="20"/>
  <c r="H94" i="20"/>
  <c r="F94" i="20"/>
  <c r="H93" i="20"/>
  <c r="F93" i="20"/>
  <c r="I93" i="20" s="1"/>
  <c r="H92" i="20"/>
  <c r="F92" i="20"/>
  <c r="I92" i="20" s="1"/>
  <c r="I91" i="20"/>
  <c r="H91" i="20"/>
  <c r="F91" i="20"/>
  <c r="I90" i="20"/>
  <c r="H90" i="20"/>
  <c r="F90" i="20"/>
  <c r="H89" i="20"/>
  <c r="F89" i="20"/>
  <c r="I89" i="20" s="1"/>
  <c r="H88" i="20"/>
  <c r="F88" i="20"/>
  <c r="I88" i="20" s="1"/>
  <c r="I87" i="20"/>
  <c r="H87" i="20"/>
  <c r="F87" i="20"/>
  <c r="I86" i="20"/>
  <c r="H86" i="20"/>
  <c r="F86" i="20"/>
  <c r="H85" i="20"/>
  <c r="F85" i="20"/>
  <c r="I85" i="20" s="1"/>
  <c r="H83" i="20"/>
  <c r="F83" i="20"/>
  <c r="I83" i="20" s="1"/>
  <c r="I82" i="20"/>
  <c r="H82" i="20"/>
  <c r="F82" i="20"/>
  <c r="H79" i="20"/>
  <c r="G79" i="20"/>
  <c r="E79" i="20"/>
  <c r="D79" i="20"/>
  <c r="C79" i="20"/>
  <c r="H77" i="20"/>
  <c r="F77" i="20"/>
  <c r="I77" i="20" s="1"/>
  <c r="H76" i="20"/>
  <c r="F76" i="20"/>
  <c r="I76" i="20" s="1"/>
  <c r="I75" i="20"/>
  <c r="H75" i="20"/>
  <c r="F75" i="20"/>
  <c r="I74" i="20"/>
  <c r="H74" i="20"/>
  <c r="F74" i="20"/>
  <c r="H73" i="20"/>
  <c r="F73" i="20"/>
  <c r="I73" i="20" s="1"/>
  <c r="H72" i="20"/>
  <c r="F72" i="20"/>
  <c r="I72" i="20" s="1"/>
  <c r="I71" i="20"/>
  <c r="H71" i="20"/>
  <c r="F71" i="20"/>
  <c r="I70" i="20"/>
  <c r="H70" i="20"/>
  <c r="F70" i="20"/>
  <c r="H69" i="20"/>
  <c r="F69" i="20"/>
  <c r="I69" i="20" s="1"/>
  <c r="H68" i="20"/>
  <c r="F68" i="20"/>
  <c r="I68" i="20" s="1"/>
  <c r="I67" i="20"/>
  <c r="H67" i="20"/>
  <c r="F67" i="20"/>
  <c r="I66" i="20"/>
  <c r="H66" i="20"/>
  <c r="F66" i="20"/>
  <c r="H65" i="20"/>
  <c r="F65" i="20"/>
  <c r="I65" i="20" s="1"/>
  <c r="H64" i="20"/>
  <c r="F64" i="20"/>
  <c r="I64" i="20" s="1"/>
  <c r="G57" i="20"/>
  <c r="H57" i="20" s="1"/>
  <c r="E57" i="20"/>
  <c r="D57" i="20"/>
  <c r="C57" i="20"/>
  <c r="I55" i="20"/>
  <c r="H55" i="20"/>
  <c r="F55" i="20"/>
  <c r="H54" i="20"/>
  <c r="F54" i="20"/>
  <c r="I54" i="20" s="1"/>
  <c r="H53" i="20"/>
  <c r="F53" i="20"/>
  <c r="I53" i="20" s="1"/>
  <c r="I52" i="20"/>
  <c r="H52" i="20"/>
  <c r="F52" i="20"/>
  <c r="I51" i="20"/>
  <c r="H51" i="20"/>
  <c r="F51" i="20"/>
  <c r="H50" i="20"/>
  <c r="F50" i="20"/>
  <c r="I50" i="20" s="1"/>
  <c r="H49" i="20"/>
  <c r="F49" i="20"/>
  <c r="I49" i="20" s="1"/>
  <c r="I48" i="20"/>
  <c r="H48" i="20"/>
  <c r="F48" i="20"/>
  <c r="I47" i="20"/>
  <c r="H47" i="20"/>
  <c r="F47" i="20"/>
  <c r="H46" i="20"/>
  <c r="F46" i="20"/>
  <c r="I46" i="20" s="1"/>
  <c r="H45" i="20"/>
  <c r="F45" i="20"/>
  <c r="I45" i="20" s="1"/>
  <c r="I44" i="20"/>
  <c r="H44" i="20"/>
  <c r="F44" i="20"/>
  <c r="I43" i="20"/>
  <c r="H43" i="20"/>
  <c r="F43" i="20"/>
  <c r="H42" i="20"/>
  <c r="F42" i="20"/>
  <c r="I42" i="20" s="1"/>
  <c r="H41" i="20"/>
  <c r="F41" i="20"/>
  <c r="I41" i="20" s="1"/>
  <c r="I40" i="20"/>
  <c r="H40" i="20"/>
  <c r="F40" i="20"/>
  <c r="I39" i="20"/>
  <c r="H39" i="20"/>
  <c r="F39" i="20"/>
  <c r="H38" i="20"/>
  <c r="F38" i="20"/>
  <c r="I38" i="20" s="1"/>
  <c r="H37" i="20"/>
  <c r="F37" i="20"/>
  <c r="I37" i="20" s="1"/>
  <c r="I36" i="20"/>
  <c r="H36" i="20"/>
  <c r="F36" i="20"/>
  <c r="I35" i="20"/>
  <c r="H35" i="20"/>
  <c r="F35" i="20"/>
  <c r="H34" i="20"/>
  <c r="F34" i="20"/>
  <c r="I34" i="20" s="1"/>
  <c r="H33" i="20"/>
  <c r="F33" i="20"/>
  <c r="I33" i="20" s="1"/>
  <c r="G30" i="20"/>
  <c r="H30" i="20" s="1"/>
  <c r="E30" i="20"/>
  <c r="E135" i="20" s="1"/>
  <c r="D30" i="20"/>
  <c r="D135" i="20" s="1"/>
  <c r="C30" i="20"/>
  <c r="C135" i="20" s="1"/>
  <c r="I28" i="20"/>
  <c r="H28" i="20"/>
  <c r="F28" i="20"/>
  <c r="H27" i="20"/>
  <c r="F27" i="20"/>
  <c r="I27" i="20" s="1"/>
  <c r="H26" i="20"/>
  <c r="F26" i="20"/>
  <c r="I26" i="20" s="1"/>
  <c r="I25" i="20"/>
  <c r="H25" i="20"/>
  <c r="F25" i="20"/>
  <c r="I24" i="20"/>
  <c r="H24" i="20"/>
  <c r="F24" i="20"/>
  <c r="H23" i="20"/>
  <c r="F23" i="20"/>
  <c r="I23" i="20" s="1"/>
  <c r="H22" i="20"/>
  <c r="F22" i="20"/>
  <c r="I22" i="20" s="1"/>
  <c r="I21" i="20"/>
  <c r="H21" i="20"/>
  <c r="F21" i="20"/>
  <c r="I20" i="20"/>
  <c r="H20" i="20"/>
  <c r="F20" i="20"/>
  <c r="H19" i="20"/>
  <c r="F19" i="20"/>
  <c r="I19" i="20" s="1"/>
  <c r="H18" i="20"/>
  <c r="F18" i="20"/>
  <c r="I18" i="20" s="1"/>
  <c r="I17" i="20"/>
  <c r="H17" i="20"/>
  <c r="F17" i="20"/>
  <c r="I16" i="20"/>
  <c r="H16" i="20"/>
  <c r="F16" i="20"/>
  <c r="H15" i="20"/>
  <c r="F15" i="20"/>
  <c r="I15" i="20" s="1"/>
  <c r="H14" i="20"/>
  <c r="F14" i="20"/>
  <c r="I14" i="20" s="1"/>
  <c r="I13" i="20"/>
  <c r="H13" i="20"/>
  <c r="F13" i="20"/>
  <c r="I12" i="20"/>
  <c r="H12" i="20"/>
  <c r="F12" i="20"/>
  <c r="H11" i="20"/>
  <c r="F11" i="20"/>
  <c r="I11" i="20" s="1"/>
  <c r="H10" i="20"/>
  <c r="F10" i="20"/>
  <c r="I10" i="20" s="1"/>
  <c r="I9" i="20"/>
  <c r="H9" i="20"/>
  <c r="F9" i="20"/>
  <c r="I8" i="20"/>
  <c r="H8" i="20"/>
  <c r="F8" i="20"/>
  <c r="H7" i="20"/>
  <c r="F7" i="20"/>
  <c r="I7" i="20" s="1"/>
  <c r="F104" i="20" l="1"/>
  <c r="I104" i="20" s="1"/>
  <c r="F79" i="20"/>
  <c r="I79" i="20" s="1"/>
  <c r="F133" i="20"/>
  <c r="I133" i="20" s="1"/>
  <c r="G135" i="20"/>
  <c r="F30" i="20"/>
  <c r="F57" i="20"/>
  <c r="I57" i="20" s="1"/>
  <c r="H135" i="20" l="1"/>
  <c r="I30" i="20"/>
  <c r="F135" i="20"/>
  <c r="I135" i="20" s="1"/>
  <c r="G132" i="16" l="1"/>
  <c r="E132" i="16"/>
  <c r="D132" i="16"/>
  <c r="C132" i="16"/>
  <c r="H130" i="16"/>
  <c r="F130" i="16"/>
  <c r="I130" i="16" s="1"/>
  <c r="I129" i="16"/>
  <c r="H129" i="16"/>
  <c r="F129" i="16"/>
  <c r="H128" i="16"/>
  <c r="F128" i="16"/>
  <c r="I128" i="16" s="1"/>
  <c r="H127" i="16"/>
  <c r="F127" i="16"/>
  <c r="I127" i="16" s="1"/>
  <c r="H126" i="16"/>
  <c r="F126" i="16"/>
  <c r="I126" i="16" s="1"/>
  <c r="H125" i="16"/>
  <c r="F125" i="16"/>
  <c r="I125" i="16" s="1"/>
  <c r="H124" i="16"/>
  <c r="F124" i="16"/>
  <c r="I124" i="16" s="1"/>
  <c r="H123" i="16"/>
  <c r="F123" i="16"/>
  <c r="I123" i="16" s="1"/>
  <c r="I122" i="16"/>
  <c r="H122" i="16"/>
  <c r="F122" i="16"/>
  <c r="I121" i="16"/>
  <c r="H121" i="16"/>
  <c r="F121" i="16"/>
  <c r="H119" i="16"/>
  <c r="F119" i="16"/>
  <c r="I119" i="16" s="1"/>
  <c r="I118" i="16"/>
  <c r="H118" i="16"/>
  <c r="F118" i="16"/>
  <c r="H117" i="16"/>
  <c r="F117" i="16"/>
  <c r="I117" i="16" s="1"/>
  <c r="H114" i="16"/>
  <c r="F114" i="16"/>
  <c r="I114" i="16" s="1"/>
  <c r="H113" i="16"/>
  <c r="F113" i="16"/>
  <c r="I113" i="16" s="1"/>
  <c r="H112" i="16"/>
  <c r="F112" i="16"/>
  <c r="I112" i="16" s="1"/>
  <c r="I111" i="16"/>
  <c r="H111" i="16"/>
  <c r="F111" i="16"/>
  <c r="G103" i="16"/>
  <c r="H103" i="16" s="1"/>
  <c r="E103" i="16"/>
  <c r="D103" i="16"/>
  <c r="C103" i="16"/>
  <c r="H101" i="16"/>
  <c r="F101" i="16"/>
  <c r="I101" i="16" s="1"/>
  <c r="H100" i="16"/>
  <c r="F100" i="16"/>
  <c r="I100" i="16" s="1"/>
  <c r="H99" i="16"/>
  <c r="F99" i="16"/>
  <c r="I99" i="16" s="1"/>
  <c r="H98" i="16"/>
  <c r="F98" i="16"/>
  <c r="I98" i="16" s="1"/>
  <c r="H97" i="16"/>
  <c r="F97" i="16"/>
  <c r="I97" i="16" s="1"/>
  <c r="H96" i="16"/>
  <c r="F96" i="16"/>
  <c r="I96" i="16" s="1"/>
  <c r="H95" i="16"/>
  <c r="F95" i="16"/>
  <c r="I95" i="16" s="1"/>
  <c r="H94" i="16"/>
  <c r="F94" i="16"/>
  <c r="I94" i="16" s="1"/>
  <c r="H93" i="16"/>
  <c r="F93" i="16"/>
  <c r="I93" i="16" s="1"/>
  <c r="H92" i="16"/>
  <c r="F92" i="16"/>
  <c r="I92" i="16" s="1"/>
  <c r="H91" i="16"/>
  <c r="F91" i="16"/>
  <c r="I91" i="16" s="1"/>
  <c r="I90" i="16"/>
  <c r="H90" i="16"/>
  <c r="F90" i="16"/>
  <c r="H89" i="16"/>
  <c r="F89" i="16"/>
  <c r="I89" i="16" s="1"/>
  <c r="H88" i="16"/>
  <c r="F88" i="16"/>
  <c r="I88" i="16" s="1"/>
  <c r="H87" i="16"/>
  <c r="F87" i="16"/>
  <c r="I87" i="16" s="1"/>
  <c r="H86" i="16"/>
  <c r="F86" i="16"/>
  <c r="I86" i="16" s="1"/>
  <c r="H85" i="16"/>
  <c r="F85" i="16"/>
  <c r="I85" i="16" s="1"/>
  <c r="H84" i="16"/>
  <c r="F84" i="16"/>
  <c r="I84" i="16" s="1"/>
  <c r="I83" i="16"/>
  <c r="H83" i="16"/>
  <c r="F83" i="16"/>
  <c r="I82" i="16"/>
  <c r="H82" i="16"/>
  <c r="F82" i="16"/>
  <c r="H81" i="16"/>
  <c r="F81" i="16"/>
  <c r="I81" i="16" s="1"/>
  <c r="G78" i="16"/>
  <c r="H78" i="16" s="1"/>
  <c r="E78" i="16"/>
  <c r="D78" i="16"/>
  <c r="C78" i="16"/>
  <c r="I76" i="16"/>
  <c r="H76" i="16"/>
  <c r="F76" i="16"/>
  <c r="I75" i="16"/>
  <c r="H75" i="16"/>
  <c r="F75" i="16"/>
  <c r="H74" i="16"/>
  <c r="F74" i="16"/>
  <c r="I74" i="16" s="1"/>
  <c r="I73" i="16"/>
  <c r="H73" i="16"/>
  <c r="F73" i="16"/>
  <c r="H72" i="16"/>
  <c r="F72" i="16"/>
  <c r="I72" i="16" s="1"/>
  <c r="H71" i="16"/>
  <c r="F71" i="16"/>
  <c r="I71" i="16" s="1"/>
  <c r="H70" i="16"/>
  <c r="F70" i="16"/>
  <c r="I70" i="16" s="1"/>
  <c r="H69" i="16"/>
  <c r="F69" i="16"/>
  <c r="I69" i="16" s="1"/>
  <c r="I68" i="16"/>
  <c r="H68" i="16"/>
  <c r="F68" i="16"/>
  <c r="H67" i="16"/>
  <c r="F67" i="16"/>
  <c r="I67" i="16" s="1"/>
  <c r="H66" i="16"/>
  <c r="F66" i="16"/>
  <c r="I66" i="16" s="1"/>
  <c r="I65" i="16"/>
  <c r="H65" i="16"/>
  <c r="F65" i="16"/>
  <c r="H64" i="16"/>
  <c r="F64" i="16"/>
  <c r="I64" i="16" s="1"/>
  <c r="H63" i="16"/>
  <c r="F63" i="16"/>
  <c r="G56" i="16"/>
  <c r="E56" i="16"/>
  <c r="D56" i="16"/>
  <c r="D134" i="16" s="1"/>
  <c r="C56" i="16"/>
  <c r="H54" i="16"/>
  <c r="F54" i="16"/>
  <c r="I54" i="16" s="1"/>
  <c r="E54" i="16"/>
  <c r="D54" i="16"/>
  <c r="H51" i="16"/>
  <c r="F51" i="16"/>
  <c r="I51" i="16" s="1"/>
  <c r="H50" i="16"/>
  <c r="F50" i="16"/>
  <c r="I50" i="16" s="1"/>
  <c r="H49" i="16"/>
  <c r="F49" i="16"/>
  <c r="I49" i="16" s="1"/>
  <c r="H48" i="16"/>
  <c r="F48" i="16"/>
  <c r="I48" i="16" s="1"/>
  <c r="H47" i="16"/>
  <c r="F47" i="16"/>
  <c r="I47" i="16" s="1"/>
  <c r="H46" i="16"/>
  <c r="F46" i="16"/>
  <c r="I46" i="16" s="1"/>
  <c r="I45" i="16"/>
  <c r="H45" i="16"/>
  <c r="F45" i="16"/>
  <c r="I44" i="16"/>
  <c r="H44" i="16"/>
  <c r="F44" i="16"/>
  <c r="H43" i="16"/>
  <c r="F43" i="16"/>
  <c r="I43" i="16" s="1"/>
  <c r="I42" i="16"/>
  <c r="H42" i="16"/>
  <c r="F42" i="16"/>
  <c r="H41" i="16"/>
  <c r="F41" i="16"/>
  <c r="I41" i="16" s="1"/>
  <c r="H40" i="16"/>
  <c r="F40" i="16"/>
  <c r="I40" i="16" s="1"/>
  <c r="H39" i="16"/>
  <c r="F39" i="16"/>
  <c r="I39" i="16" s="1"/>
  <c r="H38" i="16"/>
  <c r="F38" i="16"/>
  <c r="I38" i="16" s="1"/>
  <c r="I37" i="16"/>
  <c r="H37" i="16"/>
  <c r="F37" i="16"/>
  <c r="H36" i="16"/>
  <c r="F36" i="16"/>
  <c r="I36" i="16" s="1"/>
  <c r="H35" i="16"/>
  <c r="F35" i="16"/>
  <c r="I35" i="16" s="1"/>
  <c r="I34" i="16"/>
  <c r="H34" i="16"/>
  <c r="F34" i="16"/>
  <c r="H33" i="16"/>
  <c r="F33" i="16"/>
  <c r="I33" i="16" s="1"/>
  <c r="G30" i="16"/>
  <c r="G134" i="16" s="1"/>
  <c r="E30" i="16"/>
  <c r="D30" i="16"/>
  <c r="C30" i="16"/>
  <c r="H28" i="16"/>
  <c r="F28" i="16"/>
  <c r="I28" i="16" s="1"/>
  <c r="H27" i="16"/>
  <c r="F27" i="16"/>
  <c r="I27" i="16" s="1"/>
  <c r="H26" i="16"/>
  <c r="F26" i="16"/>
  <c r="I26" i="16" s="1"/>
  <c r="H25" i="16"/>
  <c r="F25" i="16"/>
  <c r="I25" i="16" s="1"/>
  <c r="H24" i="16"/>
  <c r="F24" i="16"/>
  <c r="I24" i="16" s="1"/>
  <c r="H22" i="16"/>
  <c r="F22" i="16"/>
  <c r="I22" i="16" s="1"/>
  <c r="H21" i="16"/>
  <c r="F21" i="16"/>
  <c r="I21" i="16" s="1"/>
  <c r="I20" i="16"/>
  <c r="H20" i="16"/>
  <c r="F20" i="16"/>
  <c r="H19" i="16"/>
  <c r="F19" i="16"/>
  <c r="I19" i="16" s="1"/>
  <c r="H18" i="16"/>
  <c r="F18" i="16"/>
  <c r="I18" i="16" s="1"/>
  <c r="H17" i="16"/>
  <c r="F17" i="16"/>
  <c r="I17" i="16" s="1"/>
  <c r="H16" i="16"/>
  <c r="F16" i="16"/>
  <c r="I16" i="16" s="1"/>
  <c r="I15" i="16"/>
  <c r="H15" i="16"/>
  <c r="F15" i="16"/>
  <c r="H14" i="16"/>
  <c r="F14" i="16"/>
  <c r="I14" i="16" s="1"/>
  <c r="H13" i="16"/>
  <c r="F13" i="16"/>
  <c r="I13" i="16" s="1"/>
  <c r="I12" i="16"/>
  <c r="H12" i="16"/>
  <c r="F12" i="16"/>
  <c r="H11" i="16"/>
  <c r="F11" i="16"/>
  <c r="I11" i="16" s="1"/>
  <c r="I10" i="16"/>
  <c r="H10" i="16"/>
  <c r="F10" i="16"/>
  <c r="H9" i="16"/>
  <c r="F9" i="16"/>
  <c r="I9" i="16" s="1"/>
  <c r="H8" i="16"/>
  <c r="F8" i="16"/>
  <c r="I7" i="16"/>
  <c r="H7" i="16"/>
  <c r="F7" i="16"/>
  <c r="F30" i="16" l="1"/>
  <c r="E134" i="16"/>
  <c r="H56" i="16"/>
  <c r="F78" i="16"/>
  <c r="I78" i="16" s="1"/>
  <c r="F132" i="16"/>
  <c r="I132" i="16" s="1"/>
  <c r="H132" i="16"/>
  <c r="I56" i="16"/>
  <c r="H30" i="16"/>
  <c r="I8" i="16"/>
  <c r="I63" i="16"/>
  <c r="I30" i="16"/>
  <c r="F103" i="16"/>
  <c r="I103" i="16" s="1"/>
  <c r="F56" i="16"/>
  <c r="C134" i="16"/>
  <c r="H134" i="16" s="1"/>
  <c r="F134" i="16" l="1"/>
  <c r="I134" i="16" s="1"/>
  <c r="G131" i="15"/>
  <c r="H131" i="15" s="1"/>
  <c r="E131" i="15"/>
  <c r="D131" i="15"/>
  <c r="C131" i="15"/>
  <c r="F129" i="15"/>
  <c r="I128" i="15"/>
  <c r="H128" i="15"/>
  <c r="F128" i="15"/>
  <c r="H127" i="15"/>
  <c r="F127" i="15"/>
  <c r="I127" i="15" s="1"/>
  <c r="H126" i="15"/>
  <c r="F126" i="15"/>
  <c r="I126" i="15" s="1"/>
  <c r="H125" i="15"/>
  <c r="F125" i="15"/>
  <c r="I125" i="15" s="1"/>
  <c r="H124" i="15"/>
  <c r="F124" i="15"/>
  <c r="I124" i="15" s="1"/>
  <c r="I123" i="15"/>
  <c r="H123" i="15"/>
  <c r="F123" i="15"/>
  <c r="H122" i="15"/>
  <c r="F122" i="15"/>
  <c r="I122" i="15" s="1"/>
  <c r="H121" i="15"/>
  <c r="F121" i="15"/>
  <c r="I121" i="15" s="1"/>
  <c r="I120" i="15"/>
  <c r="H120" i="15"/>
  <c r="F120" i="15"/>
  <c r="F119" i="15"/>
  <c r="I118" i="15"/>
  <c r="H118" i="15"/>
  <c r="F118" i="15"/>
  <c r="H117" i="15"/>
  <c r="F117" i="15"/>
  <c r="I117" i="15" s="1"/>
  <c r="H116" i="15"/>
  <c r="F116" i="15"/>
  <c r="I116" i="15" s="1"/>
  <c r="F115" i="15"/>
  <c r="F114" i="15"/>
  <c r="H113" i="15"/>
  <c r="F113" i="15"/>
  <c r="I113" i="15" s="1"/>
  <c r="H112" i="15"/>
  <c r="F112" i="15"/>
  <c r="I112" i="15" s="1"/>
  <c r="H111" i="15"/>
  <c r="F111" i="15"/>
  <c r="I111" i="15" s="1"/>
  <c r="I110" i="15"/>
  <c r="H110" i="15"/>
  <c r="F110" i="15"/>
  <c r="I109" i="15"/>
  <c r="H109" i="15"/>
  <c r="F109" i="15"/>
  <c r="G102" i="15"/>
  <c r="E102" i="15"/>
  <c r="D102" i="15"/>
  <c r="C102" i="15"/>
  <c r="H100" i="15"/>
  <c r="F100" i="15"/>
  <c r="I100" i="15" s="1"/>
  <c r="I99" i="15"/>
  <c r="H99" i="15"/>
  <c r="F99" i="15"/>
  <c r="I98" i="15"/>
  <c r="H98" i="15"/>
  <c r="F98" i="15"/>
  <c r="F97" i="15"/>
  <c r="I96" i="15"/>
  <c r="H96" i="15"/>
  <c r="F96" i="15"/>
  <c r="F95" i="15"/>
  <c r="I94" i="15"/>
  <c r="H94" i="15"/>
  <c r="F94" i="15"/>
  <c r="H93" i="15"/>
  <c r="F93" i="15"/>
  <c r="I93" i="15" s="1"/>
  <c r="H92" i="15"/>
  <c r="F92" i="15"/>
  <c r="I92" i="15" s="1"/>
  <c r="H91" i="15"/>
  <c r="F91" i="15"/>
  <c r="I91" i="15" s="1"/>
  <c r="H90" i="15"/>
  <c r="F90" i="15"/>
  <c r="I90" i="15" s="1"/>
  <c r="H89" i="15"/>
  <c r="F89" i="15"/>
  <c r="I89" i="15" s="1"/>
  <c r="H88" i="15"/>
  <c r="F88" i="15"/>
  <c r="I88" i="15" s="1"/>
  <c r="F87" i="15"/>
  <c r="H86" i="15"/>
  <c r="F86" i="15"/>
  <c r="I86" i="15" s="1"/>
  <c r="I85" i="15"/>
  <c r="H85" i="15"/>
  <c r="F85" i="15"/>
  <c r="H84" i="15"/>
  <c r="F84" i="15"/>
  <c r="I84" i="15" s="1"/>
  <c r="H83" i="15"/>
  <c r="F83" i="15"/>
  <c r="I83" i="15" s="1"/>
  <c r="H82" i="15"/>
  <c r="F82" i="15"/>
  <c r="I82" i="15" s="1"/>
  <c r="H81" i="15"/>
  <c r="F81" i="15"/>
  <c r="I81" i="15" s="1"/>
  <c r="I80" i="15"/>
  <c r="H80" i="15"/>
  <c r="F80" i="15"/>
  <c r="G77" i="15"/>
  <c r="E77" i="15"/>
  <c r="D77" i="15"/>
  <c r="C77" i="15"/>
  <c r="H75" i="15"/>
  <c r="F75" i="15"/>
  <c r="I75" i="15" s="1"/>
  <c r="H74" i="15"/>
  <c r="F74" i="15"/>
  <c r="I74" i="15" s="1"/>
  <c r="I73" i="15"/>
  <c r="H73" i="15"/>
  <c r="F73" i="15"/>
  <c r="H72" i="15"/>
  <c r="F72" i="15"/>
  <c r="I72" i="15" s="1"/>
  <c r="H71" i="15"/>
  <c r="F71" i="15"/>
  <c r="I71" i="15" s="1"/>
  <c r="I70" i="15"/>
  <c r="H70" i="15"/>
  <c r="F70" i="15"/>
  <c r="H69" i="15"/>
  <c r="F69" i="15"/>
  <c r="I69" i="15" s="1"/>
  <c r="H68" i="15"/>
  <c r="F68" i="15"/>
  <c r="I68" i="15" s="1"/>
  <c r="H67" i="15"/>
  <c r="F67" i="15"/>
  <c r="I67" i="15" s="1"/>
  <c r="H66" i="15"/>
  <c r="F66" i="15"/>
  <c r="I66" i="15" s="1"/>
  <c r="I65" i="15"/>
  <c r="H65" i="15"/>
  <c r="F65" i="15"/>
  <c r="H64" i="15"/>
  <c r="F64" i="15"/>
  <c r="I64" i="15" s="1"/>
  <c r="H63" i="15"/>
  <c r="F63" i="15"/>
  <c r="I63" i="15" s="1"/>
  <c r="I62" i="15"/>
  <c r="H62" i="15"/>
  <c r="F62" i="15"/>
  <c r="G55" i="15"/>
  <c r="H55" i="15" s="1"/>
  <c r="E55" i="15"/>
  <c r="D55" i="15"/>
  <c r="C55" i="15"/>
  <c r="H53" i="15"/>
  <c r="F53" i="15"/>
  <c r="I53" i="15" s="1"/>
  <c r="H52" i="15"/>
  <c r="F52" i="15"/>
  <c r="I52" i="15" s="1"/>
  <c r="I51" i="15"/>
  <c r="H51" i="15"/>
  <c r="F51" i="15"/>
  <c r="H50" i="15"/>
  <c r="F50" i="15"/>
  <c r="I50" i="15" s="1"/>
  <c r="H49" i="15"/>
  <c r="F49" i="15"/>
  <c r="I49" i="15" s="1"/>
  <c r="H48" i="15"/>
  <c r="F48" i="15"/>
  <c r="I48" i="15" s="1"/>
  <c r="H47" i="15"/>
  <c r="F47" i="15"/>
  <c r="I47" i="15" s="1"/>
  <c r="I46" i="15"/>
  <c r="H46" i="15"/>
  <c r="F46" i="15"/>
  <c r="H45" i="15"/>
  <c r="F45" i="15"/>
  <c r="I45" i="15" s="1"/>
  <c r="H44" i="15"/>
  <c r="F44" i="15"/>
  <c r="I44" i="15" s="1"/>
  <c r="I43" i="15"/>
  <c r="H43" i="15"/>
  <c r="F43" i="15"/>
  <c r="H42" i="15"/>
  <c r="F42" i="15"/>
  <c r="I42" i="15" s="1"/>
  <c r="H41" i="15"/>
  <c r="F41" i="15"/>
  <c r="I41" i="15" s="1"/>
  <c r="H40" i="15"/>
  <c r="F40" i="15"/>
  <c r="I40" i="15" s="1"/>
  <c r="H39" i="15"/>
  <c r="F39" i="15"/>
  <c r="I39" i="15" s="1"/>
  <c r="F38" i="15"/>
  <c r="H37" i="15"/>
  <c r="F37" i="15"/>
  <c r="I37" i="15" s="1"/>
  <c r="I36" i="15"/>
  <c r="H36" i="15"/>
  <c r="F36" i="15"/>
  <c r="H35" i="15"/>
  <c r="F35" i="15"/>
  <c r="I35" i="15" s="1"/>
  <c r="H34" i="15"/>
  <c r="F34" i="15"/>
  <c r="I34" i="15" s="1"/>
  <c r="F33" i="15"/>
  <c r="G30" i="15"/>
  <c r="E30" i="15"/>
  <c r="D30" i="15"/>
  <c r="C30" i="15"/>
  <c r="C133" i="15" s="1"/>
  <c r="I28" i="15"/>
  <c r="H28" i="15"/>
  <c r="F28" i="15"/>
  <c r="I27" i="15"/>
  <c r="H27" i="15"/>
  <c r="F27" i="15"/>
  <c r="H26" i="15"/>
  <c r="F26" i="15"/>
  <c r="I26" i="15" s="1"/>
  <c r="H25" i="15"/>
  <c r="F25" i="15"/>
  <c r="I25" i="15" s="1"/>
  <c r="H24" i="15"/>
  <c r="F24" i="15"/>
  <c r="I24" i="15" s="1"/>
  <c r="H23" i="15"/>
  <c r="F23" i="15"/>
  <c r="I23" i="15" s="1"/>
  <c r="H22" i="15"/>
  <c r="F22" i="15"/>
  <c r="I22" i="15" s="1"/>
  <c r="H21" i="15"/>
  <c r="F21" i="15"/>
  <c r="I21" i="15" s="1"/>
  <c r="I20" i="15"/>
  <c r="H20" i="15"/>
  <c r="F20" i="15"/>
  <c r="I19" i="15"/>
  <c r="H19" i="15"/>
  <c r="F19" i="15"/>
  <c r="H18" i="15"/>
  <c r="F18" i="15"/>
  <c r="I18" i="15" s="1"/>
  <c r="H17" i="15"/>
  <c r="F17" i="15"/>
  <c r="I17" i="15" s="1"/>
  <c r="H16" i="15"/>
  <c r="F16" i="15"/>
  <c r="I16" i="15" s="1"/>
  <c r="H15" i="15"/>
  <c r="F15" i="15"/>
  <c r="I15" i="15" s="1"/>
  <c r="H14" i="15"/>
  <c r="F14" i="15"/>
  <c r="I14" i="15" s="1"/>
  <c r="H13" i="15"/>
  <c r="F13" i="15"/>
  <c r="I13" i="15" s="1"/>
  <c r="I12" i="15"/>
  <c r="H12" i="15"/>
  <c r="F12" i="15"/>
  <c r="I11" i="15"/>
  <c r="H11" i="15"/>
  <c r="F11" i="15"/>
  <c r="H10" i="15"/>
  <c r="F10" i="15"/>
  <c r="I10" i="15" s="1"/>
  <c r="H9" i="15"/>
  <c r="F9" i="15"/>
  <c r="I9" i="15" s="1"/>
  <c r="H8" i="15"/>
  <c r="F8" i="15"/>
  <c r="I8" i="15" s="1"/>
  <c r="H7" i="15"/>
  <c r="F7" i="15"/>
  <c r="I7" i="15" s="1"/>
  <c r="F55" i="15" l="1"/>
  <c r="I55" i="15" s="1"/>
  <c r="D133" i="15"/>
  <c r="F102" i="15"/>
  <c r="E133" i="15"/>
  <c r="F77" i="15"/>
  <c r="I30" i="15"/>
  <c r="I77" i="15"/>
  <c r="I102" i="15"/>
  <c r="F30" i="15"/>
  <c r="H77" i="15"/>
  <c r="H102" i="15"/>
  <c r="F131" i="15"/>
  <c r="I131" i="15" s="1"/>
  <c r="G133" i="15"/>
  <c r="H30" i="15"/>
  <c r="F133" i="15" l="1"/>
  <c r="I133" i="15"/>
  <c r="H133" i="15"/>
  <c r="F53" i="11" l="1"/>
  <c r="I53" i="11" s="1"/>
  <c r="H53" i="11"/>
  <c r="G129" i="13" l="1"/>
  <c r="E129" i="13"/>
  <c r="D129" i="13"/>
  <c r="C129" i="13"/>
  <c r="H127" i="13"/>
  <c r="F127" i="13"/>
  <c r="I127" i="13" s="1"/>
  <c r="H126" i="13"/>
  <c r="F126" i="13"/>
  <c r="I126" i="13" s="1"/>
  <c r="H125" i="13"/>
  <c r="F125" i="13"/>
  <c r="I125" i="13" s="1"/>
  <c r="H124" i="13"/>
  <c r="F124" i="13"/>
  <c r="I124" i="13" s="1"/>
  <c r="H123" i="13"/>
  <c r="F123" i="13"/>
  <c r="I123" i="13" s="1"/>
  <c r="I122" i="13"/>
  <c r="H122" i="13"/>
  <c r="F122" i="13"/>
  <c r="H121" i="13"/>
  <c r="F121" i="13"/>
  <c r="I121" i="13" s="1"/>
  <c r="H120" i="13"/>
  <c r="F120" i="13"/>
  <c r="I120" i="13" s="1"/>
  <c r="H119" i="13"/>
  <c r="F119" i="13"/>
  <c r="I119" i="13" s="1"/>
  <c r="H118" i="13"/>
  <c r="F118" i="13"/>
  <c r="I118" i="13" s="1"/>
  <c r="H117" i="13"/>
  <c r="F117" i="13"/>
  <c r="I117" i="13" s="1"/>
  <c r="H116" i="13"/>
  <c r="F116" i="13"/>
  <c r="I116" i="13" s="1"/>
  <c r="H114" i="13"/>
  <c r="F114" i="13"/>
  <c r="I114" i="13" s="1"/>
  <c r="I113" i="13"/>
  <c r="H113" i="13"/>
  <c r="F113" i="13"/>
  <c r="H112" i="13"/>
  <c r="F112" i="13"/>
  <c r="I112" i="13" s="1"/>
  <c r="H111" i="13"/>
  <c r="F111" i="13"/>
  <c r="I111" i="13" s="1"/>
  <c r="H109" i="13"/>
  <c r="F109" i="13"/>
  <c r="I109" i="13" s="1"/>
  <c r="H108" i="13"/>
  <c r="F108" i="13"/>
  <c r="G100" i="13"/>
  <c r="H100" i="13" s="1"/>
  <c r="E100" i="13"/>
  <c r="D100" i="13"/>
  <c r="C100" i="13"/>
  <c r="H98" i="13"/>
  <c r="F98" i="13"/>
  <c r="I98" i="13" s="1"/>
  <c r="H97" i="13"/>
  <c r="F97" i="13"/>
  <c r="I97" i="13" s="1"/>
  <c r="H96" i="13"/>
  <c r="F96" i="13"/>
  <c r="I96" i="13" s="1"/>
  <c r="H95" i="13"/>
  <c r="F95" i="13"/>
  <c r="I95" i="13" s="1"/>
  <c r="H94" i="13"/>
  <c r="F94" i="13"/>
  <c r="I94" i="13" s="1"/>
  <c r="H93" i="13"/>
  <c r="F93" i="13"/>
  <c r="I93" i="13" s="1"/>
  <c r="I92" i="13"/>
  <c r="H92" i="13"/>
  <c r="F92" i="13"/>
  <c r="H90" i="13"/>
  <c r="F90" i="13"/>
  <c r="I90" i="13" s="1"/>
  <c r="H89" i="13"/>
  <c r="F89" i="13"/>
  <c r="I89" i="13" s="1"/>
  <c r="H88" i="13"/>
  <c r="F88" i="13"/>
  <c r="I88" i="13" s="1"/>
  <c r="H87" i="13"/>
  <c r="F87" i="13"/>
  <c r="I87" i="13" s="1"/>
  <c r="H86" i="13"/>
  <c r="F86" i="13"/>
  <c r="I86" i="13" s="1"/>
  <c r="H85" i="13"/>
  <c r="F85" i="13"/>
  <c r="I85" i="13" s="1"/>
  <c r="H84" i="13"/>
  <c r="F84" i="13"/>
  <c r="I84" i="13" s="1"/>
  <c r="I83" i="13"/>
  <c r="H83" i="13"/>
  <c r="F83" i="13"/>
  <c r="H82" i="13"/>
  <c r="F82" i="13"/>
  <c r="I82" i="13" s="1"/>
  <c r="H81" i="13"/>
  <c r="F81" i="13"/>
  <c r="I81" i="13" s="1"/>
  <c r="H80" i="13"/>
  <c r="F80" i="13"/>
  <c r="I80" i="13" s="1"/>
  <c r="H79" i="13"/>
  <c r="F79" i="13"/>
  <c r="I79" i="13" s="1"/>
  <c r="I78" i="13"/>
  <c r="H78" i="13"/>
  <c r="F78" i="13"/>
  <c r="G75" i="13"/>
  <c r="H75" i="13" s="1"/>
  <c r="E75" i="13"/>
  <c r="D75" i="13"/>
  <c r="C75" i="13"/>
  <c r="H73" i="13"/>
  <c r="F73" i="13"/>
  <c r="I73" i="13" s="1"/>
  <c r="H72" i="13"/>
  <c r="F72" i="13"/>
  <c r="I72" i="13" s="1"/>
  <c r="H71" i="13"/>
  <c r="F71" i="13"/>
  <c r="I71" i="13" s="1"/>
  <c r="H70" i="13"/>
  <c r="F70" i="13"/>
  <c r="I70" i="13" s="1"/>
  <c r="H69" i="13"/>
  <c r="F69" i="13"/>
  <c r="I69" i="13" s="1"/>
  <c r="I68" i="13"/>
  <c r="H68" i="13"/>
  <c r="F68" i="13"/>
  <c r="H67" i="13"/>
  <c r="F67" i="13"/>
  <c r="I67" i="13" s="1"/>
  <c r="H66" i="13"/>
  <c r="F66" i="13"/>
  <c r="I66" i="13" s="1"/>
  <c r="H65" i="13"/>
  <c r="F65" i="13"/>
  <c r="I65" i="13" s="1"/>
  <c r="H64" i="13"/>
  <c r="F64" i="13"/>
  <c r="I64" i="13" s="1"/>
  <c r="I63" i="13"/>
  <c r="H63" i="13"/>
  <c r="F63" i="13"/>
  <c r="H62" i="13"/>
  <c r="F62" i="13"/>
  <c r="I62" i="13" s="1"/>
  <c r="H61" i="13"/>
  <c r="F61" i="13"/>
  <c r="I61" i="13" s="1"/>
  <c r="H60" i="13"/>
  <c r="F60" i="13"/>
  <c r="I60" i="13" s="1"/>
  <c r="G53" i="13"/>
  <c r="E53" i="13"/>
  <c r="D53" i="13"/>
  <c r="C53" i="13"/>
  <c r="H51" i="13"/>
  <c r="F51" i="13"/>
  <c r="I51" i="13" s="1"/>
  <c r="H49" i="13"/>
  <c r="F49" i="13"/>
  <c r="I49" i="13" s="1"/>
  <c r="H48" i="13"/>
  <c r="F48" i="13"/>
  <c r="I48" i="13" s="1"/>
  <c r="H47" i="13"/>
  <c r="F47" i="13"/>
  <c r="I47" i="13" s="1"/>
  <c r="H46" i="13"/>
  <c r="F46" i="13"/>
  <c r="I46" i="13" s="1"/>
  <c r="H45" i="13"/>
  <c r="F45" i="13"/>
  <c r="I45" i="13" s="1"/>
  <c r="H44" i="13"/>
  <c r="F44" i="13"/>
  <c r="I44" i="13" s="1"/>
  <c r="H43" i="13"/>
  <c r="F43" i="13"/>
  <c r="I43" i="13" s="1"/>
  <c r="H42" i="13"/>
  <c r="F42" i="13"/>
  <c r="I42" i="13" s="1"/>
  <c r="H41" i="13"/>
  <c r="F41" i="13"/>
  <c r="I41" i="13" s="1"/>
  <c r="H40" i="13"/>
  <c r="F40" i="13"/>
  <c r="I40" i="13" s="1"/>
  <c r="H39" i="13"/>
  <c r="F39" i="13"/>
  <c r="I39" i="13" s="1"/>
  <c r="H38" i="13"/>
  <c r="F38" i="13"/>
  <c r="I38" i="13" s="1"/>
  <c r="H37" i="13"/>
  <c r="F37" i="13"/>
  <c r="I37" i="13" s="1"/>
  <c r="H36" i="13"/>
  <c r="F36" i="13"/>
  <c r="I36" i="13" s="1"/>
  <c r="H35" i="13"/>
  <c r="F35" i="13"/>
  <c r="I35" i="13" s="1"/>
  <c r="H34" i="13"/>
  <c r="F34" i="13"/>
  <c r="I34" i="13" s="1"/>
  <c r="H32" i="13"/>
  <c r="F32" i="13"/>
  <c r="I32" i="13" s="1"/>
  <c r="G29" i="13"/>
  <c r="G131" i="13" s="1"/>
  <c r="E29" i="13"/>
  <c r="E131" i="13" s="1"/>
  <c r="D29" i="13"/>
  <c r="C29" i="13"/>
  <c r="I27" i="13"/>
  <c r="H27" i="13"/>
  <c r="F27" i="13"/>
  <c r="H26" i="13"/>
  <c r="F26" i="13"/>
  <c r="I26" i="13" s="1"/>
  <c r="H25" i="13"/>
  <c r="F25" i="13"/>
  <c r="I25" i="13" s="1"/>
  <c r="H24" i="13"/>
  <c r="F24" i="13"/>
  <c r="I24" i="13" s="1"/>
  <c r="H23" i="13"/>
  <c r="F23" i="13"/>
  <c r="I23" i="13" s="1"/>
  <c r="H22" i="13"/>
  <c r="F22" i="13"/>
  <c r="I22" i="13" s="1"/>
  <c r="H21" i="13"/>
  <c r="F21" i="13"/>
  <c r="I21" i="13" s="1"/>
  <c r="H20" i="13"/>
  <c r="F20" i="13"/>
  <c r="I20" i="13" s="1"/>
  <c r="I19" i="13"/>
  <c r="H19" i="13"/>
  <c r="F19" i="13"/>
  <c r="H18" i="13"/>
  <c r="F18" i="13"/>
  <c r="I18" i="13" s="1"/>
  <c r="H17" i="13"/>
  <c r="F17" i="13"/>
  <c r="I17" i="13" s="1"/>
  <c r="H16" i="13"/>
  <c r="F16" i="13"/>
  <c r="I16" i="13" s="1"/>
  <c r="H15" i="13"/>
  <c r="F15" i="13"/>
  <c r="I15" i="13" s="1"/>
  <c r="H14" i="13"/>
  <c r="F14" i="13"/>
  <c r="I14" i="13" s="1"/>
  <c r="H13" i="13"/>
  <c r="F13" i="13"/>
  <c r="I13" i="13" s="1"/>
  <c r="H12" i="13"/>
  <c r="F12" i="13"/>
  <c r="I12" i="13" s="1"/>
  <c r="H11" i="13"/>
  <c r="F11" i="13"/>
  <c r="I11" i="13" s="1"/>
  <c r="H10" i="13"/>
  <c r="F10" i="13"/>
  <c r="I10" i="13" s="1"/>
  <c r="H9" i="13"/>
  <c r="F9" i="13"/>
  <c r="I9" i="13" s="1"/>
  <c r="H8" i="13"/>
  <c r="F8" i="13"/>
  <c r="I8" i="13" s="1"/>
  <c r="H7" i="13"/>
  <c r="F7" i="13"/>
  <c r="F29" i="13" l="1"/>
  <c r="F129" i="13"/>
  <c r="C131" i="13"/>
  <c r="D131" i="13"/>
  <c r="H53" i="13"/>
  <c r="H129" i="13"/>
  <c r="F100" i="13"/>
  <c r="I100" i="13" s="1"/>
  <c r="I108" i="13"/>
  <c r="I7" i="13"/>
  <c r="F75" i="13"/>
  <c r="I29" i="13"/>
  <c r="H131" i="13"/>
  <c r="F53" i="13"/>
  <c r="I53" i="13" s="1"/>
  <c r="I75" i="13"/>
  <c r="I129" i="13"/>
  <c r="H29" i="13"/>
  <c r="F131" i="13" l="1"/>
  <c r="I131" i="13" s="1"/>
  <c r="H129" i="12" l="1"/>
  <c r="F129" i="12"/>
  <c r="I129" i="12" s="1"/>
  <c r="E128" i="12"/>
  <c r="D128" i="12"/>
  <c r="C128" i="12"/>
  <c r="H128" i="12" s="1"/>
  <c r="H127" i="12"/>
  <c r="F127" i="12"/>
  <c r="I127" i="12" s="1"/>
  <c r="H126" i="12"/>
  <c r="F126" i="12"/>
  <c r="I126" i="12" s="1"/>
  <c r="D125" i="12"/>
  <c r="C125" i="12"/>
  <c r="H125" i="12" s="1"/>
  <c r="H124" i="12"/>
  <c r="F124" i="12"/>
  <c r="I124" i="12" s="1"/>
  <c r="H123" i="12"/>
  <c r="F123" i="12"/>
  <c r="I123" i="12" s="1"/>
  <c r="H122" i="12"/>
  <c r="F122" i="12"/>
  <c r="I122" i="12" s="1"/>
  <c r="H121" i="12"/>
  <c r="F121" i="12"/>
  <c r="I121" i="12" s="1"/>
  <c r="H120" i="12"/>
  <c r="F120" i="12"/>
  <c r="I120" i="12" s="1"/>
  <c r="H118" i="12"/>
  <c r="F118" i="12"/>
  <c r="I118" i="12" s="1"/>
  <c r="H117" i="12"/>
  <c r="E117" i="12"/>
  <c r="D117" i="12"/>
  <c r="H116" i="12"/>
  <c r="F116" i="12"/>
  <c r="I116" i="12" s="1"/>
  <c r="H115" i="12"/>
  <c r="F115" i="12"/>
  <c r="I115" i="12" s="1"/>
  <c r="H113" i="12"/>
  <c r="F113" i="12"/>
  <c r="I113" i="12" s="1"/>
  <c r="H111" i="12"/>
  <c r="F111" i="12"/>
  <c r="I111" i="12" s="1"/>
  <c r="H110" i="12"/>
  <c r="F110" i="12"/>
  <c r="I110" i="12" s="1"/>
  <c r="H109" i="12"/>
  <c r="F109" i="12"/>
  <c r="I109" i="12" s="1"/>
  <c r="G102" i="12"/>
  <c r="H100" i="12"/>
  <c r="F100" i="12"/>
  <c r="I100" i="12" s="1"/>
  <c r="H99" i="12"/>
  <c r="F99" i="12"/>
  <c r="I99" i="12" s="1"/>
  <c r="D98" i="12"/>
  <c r="C98" i="12"/>
  <c r="I96" i="12"/>
  <c r="H96" i="12"/>
  <c r="F96" i="12"/>
  <c r="H94" i="12"/>
  <c r="F94" i="12"/>
  <c r="I94" i="12" s="1"/>
  <c r="H93" i="12"/>
  <c r="F93" i="12"/>
  <c r="I93" i="12" s="1"/>
  <c r="H92" i="12"/>
  <c r="F92" i="12"/>
  <c r="I92" i="12" s="1"/>
  <c r="H91" i="12"/>
  <c r="F91" i="12"/>
  <c r="I91" i="12" s="1"/>
  <c r="H90" i="12"/>
  <c r="F90" i="12"/>
  <c r="I90" i="12" s="1"/>
  <c r="H89" i="12"/>
  <c r="F89" i="12"/>
  <c r="I89" i="12" s="1"/>
  <c r="E88" i="12"/>
  <c r="E102" i="12" s="1"/>
  <c r="D88" i="12"/>
  <c r="F88" i="12" s="1"/>
  <c r="I88" i="12" s="1"/>
  <c r="C88" i="12"/>
  <c r="H88" i="12" s="1"/>
  <c r="H86" i="12"/>
  <c r="F86" i="12"/>
  <c r="I86" i="12" s="1"/>
  <c r="H85" i="12"/>
  <c r="F85" i="12"/>
  <c r="I85" i="12" s="1"/>
  <c r="H84" i="12"/>
  <c r="F84" i="12"/>
  <c r="I84" i="12" s="1"/>
  <c r="H83" i="12"/>
  <c r="F83" i="12"/>
  <c r="I83" i="12" s="1"/>
  <c r="D82" i="12"/>
  <c r="C82" i="12"/>
  <c r="I81" i="12"/>
  <c r="H81" i="12"/>
  <c r="H80" i="12"/>
  <c r="F80" i="12"/>
  <c r="G77" i="12"/>
  <c r="H75" i="12"/>
  <c r="F75" i="12"/>
  <c r="I75" i="12" s="1"/>
  <c r="D74" i="12"/>
  <c r="C74" i="12"/>
  <c r="H73" i="12"/>
  <c r="F73" i="12"/>
  <c r="I73" i="12" s="1"/>
  <c r="H72" i="12"/>
  <c r="F72" i="12"/>
  <c r="I72" i="12" s="1"/>
  <c r="H71" i="12"/>
  <c r="F71" i="12"/>
  <c r="I71" i="12" s="1"/>
  <c r="H70" i="12"/>
  <c r="F70" i="12"/>
  <c r="I70" i="12" s="1"/>
  <c r="H69" i="12"/>
  <c r="F69" i="12"/>
  <c r="I69" i="12" s="1"/>
  <c r="E67" i="12"/>
  <c r="D67" i="12"/>
  <c r="C67" i="12"/>
  <c r="H67" i="12" s="1"/>
  <c r="H66" i="12"/>
  <c r="F66" i="12"/>
  <c r="I66" i="12" s="1"/>
  <c r="H65" i="12"/>
  <c r="F65" i="12"/>
  <c r="I65" i="12" s="1"/>
  <c r="E64" i="12"/>
  <c r="D64" i="12"/>
  <c r="F64" i="12" s="1"/>
  <c r="I64" i="12" s="1"/>
  <c r="C64" i="12"/>
  <c r="H64" i="12" s="1"/>
  <c r="H63" i="12"/>
  <c r="F63" i="12"/>
  <c r="I63" i="12" s="1"/>
  <c r="H62" i="12"/>
  <c r="F62" i="12"/>
  <c r="I62" i="12" s="1"/>
  <c r="G55" i="12"/>
  <c r="E55" i="12"/>
  <c r="D55" i="12"/>
  <c r="C55" i="12"/>
  <c r="H53" i="12"/>
  <c r="F53" i="12"/>
  <c r="I53" i="12" s="1"/>
  <c r="H52" i="12"/>
  <c r="F52" i="12"/>
  <c r="I52" i="12" s="1"/>
  <c r="H51" i="12"/>
  <c r="F51" i="12"/>
  <c r="I51" i="12" s="1"/>
  <c r="I50" i="12"/>
  <c r="H50" i="12"/>
  <c r="F50" i="12"/>
  <c r="H49" i="12"/>
  <c r="F49" i="12"/>
  <c r="I49" i="12" s="1"/>
  <c r="H48" i="12"/>
  <c r="F48" i="12"/>
  <c r="I48" i="12" s="1"/>
  <c r="I47" i="12"/>
  <c r="H47" i="12"/>
  <c r="F47" i="12"/>
  <c r="H46" i="12"/>
  <c r="F46" i="12"/>
  <c r="I46" i="12" s="1"/>
  <c r="H45" i="12"/>
  <c r="F45" i="12"/>
  <c r="I45" i="12" s="1"/>
  <c r="H44" i="12"/>
  <c r="F44" i="12"/>
  <c r="I44" i="12" s="1"/>
  <c r="H43" i="12"/>
  <c r="F43" i="12"/>
  <c r="I43" i="12" s="1"/>
  <c r="H42" i="12"/>
  <c r="F42" i="12"/>
  <c r="I42" i="12" s="1"/>
  <c r="H41" i="12"/>
  <c r="F41" i="12"/>
  <c r="I41" i="12" s="1"/>
  <c r="H40" i="12"/>
  <c r="F40" i="12"/>
  <c r="I40" i="12" s="1"/>
  <c r="H37" i="12"/>
  <c r="F37" i="12"/>
  <c r="I37" i="12" s="1"/>
  <c r="H36" i="12"/>
  <c r="F36" i="12"/>
  <c r="I36" i="12" s="1"/>
  <c r="H35" i="12"/>
  <c r="F35" i="12"/>
  <c r="I35" i="12" s="1"/>
  <c r="H34" i="12"/>
  <c r="F34" i="12"/>
  <c r="I34" i="12" s="1"/>
  <c r="H33" i="12"/>
  <c r="F33" i="12"/>
  <c r="I33" i="12" s="1"/>
  <c r="G30" i="12"/>
  <c r="G133" i="12" s="1"/>
  <c r="E28" i="12"/>
  <c r="E30" i="12" s="1"/>
  <c r="D28" i="12"/>
  <c r="D30" i="12" s="1"/>
  <c r="C28" i="12"/>
  <c r="C30" i="12" s="1"/>
  <c r="H27" i="12"/>
  <c r="F27" i="12"/>
  <c r="I27" i="12" s="1"/>
  <c r="H26" i="12"/>
  <c r="F26" i="12"/>
  <c r="I26" i="12" s="1"/>
  <c r="H25" i="12"/>
  <c r="F25" i="12"/>
  <c r="I25" i="12" s="1"/>
  <c r="H24" i="12"/>
  <c r="F24" i="12"/>
  <c r="I24" i="12" s="1"/>
  <c r="H23" i="12"/>
  <c r="F23" i="12"/>
  <c r="I23" i="12" s="1"/>
  <c r="I22" i="12"/>
  <c r="H22" i="12"/>
  <c r="F22" i="12"/>
  <c r="H21" i="12"/>
  <c r="F21" i="12"/>
  <c r="I21" i="12" s="1"/>
  <c r="H20" i="12"/>
  <c r="F20" i="12"/>
  <c r="I20" i="12" s="1"/>
  <c r="H19" i="12"/>
  <c r="F19" i="12"/>
  <c r="I19" i="12" s="1"/>
  <c r="H18" i="12"/>
  <c r="F18" i="12"/>
  <c r="I18" i="12" s="1"/>
  <c r="H17" i="12"/>
  <c r="F17" i="12"/>
  <c r="I17" i="12" s="1"/>
  <c r="H16" i="12"/>
  <c r="F16" i="12"/>
  <c r="I16" i="12" s="1"/>
  <c r="I15" i="12"/>
  <c r="H15" i="12"/>
  <c r="F15" i="12"/>
  <c r="H14" i="12"/>
  <c r="F14" i="12"/>
  <c r="I14" i="12" s="1"/>
  <c r="H13" i="12"/>
  <c r="F13" i="12"/>
  <c r="I13" i="12" s="1"/>
  <c r="H12" i="12"/>
  <c r="F12" i="12"/>
  <c r="I12" i="12" s="1"/>
  <c r="H11" i="12"/>
  <c r="F11" i="12"/>
  <c r="I11" i="12" s="1"/>
  <c r="H10" i="12"/>
  <c r="F10" i="12"/>
  <c r="I10" i="12" s="1"/>
  <c r="H9" i="12"/>
  <c r="F9" i="12"/>
  <c r="I9" i="12" s="1"/>
  <c r="H8" i="12"/>
  <c r="F8" i="12"/>
  <c r="I8" i="12" s="1"/>
  <c r="H7" i="12"/>
  <c r="F7" i="12"/>
  <c r="I7" i="12" s="1"/>
  <c r="E77" i="12" l="1"/>
  <c r="E131" i="12"/>
  <c r="D102" i="12"/>
  <c r="E133" i="12"/>
  <c r="F67" i="12"/>
  <c r="I67" i="12" s="1"/>
  <c r="H55" i="12"/>
  <c r="F82" i="12"/>
  <c r="I82" i="12" s="1"/>
  <c r="F117" i="12"/>
  <c r="I117" i="12" s="1"/>
  <c r="F125" i="12"/>
  <c r="I125" i="12" s="1"/>
  <c r="F55" i="12"/>
  <c r="I55" i="12" s="1"/>
  <c r="F74" i="12"/>
  <c r="I74" i="12" s="1"/>
  <c r="F98" i="12"/>
  <c r="I98" i="12" s="1"/>
  <c r="F28" i="12"/>
  <c r="I28" i="12" s="1"/>
  <c r="H30" i="12"/>
  <c r="H74" i="12"/>
  <c r="H82" i="12"/>
  <c r="H98" i="12"/>
  <c r="C102" i="12"/>
  <c r="H102" i="12" s="1"/>
  <c r="C131" i="12"/>
  <c r="H131" i="12" s="1"/>
  <c r="C77" i="12"/>
  <c r="D131" i="12"/>
  <c r="H28" i="12"/>
  <c r="D77" i="12"/>
  <c r="D133" i="12" s="1"/>
  <c r="H77" i="12"/>
  <c r="I80" i="12"/>
  <c r="F128" i="12"/>
  <c r="I128" i="12" s="1"/>
  <c r="F30" i="12" l="1"/>
  <c r="I30" i="12" s="1"/>
  <c r="F77" i="12"/>
  <c r="I77" i="12" s="1"/>
  <c r="C133" i="12"/>
  <c r="H133" i="12" s="1"/>
  <c r="F102" i="12"/>
  <c r="I102" i="12" s="1"/>
  <c r="F131" i="12"/>
  <c r="I131" i="12" s="1"/>
  <c r="F133" i="12" l="1"/>
  <c r="I133" i="12" s="1"/>
  <c r="G137" i="11"/>
  <c r="E137" i="11"/>
  <c r="D137" i="11"/>
  <c r="C137" i="11"/>
  <c r="H135" i="11"/>
  <c r="F135" i="11"/>
  <c r="I135" i="11" s="1"/>
  <c r="H134" i="11"/>
  <c r="F134" i="11"/>
  <c r="I134" i="11" s="1"/>
  <c r="H133" i="11"/>
  <c r="F133" i="11"/>
  <c r="I133" i="11" s="1"/>
  <c r="H132" i="11"/>
  <c r="F132" i="11"/>
  <c r="I132" i="11" s="1"/>
  <c r="H131" i="11"/>
  <c r="F131" i="11"/>
  <c r="I131" i="11" s="1"/>
  <c r="I130" i="11"/>
  <c r="H130" i="11"/>
  <c r="F130" i="11"/>
  <c r="H129" i="11"/>
  <c r="F129" i="11"/>
  <c r="I129" i="11" s="1"/>
  <c r="H128" i="11"/>
  <c r="F128" i="11"/>
  <c r="I128" i="11" s="1"/>
  <c r="I127" i="11"/>
  <c r="H127" i="11"/>
  <c r="F127" i="11"/>
  <c r="H126" i="11"/>
  <c r="F126" i="11"/>
  <c r="I126" i="11" s="1"/>
  <c r="H125" i="11"/>
  <c r="F125" i="11"/>
  <c r="I125" i="11" s="1"/>
  <c r="H124" i="11"/>
  <c r="F124" i="11"/>
  <c r="I124" i="11" s="1"/>
  <c r="H122" i="11"/>
  <c r="F122" i="11"/>
  <c r="I122" i="11" s="1"/>
  <c r="H121" i="11"/>
  <c r="F121" i="11"/>
  <c r="I121" i="11" s="1"/>
  <c r="H120" i="11"/>
  <c r="F120" i="11"/>
  <c r="I120" i="11" s="1"/>
  <c r="H119" i="11"/>
  <c r="F119" i="11"/>
  <c r="I119" i="11" s="1"/>
  <c r="H117" i="11"/>
  <c r="F117" i="11"/>
  <c r="I117" i="11" s="1"/>
  <c r="H116" i="11"/>
  <c r="F116" i="11"/>
  <c r="I116" i="11" s="1"/>
  <c r="H115" i="11"/>
  <c r="F115" i="11"/>
  <c r="I115" i="11" s="1"/>
  <c r="G105" i="11"/>
  <c r="H105" i="11" s="1"/>
  <c r="E105" i="11"/>
  <c r="D105" i="11"/>
  <c r="C105" i="11"/>
  <c r="I103" i="11"/>
  <c r="H103" i="11"/>
  <c r="F103" i="11"/>
  <c r="H102" i="11"/>
  <c r="F102" i="11"/>
  <c r="I102" i="11" s="1"/>
  <c r="H101" i="11"/>
  <c r="F101" i="11"/>
  <c r="I101" i="11" s="1"/>
  <c r="H100" i="11"/>
  <c r="F100" i="11"/>
  <c r="I100" i="11" s="1"/>
  <c r="H99" i="11"/>
  <c r="F99" i="11"/>
  <c r="I99" i="11" s="1"/>
  <c r="I98" i="11"/>
  <c r="H98" i="11"/>
  <c r="F98" i="11"/>
  <c r="H97" i="11"/>
  <c r="F97" i="11"/>
  <c r="I97" i="11" s="1"/>
  <c r="H96" i="11"/>
  <c r="F96" i="11"/>
  <c r="I96" i="11" s="1"/>
  <c r="H95" i="11"/>
  <c r="F95" i="11"/>
  <c r="I95" i="11" s="1"/>
  <c r="H94" i="11"/>
  <c r="F94" i="11"/>
  <c r="I94" i="11" s="1"/>
  <c r="H93" i="11"/>
  <c r="F93" i="11"/>
  <c r="I93" i="11" s="1"/>
  <c r="H92" i="11"/>
  <c r="F92" i="11"/>
  <c r="I92" i="11" s="1"/>
  <c r="H91" i="11"/>
  <c r="F91" i="11"/>
  <c r="I91" i="11" s="1"/>
  <c r="H90" i="11"/>
  <c r="F90" i="11"/>
  <c r="I90" i="11" s="1"/>
  <c r="H89" i="11"/>
  <c r="F89" i="11"/>
  <c r="I89" i="11" s="1"/>
  <c r="H88" i="11"/>
  <c r="F88" i="11"/>
  <c r="I88" i="11" s="1"/>
  <c r="I87" i="11"/>
  <c r="H87" i="11"/>
  <c r="F87" i="11"/>
  <c r="H86" i="11"/>
  <c r="F86" i="11"/>
  <c r="I86" i="11" s="1"/>
  <c r="H85" i="11"/>
  <c r="F85" i="11"/>
  <c r="I85" i="11" s="1"/>
  <c r="H84" i="11"/>
  <c r="F84" i="11"/>
  <c r="I84" i="11" s="1"/>
  <c r="H83" i="11"/>
  <c r="F83" i="11"/>
  <c r="G80" i="11"/>
  <c r="E80" i="11"/>
  <c r="D80" i="11"/>
  <c r="C80" i="11"/>
  <c r="H78" i="11"/>
  <c r="F78" i="11"/>
  <c r="I78" i="11" s="1"/>
  <c r="H77" i="11"/>
  <c r="F77" i="11"/>
  <c r="I77" i="11" s="1"/>
  <c r="I76" i="11"/>
  <c r="H76" i="11"/>
  <c r="F76" i="11"/>
  <c r="H75" i="11"/>
  <c r="F75" i="11"/>
  <c r="I75" i="11" s="1"/>
  <c r="H74" i="11"/>
  <c r="F74" i="11"/>
  <c r="I74" i="11" s="1"/>
  <c r="H73" i="11"/>
  <c r="F73" i="11"/>
  <c r="I73" i="11" s="1"/>
  <c r="H72" i="11"/>
  <c r="F72" i="11"/>
  <c r="I72" i="11" s="1"/>
  <c r="H70" i="11"/>
  <c r="F70" i="11"/>
  <c r="I70" i="11" s="1"/>
  <c r="H69" i="11"/>
  <c r="F69" i="11"/>
  <c r="I69" i="11" s="1"/>
  <c r="H68" i="11"/>
  <c r="F68" i="11"/>
  <c r="I68" i="11" s="1"/>
  <c r="H67" i="11"/>
  <c r="F67" i="11"/>
  <c r="I67" i="11" s="1"/>
  <c r="I66" i="11"/>
  <c r="H66" i="11"/>
  <c r="F66" i="11"/>
  <c r="H65" i="11"/>
  <c r="F65" i="11"/>
  <c r="F80" i="11" s="1"/>
  <c r="I80" i="11" s="1"/>
  <c r="G55" i="11"/>
  <c r="E55" i="11"/>
  <c r="D55" i="11"/>
  <c r="C55" i="11"/>
  <c r="H52" i="11"/>
  <c r="F52" i="11"/>
  <c r="I52" i="11" s="1"/>
  <c r="I51" i="11"/>
  <c r="H51" i="11"/>
  <c r="H50" i="11"/>
  <c r="F50" i="11"/>
  <c r="I50" i="11" s="1"/>
  <c r="I49" i="11"/>
  <c r="H49" i="11"/>
  <c r="F49" i="11"/>
  <c r="H48" i="11"/>
  <c r="F48" i="11"/>
  <c r="I48" i="11" s="1"/>
  <c r="H47" i="11"/>
  <c r="F47" i="11"/>
  <c r="I47" i="11" s="1"/>
  <c r="H46" i="11"/>
  <c r="F46" i="11"/>
  <c r="I46" i="11" s="1"/>
  <c r="H45" i="11"/>
  <c r="F45" i="11"/>
  <c r="I45" i="11" s="1"/>
  <c r="I44" i="11"/>
  <c r="H44" i="11"/>
  <c r="F44" i="11"/>
  <c r="H43" i="11"/>
  <c r="F43" i="11"/>
  <c r="I43" i="11" s="1"/>
  <c r="H42" i="11"/>
  <c r="F42" i="11"/>
  <c r="I42" i="11" s="1"/>
  <c r="H41" i="11"/>
  <c r="F41" i="11"/>
  <c r="I41" i="11" s="1"/>
  <c r="H40" i="11"/>
  <c r="F40" i="11"/>
  <c r="I40" i="11" s="1"/>
  <c r="H39" i="11"/>
  <c r="F39" i="11"/>
  <c r="I39" i="11" s="1"/>
  <c r="H38" i="11"/>
  <c r="F38" i="11"/>
  <c r="I38" i="11" s="1"/>
  <c r="H37" i="11"/>
  <c r="F37" i="11"/>
  <c r="I37" i="11" s="1"/>
  <c r="H35" i="11"/>
  <c r="F35" i="11"/>
  <c r="I35" i="11" s="1"/>
  <c r="G32" i="11"/>
  <c r="E32" i="11"/>
  <c r="D32" i="11"/>
  <c r="C32" i="11"/>
  <c r="H30" i="11"/>
  <c r="F30" i="11"/>
  <c r="I30" i="11" s="1"/>
  <c r="H29" i="11"/>
  <c r="F29" i="11"/>
  <c r="I29" i="11" s="1"/>
  <c r="I28" i="11"/>
  <c r="H28" i="11"/>
  <c r="F28" i="11"/>
  <c r="H27" i="11"/>
  <c r="F27" i="11"/>
  <c r="I27" i="11" s="1"/>
  <c r="H26" i="11"/>
  <c r="F26" i="11"/>
  <c r="I26" i="11" s="1"/>
  <c r="I25" i="11"/>
  <c r="H25" i="11"/>
  <c r="F25" i="11"/>
  <c r="H24" i="11"/>
  <c r="F24" i="11"/>
  <c r="I24" i="11" s="1"/>
  <c r="H23" i="11"/>
  <c r="F23" i="11"/>
  <c r="I23" i="11" s="1"/>
  <c r="H22" i="11"/>
  <c r="F22" i="11"/>
  <c r="I22" i="11" s="1"/>
  <c r="H21" i="11"/>
  <c r="F21" i="11"/>
  <c r="I21" i="11" s="1"/>
  <c r="H20" i="11"/>
  <c r="F20" i="11"/>
  <c r="I20" i="11" s="1"/>
  <c r="H19" i="11"/>
  <c r="F19" i="11"/>
  <c r="I19" i="11" s="1"/>
  <c r="H18" i="11"/>
  <c r="F18" i="11"/>
  <c r="I18" i="11" s="1"/>
  <c r="H17" i="11"/>
  <c r="F17" i="11"/>
  <c r="I17" i="11" s="1"/>
  <c r="H16" i="11"/>
  <c r="F16" i="11"/>
  <c r="I16" i="11" s="1"/>
  <c r="H15" i="11"/>
  <c r="F15" i="11"/>
  <c r="I15" i="11" s="1"/>
  <c r="H14" i="11"/>
  <c r="F14" i="11"/>
  <c r="I14" i="11" s="1"/>
  <c r="H13" i="11"/>
  <c r="F13" i="11"/>
  <c r="I13" i="11" s="1"/>
  <c r="I12" i="11"/>
  <c r="H12" i="11"/>
  <c r="F12" i="11"/>
  <c r="H11" i="11"/>
  <c r="F11" i="11"/>
  <c r="I11" i="11" s="1"/>
  <c r="H10" i="11"/>
  <c r="F10" i="11"/>
  <c r="F105" i="11" l="1"/>
  <c r="F55" i="11"/>
  <c r="I55" i="11" s="1"/>
  <c r="I83" i="11"/>
  <c r="H80" i="11"/>
  <c r="H137" i="11"/>
  <c r="D139" i="11"/>
  <c r="C139" i="11"/>
  <c r="E139" i="11"/>
  <c r="H55" i="11"/>
  <c r="F32" i="11"/>
  <c r="I32" i="11" s="1"/>
  <c r="H32" i="11"/>
  <c r="I10" i="11"/>
  <c r="I105" i="11"/>
  <c r="F137" i="11"/>
  <c r="F139" i="11" s="1"/>
  <c r="G139" i="11"/>
  <c r="I65" i="11"/>
  <c r="I139" i="11" l="1"/>
  <c r="H139" i="11"/>
  <c r="I137" i="11"/>
  <c r="F135" i="10" l="1"/>
  <c r="D135" i="10"/>
  <c r="C135" i="10"/>
  <c r="B135" i="10"/>
  <c r="G133" i="10"/>
  <c r="E133" i="10"/>
  <c r="H133" i="10" s="1"/>
  <c r="G132" i="10"/>
  <c r="E132" i="10"/>
  <c r="H132" i="10" s="1"/>
  <c r="G131" i="10"/>
  <c r="E131" i="10"/>
  <c r="H131" i="10" s="1"/>
  <c r="G130" i="10"/>
  <c r="E130" i="10"/>
  <c r="H130" i="10" s="1"/>
  <c r="G129" i="10"/>
  <c r="E129" i="10"/>
  <c r="H129" i="10" s="1"/>
  <c r="H128" i="10"/>
  <c r="G128" i="10"/>
  <c r="E128" i="10"/>
  <c r="G127" i="10"/>
  <c r="E127" i="10"/>
  <c r="H127" i="10" s="1"/>
  <c r="G126" i="10"/>
  <c r="E126" i="10"/>
  <c r="H126" i="10" s="1"/>
  <c r="G125" i="10"/>
  <c r="E125" i="10"/>
  <c r="H125" i="10" s="1"/>
  <c r="G124" i="10"/>
  <c r="E124" i="10"/>
  <c r="H124" i="10" s="1"/>
  <c r="H123" i="10"/>
  <c r="G123" i="10"/>
  <c r="E123" i="10"/>
  <c r="G122" i="10"/>
  <c r="E122" i="10"/>
  <c r="H122" i="10" s="1"/>
  <c r="G121" i="10"/>
  <c r="E121" i="10"/>
  <c r="H121" i="10" s="1"/>
  <c r="G120" i="10"/>
  <c r="E120" i="10"/>
  <c r="H120" i="10" s="1"/>
  <c r="G119" i="10"/>
  <c r="E119" i="10"/>
  <c r="H119" i="10" s="1"/>
  <c r="G118" i="10"/>
  <c r="E118" i="10"/>
  <c r="H118" i="10" s="1"/>
  <c r="G117" i="10"/>
  <c r="E117" i="10"/>
  <c r="H117" i="10" s="1"/>
  <c r="G116" i="10"/>
  <c r="E116" i="10"/>
  <c r="H116" i="10" s="1"/>
  <c r="G115" i="10"/>
  <c r="E115" i="10"/>
  <c r="H115" i="10" s="1"/>
  <c r="G114" i="10"/>
  <c r="E114" i="10"/>
  <c r="F104" i="10"/>
  <c r="D104" i="10"/>
  <c r="C104" i="10"/>
  <c r="B104" i="10"/>
  <c r="G102" i="10"/>
  <c r="E102" i="10"/>
  <c r="H102" i="10" s="1"/>
  <c r="H101" i="10"/>
  <c r="G101" i="10"/>
  <c r="E101" i="10"/>
  <c r="G100" i="10"/>
  <c r="E100" i="10"/>
  <c r="H100" i="10" s="1"/>
  <c r="G99" i="10"/>
  <c r="E99" i="10"/>
  <c r="H99" i="10" s="1"/>
  <c r="G98" i="10"/>
  <c r="E98" i="10"/>
  <c r="H98" i="10" s="1"/>
  <c r="G97" i="10"/>
  <c r="E97" i="10"/>
  <c r="H97" i="10" s="1"/>
  <c r="G96" i="10"/>
  <c r="E96" i="10"/>
  <c r="H96" i="10" s="1"/>
  <c r="G95" i="10"/>
  <c r="E95" i="10"/>
  <c r="H95" i="10" s="1"/>
  <c r="G94" i="10"/>
  <c r="E94" i="10"/>
  <c r="H94" i="10" s="1"/>
  <c r="G93" i="10"/>
  <c r="E93" i="10"/>
  <c r="H93" i="10" s="1"/>
  <c r="G92" i="10"/>
  <c r="E92" i="10"/>
  <c r="H92" i="10" s="1"/>
  <c r="G91" i="10"/>
  <c r="E91" i="10"/>
  <c r="H91" i="10" s="1"/>
  <c r="H90" i="10"/>
  <c r="G90" i="10"/>
  <c r="E90" i="10"/>
  <c r="G89" i="10"/>
  <c r="E89" i="10"/>
  <c r="H89" i="10" s="1"/>
  <c r="G88" i="10"/>
  <c r="E88" i="10"/>
  <c r="H88" i="10" s="1"/>
  <c r="G87" i="10"/>
  <c r="E87" i="10"/>
  <c r="H87" i="10" s="1"/>
  <c r="G86" i="10"/>
  <c r="E86" i="10"/>
  <c r="H86" i="10" s="1"/>
  <c r="H85" i="10"/>
  <c r="G85" i="10"/>
  <c r="E85" i="10"/>
  <c r="G84" i="10"/>
  <c r="E84" i="10"/>
  <c r="G83" i="10"/>
  <c r="E83" i="10"/>
  <c r="H83" i="10" s="1"/>
  <c r="G82" i="10"/>
  <c r="E82" i="10"/>
  <c r="H82" i="10" s="1"/>
  <c r="F79" i="10"/>
  <c r="D79" i="10"/>
  <c r="C79" i="10"/>
  <c r="B79" i="10"/>
  <c r="G77" i="10"/>
  <c r="E77" i="10"/>
  <c r="H77" i="10" s="1"/>
  <c r="G76" i="10"/>
  <c r="E76" i="10"/>
  <c r="H76" i="10" s="1"/>
  <c r="G75" i="10"/>
  <c r="E75" i="10"/>
  <c r="H75" i="10" s="1"/>
  <c r="G74" i="10"/>
  <c r="E74" i="10"/>
  <c r="H74" i="10" s="1"/>
  <c r="G73" i="10"/>
  <c r="E73" i="10"/>
  <c r="H73" i="10" s="1"/>
  <c r="G72" i="10"/>
  <c r="E72" i="10"/>
  <c r="H72" i="10" s="1"/>
  <c r="G71" i="10"/>
  <c r="E71" i="10"/>
  <c r="H71" i="10" s="1"/>
  <c r="H70" i="10"/>
  <c r="G70" i="10"/>
  <c r="E70" i="10"/>
  <c r="G69" i="10"/>
  <c r="E69" i="10"/>
  <c r="H69" i="10" s="1"/>
  <c r="G68" i="10"/>
  <c r="E68" i="10"/>
  <c r="H68" i="10" s="1"/>
  <c r="H67" i="10"/>
  <c r="G67" i="10"/>
  <c r="E67" i="10"/>
  <c r="G66" i="10"/>
  <c r="E66" i="10"/>
  <c r="H66" i="10" s="1"/>
  <c r="G65" i="10"/>
  <c r="E65" i="10"/>
  <c r="H65" i="10" s="1"/>
  <c r="G64" i="10"/>
  <c r="E64" i="10"/>
  <c r="H64" i="10" s="1"/>
  <c r="F54" i="10"/>
  <c r="G54" i="10" s="1"/>
  <c r="D54" i="10"/>
  <c r="C54" i="10"/>
  <c r="B54" i="10"/>
  <c r="G52" i="10"/>
  <c r="E52" i="10"/>
  <c r="H52" i="10" s="1"/>
  <c r="G51" i="10"/>
  <c r="E51" i="10"/>
  <c r="H51" i="10" s="1"/>
  <c r="G50" i="10"/>
  <c r="E50" i="10"/>
  <c r="H50" i="10" s="1"/>
  <c r="G49" i="10"/>
  <c r="E49" i="10"/>
  <c r="H49" i="10" s="1"/>
  <c r="H48" i="10"/>
  <c r="G48" i="10"/>
  <c r="E48" i="10"/>
  <c r="G47" i="10"/>
  <c r="E47" i="10"/>
  <c r="H47" i="10" s="1"/>
  <c r="G46" i="10"/>
  <c r="E46" i="10"/>
  <c r="H46" i="10" s="1"/>
  <c r="H45" i="10"/>
  <c r="G45" i="10"/>
  <c r="E45" i="10"/>
  <c r="G44" i="10"/>
  <c r="E44" i="10"/>
  <c r="H44" i="10" s="1"/>
  <c r="G43" i="10"/>
  <c r="E43" i="10"/>
  <c r="H43" i="10" s="1"/>
  <c r="G42" i="10"/>
  <c r="E42" i="10"/>
  <c r="H42" i="10" s="1"/>
  <c r="G41" i="10"/>
  <c r="E41" i="10"/>
  <c r="H41" i="10" s="1"/>
  <c r="G40" i="10"/>
  <c r="E40" i="10"/>
  <c r="H40" i="10" s="1"/>
  <c r="G39" i="10"/>
  <c r="E39" i="10"/>
  <c r="H39" i="10" s="1"/>
  <c r="G38" i="10"/>
  <c r="E38" i="10"/>
  <c r="H38" i="10" s="1"/>
  <c r="G37" i="10"/>
  <c r="E37" i="10"/>
  <c r="H37" i="10" s="1"/>
  <c r="G36" i="10"/>
  <c r="E36" i="10"/>
  <c r="H36" i="10" s="1"/>
  <c r="G35" i="10"/>
  <c r="E35" i="10"/>
  <c r="H35" i="10" s="1"/>
  <c r="G34" i="10"/>
  <c r="E34" i="10"/>
  <c r="E54" i="10" s="1"/>
  <c r="H54" i="10" s="1"/>
  <c r="F31" i="10"/>
  <c r="D31" i="10"/>
  <c r="C31" i="10"/>
  <c r="B31" i="10"/>
  <c r="B137" i="10" s="1"/>
  <c r="G29" i="10"/>
  <c r="E29" i="10"/>
  <c r="H29" i="10" s="1"/>
  <c r="G28" i="10"/>
  <c r="E28" i="10"/>
  <c r="H28" i="10" s="1"/>
  <c r="G27" i="10"/>
  <c r="E27" i="10"/>
  <c r="H27" i="10" s="1"/>
  <c r="G26" i="10"/>
  <c r="E26" i="10"/>
  <c r="H26" i="10" s="1"/>
  <c r="G25" i="10"/>
  <c r="E25" i="10"/>
  <c r="H25" i="10" s="1"/>
  <c r="G24" i="10"/>
  <c r="E24" i="10"/>
  <c r="H24" i="10" s="1"/>
  <c r="G23" i="10"/>
  <c r="E23" i="10"/>
  <c r="H23" i="10" s="1"/>
  <c r="H22" i="10"/>
  <c r="G22" i="10"/>
  <c r="E22" i="10"/>
  <c r="G21" i="10"/>
  <c r="E21" i="10"/>
  <c r="H21" i="10" s="1"/>
  <c r="G20" i="10"/>
  <c r="E20" i="10"/>
  <c r="H20" i="10" s="1"/>
  <c r="G19" i="10"/>
  <c r="E19" i="10"/>
  <c r="H19" i="10" s="1"/>
  <c r="G18" i="10"/>
  <c r="E18" i="10"/>
  <c r="H18" i="10" s="1"/>
  <c r="H17" i="10"/>
  <c r="G17" i="10"/>
  <c r="E17" i="10"/>
  <c r="G16" i="10"/>
  <c r="E16" i="10"/>
  <c r="H16" i="10" s="1"/>
  <c r="G15" i="10"/>
  <c r="E15" i="10"/>
  <c r="H15" i="10" s="1"/>
  <c r="G14" i="10"/>
  <c r="E14" i="10"/>
  <c r="H14" i="10" s="1"/>
  <c r="G13" i="10"/>
  <c r="E13" i="10"/>
  <c r="H13" i="10" s="1"/>
  <c r="G12" i="10"/>
  <c r="E12" i="10"/>
  <c r="H12" i="10" s="1"/>
  <c r="G11" i="10"/>
  <c r="E11" i="10"/>
  <c r="H11" i="10" s="1"/>
  <c r="G10" i="10"/>
  <c r="E10" i="10"/>
  <c r="H10" i="10" s="1"/>
  <c r="H9" i="10"/>
  <c r="G9" i="10"/>
  <c r="E9" i="10"/>
  <c r="C137" i="10" l="1"/>
  <c r="E104" i="10"/>
  <c r="D137" i="10"/>
  <c r="F137" i="10"/>
  <c r="G137" i="10" s="1"/>
  <c r="G79" i="10"/>
  <c r="E135" i="10"/>
  <c r="G135" i="10"/>
  <c r="E31" i="10"/>
  <c r="G31" i="10"/>
  <c r="H104" i="10"/>
  <c r="E79" i="10"/>
  <c r="H79" i="10" s="1"/>
  <c r="H84" i="10"/>
  <c r="G104" i="10"/>
  <c r="H114" i="10"/>
  <c r="H135" i="10"/>
  <c r="H34" i="10"/>
  <c r="E137" i="10" l="1"/>
  <c r="H137" i="10" s="1"/>
  <c r="H31" i="10"/>
  <c r="G134" i="7"/>
  <c r="E134" i="7"/>
  <c r="D134" i="7"/>
  <c r="C134" i="7"/>
  <c r="H132" i="7"/>
  <c r="F132" i="7"/>
  <c r="I132" i="7" s="1"/>
  <c r="H131" i="7"/>
  <c r="F131" i="7"/>
  <c r="I131" i="7" s="1"/>
  <c r="H130" i="7"/>
  <c r="F130" i="7"/>
  <c r="I130" i="7" s="1"/>
  <c r="H129" i="7"/>
  <c r="F129" i="7"/>
  <c r="I129" i="7" s="1"/>
  <c r="H128" i="7"/>
  <c r="F128" i="7"/>
  <c r="I128" i="7" s="1"/>
  <c r="H127" i="7"/>
  <c r="F127" i="7"/>
  <c r="I127" i="7" s="1"/>
  <c r="H126" i="7"/>
  <c r="F126" i="7"/>
  <c r="I126" i="7" s="1"/>
  <c r="H125" i="7"/>
  <c r="F125" i="7"/>
  <c r="I125" i="7" s="1"/>
  <c r="H124" i="7"/>
  <c r="F124" i="7"/>
  <c r="I124" i="7" s="1"/>
  <c r="H123" i="7"/>
  <c r="F123" i="7"/>
  <c r="I123" i="7" s="1"/>
  <c r="H122" i="7"/>
  <c r="F122" i="7"/>
  <c r="I122" i="7" s="1"/>
  <c r="H121" i="7"/>
  <c r="F121" i="7"/>
  <c r="I121" i="7" s="1"/>
  <c r="H120" i="7"/>
  <c r="F120" i="7"/>
  <c r="I120" i="7" s="1"/>
  <c r="H119" i="7"/>
  <c r="F119" i="7"/>
  <c r="I119" i="7" s="1"/>
  <c r="H118" i="7"/>
  <c r="F118" i="7"/>
  <c r="I118" i="7" s="1"/>
  <c r="H117" i="7"/>
  <c r="F117" i="7"/>
  <c r="I117" i="7" s="1"/>
  <c r="H116" i="7"/>
  <c r="F116" i="7"/>
  <c r="I116" i="7" s="1"/>
  <c r="H115" i="7"/>
  <c r="F115" i="7"/>
  <c r="I115" i="7" s="1"/>
  <c r="H114" i="7"/>
  <c r="F114" i="7"/>
  <c r="I114" i="7" s="1"/>
  <c r="H113" i="7"/>
  <c r="F113" i="7"/>
  <c r="I113" i="7" s="1"/>
  <c r="H112" i="7"/>
  <c r="F112" i="7"/>
  <c r="G102" i="7"/>
  <c r="E102" i="7"/>
  <c r="D102" i="7"/>
  <c r="C102" i="7"/>
  <c r="H100" i="7"/>
  <c r="F100" i="7"/>
  <c r="I100" i="7" s="1"/>
  <c r="H99" i="7"/>
  <c r="F99" i="7"/>
  <c r="I99" i="7" s="1"/>
  <c r="H98" i="7"/>
  <c r="F98" i="7"/>
  <c r="I98" i="7" s="1"/>
  <c r="H97" i="7"/>
  <c r="F97" i="7"/>
  <c r="I97" i="7" s="1"/>
  <c r="H96" i="7"/>
  <c r="F96" i="7"/>
  <c r="I96" i="7" s="1"/>
  <c r="H95" i="7"/>
  <c r="F95" i="7"/>
  <c r="I95" i="7" s="1"/>
  <c r="H94" i="7"/>
  <c r="F94" i="7"/>
  <c r="I94" i="7" s="1"/>
  <c r="H93" i="7"/>
  <c r="F93" i="7"/>
  <c r="I93" i="7" s="1"/>
  <c r="H92" i="7"/>
  <c r="F92" i="7"/>
  <c r="I92" i="7" s="1"/>
  <c r="H91" i="7"/>
  <c r="F91" i="7"/>
  <c r="I91" i="7" s="1"/>
  <c r="H90" i="7"/>
  <c r="F90" i="7"/>
  <c r="I90" i="7" s="1"/>
  <c r="H89" i="7"/>
  <c r="F89" i="7"/>
  <c r="I89" i="7" s="1"/>
  <c r="H88" i="7"/>
  <c r="F88" i="7"/>
  <c r="I88" i="7" s="1"/>
  <c r="H87" i="7"/>
  <c r="F87" i="7"/>
  <c r="I87" i="7" s="1"/>
  <c r="H86" i="7"/>
  <c r="F86" i="7"/>
  <c r="I86" i="7" s="1"/>
  <c r="H85" i="7"/>
  <c r="F85" i="7"/>
  <c r="I85" i="7" s="1"/>
  <c r="H84" i="7"/>
  <c r="F84" i="7"/>
  <c r="I84" i="7" s="1"/>
  <c r="H83" i="7"/>
  <c r="F83" i="7"/>
  <c r="I83" i="7" s="1"/>
  <c r="H82" i="7"/>
  <c r="F82" i="7"/>
  <c r="I82" i="7" s="1"/>
  <c r="H81" i="7"/>
  <c r="F81" i="7"/>
  <c r="I81" i="7" s="1"/>
  <c r="I80" i="7"/>
  <c r="H80" i="7"/>
  <c r="G77" i="7"/>
  <c r="E77" i="7"/>
  <c r="D77" i="7"/>
  <c r="C77" i="7"/>
  <c r="H75" i="7"/>
  <c r="F75" i="7"/>
  <c r="I75" i="7" s="1"/>
  <c r="H74" i="7"/>
  <c r="F74" i="7"/>
  <c r="I74" i="7" s="1"/>
  <c r="H73" i="7"/>
  <c r="F73" i="7"/>
  <c r="I73" i="7" s="1"/>
  <c r="H72" i="7"/>
  <c r="F72" i="7"/>
  <c r="I72" i="7" s="1"/>
  <c r="H71" i="7"/>
  <c r="F71" i="7"/>
  <c r="I71" i="7" s="1"/>
  <c r="H70" i="7"/>
  <c r="F70" i="7"/>
  <c r="I70" i="7" s="1"/>
  <c r="H69" i="7"/>
  <c r="F69" i="7"/>
  <c r="I69" i="7" s="1"/>
  <c r="H68" i="7"/>
  <c r="F68" i="7"/>
  <c r="I68" i="7" s="1"/>
  <c r="H67" i="7"/>
  <c r="F67" i="7"/>
  <c r="I67" i="7" s="1"/>
  <c r="H66" i="7"/>
  <c r="F66" i="7"/>
  <c r="I66" i="7" s="1"/>
  <c r="H65" i="7"/>
  <c r="F65" i="7"/>
  <c r="I65" i="7" s="1"/>
  <c r="H64" i="7"/>
  <c r="F64" i="7"/>
  <c r="I64" i="7" s="1"/>
  <c r="H63" i="7"/>
  <c r="F63" i="7"/>
  <c r="I63" i="7" s="1"/>
  <c r="H62" i="7"/>
  <c r="F62" i="7"/>
  <c r="G52" i="7"/>
  <c r="E52" i="7"/>
  <c r="D52" i="7"/>
  <c r="C52" i="7"/>
  <c r="H50" i="7"/>
  <c r="F50" i="7"/>
  <c r="I50" i="7" s="1"/>
  <c r="H49" i="7"/>
  <c r="F49" i="7"/>
  <c r="I49" i="7" s="1"/>
  <c r="H48" i="7"/>
  <c r="F48" i="7"/>
  <c r="I48" i="7" s="1"/>
  <c r="H47" i="7"/>
  <c r="F47" i="7"/>
  <c r="I47" i="7" s="1"/>
  <c r="H46" i="7"/>
  <c r="F46" i="7"/>
  <c r="I46" i="7" s="1"/>
  <c r="H45" i="7"/>
  <c r="F45" i="7"/>
  <c r="I45" i="7" s="1"/>
  <c r="H44" i="7"/>
  <c r="F44" i="7"/>
  <c r="I44" i="7" s="1"/>
  <c r="H43" i="7"/>
  <c r="F43" i="7"/>
  <c r="I43" i="7" s="1"/>
  <c r="H42" i="7"/>
  <c r="F42" i="7"/>
  <c r="I42" i="7" s="1"/>
  <c r="H41" i="7"/>
  <c r="F41" i="7"/>
  <c r="I41" i="7" s="1"/>
  <c r="H40" i="7"/>
  <c r="F40" i="7"/>
  <c r="I40" i="7" s="1"/>
  <c r="H39" i="7"/>
  <c r="F39" i="7"/>
  <c r="I39" i="7" s="1"/>
  <c r="I38" i="7"/>
  <c r="H38" i="7"/>
  <c r="H37" i="7"/>
  <c r="F37" i="7"/>
  <c r="I37" i="7" s="1"/>
  <c r="H36" i="7"/>
  <c r="F36" i="7"/>
  <c r="I36" i="7" s="1"/>
  <c r="H35" i="7"/>
  <c r="F35" i="7"/>
  <c r="I35" i="7" s="1"/>
  <c r="H34" i="7"/>
  <c r="F34" i="7"/>
  <c r="I34" i="7" s="1"/>
  <c r="H33" i="7"/>
  <c r="F33" i="7"/>
  <c r="G30" i="7"/>
  <c r="E30" i="7"/>
  <c r="E136" i="7" s="1"/>
  <c r="D30" i="7"/>
  <c r="C30" i="7"/>
  <c r="H28" i="7"/>
  <c r="F28" i="7"/>
  <c r="I28" i="7" s="1"/>
  <c r="H27" i="7"/>
  <c r="F27" i="7"/>
  <c r="I27" i="7" s="1"/>
  <c r="H26" i="7"/>
  <c r="F26" i="7"/>
  <c r="I26" i="7" s="1"/>
  <c r="H25" i="7"/>
  <c r="F25" i="7"/>
  <c r="I25" i="7" s="1"/>
  <c r="H24" i="7"/>
  <c r="F24" i="7"/>
  <c r="I24" i="7" s="1"/>
  <c r="H23" i="7"/>
  <c r="F23" i="7"/>
  <c r="I23" i="7" s="1"/>
  <c r="H22" i="7"/>
  <c r="F22" i="7"/>
  <c r="I22" i="7" s="1"/>
  <c r="H21" i="7"/>
  <c r="F21" i="7"/>
  <c r="I21" i="7" s="1"/>
  <c r="H20" i="7"/>
  <c r="F20" i="7"/>
  <c r="I20" i="7" s="1"/>
  <c r="H19" i="7"/>
  <c r="F19" i="7"/>
  <c r="I19" i="7" s="1"/>
  <c r="H18" i="7"/>
  <c r="F18" i="7"/>
  <c r="I18" i="7" s="1"/>
  <c r="H17" i="7"/>
  <c r="F17" i="7"/>
  <c r="I17" i="7" s="1"/>
  <c r="H16" i="7"/>
  <c r="F16" i="7"/>
  <c r="I16" i="7" s="1"/>
  <c r="H15" i="7"/>
  <c r="F15" i="7"/>
  <c r="I15" i="7" s="1"/>
  <c r="H14" i="7"/>
  <c r="F14" i="7"/>
  <c r="I14" i="7" s="1"/>
  <c r="H13" i="7"/>
  <c r="F13" i="7"/>
  <c r="I13" i="7" s="1"/>
  <c r="H12" i="7"/>
  <c r="F12" i="7"/>
  <c r="I12" i="7" s="1"/>
  <c r="H11" i="7"/>
  <c r="F11" i="7"/>
  <c r="I11" i="7" s="1"/>
  <c r="H10" i="7"/>
  <c r="F10" i="7"/>
  <c r="I10" i="7" s="1"/>
  <c r="H9" i="7"/>
  <c r="F9" i="7"/>
  <c r="I9" i="7" s="1"/>
  <c r="G134" i="6"/>
  <c r="F134" i="6"/>
  <c r="E134" i="6"/>
  <c r="D134" i="6"/>
  <c r="C134" i="6"/>
  <c r="I132" i="6"/>
  <c r="H132" i="6"/>
  <c r="I131" i="6"/>
  <c r="H131" i="6"/>
  <c r="I130" i="6"/>
  <c r="H130" i="6"/>
  <c r="I129" i="6"/>
  <c r="H129" i="6"/>
  <c r="I128" i="6"/>
  <c r="H128" i="6"/>
  <c r="I127" i="6"/>
  <c r="H127" i="6"/>
  <c r="I126" i="6"/>
  <c r="H126" i="6"/>
  <c r="I125" i="6"/>
  <c r="H125" i="6"/>
  <c r="I124" i="6"/>
  <c r="H124" i="6"/>
  <c r="I123" i="6"/>
  <c r="H123" i="6"/>
  <c r="I122" i="6"/>
  <c r="H122" i="6"/>
  <c r="I121" i="6"/>
  <c r="H121" i="6"/>
  <c r="I120" i="6"/>
  <c r="H120" i="6"/>
  <c r="I119" i="6"/>
  <c r="H119" i="6"/>
  <c r="I118" i="6"/>
  <c r="H118" i="6"/>
  <c r="I117" i="6"/>
  <c r="H117" i="6"/>
  <c r="I116" i="6"/>
  <c r="H116" i="6"/>
  <c r="I115" i="6"/>
  <c r="H115" i="6"/>
  <c r="I114" i="6"/>
  <c r="H114" i="6"/>
  <c r="I113" i="6"/>
  <c r="H113" i="6"/>
  <c r="H103" i="6"/>
  <c r="G103" i="6"/>
  <c r="F103" i="6"/>
  <c r="E103" i="6"/>
  <c r="D103" i="6"/>
  <c r="C103" i="6"/>
  <c r="I101" i="6"/>
  <c r="H101" i="6"/>
  <c r="I100" i="6"/>
  <c r="H100" i="6"/>
  <c r="I99" i="6"/>
  <c r="H99" i="6"/>
  <c r="I98" i="6"/>
  <c r="H98" i="6"/>
  <c r="I97" i="6"/>
  <c r="H97" i="6"/>
  <c r="I96" i="6"/>
  <c r="H96" i="6"/>
  <c r="I95" i="6"/>
  <c r="H95" i="6"/>
  <c r="I94" i="6"/>
  <c r="H94" i="6"/>
  <c r="I93" i="6"/>
  <c r="H93" i="6"/>
  <c r="I92" i="6"/>
  <c r="H92" i="6"/>
  <c r="I91" i="6"/>
  <c r="H91" i="6"/>
  <c r="I90" i="6"/>
  <c r="H90" i="6"/>
  <c r="I89" i="6"/>
  <c r="H89" i="6"/>
  <c r="I88" i="6"/>
  <c r="H88" i="6"/>
  <c r="I87" i="6"/>
  <c r="H87" i="6"/>
  <c r="I86" i="6"/>
  <c r="H86" i="6"/>
  <c r="I85" i="6"/>
  <c r="H85" i="6"/>
  <c r="I84" i="6"/>
  <c r="H84" i="6"/>
  <c r="I83" i="6"/>
  <c r="H83" i="6"/>
  <c r="I82" i="6"/>
  <c r="H82" i="6"/>
  <c r="I81" i="6"/>
  <c r="H81" i="6"/>
  <c r="G78" i="6"/>
  <c r="I78" i="6" s="1"/>
  <c r="F78" i="6"/>
  <c r="E78" i="6"/>
  <c r="D78" i="6"/>
  <c r="C78" i="6"/>
  <c r="I76" i="6"/>
  <c r="H76" i="6"/>
  <c r="I75" i="6"/>
  <c r="H75" i="6"/>
  <c r="I74" i="6"/>
  <c r="H74" i="6"/>
  <c r="I73" i="6"/>
  <c r="H73" i="6"/>
  <c r="I72" i="6"/>
  <c r="H72" i="6"/>
  <c r="I71" i="6"/>
  <c r="H71" i="6"/>
  <c r="I70" i="6"/>
  <c r="H70" i="6"/>
  <c r="I69" i="6"/>
  <c r="H69" i="6"/>
  <c r="I68" i="6"/>
  <c r="H68" i="6"/>
  <c r="I67" i="6"/>
  <c r="H67" i="6"/>
  <c r="I66" i="6"/>
  <c r="H66" i="6"/>
  <c r="I65" i="6"/>
  <c r="H65" i="6"/>
  <c r="I64" i="6"/>
  <c r="H64" i="6"/>
  <c r="I63" i="6"/>
  <c r="H63" i="6"/>
  <c r="G53" i="6"/>
  <c r="E53" i="6"/>
  <c r="D53" i="6"/>
  <c r="C53" i="6"/>
  <c r="H51" i="6"/>
  <c r="F51" i="6"/>
  <c r="I51" i="6" s="1"/>
  <c r="H50" i="6"/>
  <c r="F50" i="6"/>
  <c r="I50" i="6" s="1"/>
  <c r="H49" i="6"/>
  <c r="F49" i="6"/>
  <c r="I49" i="6" s="1"/>
  <c r="H48" i="6"/>
  <c r="F48" i="6"/>
  <c r="I48" i="6" s="1"/>
  <c r="H47" i="6"/>
  <c r="F47" i="6"/>
  <c r="I47" i="6" s="1"/>
  <c r="H46" i="6"/>
  <c r="F46" i="6"/>
  <c r="I46" i="6" s="1"/>
  <c r="H45" i="6"/>
  <c r="F45" i="6"/>
  <c r="I45" i="6" s="1"/>
  <c r="H44" i="6"/>
  <c r="F44" i="6"/>
  <c r="I44" i="6" s="1"/>
  <c r="H43" i="6"/>
  <c r="F43" i="6"/>
  <c r="I43" i="6" s="1"/>
  <c r="H42" i="6"/>
  <c r="F42" i="6"/>
  <c r="I42" i="6" s="1"/>
  <c r="H41" i="6"/>
  <c r="F41" i="6"/>
  <c r="I41" i="6" s="1"/>
  <c r="H40" i="6"/>
  <c r="F40" i="6"/>
  <c r="I40" i="6" s="1"/>
  <c r="H39" i="6"/>
  <c r="F39" i="6"/>
  <c r="I39" i="6" s="1"/>
  <c r="H38" i="6"/>
  <c r="F38" i="6"/>
  <c r="I38" i="6" s="1"/>
  <c r="H37" i="6"/>
  <c r="F37" i="6"/>
  <c r="I37" i="6" s="1"/>
  <c r="H36" i="6"/>
  <c r="F36" i="6"/>
  <c r="I36" i="6" s="1"/>
  <c r="H35" i="6"/>
  <c r="F35" i="6"/>
  <c r="I35" i="6" s="1"/>
  <c r="I34" i="6"/>
  <c r="H34" i="6"/>
  <c r="H33" i="6"/>
  <c r="F33" i="6"/>
  <c r="G30" i="6"/>
  <c r="F30" i="6"/>
  <c r="E30" i="6"/>
  <c r="D30" i="6"/>
  <c r="C30" i="6"/>
  <c r="I28" i="6"/>
  <c r="H28" i="6"/>
  <c r="I27" i="6"/>
  <c r="H27" i="6"/>
  <c r="I26" i="6"/>
  <c r="H26" i="6"/>
  <c r="I25" i="6"/>
  <c r="H25" i="6"/>
  <c r="I24" i="6"/>
  <c r="H24" i="6"/>
  <c r="I23" i="6"/>
  <c r="H23" i="6"/>
  <c r="I22" i="6"/>
  <c r="H22" i="6"/>
  <c r="I21" i="6"/>
  <c r="H21" i="6"/>
  <c r="I20" i="6"/>
  <c r="H20" i="6"/>
  <c r="I19" i="6"/>
  <c r="H19" i="6"/>
  <c r="I18" i="6"/>
  <c r="H18" i="6"/>
  <c r="I17" i="6"/>
  <c r="H17" i="6"/>
  <c r="I16" i="6"/>
  <c r="H16" i="6"/>
  <c r="I15" i="6"/>
  <c r="H15" i="6"/>
  <c r="I14" i="6"/>
  <c r="H14" i="6"/>
  <c r="I13" i="6"/>
  <c r="H13" i="6"/>
  <c r="I12" i="6"/>
  <c r="H12" i="6"/>
  <c r="I11" i="6"/>
  <c r="H11" i="6"/>
  <c r="I10" i="6"/>
  <c r="H10" i="6"/>
  <c r="I9" i="6"/>
  <c r="H9" i="6"/>
  <c r="D136" i="6" l="1"/>
  <c r="C136" i="7"/>
  <c r="D136" i="7"/>
  <c r="F53" i="6"/>
  <c r="I53" i="6" s="1"/>
  <c r="E136" i="6"/>
  <c r="H53" i="6"/>
  <c r="C136" i="6"/>
  <c r="I30" i="6"/>
  <c r="F136" i="6"/>
  <c r="I103" i="6"/>
  <c r="I134" i="6"/>
  <c r="F134" i="7"/>
  <c r="F52" i="7"/>
  <c r="I52" i="7" s="1"/>
  <c r="F77" i="7"/>
  <c r="I77" i="7" s="1"/>
  <c r="H77" i="7"/>
  <c r="I134" i="7"/>
  <c r="F30" i="7"/>
  <c r="I30" i="7" s="1"/>
  <c r="H30" i="7"/>
  <c r="I33" i="7"/>
  <c r="H52" i="7"/>
  <c r="I62" i="7"/>
  <c r="F102" i="7"/>
  <c r="I102" i="7" s="1"/>
  <c r="H102" i="7"/>
  <c r="I112" i="7"/>
  <c r="H134" i="7"/>
  <c r="G136" i="7"/>
  <c r="H30" i="6"/>
  <c r="I33" i="6"/>
  <c r="H78" i="6"/>
  <c r="H134" i="6"/>
  <c r="G136" i="6"/>
  <c r="H136" i="7" l="1"/>
  <c r="F136" i="7"/>
  <c r="I136" i="7" s="1"/>
  <c r="H136" i="6"/>
  <c r="I136" i="6"/>
  <c r="E129" i="1"/>
  <c r="F129" i="1" s="1"/>
  <c r="D129" i="1"/>
  <c r="F132" i="1"/>
  <c r="F131" i="1"/>
  <c r="F130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01" i="1" l="1"/>
  <c r="I101" i="1" s="1"/>
  <c r="F100" i="1"/>
  <c r="I100" i="1" s="1"/>
  <c r="F99" i="1"/>
  <c r="I99" i="1" s="1"/>
  <c r="F98" i="1"/>
  <c r="I98" i="1" s="1"/>
  <c r="F97" i="1"/>
  <c r="F96" i="1"/>
  <c r="F95" i="1"/>
  <c r="I95" i="1" s="1"/>
  <c r="F94" i="1"/>
  <c r="F93" i="1"/>
  <c r="F92" i="1"/>
  <c r="F91" i="1"/>
  <c r="I91" i="1" s="1"/>
  <c r="F90" i="1"/>
  <c r="I90" i="1" s="1"/>
  <c r="F89" i="1"/>
  <c r="I89" i="1" s="1"/>
  <c r="F88" i="1"/>
  <c r="I88" i="1" s="1"/>
  <c r="F87" i="1"/>
  <c r="F86" i="1"/>
  <c r="I86" i="1" s="1"/>
  <c r="F85" i="1"/>
  <c r="F84" i="1"/>
  <c r="F83" i="1"/>
  <c r="I83" i="1" s="1"/>
  <c r="F82" i="1"/>
  <c r="F81" i="1"/>
  <c r="F76" i="1"/>
  <c r="I76" i="1" s="1"/>
  <c r="F72" i="1"/>
  <c r="F75" i="1"/>
  <c r="I75" i="1" s="1"/>
  <c r="F74" i="1"/>
  <c r="F73" i="1"/>
  <c r="F71" i="1"/>
  <c r="I71" i="1" s="1"/>
  <c r="F70" i="1"/>
  <c r="I70" i="1" s="1"/>
  <c r="F69" i="1"/>
  <c r="F68" i="1"/>
  <c r="I68" i="1" s="1"/>
  <c r="F67" i="1"/>
  <c r="I67" i="1" s="1"/>
  <c r="F66" i="1"/>
  <c r="F65" i="1"/>
  <c r="F64" i="1"/>
  <c r="F63" i="1"/>
  <c r="I63" i="1" s="1"/>
  <c r="F28" i="1"/>
  <c r="F27" i="1"/>
  <c r="F26" i="1"/>
  <c r="F25" i="1"/>
  <c r="F24" i="1"/>
  <c r="I24" i="1" s="1"/>
  <c r="F23" i="1"/>
  <c r="F22" i="1"/>
  <c r="F21" i="1"/>
  <c r="F20" i="1"/>
  <c r="I20" i="1" s="1"/>
  <c r="F18" i="1"/>
  <c r="I18" i="1" s="1"/>
  <c r="F17" i="1"/>
  <c r="I17" i="1" s="1"/>
  <c r="F16" i="1"/>
  <c r="F15" i="1"/>
  <c r="I15" i="1" s="1"/>
  <c r="F14" i="1"/>
  <c r="F13" i="1"/>
  <c r="I13" i="1" s="1"/>
  <c r="F12" i="1"/>
  <c r="F11" i="1"/>
  <c r="I11" i="1" s="1"/>
  <c r="F19" i="1"/>
  <c r="F10" i="1"/>
  <c r="I10" i="1" s="1"/>
  <c r="F9" i="1"/>
  <c r="I9" i="1" s="1"/>
  <c r="F34" i="1"/>
  <c r="I34" i="1" s="1"/>
  <c r="H113" i="1"/>
  <c r="I113" i="1"/>
  <c r="H114" i="1"/>
  <c r="I114" i="1"/>
  <c r="H115" i="1"/>
  <c r="I115" i="1"/>
  <c r="H116" i="1"/>
  <c r="I116" i="1"/>
  <c r="H117" i="1"/>
  <c r="I117" i="1"/>
  <c r="H118" i="1"/>
  <c r="I118" i="1"/>
  <c r="H119" i="1"/>
  <c r="I119" i="1"/>
  <c r="H120" i="1"/>
  <c r="I120" i="1"/>
  <c r="H121" i="1"/>
  <c r="I121" i="1"/>
  <c r="H122" i="1"/>
  <c r="I122" i="1"/>
  <c r="H123" i="1"/>
  <c r="I123" i="1"/>
  <c r="H124" i="1"/>
  <c r="I124" i="1"/>
  <c r="H125" i="1"/>
  <c r="I125" i="1"/>
  <c r="H126" i="1"/>
  <c r="I126" i="1"/>
  <c r="H127" i="1"/>
  <c r="I127" i="1"/>
  <c r="H128" i="1"/>
  <c r="I128" i="1"/>
  <c r="H129" i="1"/>
  <c r="I129" i="1"/>
  <c r="H130" i="1"/>
  <c r="I130" i="1"/>
  <c r="H131" i="1"/>
  <c r="I131" i="1"/>
  <c r="H132" i="1"/>
  <c r="I132" i="1"/>
  <c r="H44" i="1"/>
  <c r="F44" i="1"/>
  <c r="I44" i="1" s="1"/>
  <c r="H43" i="1"/>
  <c r="F43" i="1"/>
  <c r="I43" i="1" s="1"/>
  <c r="I81" i="1"/>
  <c r="F37" i="1"/>
  <c r="I37" i="1" s="1"/>
  <c r="H94" i="1"/>
  <c r="H76" i="1"/>
  <c r="I85" i="1"/>
  <c r="I66" i="1"/>
  <c r="H66" i="1"/>
  <c r="C30" i="1"/>
  <c r="D30" i="1"/>
  <c r="E30" i="1"/>
  <c r="F49" i="1"/>
  <c r="I49" i="1" s="1"/>
  <c r="H49" i="1"/>
  <c r="F48" i="1"/>
  <c r="I48" i="1" s="1"/>
  <c r="H48" i="1"/>
  <c r="F47" i="1"/>
  <c r="I47" i="1" s="1"/>
  <c r="H47" i="1"/>
  <c r="F46" i="1"/>
  <c r="I46" i="1" s="1"/>
  <c r="H46" i="1"/>
  <c r="H15" i="1"/>
  <c r="G30" i="1"/>
  <c r="I22" i="1"/>
  <c r="I19" i="1"/>
  <c r="I14" i="1"/>
  <c r="I16" i="1"/>
  <c r="I21" i="1"/>
  <c r="I23" i="1"/>
  <c r="I26" i="1"/>
  <c r="I27" i="1"/>
  <c r="I28" i="1"/>
  <c r="I97" i="1"/>
  <c r="I96" i="1"/>
  <c r="I93" i="1"/>
  <c r="I87" i="1"/>
  <c r="I84" i="1"/>
  <c r="I74" i="1"/>
  <c r="I73" i="1"/>
  <c r="I69" i="1"/>
  <c r="I65" i="1"/>
  <c r="I64" i="1"/>
  <c r="F51" i="1"/>
  <c r="I51" i="1" s="1"/>
  <c r="F50" i="1"/>
  <c r="I50" i="1" s="1"/>
  <c r="F45" i="1"/>
  <c r="I45" i="1" s="1"/>
  <c r="F41" i="1"/>
  <c r="I41" i="1" s="1"/>
  <c r="F42" i="1"/>
  <c r="I42" i="1" s="1"/>
  <c r="F40" i="1"/>
  <c r="I40" i="1" s="1"/>
  <c r="F38" i="1"/>
  <c r="I38" i="1" s="1"/>
  <c r="F36" i="1"/>
  <c r="I36" i="1" s="1"/>
  <c r="F35" i="1"/>
  <c r="I35" i="1" s="1"/>
  <c r="F39" i="1"/>
  <c r="I39" i="1" s="1"/>
  <c r="F33" i="1"/>
  <c r="I33" i="1" s="1"/>
  <c r="H100" i="1"/>
  <c r="H21" i="1"/>
  <c r="H14" i="1"/>
  <c r="G53" i="1"/>
  <c r="G78" i="1"/>
  <c r="G103" i="1"/>
  <c r="G134" i="1"/>
  <c r="C53" i="1"/>
  <c r="C78" i="1"/>
  <c r="C103" i="1"/>
  <c r="C134" i="1"/>
  <c r="E53" i="1"/>
  <c r="E78" i="1"/>
  <c r="E103" i="1"/>
  <c r="E134" i="1"/>
  <c r="D53" i="1"/>
  <c r="D78" i="1"/>
  <c r="D103" i="1"/>
  <c r="D134" i="1"/>
  <c r="H101" i="1"/>
  <c r="H99" i="1"/>
  <c r="H98" i="1"/>
  <c r="H97" i="1"/>
  <c r="H96" i="1"/>
  <c r="H95" i="1"/>
  <c r="H93" i="1"/>
  <c r="I92" i="1"/>
  <c r="H92" i="1"/>
  <c r="H91" i="1"/>
  <c r="H90" i="1"/>
  <c r="H89" i="1"/>
  <c r="H88" i="1"/>
  <c r="H87" i="1"/>
  <c r="H86" i="1"/>
  <c r="H85" i="1"/>
  <c r="H84" i="1"/>
  <c r="H83" i="1"/>
  <c r="H82" i="1"/>
  <c r="H81" i="1"/>
  <c r="I72" i="1"/>
  <c r="H72" i="1"/>
  <c r="H75" i="1"/>
  <c r="H74" i="1"/>
  <c r="H73" i="1"/>
  <c r="H71" i="1"/>
  <c r="H70" i="1"/>
  <c r="H69" i="1"/>
  <c r="H68" i="1"/>
  <c r="H67" i="1"/>
  <c r="H65" i="1"/>
  <c r="H64" i="1"/>
  <c r="H63" i="1"/>
  <c r="H51" i="1"/>
  <c r="H50" i="1"/>
  <c r="H45" i="1"/>
  <c r="H41" i="1"/>
  <c r="H42" i="1"/>
  <c r="H40" i="1"/>
  <c r="H38" i="1"/>
  <c r="H37" i="1"/>
  <c r="H36" i="1"/>
  <c r="H35" i="1"/>
  <c r="H39" i="1"/>
  <c r="H34" i="1"/>
  <c r="H33" i="1"/>
  <c r="H28" i="1"/>
  <c r="H27" i="1"/>
  <c r="H26" i="1"/>
  <c r="I25" i="1"/>
  <c r="H25" i="1"/>
  <c r="H23" i="1"/>
  <c r="H20" i="1"/>
  <c r="H18" i="1"/>
  <c r="H24" i="1"/>
  <c r="H17" i="1"/>
  <c r="H16" i="1"/>
  <c r="H13" i="1"/>
  <c r="I12" i="1"/>
  <c r="H12" i="1"/>
  <c r="H11" i="1"/>
  <c r="H19" i="1"/>
  <c r="H22" i="1"/>
  <c r="H10" i="1"/>
  <c r="H9" i="1"/>
  <c r="F134" i="1"/>
  <c r="F78" i="1" l="1"/>
  <c r="H30" i="1"/>
  <c r="F30" i="1"/>
  <c r="I30" i="1" s="1"/>
  <c r="C136" i="1"/>
  <c r="H134" i="1"/>
  <c r="H78" i="1"/>
  <c r="E136" i="1"/>
  <c r="I134" i="1"/>
  <c r="I78" i="1"/>
  <c r="H53" i="1"/>
  <c r="I94" i="1"/>
  <c r="D136" i="1"/>
  <c r="H103" i="1"/>
  <c r="G136" i="1"/>
  <c r="F103" i="1"/>
  <c r="I103" i="1" s="1"/>
  <c r="F53" i="1"/>
  <c r="I82" i="1"/>
  <c r="H136" i="1" l="1"/>
  <c r="I53" i="1"/>
  <c r="F136" i="1"/>
  <c r="I136" i="1" s="1"/>
</calcChain>
</file>

<file path=xl/sharedStrings.xml><?xml version="1.0" encoding="utf-8"?>
<sst xmlns="http://schemas.openxmlformats.org/spreadsheetml/2006/main" count="2606" uniqueCount="446">
  <si>
    <t xml:space="preserve"> </t>
  </si>
  <si>
    <t>REVENUE CATEGORIES (DOLLARS)</t>
  </si>
  <si>
    <t xml:space="preserve">                CHARITY CARE</t>
  </si>
  <si>
    <t>LIC</t>
  </si>
  <si>
    <t>MEDICAL</t>
  </si>
  <si>
    <t>ASSISTANCE #</t>
  </si>
  <si>
    <t>ADJUSTED</t>
  </si>
  <si>
    <t>REVENUE</t>
  </si>
  <si>
    <t>Auburn Regional Medical Center</t>
  </si>
  <si>
    <t xml:space="preserve">BHC Fairfax Hospital </t>
  </si>
  <si>
    <t>Evergreen Hospital Medical Center</t>
  </si>
  <si>
    <t>Harborview Medical Center</t>
  </si>
  <si>
    <t>Highline Community Hospital</t>
  </si>
  <si>
    <t>Northwest Hospital</t>
  </si>
  <si>
    <t>Overlake Hospital Medical Center</t>
  </si>
  <si>
    <t>Regional Hospital for Resp/Complex Care</t>
  </si>
  <si>
    <t>Saint Francis Community Hospital</t>
  </si>
  <si>
    <t>University of Washington Medical Center</t>
  </si>
  <si>
    <t>Valley Medical Center - Renton</t>
  </si>
  <si>
    <t>Virginia Mason Medical Center</t>
  </si>
  <si>
    <t>KING COUNTY TOTALS</t>
  </si>
  <si>
    <t>Cascade Valley Hospital</t>
  </si>
  <si>
    <t>Harrison Memorial Hospital</t>
  </si>
  <si>
    <t>Island Hospital</t>
  </si>
  <si>
    <t>Mary Bridge Children's Health Center</t>
  </si>
  <si>
    <t>Saint Clare Hospital</t>
  </si>
  <si>
    <t>Saint Joseph Medical Center - Tacoma</t>
  </si>
  <si>
    <t>Valley General Hospital - Monroe</t>
  </si>
  <si>
    <t>Whidbey General Hospital</t>
  </si>
  <si>
    <t>PUGET SOUND REGION TOTALS</t>
  </si>
  <si>
    <t>Capital Medical Center</t>
  </si>
  <si>
    <t>Grays Harbor Community Hospital</t>
  </si>
  <si>
    <t>Mason General Hospital</t>
  </si>
  <si>
    <t>Morton General Hospital</t>
  </si>
  <si>
    <t>PeaceHealth Saint John Medical Center</t>
  </si>
  <si>
    <t>Providence Centralia Hospital</t>
  </si>
  <si>
    <t>Providence Saint Peter Hospital</t>
  </si>
  <si>
    <t>Skyline Hospital</t>
  </si>
  <si>
    <t>SOUTHWEST WASH REGION TOTALS</t>
  </si>
  <si>
    <t>Central Washington Hospital</t>
  </si>
  <si>
    <t>Columbia Basin Hospital</t>
  </si>
  <si>
    <t>Coulee Community Hospital</t>
  </si>
  <si>
    <t>Kadlec Medical Center</t>
  </si>
  <si>
    <t>Kennewick General Hospital</t>
  </si>
  <si>
    <t>Lake Chelan Community Hospital</t>
  </si>
  <si>
    <t>Lourdes Counseling Center</t>
  </si>
  <si>
    <t>Lourdes Medical Center</t>
  </si>
  <si>
    <t>Mid Valley Hospital</t>
  </si>
  <si>
    <t>North Valley Hospital</t>
  </si>
  <si>
    <t>Okanogan-Douglas Hospital</t>
  </si>
  <si>
    <t>Quincy Valley Hospital</t>
  </si>
  <si>
    <t>Samaritan Hospital</t>
  </si>
  <si>
    <t>Sunnyside Community Hospital</t>
  </si>
  <si>
    <t>Yakima Valley Memorial Hospital</t>
  </si>
  <si>
    <t>CENTRAL WASH REGION TOTALS</t>
  </si>
  <si>
    <t>Dayton General Hospital</t>
  </si>
  <si>
    <t>Ferry County Memorial Hospital</t>
  </si>
  <si>
    <t>Garfield County Memorial Hospital</t>
  </si>
  <si>
    <t>Newport Community Hospital</t>
  </si>
  <si>
    <t>Odesssa Memorial Hospital</t>
  </si>
  <si>
    <t>Othello Community Hospital</t>
  </si>
  <si>
    <t>Saint Luke's Rehabilatation Institute</t>
  </si>
  <si>
    <t>Walla Walla General Hospital</t>
  </si>
  <si>
    <t>EASTERN WASH REGION TOTALS</t>
  </si>
  <si>
    <t>Source: Washington Department of Health</t>
  </si>
  <si>
    <t>Tacoma General Allenmore Hospital</t>
  </si>
  <si>
    <t>Seattle Cancer Care Alliance</t>
  </si>
  <si>
    <t>Wenatchee Valley Hospital</t>
  </si>
  <si>
    <t>CENTRAL WASHINGTON REGION (N=21)</t>
  </si>
  <si>
    <t xml:space="preserve">       TOTAL REVENUE, ADJUSTED REVENUE, AND AMOUNT OF CHARITY CARE AS A PERCENT OF TOTAL REVENUE AND </t>
  </si>
  <si>
    <t>Snoqualmie Valley Hospital</t>
  </si>
  <si>
    <t>Toppenish Community Hospital</t>
  </si>
  <si>
    <t>Yakima Regional Medical Center</t>
  </si>
  <si>
    <t>KING COUNTY  (N=20)</t>
  </si>
  <si>
    <t xml:space="preserve"> REGION /HOSPITAL </t>
  </si>
  <si>
    <t>Skagit Valley Hospital</t>
  </si>
  <si>
    <t>United General Hospital</t>
  </si>
  <si>
    <t>STATEWIDE TOTALS (N=94)</t>
  </si>
  <si>
    <t>Legacy Salmon Creek Hospital</t>
  </si>
  <si>
    <t>SOUTHWEST WASHINGTON REGION (N=14)</t>
  </si>
  <si>
    <t>Seattle Children's Hospital</t>
  </si>
  <si>
    <t>Swedish Medical Center - Cherry Hill</t>
  </si>
  <si>
    <t>Providence Regional Medical Center - Everett</t>
  </si>
  <si>
    <t>PeaceHealth Saint Joseph Hospital - Bellingham</t>
  </si>
  <si>
    <t>Providence Holy Family Hospital</t>
  </si>
  <si>
    <t>Providence Mount Carmel Hospital</t>
  </si>
  <si>
    <t>Providence Sacred Heart Medical Center</t>
  </si>
  <si>
    <t>Providence Saint Joseph's Hospital of Chewelah</t>
  </si>
  <si>
    <t>Providence Saint Mary Medical Center</t>
  </si>
  <si>
    <t>Pullman Regional Hospital</t>
  </si>
  <si>
    <t>TOTAL REVENUE</t>
  </si>
  <si>
    <t>(LESS) MEDICARE REVENUE</t>
  </si>
  <si>
    <t>(LESS) MEDICAL ASSISTANCE REVENUE</t>
  </si>
  <si>
    <t>ADJUSTED REVENUE</t>
  </si>
  <si>
    <t>CHARITY CARE</t>
  </si>
  <si>
    <t>% OF TOTAL REV</t>
  </si>
  <si>
    <t>% OF ADJ     REV</t>
  </si>
  <si>
    <t>Klickitat Valley Hospital</t>
  </si>
  <si>
    <t>NO.</t>
  </si>
  <si>
    <t>Navos (West Seattle Psychiatric Hospital)</t>
  </si>
  <si>
    <t>Willapa Harbor Hospital</t>
  </si>
  <si>
    <t>Jefferson Healthcare</t>
  </si>
  <si>
    <t>Cascade Medical Center</t>
  </si>
  <si>
    <t>Saint Anthony Hospital</t>
  </si>
  <si>
    <t>Swedish Edmonds</t>
  </si>
  <si>
    <t>East Adams Rural Hospital</t>
  </si>
  <si>
    <t>Lincoln Hospital</t>
  </si>
  <si>
    <t>PUGET SOUND REGION (Less King Co. N=19)</t>
  </si>
  <si>
    <t>EASTERN WASHINGTON REGION (N=20)</t>
  </si>
  <si>
    <t>Kindred Hospital Seattle</t>
  </si>
  <si>
    <t>Mark Reed Hospital</t>
  </si>
  <si>
    <t>Swedish Health Services - First Hill</t>
  </si>
  <si>
    <t>MultiCare Good Samaritan Hospital</t>
  </si>
  <si>
    <t>Olympic Medical Center</t>
  </si>
  <si>
    <t>PeaceHealth Southwest Medical Center</t>
  </si>
  <si>
    <t>Saint Elizabeth Hospital (formerly Enumclaw)</t>
  </si>
  <si>
    <t>Valley Hospital</t>
  </si>
  <si>
    <t>Whitman Medical Center</t>
  </si>
  <si>
    <t>Deaconess Hospital</t>
  </si>
  <si>
    <t>Kittitas Valley Hospital</t>
  </si>
  <si>
    <t xml:space="preserve">      ADJUSTED  REVENUE  FOR WASHINGTON HOSPITALS WITH FISCAL YEARS ENDING DURING CALENDAR YEAR 2010</t>
  </si>
  <si>
    <t>`</t>
  </si>
  <si>
    <t>Forks Community Hospital*</t>
  </si>
  <si>
    <t>Ocean Beach Hospital*</t>
  </si>
  <si>
    <t>PMH Medical Center*</t>
  </si>
  <si>
    <t>Tri-State Memorial Hospital*</t>
  </si>
  <si>
    <t>Tri-State Memorial Hospital</t>
  </si>
  <si>
    <t>*based on quarterly reports</t>
  </si>
  <si>
    <t xml:space="preserve">      ADJUSTED  REVENUE  FOR WASHINGTON HOSPITALS WITH FISCAL YEARS ENDING DURING CALENDAR YEAR 2009</t>
  </si>
  <si>
    <t>Enumclaw Community Hospital</t>
  </si>
  <si>
    <t>Forks Community Hospital</t>
  </si>
  <si>
    <t>Good Samaritan Hospital</t>
  </si>
  <si>
    <t>Olympic Memorial Hospital</t>
  </si>
  <si>
    <t>Ocean Beach Hospital</t>
  </si>
  <si>
    <t>Southwest Medical Center</t>
  </si>
  <si>
    <t>Kittitas Valley Hospital*</t>
  </si>
  <si>
    <t>Prosser Memorial Hospital**</t>
  </si>
  <si>
    <t>Deaconess Medical Center</t>
  </si>
  <si>
    <t xml:space="preserve">Valley Hospital and Medical Center </t>
  </si>
  <si>
    <t>Whitman Community Hospital</t>
  </si>
  <si>
    <t>*estimated based on quarterly reports</t>
  </si>
  <si>
    <t>**estimated-based on preliminary year-end report</t>
  </si>
  <si>
    <t xml:space="preserve">      ADJUSTED  REVENUE  FOR WASHINGTON HOSPITALS WITH FISCAL YEARS ENDING DURING CALENDAR YEAR 2008</t>
  </si>
  <si>
    <t>Swedish Health Services</t>
  </si>
  <si>
    <t>PUGET SOUND REGION (Less King Co. N=18)</t>
  </si>
  <si>
    <t>Stevens Healthcare</t>
  </si>
  <si>
    <t>Prosser Memorial Hospital*</t>
  </si>
  <si>
    <t>EASTERN WASHINGTON REGION (N=21)</t>
  </si>
  <si>
    <t>Deer Park Health Center &amp; Hospital</t>
  </si>
  <si>
    <t>East Adams Rural Hospital*</t>
  </si>
  <si>
    <t>Lincoln Hospital*</t>
  </si>
  <si>
    <t>*estimated-based on preliminary year-end report</t>
  </si>
  <si>
    <t xml:space="preserve">TOTAL REVENUE, ADJUSTED REVENUE, AND AMOUNT OF CHARITY CARE AS A PERCENT OF TOTAL REVENUE AND </t>
  </si>
  <si>
    <t>ADJUSTED  REVENUE  FOR WASHINGTON HOSPITALS WITH FISCAL YEARS ENDING DURING CALENDAR YEAR 2011</t>
  </si>
  <si>
    <t>(LESS) MEDICAID REVENUE</t>
  </si>
  <si>
    <t>Navos</t>
  </si>
  <si>
    <t>Regional Hospital</t>
  </si>
  <si>
    <t>Saint Elizabeth Hospital</t>
  </si>
  <si>
    <t>Swedish Issaquah</t>
  </si>
  <si>
    <t>Swedish Medical Center - First Hill</t>
  </si>
  <si>
    <t>Providence Regional Medical Center Everett</t>
  </si>
  <si>
    <t xml:space="preserve">      ADJUSTED  REVENUE  FOR WASHINGTON HOSPITALS WITH FISCAL YEARS ENDING DURING CALENDAR YEAR 2011</t>
  </si>
  <si>
    <t>Willapa Harbor Hospital*</t>
  </si>
  <si>
    <t>Wenatchee Valley Hospital*</t>
  </si>
  <si>
    <t>Walla Walla General Hospital*</t>
  </si>
  <si>
    <t>STATEWIDE TOTALS (N=95)</t>
  </si>
  <si>
    <t>ADJUSTED  REVENUE  FOR WASHINGTON HOSPITALS WITH FISCAL YEARS ENDING DURING CALENDAR YEAR 2012</t>
  </si>
  <si>
    <t>KING COUNTY  (N=21)</t>
  </si>
  <si>
    <t>BHC Fairfax Hospital</t>
  </si>
  <si>
    <t>Hospital Late in Reporting to Department of Health</t>
  </si>
  <si>
    <t xml:space="preserve">      ADJUSTED  REVENUE  FOR WASHINGTON HOSPITALS WITH FISCAL YEARS ENDING DURING CALENDAR YEAR 2012</t>
  </si>
  <si>
    <t>Summit Pacific Medical Center</t>
  </si>
  <si>
    <t>PMH Medical Center</t>
  </si>
  <si>
    <t>Three Rivers Hospital</t>
  </si>
  <si>
    <t>Providence Saint Joseph's Hospital</t>
  </si>
  <si>
    <t>Shriner Hospital for Children - Spokane</t>
  </si>
  <si>
    <t>STATEWIDE TOTALS (N=96)</t>
  </si>
  <si>
    <t>*Hospital late in reportingt final data to Department of Health. Amounts displayed are estimates calculated from quarterly reports.</t>
  </si>
  <si>
    <t xml:space="preserve">Total Patient Service Revenue, Adjusted Patient Service Revenue, and Amount of Charity Care as a Percent </t>
  </si>
  <si>
    <t xml:space="preserve"> for Washington Hospital Fiscal Years Ending During Calendar Year 2014</t>
  </si>
  <si>
    <t>Revenue Categories - Patient Service Revenue - (Billed Charges)</t>
  </si>
  <si>
    <t>Lic. No</t>
  </si>
  <si>
    <t xml:space="preserve"> Region/Hospital</t>
  </si>
  <si>
    <t>Total Patient Service Revenue</t>
  </si>
  <si>
    <t>(Less) Medicare Revenue</t>
  </si>
  <si>
    <t>(Less) Medicaid Revenue</t>
  </si>
  <si>
    <t>Adjusted Patient Service Revenue</t>
  </si>
  <si>
    <t>Charity Care</t>
  </si>
  <si>
    <t>Charity Care 
as a % of 
Total Patientt Service Revenue</t>
  </si>
  <si>
    <t>Charity Care 
as a % of 
Adjusted Patient Service  Revenue</t>
  </si>
  <si>
    <t>KING COUNTY  (N=22)</t>
  </si>
  <si>
    <t>Cascade Behavioral Health</t>
  </si>
  <si>
    <t>CHI/Highline Community Hospital</t>
  </si>
  <si>
    <t>CHI/Regional Hospital</t>
  </si>
  <si>
    <t>CHI/Saint Elizabeth Hospital</t>
  </si>
  <si>
    <t>CHI/Saint Francis Community Hospital</t>
  </si>
  <si>
    <t>EvergreenHealth/Kirkland</t>
  </si>
  <si>
    <t>MultiCare/Auburn Regional Medical Center</t>
  </si>
  <si>
    <t>Providence/Swedish - Cherry Hill</t>
  </si>
  <si>
    <t>Providence/Swedish - First Hill</t>
  </si>
  <si>
    <t>Providence/Swedish - Issaquah</t>
  </si>
  <si>
    <t>UHS/BHC Fairfax Hospital</t>
  </si>
  <si>
    <t>UW Medicine/Harborview Medical Center</t>
  </si>
  <si>
    <t>UW Medicine/Northwest Hospital</t>
  </si>
  <si>
    <t>UW Medicine/University of Washington</t>
  </si>
  <si>
    <t>UW Medicine/Valley Medical Center</t>
  </si>
  <si>
    <t>PUGET SOUND REGION (Less King Co. N=21)</t>
  </si>
  <si>
    <t>CHI/Harrison Memorial Hospital</t>
  </si>
  <si>
    <t>CHI/Saint Anthony Hospital</t>
  </si>
  <si>
    <t>CHI/Saint Clare Hospital</t>
  </si>
  <si>
    <t>CHI/Saint Joseph Medical Center - Tacoma</t>
  </si>
  <si>
    <t>EvergreenHealth/Monroe</t>
  </si>
  <si>
    <t>MultiCare/Good Samaritan Hospital</t>
  </si>
  <si>
    <t>MultiCare/Mary Bridge Children's Health</t>
  </si>
  <si>
    <t>MultiCare/Tacoma General - Allenmore</t>
  </si>
  <si>
    <t>PeaceHealth/Peace Island Medical Center</t>
  </si>
  <si>
    <t>PeaceHealth/Saint Joseph Hospital</t>
  </si>
  <si>
    <t>PeaceHealth/United General Hospital</t>
  </si>
  <si>
    <t>Providence/Regional Medical Center Everett</t>
  </si>
  <si>
    <t>Providence/Swedish - Edmonds</t>
  </si>
  <si>
    <t>UHS/BHC Fairfax Hospital - North</t>
  </si>
  <si>
    <t>Capella/Capital Medical Center</t>
  </si>
  <si>
    <t>Legacy/Salmon Creek Hospital</t>
  </si>
  <si>
    <t>PeaceHealth/Saint John Medical Center</t>
  </si>
  <si>
    <t>PeaceHealth/Southwest Medical Center</t>
  </si>
  <si>
    <t>Providence/Centralia Hospital</t>
  </si>
  <si>
    <t>Providence/Saint Peter Hospital</t>
  </si>
  <si>
    <t>Ascension/Lourdes Counseling Center</t>
  </si>
  <si>
    <t>Ascension/Lourdes Medical Center</t>
  </si>
  <si>
    <t>CHS/Toppenish Community Hospital</t>
  </si>
  <si>
    <t>CHS/Yakima Regional Medical Center</t>
  </si>
  <si>
    <t>Confluence/Central Washington Hospital</t>
  </si>
  <si>
    <t>Confluence/Wenatchee Valley Hospital</t>
  </si>
  <si>
    <t>Providence/Kadlec Medical Center</t>
  </si>
  <si>
    <t>Trios Health</t>
  </si>
  <si>
    <t>Adventist West/Walla Walla General Hospital</t>
  </si>
  <si>
    <t>CHS/Deaconess Hospital</t>
  </si>
  <si>
    <t>CHS/Valley Hospital</t>
  </si>
  <si>
    <t>Providence/Holy Family Hospital</t>
  </si>
  <si>
    <t>Providence/Mount Carmel Hospital</t>
  </si>
  <si>
    <t>Providence/Sacred Heart Medical Center</t>
  </si>
  <si>
    <t>Providence/Saint Joseph's Hospital</t>
  </si>
  <si>
    <t>Providence/Saint Mary Medical Center</t>
  </si>
  <si>
    <t>Shriners Hospital for Children - Spokane</t>
  </si>
  <si>
    <t>STATEWIDE TOTALS (N=99)</t>
  </si>
  <si>
    <t>**Hospital year-end report submitted but not complete. Amounts displayed are estimates calculated from quarterly reports.</t>
  </si>
  <si>
    <t>Updated 03/28/2016</t>
  </si>
  <si>
    <t xml:space="preserve"> for Washington Hospital Fiscal Years Ending During Calendar Year 2013</t>
  </si>
  <si>
    <t>Auburn Regional Medical Center#</t>
  </si>
  <si>
    <t>BHC Fairfax Hospital##</t>
  </si>
  <si>
    <t>Highline Community Hospital#</t>
  </si>
  <si>
    <t>Regional Hospital##</t>
  </si>
  <si>
    <t>Snoqualmie Valley Hospital##</t>
  </si>
  <si>
    <t>Swedish Issaquah#</t>
  </si>
  <si>
    <t>PUGET SOUND REGION (Less King Co. N=20)</t>
  </si>
  <si>
    <t>PeaceHealth Peace Island Medical Center*</t>
  </si>
  <si>
    <t>PeaceHealth Saint Joseph Hospital</t>
  </si>
  <si>
    <t>United General Hospital##</t>
  </si>
  <si>
    <t>Whidbey General Hospital##</t>
  </si>
  <si>
    <t>Capital Medical Center#</t>
  </si>
  <si>
    <t>Klickitat Valley Hospital**</t>
  </si>
  <si>
    <t>Ocean Beach Hospital##</t>
  </si>
  <si>
    <t>Summit Pacific Medical Center##</t>
  </si>
  <si>
    <t>Coulee Community Hospital#</t>
  </si>
  <si>
    <t>Kennewick General Hospital#</t>
  </si>
  <si>
    <t>Lake Chelan Community Hospital#</t>
  </si>
  <si>
    <t>Sunnyside Community Hospital*</t>
  </si>
  <si>
    <t>Lincoln Hospital#</t>
  </si>
  <si>
    <t>Newport Community Hospital##</t>
  </si>
  <si>
    <t>Providence Saint Joseph's Hospital#</t>
  </si>
  <si>
    <t>Tri-State Memorial Hospital#</t>
  </si>
  <si>
    <t>STATEWIDE TOTALS (N=97)</t>
  </si>
  <si>
    <t>#Values updated 3/2015 with returned year-end reports.</t>
  </si>
  <si>
    <t>##Values updated 3/2016 with returned year-end reports.</t>
  </si>
  <si>
    <t>Regional Hospital#</t>
  </si>
  <si>
    <t>#Missing values updated 03/2016</t>
  </si>
  <si>
    <t>Whidbey General Hospital#</t>
  </si>
  <si>
    <t>Providence Saint Mary Medical Center#</t>
  </si>
  <si>
    <t>Updated 09/09/2016</t>
  </si>
  <si>
    <t xml:space="preserve"> for Washington Hospital Fiscal Years Ending During Calendar Year 2015</t>
  </si>
  <si>
    <t>Charity Care 
as a % of 
Total Patient Service Revenue</t>
  </si>
  <si>
    <t>MultiCare/Auburn Regional Medical Center*</t>
  </si>
  <si>
    <t>MultiCare/Tacoma General - Allenmore*</t>
  </si>
  <si>
    <t>Confluence/Central Washington Hospital*</t>
  </si>
  <si>
    <t>Adventist West/Walla Walla General Hospital*</t>
  </si>
  <si>
    <t>*Hospital late in reporting final data to Department of Health. Amounts displayed are estimates calculated from quarterly reports.</t>
  </si>
  <si>
    <t>Updated 11/02/2017</t>
  </si>
  <si>
    <t xml:space="preserve"> for Washington Hospital Fiscal Years Ending During Calendar Year 2016</t>
  </si>
  <si>
    <t xml:space="preserve"> Hospital Late in Reporting to Department of Health </t>
  </si>
  <si>
    <t>PUGET SOUND REGION (Less King Co. N=22)</t>
  </si>
  <si>
    <t>UHS/BHC Fairfax Hospital - Monroe</t>
  </si>
  <si>
    <t>Whidbey General Hospital**</t>
  </si>
  <si>
    <t>**Hospital late in reporting final data to Deparment of Health. Amounts displayed are estimates calculated from audited financial statements.</t>
  </si>
  <si>
    <t xml:space="preserve"> for Washington Hospital Fiscal Years Ending During Calendar Year 2017</t>
  </si>
  <si>
    <t xml:space="preserve"> for Washington Hospital Fiscal Years Ending During Calendar Year 2018</t>
  </si>
  <si>
    <t>Updated 8/9/2018</t>
  </si>
  <si>
    <t>PUGET SOUND REGION (Less King Co. N=23)</t>
  </si>
  <si>
    <t>Skagit Regional Health</t>
  </si>
  <si>
    <t>Smokey Point Behavioral Hospital</t>
  </si>
  <si>
    <t>WhidbeyHealth</t>
  </si>
  <si>
    <t>PeaceHealth/Southwest Medical Center*</t>
  </si>
  <si>
    <t>Astria/Sunnyside Community Hospital</t>
  </si>
  <si>
    <t>Astria/Toppenish Community Hospital***</t>
  </si>
  <si>
    <t>Astria/Regional Medical Center***</t>
  </si>
  <si>
    <t>Lake Chelan Community Hospital*</t>
  </si>
  <si>
    <t>Virginia Mason Memorial Hospital</t>
  </si>
  <si>
    <t>Ferry County Memorial Hospital**</t>
  </si>
  <si>
    <t>MultiCare/Deaconess Hospital</t>
  </si>
  <si>
    <t>MultiCare/Valley Hospital</t>
  </si>
  <si>
    <t>STATEWIDE TOTALS (N=101)</t>
  </si>
  <si>
    <t>***Partial year data due to change of ownership during the reporting period</t>
  </si>
  <si>
    <t>KING COUNTY  (N=23)</t>
  </si>
  <si>
    <t>MultiCare/Covington Medical Center</t>
  </si>
  <si>
    <t>PUGET SOUND REGION (Less King Co. N=24)</t>
  </si>
  <si>
    <t>CHI/Franciscan Rehabilitation Hospital</t>
  </si>
  <si>
    <t>CHI/Harrison Medical Center</t>
  </si>
  <si>
    <t>WhidbeyHealth*</t>
  </si>
  <si>
    <t>Arbor Health (formerly Morton General)</t>
  </si>
  <si>
    <t>Summit Pacific Medical Center*</t>
  </si>
  <si>
    <t>Astria/Toppenish Community Hospital</t>
  </si>
  <si>
    <t>Astria/Regional Medical Center</t>
  </si>
  <si>
    <t>Prosser Memorial Health</t>
  </si>
  <si>
    <t>Inland Northwest Behavioral Health</t>
  </si>
  <si>
    <t>Odessa Memorial Hospital</t>
  </si>
  <si>
    <t>STATEWIDE TOTALS (N=103)</t>
  </si>
  <si>
    <t>Lifepoint/Capital Medical Center</t>
  </si>
  <si>
    <t>Lifepoint/Lourdes Counseling Center</t>
  </si>
  <si>
    <t>Lifepoint/Lourdes Medical Center</t>
  </si>
  <si>
    <t>Lifepoint/Trios Health</t>
  </si>
  <si>
    <t>Updated 11/23/2020</t>
  </si>
  <si>
    <t xml:space="preserve"> for Washington Hospital Fiscal Years Ending During Fiscal Year 2019</t>
  </si>
  <si>
    <t>CHI/Saint Anne Hospital (formerly Highline)</t>
  </si>
  <si>
    <t>MultiCare/Navos</t>
  </si>
  <si>
    <t>Snoqualmie Valley Hospital*</t>
  </si>
  <si>
    <t>PUGET SOUND REGION (Less King Co. N=25)</t>
  </si>
  <si>
    <t>CHI/Saint Michael Hospital (formerly Harrison)</t>
  </si>
  <si>
    <t>Olympic Medical Center*</t>
  </si>
  <si>
    <t>Skagit Regional Health/Cascade Valley Hospital</t>
  </si>
  <si>
    <t>Skagit Regional Health/Skagit Valley Hospital</t>
  </si>
  <si>
    <t>US Healthvest/Smokey Point Behavioral Hospital</t>
  </si>
  <si>
    <t>Wellfound Behavioral Health**</t>
  </si>
  <si>
    <t>SOUTHWEST WASHINGTON REGION (N=15)</t>
  </si>
  <si>
    <t>LifePoint/Capital Medical Center</t>
  </si>
  <si>
    <t>US Healthvest/South Sound Behavioral Health**</t>
  </si>
  <si>
    <t>Not Reported</t>
  </si>
  <si>
    <t>LifePoint/Lourdes Counseling Center*</t>
  </si>
  <si>
    <t>LifePoint/Lourdes Medical Center*</t>
  </si>
  <si>
    <t>LifePoint/Trios Health</t>
  </si>
  <si>
    <t>Dayton General Hospital*</t>
  </si>
  <si>
    <t>Not reported</t>
  </si>
  <si>
    <t>STATEWIDE TOTALS (N=105)</t>
  </si>
  <si>
    <t>**Only one quarter reported in 2019.</t>
  </si>
  <si>
    <t xml:space="preserve"> for Washington Hospital Fiscal Years Ending During Fiscal Year 2020</t>
  </si>
  <si>
    <t>Updated 12/29/2021</t>
  </si>
  <si>
    <t>MultiCare/Navos*</t>
  </si>
  <si>
    <t>UHS/BHC Fairfax Hospital*</t>
  </si>
  <si>
    <t>CHI/Franciscan Rehabilitation Hospital*</t>
  </si>
  <si>
    <t>Jefferson Healthcare*</t>
  </si>
  <si>
    <t>Skagit Regional Health/Cascade Valley Hospital*</t>
  </si>
  <si>
    <t>UHS/BHC Fairfax Hospital - Monroe*</t>
  </si>
  <si>
    <t>UHS/BHC Fairfax Hospital - North*</t>
  </si>
  <si>
    <t>US Healthvest/Smokey Point Behavioral Hospital*</t>
  </si>
  <si>
    <t>Wellfound Behavioral Health*</t>
  </si>
  <si>
    <t>Legacy/Salmon Creek Hospital*</t>
  </si>
  <si>
    <t>MultiCare/Capital Medical Center</t>
  </si>
  <si>
    <t>US Healthvest/South Sound Behavioral Health</t>
  </si>
  <si>
    <t>CENTRAL WASHINGTON REGION (N=20)</t>
  </si>
  <si>
    <t>Columbia Basin Hospital*</t>
  </si>
  <si>
    <t>North Valley Hospital*</t>
  </si>
  <si>
    <t>Quincy Valley Hospital*</t>
  </si>
  <si>
    <t>Garfield County Memorial Hospital*</t>
  </si>
  <si>
    <t>Newport Community Hospital*</t>
  </si>
  <si>
    <t>Odessa Memorial Hospital**</t>
  </si>
  <si>
    <t>Othello Community Hospital***</t>
  </si>
  <si>
    <t>**Only three quarters reported in 2020.</t>
  </si>
  <si>
    <t>***Only two quarters reported in 2020.</t>
  </si>
  <si>
    <t>SOUTHWEST WASHINGTON REGION (N=16)</t>
  </si>
  <si>
    <t>Rainier Springs*</t>
  </si>
  <si>
    <t>STATEWIDE TOTALS (N=104)</t>
  </si>
  <si>
    <t>Updated 1/17/2023</t>
  </si>
  <si>
    <t xml:space="preserve"> for Washington Hospital Fiscal Years Ending During Fiscal Year 2021</t>
  </si>
  <si>
    <t>Cascade Behavioral Health***</t>
  </si>
  <si>
    <t>Kaiser Permanente</t>
  </si>
  <si>
    <t>Fred Hutchinson Cancer Center (formerly Seattle Cancer Care Alliance)</t>
  </si>
  <si>
    <t>CHI/Franciscan Rehabilitation Hospital****</t>
  </si>
  <si>
    <t>Island Hospital**</t>
  </si>
  <si>
    <t>US Healthvest/Smokey Point Behavioral Hospital**</t>
  </si>
  <si>
    <t>Ocean Beach Hospital**</t>
  </si>
  <si>
    <t>East Adams Rural Hospital**</t>
  </si>
  <si>
    <t>Ferry County Memorial Hospital*</t>
  </si>
  <si>
    <t>Newport Community Hospital***</t>
  </si>
  <si>
    <t>Odessa Memorial Hospital****</t>
  </si>
  <si>
    <t>Othello Community Hospital*</t>
  </si>
  <si>
    <t>**Only three quarters reported in 2021.</t>
  </si>
  <si>
    <t>***Only two quarters reported in 2021.</t>
  </si>
  <si>
    <t>****Only one quarter reported in 2021.</t>
  </si>
  <si>
    <t>Updated 12/27/2023</t>
  </si>
  <si>
    <t xml:space="preserve"> for Washington Hospital Fiscal Years Ending During Fiscal Year 2022</t>
  </si>
  <si>
    <t>Klickitat Valley Hospital****</t>
  </si>
  <si>
    <t>LifePoint/Lourdes Medical Center</t>
  </si>
  <si>
    <t>LifePoint/Trios Health****</t>
  </si>
  <si>
    <t>MultiCare/Yakima Memorial Hospital</t>
  </si>
  <si>
    <t>Ocean Beach Hospital****</t>
  </si>
  <si>
    <t>Failed to Report</t>
  </si>
  <si>
    <t>WhidbeyHealth**</t>
  </si>
  <si>
    <t>Providence/Saint Luke's Rehabilitation Institute</t>
  </si>
  <si>
    <t>Lake Chelan Community Hospital****</t>
  </si>
  <si>
    <t>Confluence/Central Washington Hospital****</t>
  </si>
  <si>
    <t>Snoqualmie Valley Hospital****</t>
  </si>
  <si>
    <t>Fred Hutchinson Cancer Center</t>
  </si>
  <si>
    <t>CHI/Franciscan Rehabilitation Hospital**</t>
  </si>
  <si>
    <t>LifePoint/Lourdes Counseling Center</t>
  </si>
  <si>
    <t>Rainier Springs</t>
  </si>
  <si>
    <t>Wellfound Behavioral Health</t>
  </si>
  <si>
    <t>US Healthvest/South Sound Behavioral Health****</t>
  </si>
  <si>
    <t>****Hospital reporting of final data late or incomplete. Amounts displayed are calculated from four quarterly reports.</t>
  </si>
  <si>
    <t>***Only three quarters reported in 2022. Amounts displayed are estimates calculated from quarterly reports.</t>
  </si>
  <si>
    <t>**Only two quarters reported in 2022. Amounts displayed are estimates calculated from quarterly reports.</t>
  </si>
  <si>
    <t>*Only one quarter reported in 2022. Amounts displayed are estimates calculated from quarterly reports.</t>
  </si>
  <si>
    <t>-</t>
  </si>
  <si>
    <t>Updated 12/2/2024</t>
  </si>
  <si>
    <t xml:space="preserve"> for Washington Hospital Fiscal Years Ending During Fiscal Year 2023</t>
  </si>
  <si>
    <t>EvergreenHealth Kirkland</t>
  </si>
  <si>
    <t xml:space="preserve">- </t>
  </si>
  <si>
    <t>VMFH/Saint Anne Hospital</t>
  </si>
  <si>
    <t>VMFH/Saint Elizabeth Hospital</t>
  </si>
  <si>
    <t>VMFH/Saint Francis Community Hospital</t>
  </si>
  <si>
    <t>VMFH/Virginia Mason Medical Center</t>
  </si>
  <si>
    <t>EvergreenHealth Monroe</t>
  </si>
  <si>
    <t>VMFH/Franciscan Rehabilitation Hospital***</t>
  </si>
  <si>
    <t>VMFH/Saint Anthony Hospital</t>
  </si>
  <si>
    <t>VMFH/Saint Clare Hospital</t>
  </si>
  <si>
    <t>VMFH/Saint Joseph Medical Center - Tacoma</t>
  </si>
  <si>
    <t xml:space="preserve">VMFH/Saint Michael Hospital </t>
  </si>
  <si>
    <t>Arbor Health</t>
  </si>
  <si>
    <t>Harbor Regional Health</t>
  </si>
  <si>
    <t>US Healthvest/South Sound Behavioral Health***</t>
  </si>
  <si>
    <t>CENTRAL WASHINGTON REGION (N=19)</t>
  </si>
  <si>
    <t>Confluence Health - Central Washington Hospital</t>
  </si>
  <si>
    <t>LifePoint/Lourdes Counseling Center****</t>
  </si>
  <si>
    <t>LifePoint/Lourdes Medical Center****</t>
  </si>
  <si>
    <t>DID NOT REPORT</t>
  </si>
  <si>
    <t>***Only three quarters reported in 2023. Amounts displayed are estimates calculated from quarterly reports.</t>
  </si>
  <si>
    <t>**Only two quarters reported in 2023. Amounts displayed are estimates calculated from quarterly reports.</t>
  </si>
  <si>
    <t>*Only one quarter reported in 2023. Amounts displayed are estimates calculated from quarterly reports.</t>
  </si>
  <si>
    <t>Whitman Hospital &amp; Medical Clinics****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</si>
</sst>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General_)"/>
    <numFmt numFmtId="165" formatCode="0_)"/>
    <numFmt numFmtId="166" formatCode="_(* #,##0_);_(* \(#,##0\);_(* &quot;-&quot;??_);_(@_)"/>
  </numFmts>
  <fonts count="28">
    <font>
      <sz val="10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G Times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9"/>
      <name val="Times New Roman"/>
      <family val="1"/>
    </font>
    <font>
      <sz val="10"/>
      <name val="Courier"/>
      <family val="3"/>
    </font>
    <font>
      <b/>
      <sz val="8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sz val="10"/>
      <name val="Microsoft Sans Serif"/>
      <family val="2"/>
    </font>
    <font>
      <sz val="8"/>
      <name val="Microsoft Sans Serif"/>
      <family val="2"/>
    </font>
    <font>
      <b/>
      <sz val="11"/>
      <name val="Microsoft Sans Serif"/>
      <family val="2"/>
    </font>
    <font>
      <sz val="9"/>
      <color indexed="9"/>
      <name val="Microsoft Sans Serif"/>
      <family val="2"/>
    </font>
    <font>
      <sz val="10"/>
      <color indexed="9"/>
      <name val="Microsoft Sans Serif"/>
      <family val="2"/>
    </font>
    <font>
      <b/>
      <sz val="9"/>
      <name val="Microsoft Sans Serif"/>
      <family val="2"/>
    </font>
    <font>
      <sz val="9"/>
      <name val="Microsoft Sans Serif"/>
      <family val="2"/>
    </font>
    <font>
      <sz val="12"/>
      <name val="Courier"/>
      <family val="3"/>
    </font>
    <font>
      <sz val="8"/>
      <color theme="1"/>
      <name val="Times New Roman"/>
      <family val="2"/>
    </font>
    <font>
      <b/>
      <sz val="11"/>
      <name val="Times New Roman"/>
      <family val="1"/>
    </font>
    <font>
      <sz val="10"/>
      <color indexed="9"/>
      <name val="Times New Roman"/>
      <family val="1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1"/>
      <color indexed="9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</borders>
  <cellStyleXfs count="15">
    <xf numFmtId="164" fontId="0" fillId="0" borderId="0"/>
    <xf numFmtId="43" fontId="2" fillId="0" borderId="0" applyFont="0" applyFill="0" applyBorder="0" applyAlignment="0" applyProtection="0"/>
    <xf numFmtId="164" fontId="7" fillId="0" borderId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37" fontId="19" fillId="0" borderId="0"/>
    <xf numFmtId="37" fontId="19" fillId="0" borderId="0"/>
    <xf numFmtId="0" fontId="20" fillId="0" borderId="0"/>
    <xf numFmtId="37" fontId="19" fillId="0" borderId="0"/>
    <xf numFmtId="0" fontId="20" fillId="5" borderId="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7" fillId="0" borderId="0" applyFont="0" applyFill="0" applyBorder="0" applyAlignment="0" applyProtection="0"/>
  </cellStyleXfs>
  <cellXfs count="428">
    <xf numFmtId="164" fontId="0" fillId="0" borderId="0" xfId="0"/>
    <xf numFmtId="164" fontId="3" fillId="0" borderId="0" xfId="0" applyFont="1" applyAlignment="1">
      <alignment horizontal="center"/>
    </xf>
    <xf numFmtId="164" fontId="4" fillId="0" borderId="0" xfId="0" quotePrefix="1" applyFont="1" applyAlignment="1">
      <alignment horizontal="left"/>
    </xf>
    <xf numFmtId="164" fontId="4" fillId="0" borderId="0" xfId="0" quotePrefix="1" applyFont="1" applyAlignment="1">
      <alignment horizontal="center"/>
    </xf>
    <xf numFmtId="37" fontId="4" fillId="0" borderId="0" xfId="0" applyNumberFormat="1" applyFont="1"/>
    <xf numFmtId="10" fontId="4" fillId="0" borderId="0" xfId="0" applyNumberFormat="1" applyFont="1"/>
    <xf numFmtId="164" fontId="4" fillId="0" borderId="0" xfId="0" applyFont="1" applyAlignment="1">
      <alignment horizontal="left"/>
    </xf>
    <xf numFmtId="164" fontId="4" fillId="0" borderId="0" xfId="0" applyFont="1"/>
    <xf numFmtId="164" fontId="4" fillId="0" borderId="0" xfId="0" quotePrefix="1" applyFont="1"/>
    <xf numFmtId="164" fontId="6" fillId="2" borderId="1" xfId="0" applyFont="1" applyFill="1" applyBorder="1"/>
    <xf numFmtId="164" fontId="6" fillId="2" borderId="1" xfId="0" applyFont="1" applyFill="1" applyBorder="1" applyAlignment="1">
      <alignment horizontal="center"/>
    </xf>
    <xf numFmtId="164" fontId="4" fillId="0" borderId="2" xfId="0" applyFont="1" applyBorder="1" applyAlignment="1">
      <alignment horizontal="left"/>
    </xf>
    <xf numFmtId="37" fontId="4" fillId="0" borderId="2" xfId="0" applyNumberFormat="1" applyFont="1" applyBorder="1"/>
    <xf numFmtId="10" fontId="4" fillId="0" borderId="2" xfId="0" applyNumberFormat="1" applyFont="1" applyBorder="1"/>
    <xf numFmtId="164" fontId="5" fillId="0" borderId="0" xfId="0" applyFont="1" applyAlignment="1">
      <alignment horizontal="left"/>
    </xf>
    <xf numFmtId="164" fontId="5" fillId="0" borderId="0" xfId="0" quotePrefix="1" applyFont="1" applyAlignment="1">
      <alignment horizontal="left"/>
    </xf>
    <xf numFmtId="164" fontId="7" fillId="0" borderId="0" xfId="0" applyFont="1"/>
    <xf numFmtId="3" fontId="4" fillId="0" borderId="0" xfId="0" applyNumberFormat="1" applyFont="1" applyProtection="1">
      <protection locked="0"/>
    </xf>
    <xf numFmtId="37" fontId="4" fillId="0" borderId="0" xfId="1" applyNumberFormat="1" applyFont="1" applyBorder="1" applyProtection="1">
      <protection locked="0"/>
    </xf>
    <xf numFmtId="164" fontId="4" fillId="3" borderId="0" xfId="0" quotePrefix="1" applyFont="1" applyFill="1" applyAlignment="1">
      <alignment horizontal="center"/>
    </xf>
    <xf numFmtId="165" fontId="3" fillId="0" borderId="0" xfId="0" applyNumberFormat="1" applyFont="1" applyAlignment="1" applyProtection="1">
      <alignment horizontal="center"/>
      <protection locked="0"/>
    </xf>
    <xf numFmtId="37" fontId="3" fillId="0" borderId="0" xfId="0" applyNumberFormat="1" applyFont="1" applyAlignment="1">
      <alignment horizontal="center"/>
    </xf>
    <xf numFmtId="164" fontId="3" fillId="0" borderId="0" xfId="0" applyFont="1" applyAlignment="1" applyProtection="1">
      <alignment horizontal="center"/>
      <protection locked="0"/>
    </xf>
    <xf numFmtId="37" fontId="3" fillId="0" borderId="0" xfId="0" applyNumberFormat="1" applyFont="1" applyAlignment="1" applyProtection="1">
      <alignment horizontal="center"/>
      <protection locked="0"/>
    </xf>
    <xf numFmtId="164" fontId="4" fillId="0" borderId="0" xfId="0" applyFont="1" applyAlignment="1" applyProtection="1">
      <alignment horizontal="center"/>
      <protection locked="0"/>
    </xf>
    <xf numFmtId="165" fontId="4" fillId="0" borderId="0" xfId="0" applyNumberFormat="1" applyFont="1" applyAlignment="1" applyProtection="1">
      <alignment horizontal="center"/>
      <protection locked="0"/>
    </xf>
    <xf numFmtId="37" fontId="4" fillId="0" borderId="0" xfId="0" applyNumberFormat="1" applyFont="1" applyAlignment="1">
      <alignment horizontal="center"/>
    </xf>
    <xf numFmtId="37" fontId="4" fillId="0" borderId="0" xfId="0" applyNumberFormat="1" applyFont="1" applyAlignment="1" applyProtection="1">
      <alignment horizontal="center"/>
      <protection locked="0"/>
    </xf>
    <xf numFmtId="164" fontId="4" fillId="0" borderId="0" xfId="0" applyFont="1" applyAlignment="1">
      <alignment horizontal="center"/>
    </xf>
    <xf numFmtId="164" fontId="7" fillId="0" borderId="0" xfId="0" applyFont="1" applyAlignment="1">
      <alignment horizontal="center"/>
    </xf>
    <xf numFmtId="164" fontId="7" fillId="0" borderId="0" xfId="2"/>
    <xf numFmtId="164" fontId="6" fillId="2" borderId="1" xfId="2" applyFont="1" applyFill="1" applyBorder="1" applyAlignment="1">
      <alignment horizontal="center"/>
    </xf>
    <xf numFmtId="164" fontId="6" fillId="2" borderId="1" xfId="2" applyFont="1" applyFill="1" applyBorder="1"/>
    <xf numFmtId="164" fontId="3" fillId="0" borderId="0" xfId="2" applyFont="1" applyAlignment="1">
      <alignment horizontal="center"/>
    </xf>
    <xf numFmtId="164" fontId="5" fillId="0" borderId="0" xfId="2" applyFont="1" applyAlignment="1">
      <alignment horizontal="left"/>
    </xf>
    <xf numFmtId="164" fontId="4" fillId="0" borderId="0" xfId="2" quotePrefix="1" applyFont="1" applyAlignment="1">
      <alignment horizontal="center"/>
    </xf>
    <xf numFmtId="165" fontId="3" fillId="0" borderId="0" xfId="2" applyNumberFormat="1" applyFont="1" applyAlignment="1" applyProtection="1">
      <alignment horizontal="center"/>
      <protection locked="0"/>
    </xf>
    <xf numFmtId="164" fontId="4" fillId="0" borderId="0" xfId="2" quotePrefix="1" applyFont="1" applyAlignment="1">
      <alignment horizontal="left"/>
    </xf>
    <xf numFmtId="37" fontId="4" fillId="0" borderId="0" xfId="2" applyNumberFormat="1" applyFont="1"/>
    <xf numFmtId="10" fontId="4" fillId="0" borderId="0" xfId="2" applyNumberFormat="1" applyFont="1"/>
    <xf numFmtId="37" fontId="3" fillId="0" borderId="0" xfId="2" applyNumberFormat="1" applyFont="1" applyAlignment="1">
      <alignment horizontal="center"/>
    </xf>
    <xf numFmtId="164" fontId="4" fillId="0" borderId="0" xfId="2" applyFont="1" applyAlignment="1">
      <alignment horizontal="left"/>
    </xf>
    <xf numFmtId="164" fontId="3" fillId="0" borderId="0" xfId="2" applyFont="1" applyAlignment="1" applyProtection="1">
      <alignment horizontal="center"/>
      <protection locked="0"/>
    </xf>
    <xf numFmtId="37" fontId="3" fillId="0" borderId="0" xfId="2" applyNumberFormat="1" applyFont="1" applyAlignment="1" applyProtection="1">
      <alignment horizontal="center"/>
      <protection locked="0"/>
    </xf>
    <xf numFmtId="164" fontId="4" fillId="0" borderId="0" xfId="2" applyFont="1"/>
    <xf numFmtId="164" fontId="4" fillId="0" borderId="2" xfId="2" applyFont="1" applyBorder="1" applyAlignment="1">
      <alignment horizontal="left"/>
    </xf>
    <xf numFmtId="37" fontId="4" fillId="0" borderId="2" xfId="2" applyNumberFormat="1" applyFont="1" applyBorder="1"/>
    <xf numFmtId="10" fontId="4" fillId="0" borderId="2" xfId="2" applyNumberFormat="1" applyFont="1" applyBorder="1"/>
    <xf numFmtId="164" fontId="5" fillId="0" borderId="0" xfId="2" quotePrefix="1" applyFont="1" applyAlignment="1">
      <alignment horizontal="left"/>
    </xf>
    <xf numFmtId="164" fontId="4" fillId="0" borderId="0" xfId="2" quotePrefix="1" applyFont="1"/>
    <xf numFmtId="3" fontId="4" fillId="0" borderId="0" xfId="2" applyNumberFormat="1" applyFont="1" applyProtection="1">
      <protection locked="0"/>
    </xf>
    <xf numFmtId="164" fontId="4" fillId="0" borderId="0" xfId="2" applyFont="1" applyAlignment="1" applyProtection="1">
      <alignment horizontal="center"/>
      <protection locked="0"/>
    </xf>
    <xf numFmtId="165" fontId="4" fillId="0" borderId="0" xfId="2" applyNumberFormat="1" applyFont="1" applyAlignment="1" applyProtection="1">
      <alignment horizontal="center"/>
      <protection locked="0"/>
    </xf>
    <xf numFmtId="37" fontId="4" fillId="0" borderId="0" xfId="2" applyNumberFormat="1" applyFont="1" applyAlignment="1">
      <alignment horizontal="center"/>
    </xf>
    <xf numFmtId="37" fontId="4" fillId="0" borderId="0" xfId="2" applyNumberFormat="1" applyFont="1" applyAlignment="1" applyProtection="1">
      <alignment horizontal="center"/>
      <protection locked="0"/>
    </xf>
    <xf numFmtId="164" fontId="4" fillId="0" borderId="0" xfId="2" applyFont="1" applyAlignment="1">
      <alignment horizontal="center"/>
    </xf>
    <xf numFmtId="164" fontId="4" fillId="3" borderId="0" xfId="2" quotePrefix="1" applyFont="1" applyFill="1" applyAlignment="1">
      <alignment horizontal="center"/>
    </xf>
    <xf numFmtId="164" fontId="7" fillId="0" borderId="0" xfId="2" applyAlignment="1">
      <alignment horizontal="center"/>
    </xf>
    <xf numFmtId="166" fontId="10" fillId="0" borderId="0" xfId="1" applyNumberFormat="1" applyFont="1"/>
    <xf numFmtId="164" fontId="11" fillId="0" borderId="0" xfId="0" applyFont="1"/>
    <xf numFmtId="37" fontId="10" fillId="0" borderId="2" xfId="0" applyNumberFormat="1" applyFont="1" applyBorder="1"/>
    <xf numFmtId="10" fontId="10" fillId="0" borderId="2" xfId="0" applyNumberFormat="1" applyFont="1" applyBorder="1"/>
    <xf numFmtId="164" fontId="0" fillId="0" borderId="0" xfId="0" quotePrefix="1" applyAlignment="1">
      <alignment horizontal="left"/>
    </xf>
    <xf numFmtId="164" fontId="4" fillId="0" borderId="0" xfId="0" applyFont="1" applyAlignment="1">
      <alignment horizontal="left" wrapText="1"/>
    </xf>
    <xf numFmtId="166" fontId="10" fillId="0" borderId="0" xfId="1" applyNumberFormat="1" applyFont="1" applyFill="1"/>
    <xf numFmtId="164" fontId="4" fillId="0" borderId="0" xfId="0" quotePrefix="1" applyFont="1" applyAlignment="1">
      <alignment horizontal="left" wrapText="1"/>
    </xf>
    <xf numFmtId="37" fontId="4" fillId="0" borderId="0" xfId="1" applyNumberFormat="1" applyFont="1" applyFill="1" applyBorder="1" applyProtection="1">
      <protection locked="0"/>
    </xf>
    <xf numFmtId="164" fontId="4" fillId="0" borderId="2" xfId="0" quotePrefix="1" applyFont="1" applyBorder="1" applyAlignment="1">
      <alignment horizontal="left"/>
    </xf>
    <xf numFmtId="164" fontId="12" fillId="0" borderId="0" xfId="2" applyFont="1" applyAlignment="1">
      <alignment horizontal="center"/>
    </xf>
    <xf numFmtId="164" fontId="12" fillId="0" borderId="0" xfId="2" quotePrefix="1" applyFont="1" applyAlignment="1">
      <alignment horizontal="left"/>
    </xf>
    <xf numFmtId="164" fontId="12" fillId="0" borderId="0" xfId="2" applyFont="1"/>
    <xf numFmtId="164" fontId="15" fillId="2" borderId="9" xfId="2" quotePrefix="1" applyFont="1" applyFill="1" applyBorder="1"/>
    <xf numFmtId="164" fontId="15" fillId="2" borderId="4" xfId="2" applyFont="1" applyFill="1" applyBorder="1" applyAlignment="1">
      <alignment horizontal="center" wrapText="1"/>
    </xf>
    <xf numFmtId="164" fontId="16" fillId="2" borderId="3" xfId="2" applyFont="1" applyFill="1" applyBorder="1" applyAlignment="1">
      <alignment horizontal="center" wrapText="1"/>
    </xf>
    <xf numFmtId="164" fontId="16" fillId="2" borderId="5" xfId="2" quotePrefix="1" applyFont="1" applyFill="1" applyBorder="1" applyAlignment="1">
      <alignment horizontal="center" wrapText="1"/>
    </xf>
    <xf numFmtId="164" fontId="16" fillId="2" borderId="5" xfId="2" applyFont="1" applyFill="1" applyBorder="1" applyAlignment="1">
      <alignment horizontal="center" wrapText="1"/>
    </xf>
    <xf numFmtId="164" fontId="13" fillId="0" borderId="7" xfId="2" applyFont="1" applyBorder="1" applyAlignment="1">
      <alignment horizontal="center"/>
    </xf>
    <xf numFmtId="164" fontId="17" fillId="0" borderId="12" xfId="2" quotePrefix="1" applyFont="1" applyBorder="1" applyAlignment="1">
      <alignment horizontal="left"/>
    </xf>
    <xf numFmtId="164" fontId="18" fillId="0" borderId="7" xfId="2" quotePrefix="1" applyFont="1" applyBorder="1" applyAlignment="1">
      <alignment horizontal="center"/>
    </xf>
    <xf numFmtId="37" fontId="13" fillId="0" borderId="7" xfId="2" applyNumberFormat="1" applyFont="1" applyBorder="1" applyAlignment="1">
      <alignment horizontal="center"/>
    </xf>
    <xf numFmtId="164" fontId="18" fillId="0" borderId="12" xfId="2" quotePrefix="1" applyFont="1" applyBorder="1" applyAlignment="1">
      <alignment horizontal="left" wrapText="1"/>
    </xf>
    <xf numFmtId="166" fontId="18" fillId="0" borderId="7" xfId="1" applyNumberFormat="1" applyFont="1" applyFill="1" applyBorder="1"/>
    <xf numFmtId="10" fontId="18" fillId="0" borderId="7" xfId="2" applyNumberFormat="1" applyFont="1" applyBorder="1"/>
    <xf numFmtId="165" fontId="13" fillId="0" borderId="7" xfId="2" applyNumberFormat="1" applyFont="1" applyBorder="1" applyAlignment="1" applyProtection="1">
      <alignment horizontal="center"/>
      <protection locked="0"/>
    </xf>
    <xf numFmtId="0" fontId="18" fillId="0" borderId="7" xfId="1" applyNumberFormat="1" applyFont="1" applyFill="1" applyBorder="1"/>
    <xf numFmtId="164" fontId="13" fillId="0" borderId="7" xfId="2" applyFont="1" applyBorder="1" applyAlignment="1" applyProtection="1">
      <alignment horizontal="center"/>
      <protection locked="0"/>
    </xf>
    <xf numFmtId="164" fontId="18" fillId="0" borderId="12" xfId="2" applyFont="1" applyBorder="1" applyAlignment="1">
      <alignment horizontal="left" wrapText="1"/>
    </xf>
    <xf numFmtId="37" fontId="13" fillId="0" borderId="7" xfId="2" applyNumberFormat="1" applyFont="1" applyBorder="1" applyAlignment="1" applyProtection="1">
      <alignment horizontal="center"/>
      <protection locked="0"/>
    </xf>
    <xf numFmtId="164" fontId="18" fillId="0" borderId="13" xfId="2" applyFont="1" applyBorder="1"/>
    <xf numFmtId="37" fontId="18" fillId="0" borderId="8" xfId="2" applyNumberFormat="1" applyFont="1" applyBorder="1"/>
    <xf numFmtId="166" fontId="13" fillId="0" borderId="7" xfId="1" applyNumberFormat="1" applyFont="1" applyFill="1" applyBorder="1"/>
    <xf numFmtId="10" fontId="18" fillId="0" borderId="8" xfId="2" applyNumberFormat="1" applyFont="1" applyBorder="1"/>
    <xf numFmtId="164" fontId="18" fillId="0" borderId="14" xfId="2" applyFont="1" applyBorder="1" applyAlignment="1">
      <alignment horizontal="left"/>
    </xf>
    <xf numFmtId="37" fontId="13" fillId="0" borderId="15" xfId="2" applyNumberFormat="1" applyFont="1" applyBorder="1"/>
    <xf numFmtId="10" fontId="13" fillId="0" borderId="15" xfId="2" applyNumberFormat="1" applyFont="1" applyBorder="1"/>
    <xf numFmtId="164" fontId="18" fillId="0" borderId="7" xfId="2" applyFont="1" applyBorder="1"/>
    <xf numFmtId="37" fontId="18" fillId="0" borderId="7" xfId="2" applyNumberFormat="1" applyFont="1" applyBorder="1"/>
    <xf numFmtId="164" fontId="12" fillId="0" borderId="7" xfId="2" applyFont="1" applyBorder="1"/>
    <xf numFmtId="164" fontId="17" fillId="0" borderId="7" xfId="2" quotePrefix="1" applyFont="1" applyBorder="1" applyAlignment="1">
      <alignment horizontal="left"/>
    </xf>
    <xf numFmtId="164" fontId="18" fillId="0" borderId="7" xfId="2" quotePrefix="1" applyFont="1" applyBorder="1"/>
    <xf numFmtId="166" fontId="13" fillId="0" borderId="7" xfId="1" applyNumberFormat="1" applyFont="1" applyFill="1" applyBorder="1" applyAlignment="1"/>
    <xf numFmtId="166" fontId="13" fillId="0" borderId="16" xfId="1" applyNumberFormat="1" applyFont="1" applyFill="1" applyBorder="1" applyAlignment="1"/>
    <xf numFmtId="164" fontId="18" fillId="0" borderId="7" xfId="2" quotePrefix="1" applyFont="1" applyBorder="1" applyAlignment="1">
      <alignment horizontal="left" wrapText="1"/>
    </xf>
    <xf numFmtId="166" fontId="18" fillId="0" borderId="17" xfId="1" applyNumberFormat="1" applyFont="1" applyFill="1" applyBorder="1"/>
    <xf numFmtId="166" fontId="18" fillId="0" borderId="16" xfId="1" applyNumberFormat="1" applyFont="1" applyFill="1" applyBorder="1"/>
    <xf numFmtId="10" fontId="18" fillId="0" borderId="16" xfId="2" applyNumberFormat="1" applyFont="1" applyBorder="1"/>
    <xf numFmtId="10" fontId="18" fillId="0" borderId="12" xfId="2" applyNumberFormat="1" applyFont="1" applyBorder="1"/>
    <xf numFmtId="164" fontId="18" fillId="0" borderId="18" xfId="2" quotePrefix="1" applyFont="1" applyBorder="1" applyAlignment="1">
      <alignment horizontal="left" wrapText="1"/>
    </xf>
    <xf numFmtId="164" fontId="18" fillId="4" borderId="7" xfId="2" quotePrefix="1" applyFont="1" applyFill="1" applyBorder="1" applyAlignment="1">
      <alignment horizontal="left" wrapText="1"/>
    </xf>
    <xf numFmtId="166" fontId="13" fillId="4" borderId="7" xfId="1" applyNumberFormat="1" applyFont="1" applyFill="1" applyBorder="1" applyAlignment="1"/>
    <xf numFmtId="164" fontId="18" fillId="4" borderId="7" xfId="2" applyFont="1" applyFill="1" applyBorder="1" applyAlignment="1">
      <alignment horizontal="left" wrapText="1"/>
    </xf>
    <xf numFmtId="166" fontId="13" fillId="4" borderId="17" xfId="1" applyNumberFormat="1" applyFont="1" applyFill="1" applyBorder="1" applyAlignment="1"/>
    <xf numFmtId="166" fontId="13" fillId="4" borderId="16" xfId="1" applyNumberFormat="1" applyFont="1" applyFill="1" applyBorder="1" applyAlignment="1"/>
    <xf numFmtId="164" fontId="18" fillId="0" borderId="7" xfId="2" applyFont="1" applyBorder="1" applyAlignment="1">
      <alignment horizontal="left" wrapText="1"/>
    </xf>
    <xf numFmtId="164" fontId="17" fillId="0" borderId="7" xfId="2" applyFont="1" applyBorder="1" applyAlignment="1">
      <alignment horizontal="left"/>
    </xf>
    <xf numFmtId="164" fontId="18" fillId="4" borderId="18" xfId="2" applyFont="1" applyFill="1" applyBorder="1" applyAlignment="1">
      <alignment horizontal="left" wrapText="1"/>
    </xf>
    <xf numFmtId="166" fontId="13" fillId="4" borderId="12" xfId="1" applyNumberFormat="1" applyFont="1" applyFill="1" applyBorder="1" applyAlignment="1"/>
    <xf numFmtId="164" fontId="18" fillId="0" borderId="8" xfId="2" applyFont="1" applyBorder="1"/>
    <xf numFmtId="164" fontId="18" fillId="0" borderId="15" xfId="2" applyFont="1" applyBorder="1" applyAlignment="1">
      <alignment horizontal="left"/>
    </xf>
    <xf numFmtId="164" fontId="13" fillId="0" borderId="8" xfId="2" applyFont="1" applyBorder="1" applyAlignment="1" applyProtection="1">
      <alignment horizontal="center"/>
      <protection locked="0"/>
    </xf>
    <xf numFmtId="164" fontId="18" fillId="0" borderId="22" xfId="2" applyFont="1" applyBorder="1"/>
    <xf numFmtId="37" fontId="18" fillId="0" borderId="22" xfId="2" applyNumberFormat="1" applyFont="1" applyBorder="1"/>
    <xf numFmtId="164" fontId="18" fillId="0" borderId="7" xfId="2" quotePrefix="1" applyFont="1" applyBorder="1" applyAlignment="1">
      <alignment horizontal="left"/>
    </xf>
    <xf numFmtId="164" fontId="18" fillId="0" borderId="7" xfId="2" applyFont="1" applyBorder="1" applyAlignment="1">
      <alignment horizontal="left"/>
    </xf>
    <xf numFmtId="164" fontId="18" fillId="4" borderId="7" xfId="2" quotePrefix="1" applyFont="1" applyFill="1" applyBorder="1" applyAlignment="1">
      <alignment horizontal="left"/>
    </xf>
    <xf numFmtId="164" fontId="13" fillId="0" borderId="23" xfId="2" applyFont="1" applyBorder="1" applyAlignment="1" applyProtection="1">
      <alignment horizontal="center"/>
      <protection locked="0"/>
    </xf>
    <xf numFmtId="164" fontId="18" fillId="0" borderId="24" xfId="2" quotePrefix="1" applyFont="1" applyBorder="1" applyAlignment="1">
      <alignment horizontal="left"/>
    </xf>
    <xf numFmtId="165" fontId="18" fillId="0" borderId="7" xfId="2" applyNumberFormat="1" applyFont="1" applyBorder="1" applyAlignment="1" applyProtection="1">
      <alignment horizontal="center"/>
      <protection locked="0"/>
    </xf>
    <xf numFmtId="164" fontId="18" fillId="0" borderId="18" xfId="2" quotePrefix="1" applyFont="1" applyBorder="1" applyAlignment="1">
      <alignment horizontal="left"/>
    </xf>
    <xf numFmtId="37" fontId="18" fillId="0" borderId="7" xfId="2" applyNumberFormat="1" applyFont="1" applyBorder="1" applyAlignment="1">
      <alignment horizontal="center"/>
    </xf>
    <xf numFmtId="164" fontId="18" fillId="0" borderId="7" xfId="2" applyFont="1" applyBorder="1" applyAlignment="1">
      <alignment horizontal="center"/>
    </xf>
    <xf numFmtId="164" fontId="18" fillId="0" borderId="15" xfId="2" quotePrefix="1" applyFont="1" applyBorder="1" applyAlignment="1">
      <alignment horizontal="left"/>
    </xf>
    <xf numFmtId="164" fontId="7" fillId="0" borderId="0" xfId="0" quotePrefix="1" applyFont="1" applyAlignment="1">
      <alignment horizontal="left"/>
    </xf>
    <xf numFmtId="164" fontId="6" fillId="2" borderId="9" xfId="0" quotePrefix="1" applyFont="1" applyFill="1" applyBorder="1"/>
    <xf numFmtId="164" fontId="6" fillId="2" borderId="4" xfId="0" applyFont="1" applyFill="1" applyBorder="1" applyAlignment="1">
      <alignment horizontal="center" wrapText="1"/>
    </xf>
    <xf numFmtId="164" fontId="22" fillId="2" borderId="3" xfId="0" applyFont="1" applyFill="1" applyBorder="1" applyAlignment="1">
      <alignment horizontal="center" wrapText="1"/>
    </xf>
    <xf numFmtId="164" fontId="22" fillId="2" borderId="5" xfId="0" quotePrefix="1" applyFont="1" applyFill="1" applyBorder="1" applyAlignment="1">
      <alignment horizontal="center" wrapText="1"/>
    </xf>
    <xf numFmtId="164" fontId="22" fillId="2" borderId="5" xfId="0" applyFont="1" applyFill="1" applyBorder="1" applyAlignment="1">
      <alignment horizontal="center" wrapText="1"/>
    </xf>
    <xf numFmtId="164" fontId="3" fillId="0" borderId="7" xfId="0" applyFont="1" applyBorder="1" applyAlignment="1">
      <alignment horizontal="center"/>
    </xf>
    <xf numFmtId="164" fontId="5" fillId="0" borderId="12" xfId="0" quotePrefix="1" applyFont="1" applyBorder="1" applyAlignment="1">
      <alignment horizontal="left"/>
    </xf>
    <xf numFmtId="164" fontId="4" fillId="0" borderId="7" xfId="0" quotePrefix="1" applyFont="1" applyBorder="1" applyAlignment="1">
      <alignment horizontal="center"/>
    </xf>
    <xf numFmtId="165" fontId="3" fillId="0" borderId="7" xfId="0" applyNumberFormat="1" applyFont="1" applyBorder="1" applyAlignment="1" applyProtection="1">
      <alignment horizontal="center"/>
      <protection locked="0"/>
    </xf>
    <xf numFmtId="164" fontId="4" fillId="0" borderId="12" xfId="0" applyFont="1" applyBorder="1" applyAlignment="1">
      <alignment horizontal="left" wrapText="1"/>
    </xf>
    <xf numFmtId="166" fontId="4" fillId="0" borderId="7" xfId="1" applyNumberFormat="1" applyFont="1" applyFill="1" applyBorder="1"/>
    <xf numFmtId="10" fontId="4" fillId="0" borderId="7" xfId="0" applyNumberFormat="1" applyFont="1" applyBorder="1"/>
    <xf numFmtId="37" fontId="3" fillId="0" borderId="7" xfId="0" applyNumberFormat="1" applyFont="1" applyBorder="1" applyAlignment="1">
      <alignment horizontal="center"/>
    </xf>
    <xf numFmtId="164" fontId="4" fillId="0" borderId="12" xfId="0" quotePrefix="1" applyFont="1" applyBorder="1" applyAlignment="1">
      <alignment horizontal="left" wrapText="1"/>
    </xf>
    <xf numFmtId="164" fontId="3" fillId="0" borderId="7" xfId="0" applyFont="1" applyBorder="1" applyAlignment="1" applyProtection="1">
      <alignment horizontal="center"/>
      <protection locked="0"/>
    </xf>
    <xf numFmtId="37" fontId="3" fillId="0" borderId="7" xfId="0" applyNumberFormat="1" applyFont="1" applyBorder="1" applyAlignment="1" applyProtection="1">
      <alignment horizontal="center"/>
      <protection locked="0"/>
    </xf>
    <xf numFmtId="164" fontId="4" fillId="0" borderId="13" xfId="0" applyFont="1" applyBorder="1"/>
    <xf numFmtId="37" fontId="4" fillId="0" borderId="8" xfId="0" applyNumberFormat="1" applyFont="1" applyBorder="1"/>
    <xf numFmtId="166" fontId="10" fillId="0" borderId="7" xfId="1" applyNumberFormat="1" applyFont="1" applyFill="1" applyBorder="1"/>
    <xf numFmtId="10" fontId="4" fillId="0" borderId="8" xfId="0" applyNumberFormat="1" applyFont="1" applyBorder="1"/>
    <xf numFmtId="164" fontId="4" fillId="0" borderId="14" xfId="0" applyFont="1" applyBorder="1" applyAlignment="1">
      <alignment horizontal="left"/>
    </xf>
    <xf numFmtId="37" fontId="10" fillId="0" borderId="15" xfId="0" applyNumberFormat="1" applyFont="1" applyBorder="1"/>
    <xf numFmtId="10" fontId="10" fillId="0" borderId="15" xfId="0" applyNumberFormat="1" applyFont="1" applyBorder="1"/>
    <xf numFmtId="164" fontId="4" fillId="0" borderId="7" xfId="0" applyFont="1" applyBorder="1"/>
    <xf numFmtId="37" fontId="4" fillId="0" borderId="7" xfId="0" applyNumberFormat="1" applyFont="1" applyBorder="1"/>
    <xf numFmtId="164" fontId="7" fillId="0" borderId="7" xfId="0" applyFont="1" applyBorder="1"/>
    <xf numFmtId="164" fontId="5" fillId="0" borderId="7" xfId="0" quotePrefix="1" applyFont="1" applyBorder="1" applyAlignment="1">
      <alignment horizontal="left"/>
    </xf>
    <xf numFmtId="164" fontId="4" fillId="0" borderId="7" xfId="0" quotePrefix="1" applyFont="1" applyBorder="1"/>
    <xf numFmtId="164" fontId="4" fillId="0" borderId="7" xfId="0" applyFont="1" applyBorder="1" applyAlignment="1">
      <alignment horizontal="left" wrapText="1"/>
    </xf>
    <xf numFmtId="164" fontId="4" fillId="4" borderId="18" xfId="0" applyFont="1" applyFill="1" applyBorder="1" applyAlignment="1">
      <alignment horizontal="left" wrapText="1"/>
    </xf>
    <xf numFmtId="164" fontId="4" fillId="0" borderId="7" xfId="0" quotePrefix="1" applyFont="1" applyBorder="1" applyAlignment="1">
      <alignment horizontal="left" wrapText="1"/>
    </xf>
    <xf numFmtId="164" fontId="5" fillId="0" borderId="7" xfId="0" applyFont="1" applyBorder="1" applyAlignment="1">
      <alignment horizontal="left"/>
    </xf>
    <xf numFmtId="164" fontId="4" fillId="0" borderId="8" xfId="0" applyFont="1" applyBorder="1"/>
    <xf numFmtId="164" fontId="4" fillId="0" borderId="15" xfId="0" applyFont="1" applyBorder="1" applyAlignment="1">
      <alignment horizontal="left"/>
    </xf>
    <xf numFmtId="164" fontId="3" fillId="0" borderId="8" xfId="0" applyFont="1" applyBorder="1" applyAlignment="1" applyProtection="1">
      <alignment horizontal="center"/>
      <protection locked="0"/>
    </xf>
    <xf numFmtId="164" fontId="4" fillId="0" borderId="22" xfId="0" applyFont="1" applyBorder="1"/>
    <xf numFmtId="37" fontId="4" fillId="0" borderId="22" xfId="0" applyNumberFormat="1" applyFont="1" applyBorder="1"/>
    <xf numFmtId="164" fontId="4" fillId="0" borderId="7" xfId="0" applyFont="1" applyBorder="1" applyAlignment="1">
      <alignment horizontal="left"/>
    </xf>
    <xf numFmtId="164" fontId="4" fillId="0" borderId="7" xfId="0" quotePrefix="1" applyFont="1" applyBorder="1" applyAlignment="1">
      <alignment horizontal="left"/>
    </xf>
    <xf numFmtId="164" fontId="3" fillId="0" borderId="23" xfId="0" applyFont="1" applyBorder="1" applyAlignment="1" applyProtection="1">
      <alignment horizontal="center"/>
      <protection locked="0"/>
    </xf>
    <xf numFmtId="164" fontId="4" fillId="4" borderId="24" xfId="0" applyFont="1" applyFill="1" applyBorder="1" applyAlignment="1">
      <alignment horizontal="left" wrapText="1"/>
    </xf>
    <xf numFmtId="165" fontId="4" fillId="0" borderId="7" xfId="0" applyNumberFormat="1" applyFont="1" applyBorder="1" applyAlignment="1" applyProtection="1">
      <alignment horizontal="center"/>
      <protection locked="0"/>
    </xf>
    <xf numFmtId="37" fontId="4" fillId="0" borderId="7" xfId="0" applyNumberFormat="1" applyFont="1" applyBorder="1" applyAlignment="1">
      <alignment horizontal="center"/>
    </xf>
    <xf numFmtId="164" fontId="4" fillId="0" borderId="7" xfId="0" applyFont="1" applyBorder="1" applyAlignment="1">
      <alignment horizontal="center"/>
    </xf>
    <xf numFmtId="164" fontId="12" fillId="0" borderId="0" xfId="0" applyFont="1" applyAlignment="1">
      <alignment horizontal="center"/>
    </xf>
    <xf numFmtId="164" fontId="12" fillId="0" borderId="0" xfId="0" quotePrefix="1" applyFont="1" applyAlignment="1">
      <alignment horizontal="left"/>
    </xf>
    <xf numFmtId="164" fontId="12" fillId="0" borderId="0" xfId="0" applyFont="1"/>
    <xf numFmtId="164" fontId="15" fillId="2" borderId="9" xfId="0" quotePrefix="1" applyFont="1" applyFill="1" applyBorder="1"/>
    <xf numFmtId="164" fontId="15" fillId="2" borderId="4" xfId="0" applyFont="1" applyFill="1" applyBorder="1" applyAlignment="1">
      <alignment horizontal="center" wrapText="1"/>
    </xf>
    <xf numFmtId="164" fontId="16" fillId="2" borderId="3" xfId="0" applyFont="1" applyFill="1" applyBorder="1" applyAlignment="1">
      <alignment horizontal="center" wrapText="1"/>
    </xf>
    <xf numFmtId="164" fontId="16" fillId="2" borderId="5" xfId="0" quotePrefix="1" applyFont="1" applyFill="1" applyBorder="1" applyAlignment="1">
      <alignment horizontal="center" wrapText="1"/>
    </xf>
    <xf numFmtId="164" fontId="16" fillId="2" borderId="5" xfId="0" applyFont="1" applyFill="1" applyBorder="1" applyAlignment="1">
      <alignment horizontal="center" wrapText="1"/>
    </xf>
    <xf numFmtId="164" fontId="13" fillId="0" borderId="7" xfId="0" applyFont="1" applyBorder="1" applyAlignment="1">
      <alignment horizontal="center"/>
    </xf>
    <xf numFmtId="164" fontId="17" fillId="0" borderId="12" xfId="0" quotePrefix="1" applyFont="1" applyBorder="1" applyAlignment="1">
      <alignment horizontal="left"/>
    </xf>
    <xf numFmtId="164" fontId="18" fillId="0" borderId="7" xfId="0" quotePrefix="1" applyFont="1" applyBorder="1" applyAlignment="1">
      <alignment horizontal="center"/>
    </xf>
    <xf numFmtId="37" fontId="13" fillId="0" borderId="7" xfId="0" applyNumberFormat="1" applyFont="1" applyBorder="1" applyAlignment="1">
      <alignment horizontal="center"/>
    </xf>
    <xf numFmtId="164" fontId="18" fillId="0" borderId="12" xfId="0" quotePrefix="1" applyFont="1" applyBorder="1" applyAlignment="1">
      <alignment horizontal="left" wrapText="1"/>
    </xf>
    <xf numFmtId="10" fontId="18" fillId="0" borderId="7" xfId="0" applyNumberFormat="1" applyFont="1" applyBorder="1"/>
    <xf numFmtId="165" fontId="13" fillId="0" borderId="7" xfId="0" applyNumberFormat="1" applyFont="1" applyBorder="1" applyAlignment="1" applyProtection="1">
      <alignment horizontal="center"/>
      <protection locked="0"/>
    </xf>
    <xf numFmtId="164" fontId="13" fillId="0" borderId="7" xfId="0" applyFont="1" applyBorder="1" applyAlignment="1" applyProtection="1">
      <alignment horizontal="center"/>
      <protection locked="0"/>
    </xf>
    <xf numFmtId="164" fontId="18" fillId="0" borderId="12" xfId="0" applyFont="1" applyBorder="1" applyAlignment="1">
      <alignment horizontal="left" wrapText="1"/>
    </xf>
    <xf numFmtId="37" fontId="13" fillId="0" borderId="7" xfId="0" applyNumberFormat="1" applyFont="1" applyBorder="1" applyAlignment="1" applyProtection="1">
      <alignment horizontal="center"/>
      <protection locked="0"/>
    </xf>
    <xf numFmtId="164" fontId="18" fillId="0" borderId="13" xfId="0" applyFont="1" applyBorder="1"/>
    <xf numFmtId="37" fontId="18" fillId="0" borderId="8" xfId="0" applyNumberFormat="1" applyFont="1" applyBorder="1"/>
    <xf numFmtId="10" fontId="18" fillId="0" borderId="8" xfId="0" applyNumberFormat="1" applyFont="1" applyBorder="1"/>
    <xf numFmtId="164" fontId="18" fillId="0" borderId="14" xfId="0" applyFont="1" applyBorder="1" applyAlignment="1">
      <alignment horizontal="left"/>
    </xf>
    <xf numFmtId="37" fontId="13" fillId="0" borderId="15" xfId="0" applyNumberFormat="1" applyFont="1" applyBorder="1"/>
    <xf numFmtId="10" fontId="13" fillId="0" borderId="15" xfId="0" applyNumberFormat="1" applyFont="1" applyBorder="1"/>
    <xf numFmtId="164" fontId="18" fillId="0" borderId="7" xfId="0" applyFont="1" applyBorder="1"/>
    <xf numFmtId="37" fontId="18" fillId="0" borderId="7" xfId="0" applyNumberFormat="1" applyFont="1" applyBorder="1"/>
    <xf numFmtId="164" fontId="12" fillId="0" borderId="7" xfId="0" applyFont="1" applyBorder="1"/>
    <xf numFmtId="164" fontId="17" fillId="0" borderId="7" xfId="0" quotePrefix="1" applyFont="1" applyBorder="1" applyAlignment="1">
      <alignment horizontal="left"/>
    </xf>
    <xf numFmtId="164" fontId="18" fillId="0" borderId="7" xfId="0" quotePrefix="1" applyFont="1" applyBorder="1"/>
    <xf numFmtId="164" fontId="18" fillId="4" borderId="12" xfId="0" quotePrefix="1" applyFont="1" applyFill="1" applyBorder="1" applyAlignment="1">
      <alignment horizontal="left" wrapText="1"/>
    </xf>
    <xf numFmtId="166" fontId="18" fillId="4" borderId="7" xfId="1" applyNumberFormat="1" applyFont="1" applyFill="1" applyBorder="1"/>
    <xf numFmtId="10" fontId="18" fillId="4" borderId="7" xfId="0" applyNumberFormat="1" applyFont="1" applyFill="1" applyBorder="1"/>
    <xf numFmtId="164" fontId="18" fillId="0" borderId="7" xfId="0" quotePrefix="1" applyFont="1" applyBorder="1" applyAlignment="1">
      <alignment horizontal="left" wrapText="1"/>
    </xf>
    <xf numFmtId="10" fontId="18" fillId="0" borderId="16" xfId="0" applyNumberFormat="1" applyFont="1" applyBorder="1"/>
    <xf numFmtId="10" fontId="18" fillId="0" borderId="12" xfId="0" applyNumberFormat="1" applyFont="1" applyBorder="1"/>
    <xf numFmtId="164" fontId="18" fillId="0" borderId="18" xfId="0" quotePrefix="1" applyFont="1" applyBorder="1" applyAlignment="1">
      <alignment horizontal="left" wrapText="1"/>
    </xf>
    <xf numFmtId="164" fontId="18" fillId="0" borderId="7" xfId="0" applyFont="1" applyBorder="1" applyAlignment="1">
      <alignment horizontal="left" wrapText="1"/>
    </xf>
    <xf numFmtId="164" fontId="17" fillId="0" borderId="7" xfId="0" applyFont="1" applyBorder="1" applyAlignment="1">
      <alignment horizontal="left"/>
    </xf>
    <xf numFmtId="164" fontId="18" fillId="0" borderId="8" xfId="0" applyFont="1" applyBorder="1"/>
    <xf numFmtId="164" fontId="18" fillId="0" borderId="15" xfId="0" applyFont="1" applyBorder="1" applyAlignment="1">
      <alignment horizontal="left"/>
    </xf>
    <xf numFmtId="164" fontId="13" fillId="0" borderId="8" xfId="0" applyFont="1" applyBorder="1" applyAlignment="1" applyProtection="1">
      <alignment horizontal="center"/>
      <protection locked="0"/>
    </xf>
    <xf numFmtId="164" fontId="18" fillId="0" borderId="22" xfId="0" applyFont="1" applyBorder="1"/>
    <xf numFmtId="37" fontId="18" fillId="0" borderId="22" xfId="0" applyNumberFormat="1" applyFont="1" applyBorder="1"/>
    <xf numFmtId="164" fontId="18" fillId="0" borderId="7" xfId="0" quotePrefix="1" applyFont="1" applyBorder="1" applyAlignment="1">
      <alignment horizontal="left"/>
    </xf>
    <xf numFmtId="164" fontId="18" fillId="0" borderId="7" xfId="0" applyFont="1" applyBorder="1" applyAlignment="1">
      <alignment horizontal="left"/>
    </xf>
    <xf numFmtId="164" fontId="18" fillId="4" borderId="7" xfId="0" quotePrefix="1" applyFont="1" applyFill="1" applyBorder="1" applyAlignment="1">
      <alignment horizontal="left"/>
    </xf>
    <xf numFmtId="164" fontId="13" fillId="0" borderId="23" xfId="0" applyFont="1" applyBorder="1" applyAlignment="1" applyProtection="1">
      <alignment horizontal="center"/>
      <protection locked="0"/>
    </xf>
    <xf numFmtId="164" fontId="18" fillId="0" borderId="24" xfId="0" quotePrefix="1" applyFont="1" applyBorder="1" applyAlignment="1">
      <alignment horizontal="left"/>
    </xf>
    <xf numFmtId="164" fontId="18" fillId="4" borderId="7" xfId="0" applyFont="1" applyFill="1" applyBorder="1" applyAlignment="1">
      <alignment horizontal="left" wrapText="1"/>
    </xf>
    <xf numFmtId="165" fontId="18" fillId="0" borderId="7" xfId="0" applyNumberFormat="1" applyFont="1" applyBorder="1" applyAlignment="1" applyProtection="1">
      <alignment horizontal="center"/>
      <protection locked="0"/>
    </xf>
    <xf numFmtId="164" fontId="18" fillId="0" borderId="18" xfId="0" quotePrefix="1" applyFont="1" applyBorder="1" applyAlignment="1">
      <alignment horizontal="left"/>
    </xf>
    <xf numFmtId="164" fontId="18" fillId="0" borderId="18" xfId="0" applyFont="1" applyBorder="1" applyAlignment="1">
      <alignment horizontal="left" wrapText="1"/>
    </xf>
    <xf numFmtId="166" fontId="13" fillId="0" borderId="17" xfId="1" applyNumberFormat="1" applyFont="1" applyFill="1" applyBorder="1" applyAlignment="1"/>
    <xf numFmtId="37" fontId="18" fillId="0" borderId="7" xfId="0" applyNumberFormat="1" applyFont="1" applyBorder="1" applyAlignment="1">
      <alignment horizontal="center"/>
    </xf>
    <xf numFmtId="164" fontId="18" fillId="0" borderId="7" xfId="0" applyFont="1" applyBorder="1" applyAlignment="1">
      <alignment horizontal="center"/>
    </xf>
    <xf numFmtId="164" fontId="18" fillId="4" borderId="7" xfId="0" applyFont="1" applyFill="1" applyBorder="1" applyAlignment="1">
      <alignment horizontal="left"/>
    </xf>
    <xf numFmtId="164" fontId="18" fillId="0" borderId="15" xfId="0" quotePrefix="1" applyFont="1" applyBorder="1" applyAlignment="1">
      <alignment horizontal="left"/>
    </xf>
    <xf numFmtId="37" fontId="13" fillId="4" borderId="7" xfId="0" applyNumberFormat="1" applyFont="1" applyFill="1" applyBorder="1" applyAlignment="1">
      <alignment horizontal="center"/>
    </xf>
    <xf numFmtId="164" fontId="18" fillId="4" borderId="18" xfId="0" quotePrefix="1" applyFont="1" applyFill="1" applyBorder="1" applyAlignment="1">
      <alignment horizontal="left" wrapText="1"/>
    </xf>
    <xf numFmtId="166" fontId="18" fillId="4" borderId="16" xfId="1" applyNumberFormat="1" applyFont="1" applyFill="1" applyBorder="1"/>
    <xf numFmtId="10" fontId="18" fillId="4" borderId="16" xfId="0" applyNumberFormat="1" applyFont="1" applyFill="1" applyBorder="1"/>
    <xf numFmtId="10" fontId="18" fillId="4" borderId="12" xfId="0" applyNumberFormat="1" applyFont="1" applyFill="1" applyBorder="1"/>
    <xf numFmtId="164" fontId="13" fillId="0" borderId="7" xfId="0" quotePrefix="1" applyFont="1" applyBorder="1" applyAlignment="1">
      <alignment horizontal="center"/>
    </xf>
    <xf numFmtId="165" fontId="18" fillId="4" borderId="7" xfId="0" applyNumberFormat="1" applyFont="1" applyFill="1" applyBorder="1" applyAlignment="1" applyProtection="1">
      <alignment horizontal="center"/>
      <protection locked="0"/>
    </xf>
    <xf numFmtId="164" fontId="18" fillId="4" borderId="18" xfId="0" quotePrefix="1" applyFont="1" applyFill="1" applyBorder="1" applyAlignment="1">
      <alignment horizontal="left"/>
    </xf>
    <xf numFmtId="165" fontId="18" fillId="6" borderId="7" xfId="0" applyNumberFormat="1" applyFont="1" applyFill="1" applyBorder="1" applyAlignment="1" applyProtection="1">
      <alignment horizontal="center"/>
      <protection locked="0"/>
    </xf>
    <xf numFmtId="164" fontId="18" fillId="6" borderId="12" xfId="0" quotePrefix="1" applyFont="1" applyFill="1" applyBorder="1" applyAlignment="1">
      <alignment horizontal="left"/>
    </xf>
    <xf numFmtId="166" fontId="18" fillId="6" borderId="7" xfId="1" applyNumberFormat="1" applyFont="1" applyFill="1" applyBorder="1"/>
    <xf numFmtId="164" fontId="18" fillId="0" borderId="8" xfId="0" quotePrefix="1" applyFont="1" applyBorder="1" applyAlignment="1">
      <alignment horizontal="left"/>
    </xf>
    <xf numFmtId="164" fontId="12" fillId="0" borderId="8" xfId="0" applyFont="1" applyBorder="1"/>
    <xf numFmtId="164" fontId="12" fillId="4" borderId="0" xfId="0" applyFont="1" applyFill="1"/>
    <xf numFmtId="164" fontId="18" fillId="6" borderId="18" xfId="0" quotePrefix="1" applyFont="1" applyFill="1" applyBorder="1" applyAlignment="1">
      <alignment horizontal="left"/>
    </xf>
    <xf numFmtId="164" fontId="12" fillId="6" borderId="0" xfId="0" applyFont="1" applyFill="1"/>
    <xf numFmtId="164" fontId="17" fillId="0" borderId="13" xfId="0" quotePrefix="1" applyFont="1" applyBorder="1" applyAlignment="1">
      <alignment horizontal="left"/>
    </xf>
    <xf numFmtId="164" fontId="18" fillId="0" borderId="8" xfId="0" quotePrefix="1" applyFont="1" applyBorder="1" applyAlignment="1">
      <alignment horizontal="center"/>
    </xf>
    <xf numFmtId="37" fontId="13" fillId="0" borderId="26" xfId="0" applyNumberFormat="1" applyFont="1" applyBorder="1" applyAlignment="1">
      <alignment horizontal="center"/>
    </xf>
    <xf numFmtId="164" fontId="18" fillId="0" borderId="0" xfId="0" quotePrefix="1" applyFont="1" applyAlignment="1">
      <alignment horizontal="left" wrapText="1"/>
    </xf>
    <xf numFmtId="3" fontId="18" fillId="0" borderId="0" xfId="0" applyNumberFormat="1" applyFont="1"/>
    <xf numFmtId="166" fontId="18" fillId="0" borderId="0" xfId="1" applyNumberFormat="1" applyFont="1" applyFill="1" applyBorder="1"/>
    <xf numFmtId="10" fontId="18" fillId="0" borderId="0" xfId="0" applyNumberFormat="1" applyFont="1"/>
    <xf numFmtId="37" fontId="13" fillId="4" borderId="26" xfId="0" applyNumberFormat="1" applyFont="1" applyFill="1" applyBorder="1" applyAlignment="1">
      <alignment horizontal="center"/>
    </xf>
    <xf numFmtId="164" fontId="18" fillId="4" borderId="0" xfId="0" quotePrefix="1" applyFont="1" applyFill="1" applyAlignment="1">
      <alignment horizontal="left" wrapText="1"/>
    </xf>
    <xf numFmtId="166" fontId="18" fillId="4" borderId="0" xfId="1" applyNumberFormat="1" applyFont="1" applyFill="1" applyBorder="1"/>
    <xf numFmtId="10" fontId="18" fillId="4" borderId="0" xfId="0" applyNumberFormat="1" applyFont="1" applyFill="1"/>
    <xf numFmtId="3" fontId="18" fillId="0" borderId="0" xfId="12" applyNumberFormat="1" applyFont="1"/>
    <xf numFmtId="164" fontId="18" fillId="0" borderId="25" xfId="0" quotePrefix="1" applyFont="1" applyBorder="1" applyAlignment="1">
      <alignment horizontal="left" wrapText="1"/>
    </xf>
    <xf numFmtId="166" fontId="18" fillId="0" borderId="23" xfId="1" applyNumberFormat="1" applyFont="1" applyFill="1" applyBorder="1"/>
    <xf numFmtId="10" fontId="18" fillId="0" borderId="23" xfId="0" applyNumberFormat="1" applyFont="1" applyBorder="1"/>
    <xf numFmtId="37" fontId="18" fillId="0" borderId="15" xfId="0" applyNumberFormat="1" applyFont="1" applyBorder="1"/>
    <xf numFmtId="10" fontId="18" fillId="0" borderId="15" xfId="0" applyNumberFormat="1" applyFont="1" applyBorder="1"/>
    <xf numFmtId="164" fontId="18" fillId="0" borderId="7" xfId="0" applyFont="1" applyBorder="1" applyAlignment="1" applyProtection="1">
      <alignment horizontal="center"/>
      <protection locked="0"/>
    </xf>
    <xf numFmtId="164" fontId="18" fillId="0" borderId="0" xfId="0" applyFont="1"/>
    <xf numFmtId="0" fontId="18" fillId="0" borderId="0" xfId="12" applyFont="1"/>
    <xf numFmtId="37" fontId="18" fillId="0" borderId="26" xfId="0" applyNumberFormat="1" applyFont="1" applyBorder="1" applyAlignment="1">
      <alignment horizontal="center"/>
    </xf>
    <xf numFmtId="37" fontId="18" fillId="4" borderId="26" xfId="0" applyNumberFormat="1" applyFont="1" applyFill="1" applyBorder="1" applyAlignment="1">
      <alignment horizontal="center"/>
    </xf>
    <xf numFmtId="166" fontId="18" fillId="0" borderId="0" xfId="1" applyNumberFormat="1" applyFont="1" applyFill="1" applyBorder="1" applyAlignment="1"/>
    <xf numFmtId="166" fontId="18" fillId="4" borderId="0" xfId="1" applyNumberFormat="1" applyFont="1" applyFill="1" applyBorder="1" applyAlignment="1"/>
    <xf numFmtId="166" fontId="18" fillId="0" borderId="23" xfId="1" applyNumberFormat="1" applyFont="1" applyFill="1" applyBorder="1" applyAlignment="1"/>
    <xf numFmtId="164" fontId="16" fillId="2" borderId="9" xfId="0" quotePrefix="1" applyFont="1" applyFill="1" applyBorder="1"/>
    <xf numFmtId="164" fontId="16" fillId="2" borderId="4" xfId="0" applyFont="1" applyFill="1" applyBorder="1" applyAlignment="1">
      <alignment horizontal="center" wrapText="1"/>
    </xf>
    <xf numFmtId="164" fontId="23" fillId="0" borderId="0" xfId="0" applyFont="1" applyAlignment="1">
      <alignment horizontal="center"/>
    </xf>
    <xf numFmtId="164" fontId="23" fillId="0" borderId="0" xfId="0" quotePrefix="1" applyFont="1" applyAlignment="1">
      <alignment horizontal="left"/>
    </xf>
    <xf numFmtId="164" fontId="23" fillId="0" borderId="0" xfId="0" applyFont="1"/>
    <xf numFmtId="37" fontId="23" fillId="0" borderId="26" xfId="0" applyNumberFormat="1" applyFont="1" applyBorder="1" applyAlignment="1">
      <alignment horizontal="center"/>
    </xf>
    <xf numFmtId="164" fontId="23" fillId="0" borderId="0" xfId="0" quotePrefix="1" applyFont="1" applyAlignment="1">
      <alignment horizontal="left" wrapText="1"/>
    </xf>
    <xf numFmtId="3" fontId="23" fillId="0" borderId="0" xfId="0" applyNumberFormat="1" applyFont="1"/>
    <xf numFmtId="166" fontId="23" fillId="0" borderId="0" xfId="1" applyNumberFormat="1" applyFont="1" applyFill="1" applyBorder="1"/>
    <xf numFmtId="10" fontId="23" fillId="0" borderId="0" xfId="0" applyNumberFormat="1" applyFont="1"/>
    <xf numFmtId="3" fontId="23" fillId="0" borderId="0" xfId="13" applyNumberFormat="1" applyFont="1"/>
    <xf numFmtId="0" fontId="23" fillId="0" borderId="0" xfId="13" applyFont="1"/>
    <xf numFmtId="37" fontId="23" fillId="0" borderId="7" xfId="0" applyNumberFormat="1" applyFont="1" applyBorder="1" applyAlignment="1">
      <alignment horizontal="center"/>
    </xf>
    <xf numFmtId="164" fontId="23" fillId="0" borderId="12" xfId="0" quotePrefix="1" applyFont="1" applyBorder="1" applyAlignment="1">
      <alignment horizontal="left" wrapText="1"/>
    </xf>
    <xf numFmtId="166" fontId="23" fillId="0" borderId="23" xfId="1" applyNumberFormat="1" applyFont="1" applyFill="1" applyBorder="1"/>
    <xf numFmtId="10" fontId="23" fillId="0" borderId="23" xfId="0" applyNumberFormat="1" applyFont="1" applyBorder="1"/>
    <xf numFmtId="166" fontId="23" fillId="0" borderId="7" xfId="1" applyNumberFormat="1" applyFont="1" applyFill="1" applyBorder="1"/>
    <xf numFmtId="3" fontId="23" fillId="0" borderId="7" xfId="0" applyNumberFormat="1" applyFont="1" applyBorder="1"/>
    <xf numFmtId="10" fontId="23" fillId="0" borderId="7" xfId="0" applyNumberFormat="1" applyFont="1" applyBorder="1"/>
    <xf numFmtId="165" fontId="23" fillId="0" borderId="7" xfId="0" applyNumberFormat="1" applyFont="1" applyBorder="1" applyAlignment="1" applyProtection="1">
      <alignment horizontal="center"/>
      <protection locked="0"/>
    </xf>
    <xf numFmtId="164" fontId="23" fillId="0" borderId="12" xfId="0" quotePrefix="1" applyFont="1" applyBorder="1" applyAlignment="1">
      <alignment horizontal="left"/>
    </xf>
    <xf numFmtId="166" fontId="23" fillId="0" borderId="8" xfId="1" applyNumberFormat="1" applyFont="1" applyFill="1" applyBorder="1"/>
    <xf numFmtId="10" fontId="23" fillId="0" borderId="8" xfId="0" applyNumberFormat="1" applyFont="1" applyBorder="1"/>
    <xf numFmtId="164" fontId="23" fillId="0" borderId="7" xfId="0" quotePrefix="1" applyFont="1" applyBorder="1" applyAlignment="1">
      <alignment horizontal="left" wrapText="1"/>
    </xf>
    <xf numFmtId="164" fontId="23" fillId="0" borderId="7" xfId="0" quotePrefix="1" applyFont="1" applyBorder="1" applyAlignment="1">
      <alignment horizontal="left"/>
    </xf>
    <xf numFmtId="164" fontId="23" fillId="0" borderId="15" xfId="0" quotePrefix="1" applyFont="1" applyBorder="1" applyAlignment="1">
      <alignment horizontal="left"/>
    </xf>
    <xf numFmtId="37" fontId="23" fillId="0" borderId="15" xfId="0" applyNumberFormat="1" applyFont="1" applyBorder="1"/>
    <xf numFmtId="10" fontId="23" fillId="0" borderId="15" xfId="0" applyNumberFormat="1" applyFont="1" applyBorder="1"/>
    <xf numFmtId="37" fontId="23" fillId="0" borderId="7" xfId="0" applyNumberFormat="1" applyFont="1" applyBorder="1"/>
    <xf numFmtId="164" fontId="23" fillId="0" borderId="8" xfId="0" quotePrefix="1" applyFont="1" applyBorder="1" applyAlignment="1">
      <alignment horizontal="left"/>
    </xf>
    <xf numFmtId="164" fontId="23" fillId="0" borderId="8" xfId="0" applyFont="1" applyBorder="1"/>
    <xf numFmtId="164" fontId="26" fillId="0" borderId="8" xfId="0" quotePrefix="1" applyFont="1" applyBorder="1" applyAlignment="1">
      <alignment horizontal="left"/>
    </xf>
    <xf numFmtId="164" fontId="23" fillId="0" borderId="7" xfId="0" applyFont="1" applyBorder="1" applyAlignment="1">
      <alignment horizontal="center"/>
    </xf>
    <xf numFmtId="164" fontId="23" fillId="0" borderId="8" xfId="0" applyFont="1" applyBorder="1" applyAlignment="1">
      <alignment horizontal="center"/>
    </xf>
    <xf numFmtId="164" fontId="25" fillId="7" borderId="0" xfId="0" quotePrefix="1" applyFont="1" applyFill="1"/>
    <xf numFmtId="164" fontId="25" fillId="7" borderId="0" xfId="0" applyFont="1" applyFill="1" applyAlignment="1">
      <alignment horizontal="center" wrapText="1"/>
    </xf>
    <xf numFmtId="164" fontId="25" fillId="7" borderId="0" xfId="0" quotePrefix="1" applyFont="1" applyFill="1" applyAlignment="1">
      <alignment horizontal="center" wrapText="1"/>
    </xf>
    <xf numFmtId="164" fontId="23" fillId="0" borderId="23" xfId="0" applyFont="1" applyBorder="1" applyAlignment="1">
      <alignment horizontal="center"/>
    </xf>
    <xf numFmtId="164" fontId="27" fillId="0" borderId="27" xfId="0" quotePrefix="1" applyFont="1" applyBorder="1" applyAlignment="1">
      <alignment horizontal="left"/>
    </xf>
    <xf numFmtId="164" fontId="23" fillId="0" borderId="28" xfId="0" quotePrefix="1" applyFont="1" applyBorder="1" applyAlignment="1">
      <alignment horizontal="center"/>
    </xf>
    <xf numFmtId="166" fontId="23" fillId="0" borderId="0" xfId="1" applyNumberFormat="1" applyFont="1" applyFill="1" applyBorder="1" applyAlignment="1"/>
    <xf numFmtId="3" fontId="23" fillId="0" borderId="0" xfId="0" applyNumberFormat="1" applyFont="1" applyAlignment="1">
      <alignment horizontal="right"/>
    </xf>
    <xf numFmtId="37" fontId="23" fillId="0" borderId="29" xfId="0" applyNumberFormat="1" applyFont="1" applyBorder="1" applyAlignment="1">
      <alignment horizontal="center"/>
    </xf>
    <xf numFmtId="37" fontId="27" fillId="8" borderId="0" xfId="0" applyNumberFormat="1" applyFont="1" applyFill="1" applyAlignment="1">
      <alignment horizontal="center"/>
    </xf>
    <xf numFmtId="164" fontId="27" fillId="8" borderId="0" xfId="0" quotePrefix="1" applyFont="1" applyFill="1" applyAlignment="1">
      <alignment horizontal="left" wrapText="1"/>
    </xf>
    <xf numFmtId="166" fontId="27" fillId="8" borderId="0" xfId="1" applyNumberFormat="1" applyFont="1" applyFill="1" applyBorder="1" applyAlignment="1">
      <alignment horizontal="center"/>
    </xf>
    <xf numFmtId="166" fontId="23" fillId="8" borderId="0" xfId="1" applyNumberFormat="1" applyFont="1" applyFill="1" applyBorder="1" applyAlignment="1"/>
    <xf numFmtId="10" fontId="23" fillId="8" borderId="0" xfId="0" applyNumberFormat="1" applyFont="1" applyFill="1"/>
    <xf numFmtId="164" fontId="23" fillId="0" borderId="30" xfId="0" applyFont="1" applyBorder="1" applyAlignment="1">
      <alignment horizontal="left"/>
    </xf>
    <xf numFmtId="37" fontId="23" fillId="0" borderId="30" xfId="0" applyNumberFormat="1" applyFont="1" applyBorder="1"/>
    <xf numFmtId="10" fontId="23" fillId="0" borderId="30" xfId="0" applyNumberFormat="1" applyFont="1" applyBorder="1"/>
    <xf numFmtId="164" fontId="23" fillId="0" borderId="7" xfId="0" applyFont="1" applyBorder="1" applyAlignment="1" applyProtection="1">
      <alignment horizontal="center"/>
      <protection locked="0"/>
    </xf>
    <xf numFmtId="164" fontId="23" fillId="0" borderId="7" xfId="0" applyFont="1" applyBorder="1"/>
    <xf numFmtId="164" fontId="27" fillId="0" borderId="7" xfId="0" quotePrefix="1" applyFont="1" applyBorder="1" applyAlignment="1">
      <alignment horizontal="left"/>
    </xf>
    <xf numFmtId="164" fontId="23" fillId="0" borderId="7" xfId="0" quotePrefix="1" applyFont="1" applyBorder="1"/>
    <xf numFmtId="3" fontId="23" fillId="0" borderId="7" xfId="13" applyNumberFormat="1" applyFont="1" applyBorder="1"/>
    <xf numFmtId="3" fontId="23" fillId="0" borderId="0" xfId="1" quotePrefix="1" applyNumberFormat="1" applyFont="1" applyFill="1" applyBorder="1" applyAlignment="1">
      <alignment horizontal="right"/>
    </xf>
    <xf numFmtId="3" fontId="23" fillId="0" borderId="0" xfId="13" applyNumberFormat="1" applyFont="1" applyAlignment="1">
      <alignment horizontal="right"/>
    </xf>
    <xf numFmtId="164" fontId="23" fillId="0" borderId="7" xfId="0" quotePrefix="1" applyFont="1" applyBorder="1" applyAlignment="1">
      <alignment horizontal="center"/>
    </xf>
    <xf numFmtId="164" fontId="23" fillId="0" borderId="14" xfId="0" applyFont="1" applyBorder="1" applyAlignment="1">
      <alignment horizontal="left"/>
    </xf>
    <xf numFmtId="164" fontId="25" fillId="2" borderId="0" xfId="0" quotePrefix="1" applyFont="1" applyFill="1"/>
    <xf numFmtId="164" fontId="25" fillId="2" borderId="0" xfId="0" applyFont="1" applyFill="1" applyAlignment="1">
      <alignment horizontal="center" wrapText="1"/>
    </xf>
    <xf numFmtId="164" fontId="25" fillId="2" borderId="0" xfId="0" quotePrefix="1" applyFont="1" applyFill="1" applyAlignment="1">
      <alignment horizontal="center" wrapText="1"/>
    </xf>
    <xf numFmtId="164" fontId="27" fillId="0" borderId="23" xfId="0" applyFont="1" applyBorder="1" applyAlignment="1">
      <alignment horizontal="left"/>
    </xf>
    <xf numFmtId="37" fontId="23" fillId="0" borderId="23" xfId="0" applyNumberFormat="1" applyFont="1" applyBorder="1"/>
    <xf numFmtId="164" fontId="23" fillId="0" borderId="23" xfId="0" applyFont="1" applyBorder="1"/>
    <xf numFmtId="164" fontId="23" fillId="0" borderId="15" xfId="0" applyFont="1" applyBorder="1" applyAlignment="1">
      <alignment horizontal="left"/>
    </xf>
    <xf numFmtId="164" fontId="23" fillId="0" borderId="8" xfId="0" applyFont="1" applyBorder="1" applyAlignment="1" applyProtection="1">
      <alignment horizontal="center"/>
      <protection locked="0"/>
    </xf>
    <xf numFmtId="164" fontId="23" fillId="0" borderId="22" xfId="0" applyFont="1" applyBorder="1"/>
    <xf numFmtId="37" fontId="23" fillId="0" borderId="22" xfId="0" applyNumberFormat="1" applyFont="1" applyBorder="1"/>
    <xf numFmtId="164" fontId="27" fillId="0" borderId="7" xfId="0" applyFont="1" applyBorder="1" applyAlignment="1">
      <alignment horizontal="left"/>
    </xf>
    <xf numFmtId="164" fontId="23" fillId="6" borderId="12" xfId="0" quotePrefix="1" applyFont="1" applyFill="1" applyBorder="1" applyAlignment="1">
      <alignment horizontal="left"/>
    </xf>
    <xf numFmtId="164" fontId="27" fillId="0" borderId="28" xfId="0" quotePrefix="1" applyFont="1" applyBorder="1" applyAlignment="1">
      <alignment horizontal="left"/>
    </xf>
    <xf numFmtId="165" fontId="27" fillId="8" borderId="0" xfId="0" applyNumberFormat="1" applyFont="1" applyFill="1" applyAlignment="1" applyProtection="1">
      <alignment horizontal="center"/>
      <protection locked="0"/>
    </xf>
    <xf numFmtId="164" fontId="27" fillId="8" borderId="0" xfId="0" quotePrefix="1" applyFont="1" applyFill="1" applyAlignment="1">
      <alignment horizontal="left"/>
    </xf>
    <xf numFmtId="3" fontId="27" fillId="8" borderId="0" xfId="0" applyNumberFormat="1" applyFont="1" applyFill="1"/>
    <xf numFmtId="166" fontId="27" fillId="8" borderId="0" xfId="1" applyNumberFormat="1" applyFont="1" applyFill="1" applyBorder="1"/>
    <xf numFmtId="10" fontId="27" fillId="8" borderId="0" xfId="0" applyNumberFormat="1" applyFont="1" applyFill="1"/>
    <xf numFmtId="165" fontId="23" fillId="0" borderId="23" xfId="0" applyNumberFormat="1" applyFont="1" applyBorder="1" applyAlignment="1" applyProtection="1">
      <alignment horizontal="center"/>
      <protection locked="0"/>
    </xf>
    <xf numFmtId="164" fontId="23" fillId="0" borderId="23" xfId="0" quotePrefix="1" applyFont="1" applyBorder="1" applyAlignment="1">
      <alignment horizontal="left"/>
    </xf>
    <xf numFmtId="164" fontId="26" fillId="0" borderId="7" xfId="0" quotePrefix="1" applyFont="1" applyBorder="1" applyAlignment="1">
      <alignment horizontal="left"/>
    </xf>
    <xf numFmtId="37" fontId="27" fillId="8" borderId="26" xfId="0" applyNumberFormat="1" applyFont="1" applyFill="1" applyBorder="1" applyAlignment="1">
      <alignment horizontal="center"/>
    </xf>
    <xf numFmtId="37" fontId="23" fillId="0" borderId="0" xfId="0" applyNumberFormat="1" applyFont="1" applyAlignment="1">
      <alignment horizontal="center"/>
    </xf>
    <xf numFmtId="3" fontId="23" fillId="0" borderId="0" xfId="13" quotePrefix="1" applyNumberFormat="1" applyFont="1" applyAlignment="1">
      <alignment horizontal="right"/>
    </xf>
    <xf numFmtId="165" fontId="23" fillId="0" borderId="29" xfId="0" applyNumberFormat="1" applyFont="1" applyBorder="1" applyAlignment="1" applyProtection="1">
      <alignment horizontal="center"/>
      <protection locked="0"/>
    </xf>
    <xf numFmtId="3" fontId="27" fillId="8" borderId="0" xfId="13" applyNumberFormat="1" applyFont="1" applyFill="1"/>
    <xf numFmtId="3" fontId="27" fillId="8" borderId="0" xfId="1" applyNumberFormat="1" applyFont="1" applyFill="1" applyBorder="1"/>
    <xf numFmtId="164" fontId="23" fillId="0" borderId="7" xfId="0" applyFont="1" applyBorder="1" applyAlignment="1">
      <alignment horizontal="center"/>
    </xf>
    <xf numFmtId="164" fontId="23" fillId="0" borderId="8" xfId="0" applyFont="1" applyBorder="1" applyAlignment="1">
      <alignment horizontal="center"/>
    </xf>
    <xf numFmtId="164" fontId="24" fillId="0" borderId="7" xfId="0" quotePrefix="1" applyFont="1" applyBorder="1" applyAlignment="1">
      <alignment horizontal="center"/>
    </xf>
    <xf numFmtId="164" fontId="24" fillId="0" borderId="8" xfId="0" quotePrefix="1" applyFont="1" applyBorder="1" applyAlignment="1">
      <alignment horizontal="center"/>
    </xf>
    <xf numFmtId="164" fontId="25" fillId="7" borderId="0" xfId="0" quotePrefix="1" applyFont="1" applyFill="1" applyAlignment="1">
      <alignment horizontal="center"/>
    </xf>
    <xf numFmtId="164" fontId="27" fillId="0" borderId="12" xfId="0" quotePrefix="1" applyFont="1" applyBorder="1" applyAlignment="1">
      <alignment horizontal="center"/>
    </xf>
    <xf numFmtId="164" fontId="27" fillId="0" borderId="7" xfId="0" quotePrefix="1" applyFont="1" applyBorder="1" applyAlignment="1">
      <alignment horizontal="center"/>
    </xf>
    <xf numFmtId="164" fontId="25" fillId="2" borderId="0" xfId="0" quotePrefix="1" applyFont="1" applyFill="1" applyAlignment="1">
      <alignment horizontal="center"/>
    </xf>
    <xf numFmtId="164" fontId="24" fillId="0" borderId="29" xfId="0" quotePrefix="1" applyFont="1" applyBorder="1" applyAlignment="1">
      <alignment horizontal="center"/>
    </xf>
    <xf numFmtId="164" fontId="24" fillId="0" borderId="31" xfId="0" quotePrefix="1" applyFont="1" applyBorder="1" applyAlignment="1">
      <alignment horizontal="center"/>
    </xf>
    <xf numFmtId="164" fontId="24" fillId="0" borderId="13" xfId="0" quotePrefix="1" applyFont="1" applyBorder="1" applyAlignment="1">
      <alignment horizontal="center"/>
    </xf>
    <xf numFmtId="164" fontId="13" fillId="0" borderId="7" xfId="0" applyFont="1" applyBorder="1" applyAlignment="1">
      <alignment horizontal="center"/>
    </xf>
    <xf numFmtId="164" fontId="13" fillId="0" borderId="8" xfId="0" applyFont="1" applyBorder="1" applyAlignment="1">
      <alignment horizontal="center"/>
    </xf>
    <xf numFmtId="164" fontId="14" fillId="0" borderId="7" xfId="0" quotePrefix="1" applyFont="1" applyBorder="1" applyAlignment="1">
      <alignment horizontal="center"/>
    </xf>
    <xf numFmtId="164" fontId="14" fillId="0" borderId="8" xfId="0" quotePrefix="1" applyFont="1" applyBorder="1" applyAlignment="1">
      <alignment horizontal="center"/>
    </xf>
    <xf numFmtId="164" fontId="16" fillId="2" borderId="9" xfId="0" quotePrefix="1" applyFont="1" applyFill="1" applyBorder="1" applyAlignment="1">
      <alignment horizontal="center"/>
    </xf>
    <xf numFmtId="164" fontId="16" fillId="2" borderId="10" xfId="0" quotePrefix="1" applyFont="1" applyFill="1" applyBorder="1" applyAlignment="1">
      <alignment horizontal="center"/>
    </xf>
    <xf numFmtId="164" fontId="16" fillId="2" borderId="11" xfId="0" quotePrefix="1" applyFont="1" applyFill="1" applyBorder="1" applyAlignment="1">
      <alignment horizontal="center"/>
    </xf>
    <xf numFmtId="164" fontId="17" fillId="0" borderId="12" xfId="0" quotePrefix="1" applyFont="1" applyBorder="1" applyAlignment="1">
      <alignment horizontal="center"/>
    </xf>
    <xf numFmtId="164" fontId="17" fillId="0" borderId="7" xfId="0" quotePrefix="1" applyFont="1" applyBorder="1" applyAlignment="1">
      <alignment horizontal="center"/>
    </xf>
    <xf numFmtId="164" fontId="14" fillId="0" borderId="19" xfId="0" quotePrefix="1" applyFont="1" applyBorder="1" applyAlignment="1">
      <alignment horizontal="center"/>
    </xf>
    <xf numFmtId="164" fontId="14" fillId="0" borderId="20" xfId="0" quotePrefix="1" applyFont="1" applyBorder="1" applyAlignment="1">
      <alignment horizontal="center"/>
    </xf>
    <xf numFmtId="164" fontId="14" fillId="0" borderId="21" xfId="0" quotePrefix="1" applyFont="1" applyBorder="1" applyAlignment="1">
      <alignment horizontal="center"/>
    </xf>
    <xf numFmtId="164" fontId="13" fillId="0" borderId="7" xfId="2" applyFont="1" applyBorder="1" applyAlignment="1">
      <alignment horizontal="center"/>
    </xf>
    <xf numFmtId="164" fontId="13" fillId="0" borderId="8" xfId="2" applyFont="1" applyBorder="1" applyAlignment="1">
      <alignment horizontal="center"/>
    </xf>
    <xf numFmtId="164" fontId="14" fillId="0" borderId="7" xfId="2" quotePrefix="1" applyFont="1" applyBorder="1" applyAlignment="1">
      <alignment horizontal="center"/>
    </xf>
    <xf numFmtId="164" fontId="14" fillId="0" borderId="8" xfId="2" quotePrefix="1" applyFont="1" applyBorder="1" applyAlignment="1">
      <alignment horizontal="center"/>
    </xf>
    <xf numFmtId="164" fontId="16" fillId="2" borderId="9" xfId="2" quotePrefix="1" applyFont="1" applyFill="1" applyBorder="1" applyAlignment="1">
      <alignment horizontal="center"/>
    </xf>
    <xf numFmtId="164" fontId="16" fillId="2" borderId="10" xfId="2" quotePrefix="1" applyFont="1" applyFill="1" applyBorder="1" applyAlignment="1">
      <alignment horizontal="center"/>
    </xf>
    <xf numFmtId="164" fontId="16" fillId="2" borderId="11" xfId="2" quotePrefix="1" applyFont="1" applyFill="1" applyBorder="1" applyAlignment="1">
      <alignment horizontal="center"/>
    </xf>
    <xf numFmtId="164" fontId="17" fillId="0" borderId="12" xfId="2" quotePrefix="1" applyFont="1" applyBorder="1" applyAlignment="1">
      <alignment horizontal="center"/>
    </xf>
    <xf numFmtId="164" fontId="17" fillId="0" borderId="7" xfId="2" quotePrefix="1" applyFont="1" applyBorder="1" applyAlignment="1">
      <alignment horizontal="center"/>
    </xf>
    <xf numFmtId="164" fontId="14" fillId="0" borderId="19" xfId="2" quotePrefix="1" applyFont="1" applyBorder="1" applyAlignment="1">
      <alignment horizontal="center"/>
    </xf>
    <xf numFmtId="164" fontId="14" fillId="0" borderId="20" xfId="2" quotePrefix="1" applyFont="1" applyBorder="1" applyAlignment="1">
      <alignment horizontal="center"/>
    </xf>
    <xf numFmtId="164" fontId="14" fillId="0" borderId="21" xfId="2" quotePrefix="1" applyFont="1" applyBorder="1" applyAlignment="1">
      <alignment horizontal="center"/>
    </xf>
    <xf numFmtId="166" fontId="10" fillId="4" borderId="25" xfId="1" applyNumberFormat="1" applyFont="1" applyFill="1" applyBorder="1" applyAlignment="1">
      <alignment horizontal="center"/>
    </xf>
    <xf numFmtId="166" fontId="10" fillId="4" borderId="23" xfId="1" applyNumberFormat="1" applyFont="1" applyFill="1" applyBorder="1" applyAlignment="1">
      <alignment horizontal="center"/>
    </xf>
    <xf numFmtId="164" fontId="3" fillId="0" borderId="7" xfId="0" applyFont="1" applyBorder="1" applyAlignment="1">
      <alignment horizontal="center"/>
    </xf>
    <xf numFmtId="164" fontId="3" fillId="0" borderId="8" xfId="0" applyFont="1" applyBorder="1" applyAlignment="1">
      <alignment horizontal="center"/>
    </xf>
    <xf numFmtId="164" fontId="21" fillId="0" borderId="7" xfId="0" quotePrefix="1" applyFont="1" applyBorder="1" applyAlignment="1">
      <alignment horizontal="center"/>
    </xf>
    <xf numFmtId="164" fontId="21" fillId="0" borderId="8" xfId="0" quotePrefix="1" applyFont="1" applyBorder="1" applyAlignment="1">
      <alignment horizontal="center"/>
    </xf>
    <xf numFmtId="164" fontId="22" fillId="2" borderId="9" xfId="0" quotePrefix="1" applyFont="1" applyFill="1" applyBorder="1" applyAlignment="1">
      <alignment horizontal="center"/>
    </xf>
    <xf numFmtId="164" fontId="22" fillId="2" borderId="10" xfId="0" quotePrefix="1" applyFont="1" applyFill="1" applyBorder="1" applyAlignment="1">
      <alignment horizontal="center"/>
    </xf>
    <xf numFmtId="164" fontId="22" fillId="2" borderId="11" xfId="0" quotePrefix="1" applyFont="1" applyFill="1" applyBorder="1" applyAlignment="1">
      <alignment horizontal="center"/>
    </xf>
    <xf numFmtId="166" fontId="10" fillId="4" borderId="12" xfId="1" applyNumberFormat="1" applyFont="1" applyFill="1" applyBorder="1" applyAlignment="1">
      <alignment horizontal="center"/>
    </xf>
    <xf numFmtId="166" fontId="10" fillId="4" borderId="7" xfId="1" applyNumberFormat="1" applyFont="1" applyFill="1" applyBorder="1" applyAlignment="1">
      <alignment horizontal="center"/>
    </xf>
    <xf numFmtId="164" fontId="5" fillId="0" borderId="12" xfId="0" quotePrefix="1" applyFont="1" applyBorder="1" applyAlignment="1">
      <alignment horizontal="center"/>
    </xf>
    <xf numFmtId="164" fontId="5" fillId="0" borderId="7" xfId="0" quotePrefix="1" applyFont="1" applyBorder="1" applyAlignment="1">
      <alignment horizontal="center"/>
    </xf>
    <xf numFmtId="164" fontId="4" fillId="0" borderId="0" xfId="0" applyFont="1" applyAlignment="1">
      <alignment horizontal="left"/>
    </xf>
    <xf numFmtId="166" fontId="10" fillId="4" borderId="0" xfId="1" applyNumberFormat="1" applyFont="1" applyFill="1" applyAlignment="1">
      <alignment horizontal="center"/>
    </xf>
    <xf numFmtId="164" fontId="3" fillId="0" borderId="0" xfId="0" applyFont="1" applyAlignment="1">
      <alignment horizontal="center"/>
    </xf>
    <xf numFmtId="164" fontId="5" fillId="0" borderId="0" xfId="0" quotePrefix="1" applyFont="1" applyAlignment="1">
      <alignment horizontal="center"/>
    </xf>
    <xf numFmtId="164" fontId="5" fillId="0" borderId="5" xfId="0" quotePrefix="1" applyFont="1" applyBorder="1" applyAlignment="1">
      <alignment horizontal="center"/>
    </xf>
    <xf numFmtId="164" fontId="6" fillId="2" borderId="1" xfId="0" quotePrefix="1" applyFont="1" applyFill="1" applyBorder="1" applyAlignment="1">
      <alignment horizontal="center"/>
    </xf>
    <xf numFmtId="164" fontId="6" fillId="2" borderId="1" xfId="0" quotePrefix="1" applyFont="1" applyFill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64" fontId="6" fillId="2" borderId="1" xfId="0" quotePrefix="1" applyFont="1" applyFill="1" applyBorder="1" applyAlignment="1">
      <alignment horizontal="left"/>
    </xf>
    <xf numFmtId="164" fontId="11" fillId="0" borderId="1" xfId="0" applyFont="1" applyBorder="1" applyAlignment="1">
      <alignment horizontal="center" wrapText="1"/>
    </xf>
    <xf numFmtId="164" fontId="8" fillId="0" borderId="0" xfId="0" quotePrefix="1" applyFont="1" applyAlignment="1">
      <alignment horizontal="center"/>
    </xf>
    <xf numFmtId="164" fontId="6" fillId="2" borderId="1" xfId="2" quotePrefix="1" applyFont="1" applyFill="1" applyBorder="1" applyAlignment="1">
      <alignment horizontal="center" wrapText="1"/>
    </xf>
    <xf numFmtId="164" fontId="4" fillId="0" borderId="0" xfId="2" applyFont="1" applyAlignment="1">
      <alignment horizontal="left"/>
    </xf>
    <xf numFmtId="164" fontId="3" fillId="0" borderId="0" xfId="2" applyFont="1" applyAlignment="1">
      <alignment horizontal="center"/>
    </xf>
    <xf numFmtId="164" fontId="5" fillId="0" borderId="0" xfId="2" quotePrefix="1" applyFont="1" applyAlignment="1">
      <alignment horizontal="center"/>
    </xf>
    <xf numFmtId="164" fontId="6" fillId="2" borderId="1" xfId="2" quotePrefix="1" applyFont="1" applyFill="1" applyBorder="1" applyAlignment="1">
      <alignment horizontal="center"/>
    </xf>
    <xf numFmtId="164" fontId="7" fillId="0" borderId="1" xfId="2" applyBorder="1" applyAlignment="1">
      <alignment horizontal="center" wrapText="1"/>
    </xf>
    <xf numFmtId="164" fontId="6" fillId="2" borderId="1" xfId="2" quotePrefix="1" applyFont="1" applyFill="1" applyBorder="1" applyAlignment="1">
      <alignment horizontal="left"/>
    </xf>
  </cellXfs>
  <cellStyles count="15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  <cellStyle name="Normal 2 2" xfId="4" xr:uid="{00000000-0005-0000-0000-000004000000}"/>
    <cellStyle name="Normal 2 2 2" xfId="13" xr:uid="{AE009E6E-FF3A-49A1-8717-3010F4CBAEC6}"/>
    <cellStyle name="Normal 2 3" xfId="5" xr:uid="{00000000-0005-0000-0000-000005000000}"/>
    <cellStyle name="Normal 2 4" xfId="12" xr:uid="{0A9C0F9A-BA8E-4D00-9408-D5C6F8C61FB6}"/>
    <cellStyle name="Normal 3" xfId="6" xr:uid="{00000000-0005-0000-0000-000006000000}"/>
    <cellStyle name="Normal 3 2" xfId="7" xr:uid="{00000000-0005-0000-0000-000007000000}"/>
    <cellStyle name="Normal 4" xfId="8" xr:uid="{00000000-0005-0000-0000-000008000000}"/>
    <cellStyle name="Normal 5 2" xfId="9" xr:uid="{00000000-0005-0000-0000-000009000000}"/>
    <cellStyle name="Note 2" xfId="10" xr:uid="{00000000-0005-0000-0000-00000A000000}"/>
    <cellStyle name="Percent 2" xfId="11" xr:uid="{00000000-0005-0000-0000-00000B000000}"/>
    <cellStyle name="Percent 3" xfId="14" xr:uid="{6CB0FC24-2998-4EED-9687-7F0C65D0FA84}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HSQA\CHS\CHSShare\Charity%20Care%20and%20Hospital%20Financial\Annual%20Report\2023%20Report\Appendix%201\Appendix1_2023Only.xlsx" TargetMode="External"/><Relationship Id="rId1" Type="http://schemas.openxmlformats.org/officeDocument/2006/relationships/externalLinkPath" Target="2023%20Report/Appendix%201/Appendix1_2023On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3-Region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10C0F-C92F-451A-B12B-D18AD3250A3C}">
  <sheetPr transitionEvaluation="1">
    <pageSetUpPr fitToPage="1"/>
  </sheetPr>
  <dimension ref="A1:J135"/>
  <sheetViews>
    <sheetView showGridLines="0" tabSelected="1" topLeftCell="A121" zoomScaleNormal="100" workbookViewId="0">
      <selection activeCell="I133" sqref="I133"/>
    </sheetView>
  </sheetViews>
  <sheetFormatPr defaultColWidth="9.6640625" defaultRowHeight="12" customHeight="1"/>
  <cols>
    <col min="1" max="1" width="5.33203125" style="277" customWidth="1"/>
    <col min="2" max="2" width="39.75" style="279" customWidth="1"/>
    <col min="3" max="3" width="14" style="279" bestFit="1" customWidth="1"/>
    <col min="4" max="4" width="13.75" style="279" customWidth="1"/>
    <col min="5" max="5" width="13.9140625" style="279" bestFit="1" customWidth="1"/>
    <col min="6" max="6" width="14" style="279" bestFit="1" customWidth="1"/>
    <col min="7" max="7" width="12.9140625" style="279" bestFit="1" customWidth="1"/>
    <col min="8" max="9" width="9.25" style="279" customWidth="1"/>
    <col min="10" max="10" width="2.08203125" style="279" customWidth="1"/>
    <col min="11" max="16384" width="9.6640625" style="279"/>
  </cols>
  <sheetData>
    <row r="1" spans="1:9" ht="13">
      <c r="B1" s="278" t="s">
        <v>420</v>
      </c>
    </row>
    <row r="2" spans="1:9" ht="15.5">
      <c r="A2" s="362" t="s">
        <v>0</v>
      </c>
      <c r="B2" s="364" t="s">
        <v>178</v>
      </c>
      <c r="C2" s="364"/>
      <c r="D2" s="364"/>
      <c r="E2" s="364"/>
      <c r="F2" s="364"/>
      <c r="G2" s="364"/>
      <c r="H2" s="364"/>
      <c r="I2" s="364"/>
    </row>
    <row r="3" spans="1:9" ht="15.5">
      <c r="A3" s="363"/>
      <c r="B3" s="365" t="s">
        <v>421</v>
      </c>
      <c r="C3" s="365"/>
      <c r="D3" s="365"/>
      <c r="E3" s="365"/>
      <c r="F3" s="365"/>
      <c r="G3" s="365"/>
      <c r="H3" s="365"/>
      <c r="I3" s="365"/>
    </row>
    <row r="4" spans="1:9" ht="20" customHeight="1">
      <c r="A4" s="309"/>
      <c r="B4" s="366" t="s">
        <v>180</v>
      </c>
      <c r="C4" s="366"/>
      <c r="D4" s="366"/>
      <c r="E4" s="366"/>
      <c r="F4" s="366"/>
      <c r="G4" s="366"/>
      <c r="H4" s="366"/>
      <c r="I4" s="366"/>
    </row>
    <row r="5" spans="1:9" ht="115" customHeight="1">
      <c r="A5" s="310" t="s">
        <v>181</v>
      </c>
      <c r="B5" s="310" t="s">
        <v>182</v>
      </c>
      <c r="C5" s="311" t="s">
        <v>183</v>
      </c>
      <c r="D5" s="311" t="s">
        <v>184</v>
      </c>
      <c r="E5" s="311" t="s">
        <v>185</v>
      </c>
      <c r="F5" s="311" t="s">
        <v>186</v>
      </c>
      <c r="G5" s="310" t="s">
        <v>187</v>
      </c>
      <c r="H5" s="311" t="s">
        <v>280</v>
      </c>
      <c r="I5" s="311" t="s">
        <v>189</v>
      </c>
    </row>
    <row r="6" spans="1:9" ht="13" customHeight="1">
      <c r="A6" s="312"/>
      <c r="B6" s="313" t="s">
        <v>167</v>
      </c>
      <c r="C6" s="314"/>
      <c r="D6" s="314"/>
      <c r="E6" s="314"/>
      <c r="F6" s="314"/>
      <c r="G6" s="314"/>
      <c r="H6" s="314"/>
      <c r="I6" s="314"/>
    </row>
    <row r="7" spans="1:9" ht="13" customHeight="1">
      <c r="A7" s="280">
        <v>164</v>
      </c>
      <c r="B7" s="281" t="s">
        <v>422</v>
      </c>
      <c r="C7" s="282">
        <v>2456292767</v>
      </c>
      <c r="D7" s="282">
        <v>1168339761</v>
      </c>
      <c r="E7" s="282">
        <v>237079225</v>
      </c>
      <c r="F7" s="315">
        <v>1050873781</v>
      </c>
      <c r="G7" s="282">
        <v>10966243</v>
      </c>
      <c r="H7" s="284">
        <v>4.4645504588582295E-3</v>
      </c>
      <c r="I7" s="284">
        <v>1.0435356936552974E-2</v>
      </c>
    </row>
    <row r="8" spans="1:9" ht="13" customHeight="1">
      <c r="A8" s="280">
        <v>204</v>
      </c>
      <c r="B8" s="281" t="s">
        <v>409</v>
      </c>
      <c r="C8" s="282">
        <v>2219942783</v>
      </c>
      <c r="D8" s="282">
        <v>953988807</v>
      </c>
      <c r="E8" s="282">
        <v>221459817</v>
      </c>
      <c r="F8" s="315">
        <v>1044494159</v>
      </c>
      <c r="G8" s="282">
        <v>24215187</v>
      </c>
      <c r="H8" s="284">
        <v>1.0908023028988131E-2</v>
      </c>
      <c r="I8" s="284">
        <v>2.3183649991095834E-2</v>
      </c>
    </row>
    <row r="9" spans="1:9" ht="13" customHeight="1">
      <c r="A9" s="280">
        <v>20</v>
      </c>
      <c r="B9" s="281" t="s">
        <v>382</v>
      </c>
      <c r="C9" s="282">
        <v>101418754</v>
      </c>
      <c r="D9" s="282">
        <v>51907236</v>
      </c>
      <c r="E9" s="316" t="s">
        <v>419</v>
      </c>
      <c r="F9" s="315">
        <v>49511518</v>
      </c>
      <c r="G9" s="282">
        <v>1590342</v>
      </c>
      <c r="H9" s="284">
        <v>1.5680945952067208E-2</v>
      </c>
      <c r="I9" s="284">
        <v>3.2120647159313516E-2</v>
      </c>
    </row>
    <row r="10" spans="1:9" ht="13" customHeight="1">
      <c r="A10" s="356">
        <v>148</v>
      </c>
      <c r="B10" s="319" t="s">
        <v>109</v>
      </c>
      <c r="C10" s="320" t="s">
        <v>403</v>
      </c>
      <c r="D10" s="321"/>
      <c r="E10" s="321"/>
      <c r="F10" s="321"/>
      <c r="G10" s="321"/>
      <c r="H10" s="322"/>
      <c r="I10" s="322"/>
    </row>
    <row r="11" spans="1:9" ht="13" customHeight="1">
      <c r="A11" s="280">
        <v>183</v>
      </c>
      <c r="B11" s="281" t="s">
        <v>197</v>
      </c>
      <c r="C11" s="282">
        <v>910909066</v>
      </c>
      <c r="D11" s="282">
        <v>381588527</v>
      </c>
      <c r="E11" s="282">
        <v>256447976</v>
      </c>
      <c r="F11" s="315">
        <v>272872563</v>
      </c>
      <c r="G11" s="282">
        <v>18250879</v>
      </c>
      <c r="H11" s="284">
        <v>2.0035895657668206E-2</v>
      </c>
      <c r="I11" s="284">
        <v>6.6884258348832229E-2</v>
      </c>
    </row>
    <row r="12" spans="1:9" ht="13" customHeight="1">
      <c r="A12" s="280">
        <v>212</v>
      </c>
      <c r="B12" s="281" t="s">
        <v>312</v>
      </c>
      <c r="C12" s="282">
        <v>380057572</v>
      </c>
      <c r="D12" s="282">
        <v>100021905</v>
      </c>
      <c r="E12" s="282">
        <v>111423558</v>
      </c>
      <c r="F12" s="315">
        <v>168612109</v>
      </c>
      <c r="G12" s="282">
        <v>9202468</v>
      </c>
      <c r="H12" s="284">
        <v>2.4213352602273638E-2</v>
      </c>
      <c r="I12" s="284">
        <v>5.4577740914206821E-2</v>
      </c>
    </row>
    <row r="13" spans="1:9" ht="13" customHeight="1">
      <c r="A13" s="280">
        <v>919</v>
      </c>
      <c r="B13" s="281" t="s">
        <v>332</v>
      </c>
      <c r="C13" s="285">
        <v>117005463</v>
      </c>
      <c r="D13" s="285">
        <v>21633257</v>
      </c>
      <c r="E13" s="285">
        <v>49214950</v>
      </c>
      <c r="F13" s="315">
        <v>46157256</v>
      </c>
      <c r="G13" s="332" t="s">
        <v>423</v>
      </c>
      <c r="H13" s="284">
        <v>0</v>
      </c>
      <c r="I13" s="284">
        <v>0</v>
      </c>
    </row>
    <row r="14" spans="1:9" ht="13" customHeight="1">
      <c r="A14" s="280">
        <v>131</v>
      </c>
      <c r="B14" s="281" t="s">
        <v>14</v>
      </c>
      <c r="C14" s="282">
        <v>2331976006</v>
      </c>
      <c r="D14" s="282">
        <v>1026414898</v>
      </c>
      <c r="E14" s="282">
        <v>190044906</v>
      </c>
      <c r="F14" s="315">
        <v>1115516202</v>
      </c>
      <c r="G14" s="282">
        <v>15172873</v>
      </c>
      <c r="H14" s="284">
        <v>6.5064447322619665E-3</v>
      </c>
      <c r="I14" s="284">
        <v>1.3601660803130137E-2</v>
      </c>
    </row>
    <row r="15" spans="1:9" ht="13" customHeight="1">
      <c r="A15" s="280">
        <v>3</v>
      </c>
      <c r="B15" s="281" t="s">
        <v>198</v>
      </c>
      <c r="C15" s="282">
        <v>2011950412</v>
      </c>
      <c r="D15" s="282">
        <v>1116681505</v>
      </c>
      <c r="E15" s="282">
        <v>236113162</v>
      </c>
      <c r="F15" s="315">
        <v>659155745</v>
      </c>
      <c r="G15" s="282">
        <v>17274975</v>
      </c>
      <c r="H15" s="284">
        <v>8.5861832861117253E-3</v>
      </c>
      <c r="I15" s="284">
        <v>2.6207728797084214E-2</v>
      </c>
    </row>
    <row r="16" spans="1:9" ht="13" customHeight="1">
      <c r="A16" s="280">
        <v>1</v>
      </c>
      <c r="B16" s="281" t="s">
        <v>199</v>
      </c>
      <c r="C16" s="282">
        <v>4972126570</v>
      </c>
      <c r="D16" s="282">
        <v>1979599122</v>
      </c>
      <c r="E16" s="282">
        <v>843746908</v>
      </c>
      <c r="F16" s="315">
        <v>2148780540</v>
      </c>
      <c r="G16" s="282">
        <v>40223971</v>
      </c>
      <c r="H16" s="284">
        <v>8.0898928122016805E-3</v>
      </c>
      <c r="I16" s="284">
        <v>1.8719441213852394E-2</v>
      </c>
    </row>
    <row r="17" spans="1:10" ht="13" customHeight="1">
      <c r="A17" s="280">
        <v>210</v>
      </c>
      <c r="B17" s="281" t="s">
        <v>200</v>
      </c>
      <c r="C17" s="282">
        <v>1041581480</v>
      </c>
      <c r="D17" s="282">
        <v>405377384</v>
      </c>
      <c r="E17" s="282">
        <v>109225657</v>
      </c>
      <c r="F17" s="315">
        <v>526978439</v>
      </c>
      <c r="G17" s="282">
        <v>14068113</v>
      </c>
      <c r="H17" s="284">
        <v>1.3506493030194815E-2</v>
      </c>
      <c r="I17" s="284">
        <v>2.6695803772723233E-2</v>
      </c>
    </row>
    <row r="18" spans="1:10" ht="13" customHeight="1">
      <c r="A18" s="280">
        <v>14</v>
      </c>
      <c r="B18" s="281" t="s">
        <v>80</v>
      </c>
      <c r="C18" s="282">
        <v>3607463395</v>
      </c>
      <c r="D18" s="282">
        <v>37496310</v>
      </c>
      <c r="E18" s="282">
        <v>1951982735</v>
      </c>
      <c r="F18" s="315">
        <v>1617984350</v>
      </c>
      <c r="G18" s="282">
        <v>31854067</v>
      </c>
      <c r="H18" s="284">
        <v>8.8300458000905094E-3</v>
      </c>
      <c r="I18" s="284">
        <v>1.9687500067599541E-2</v>
      </c>
    </row>
    <row r="19" spans="1:10" ht="13" customHeight="1">
      <c r="A19" s="280">
        <v>195</v>
      </c>
      <c r="B19" s="281" t="s">
        <v>70</v>
      </c>
      <c r="C19" s="282">
        <v>85888503</v>
      </c>
      <c r="D19" s="316" t="s">
        <v>419</v>
      </c>
      <c r="E19" s="316" t="s">
        <v>419</v>
      </c>
      <c r="F19" s="315">
        <v>85888503</v>
      </c>
      <c r="G19" s="282">
        <v>2519745</v>
      </c>
      <c r="H19" s="284">
        <v>2.9337395716397572E-2</v>
      </c>
      <c r="I19" s="284">
        <v>2.9337395716397572E-2</v>
      </c>
    </row>
    <row r="20" spans="1:10" ht="13" customHeight="1">
      <c r="A20" s="280">
        <v>904</v>
      </c>
      <c r="B20" s="281" t="s">
        <v>201</v>
      </c>
      <c r="C20" s="285">
        <v>130998775</v>
      </c>
      <c r="D20" s="285">
        <v>32364625</v>
      </c>
      <c r="E20" s="285">
        <v>70360605</v>
      </c>
      <c r="F20" s="315">
        <v>28273545</v>
      </c>
      <c r="G20" s="315">
        <v>329797</v>
      </c>
      <c r="H20" s="284">
        <v>2.5175578931940393E-3</v>
      </c>
      <c r="I20" s="284">
        <v>1.1664508288578599E-2</v>
      </c>
    </row>
    <row r="21" spans="1:10" ht="13" customHeight="1">
      <c r="A21" s="280">
        <v>29</v>
      </c>
      <c r="B21" s="281" t="s">
        <v>202</v>
      </c>
      <c r="C21" s="282">
        <v>3383708384</v>
      </c>
      <c r="D21" s="282">
        <v>1079248501</v>
      </c>
      <c r="E21" s="282">
        <v>1101506865</v>
      </c>
      <c r="F21" s="315">
        <v>1202953018</v>
      </c>
      <c r="G21" s="282">
        <v>110077882</v>
      </c>
      <c r="H21" s="284">
        <v>3.2531728360667145E-2</v>
      </c>
      <c r="I21" s="284">
        <v>9.1506384998320853E-2</v>
      </c>
    </row>
    <row r="22" spans="1:10" ht="13" customHeight="1">
      <c r="A22" s="280">
        <v>128</v>
      </c>
      <c r="B22" s="281" t="s">
        <v>204</v>
      </c>
      <c r="C22" s="282">
        <v>5595479912</v>
      </c>
      <c r="D22" s="282">
        <v>2146078546</v>
      </c>
      <c r="E22" s="282">
        <v>882317664</v>
      </c>
      <c r="F22" s="315">
        <v>2567083702</v>
      </c>
      <c r="G22" s="282">
        <v>57649815</v>
      </c>
      <c r="H22" s="284">
        <v>1.0302925916392782E-2</v>
      </c>
      <c r="I22" s="284">
        <v>2.2457317988924693E-2</v>
      </c>
    </row>
    <row r="23" spans="1:10" ht="13" customHeight="1">
      <c r="A23" s="280">
        <v>155</v>
      </c>
      <c r="B23" s="281" t="s">
        <v>205</v>
      </c>
      <c r="C23" s="282">
        <v>2749667518</v>
      </c>
      <c r="D23" s="282">
        <v>1183175014</v>
      </c>
      <c r="E23" s="282">
        <v>553695473</v>
      </c>
      <c r="F23" s="315">
        <v>1012797031</v>
      </c>
      <c r="G23" s="282">
        <v>21930699</v>
      </c>
      <c r="H23" s="284">
        <v>7.9757639265242986E-3</v>
      </c>
      <c r="I23" s="284">
        <v>2.1653597244796822E-2</v>
      </c>
    </row>
    <row r="24" spans="1:10" ht="13" customHeight="1">
      <c r="A24" s="280">
        <v>126</v>
      </c>
      <c r="B24" s="281" t="s">
        <v>424</v>
      </c>
      <c r="C24" s="282">
        <v>1143220087</v>
      </c>
      <c r="D24" s="282">
        <v>482719800</v>
      </c>
      <c r="E24" s="282">
        <v>301239222</v>
      </c>
      <c r="F24" s="315">
        <v>359261065</v>
      </c>
      <c r="G24" s="282">
        <v>23303506</v>
      </c>
      <c r="H24" s="284">
        <v>2.0384094248336978E-2</v>
      </c>
      <c r="I24" s="284">
        <v>6.4865103041433114E-2</v>
      </c>
    </row>
    <row r="25" spans="1:10" ht="13" customHeight="1">
      <c r="A25" s="280">
        <v>35</v>
      </c>
      <c r="B25" s="281" t="s">
        <v>425</v>
      </c>
      <c r="C25" s="282">
        <v>306060213</v>
      </c>
      <c r="D25" s="282">
        <v>124246880</v>
      </c>
      <c r="E25" s="282">
        <v>52180638</v>
      </c>
      <c r="F25" s="315">
        <v>129632695</v>
      </c>
      <c r="G25" s="282">
        <v>3450708</v>
      </c>
      <c r="H25" s="284">
        <v>1.1274604974544666E-2</v>
      </c>
      <c r="I25" s="284">
        <v>2.6619117962486238E-2</v>
      </c>
    </row>
    <row r="26" spans="1:10" ht="13" customHeight="1">
      <c r="A26" s="317">
        <v>201</v>
      </c>
      <c r="B26" s="281" t="s">
        <v>426</v>
      </c>
      <c r="C26" s="282">
        <v>1748138424</v>
      </c>
      <c r="D26" s="282">
        <v>735295834</v>
      </c>
      <c r="E26" s="282">
        <v>402178863</v>
      </c>
      <c r="F26" s="315">
        <v>610663727</v>
      </c>
      <c r="G26" s="282">
        <v>30640168</v>
      </c>
      <c r="H26" s="284">
        <v>1.7527312242179741E-2</v>
      </c>
      <c r="I26" s="284">
        <v>5.0175189134821496E-2</v>
      </c>
    </row>
    <row r="27" spans="1:10" ht="13" customHeight="1">
      <c r="A27" s="357">
        <v>10</v>
      </c>
      <c r="B27" s="281" t="s">
        <v>427</v>
      </c>
      <c r="C27" s="282">
        <v>3232623020</v>
      </c>
      <c r="D27" s="282">
        <v>1293610283</v>
      </c>
      <c r="E27" s="282">
        <v>226935843</v>
      </c>
      <c r="F27" s="315">
        <v>1712076894</v>
      </c>
      <c r="G27" s="282">
        <v>18375809</v>
      </c>
      <c r="H27" s="284">
        <v>5.6844886911682022E-3</v>
      </c>
      <c r="I27" s="284">
        <v>1.0733051222406136E-2</v>
      </c>
    </row>
    <row r="28" spans="1:10" ht="13" customHeight="1">
      <c r="A28" s="312"/>
      <c r="B28" s="323" t="s">
        <v>20</v>
      </c>
      <c r="C28" s="324">
        <f>SUM(C7:C27)</f>
        <v>38526509104</v>
      </c>
      <c r="D28" s="324">
        <f>SUM(D7:D27)</f>
        <v>14319788195</v>
      </c>
      <c r="E28" s="324">
        <f>SUM(E7:E27)</f>
        <v>7797154067</v>
      </c>
      <c r="F28" s="324">
        <f>SUM(F7:F27)</f>
        <v>16409566842</v>
      </c>
      <c r="G28" s="324">
        <f>SUM(G7:G27)</f>
        <v>451097247</v>
      </c>
      <c r="H28" s="325">
        <f t="shared" ref="H28" si="0">G28/C28</f>
        <v>1.1708749572464249E-2</v>
      </c>
      <c r="I28" s="325">
        <f t="shared" ref="I28" si="1">G28/F28</f>
        <v>2.7489893629941801E-2</v>
      </c>
    </row>
    <row r="29" spans="1:10" ht="13">
      <c r="A29" s="326"/>
      <c r="B29" s="327"/>
      <c r="C29" s="303"/>
      <c r="D29" s="303"/>
      <c r="E29" s="303"/>
      <c r="F29" s="303"/>
      <c r="G29" s="303"/>
      <c r="H29" s="293"/>
      <c r="I29" s="293"/>
      <c r="J29" s="327"/>
    </row>
    <row r="30" spans="1:10" ht="13" customHeight="1">
      <c r="A30" s="307"/>
      <c r="B30" s="328" t="s">
        <v>334</v>
      </c>
      <c r="C30" s="329"/>
      <c r="D30" s="303"/>
      <c r="E30" s="303"/>
      <c r="F30" s="303"/>
      <c r="G30" s="303"/>
      <c r="H30" s="327"/>
      <c r="I30" s="327"/>
      <c r="J30" s="327"/>
    </row>
    <row r="31" spans="1:10" ht="13" customHeight="1">
      <c r="A31" s="287">
        <v>104</v>
      </c>
      <c r="B31" s="288" t="s">
        <v>428</v>
      </c>
      <c r="C31" s="282">
        <v>196560842</v>
      </c>
      <c r="D31" s="282">
        <v>71251636</v>
      </c>
      <c r="E31" s="282">
        <v>39372646</v>
      </c>
      <c r="F31" s="291">
        <v>85936560</v>
      </c>
      <c r="G31" s="292">
        <v>1399417</v>
      </c>
      <c r="H31" s="293">
        <v>7.1195106093410003E-3</v>
      </c>
      <c r="I31" s="293">
        <v>1.6284303211578401E-2</v>
      </c>
    </row>
    <row r="32" spans="1:10" ht="13" customHeight="1">
      <c r="A32" s="287">
        <v>54</v>
      </c>
      <c r="B32" s="288" t="s">
        <v>130</v>
      </c>
      <c r="C32" s="282">
        <v>68532087</v>
      </c>
      <c r="D32" s="282">
        <v>27229001</v>
      </c>
      <c r="E32" s="282">
        <v>15312536</v>
      </c>
      <c r="F32" s="283">
        <v>25990550</v>
      </c>
      <c r="G32" s="282">
        <v>902747</v>
      </c>
      <c r="H32" s="293">
        <v>1.3172617959234191E-2</v>
      </c>
      <c r="I32" s="293">
        <v>3.4733662812060535E-2</v>
      </c>
    </row>
    <row r="33" spans="1:9" ht="13" customHeight="1">
      <c r="A33" s="287">
        <v>134</v>
      </c>
      <c r="B33" s="288" t="s">
        <v>23</v>
      </c>
      <c r="C33" s="282">
        <v>284221907</v>
      </c>
      <c r="D33" s="282">
        <v>155587094</v>
      </c>
      <c r="E33" s="282">
        <v>30628529</v>
      </c>
      <c r="F33" s="283">
        <v>98006284</v>
      </c>
      <c r="G33" s="282">
        <v>917230</v>
      </c>
      <c r="H33" s="293">
        <v>3.2271615150340962E-3</v>
      </c>
      <c r="I33" s="293">
        <v>9.3588896809922925E-3</v>
      </c>
    </row>
    <row r="34" spans="1:9" ht="13" customHeight="1">
      <c r="A34" s="287">
        <v>85</v>
      </c>
      <c r="B34" s="288" t="s">
        <v>101</v>
      </c>
      <c r="C34" s="285">
        <v>365258080</v>
      </c>
      <c r="D34" s="285">
        <v>231379511</v>
      </c>
      <c r="E34" s="285">
        <v>43638462</v>
      </c>
      <c r="F34" s="291">
        <v>90240107</v>
      </c>
      <c r="G34" s="285">
        <v>3495078</v>
      </c>
      <c r="H34" s="293">
        <v>9.5687903741924069E-3</v>
      </c>
      <c r="I34" s="293">
        <v>3.8730871628953188E-2</v>
      </c>
    </row>
    <row r="35" spans="1:9" ht="13" customHeight="1">
      <c r="A35" s="287">
        <v>81</v>
      </c>
      <c r="B35" s="288" t="s">
        <v>212</v>
      </c>
      <c r="C35" s="282">
        <v>2465601330</v>
      </c>
      <c r="D35" s="282">
        <v>1045772375</v>
      </c>
      <c r="E35" s="282">
        <v>539116664</v>
      </c>
      <c r="F35" s="291">
        <v>880712291</v>
      </c>
      <c r="G35" s="282">
        <v>41744142</v>
      </c>
      <c r="H35" s="293">
        <v>1.6930613028181649E-2</v>
      </c>
      <c r="I35" s="293">
        <v>4.7398159906002719E-2</v>
      </c>
    </row>
    <row r="36" spans="1:9" ht="13" customHeight="1">
      <c r="A36" s="287">
        <v>175</v>
      </c>
      <c r="B36" s="288" t="s">
        <v>213</v>
      </c>
      <c r="C36" s="282">
        <v>1109463156</v>
      </c>
      <c r="D36" s="282">
        <v>71439</v>
      </c>
      <c r="E36" s="282">
        <v>644340995</v>
      </c>
      <c r="F36" s="291">
        <v>465050722</v>
      </c>
      <c r="G36" s="282">
        <v>7645584</v>
      </c>
      <c r="H36" s="293">
        <v>6.8912464182812397E-3</v>
      </c>
      <c r="I36" s="293">
        <v>1.6440322825689538E-2</v>
      </c>
    </row>
    <row r="37" spans="1:9" ht="13" customHeight="1">
      <c r="A37" s="287">
        <v>176</v>
      </c>
      <c r="B37" s="288" t="s">
        <v>214</v>
      </c>
      <c r="C37" s="282">
        <v>4878361038</v>
      </c>
      <c r="D37" s="282">
        <v>2069484830</v>
      </c>
      <c r="E37" s="282">
        <v>1116528643</v>
      </c>
      <c r="F37" s="291">
        <v>1692347565</v>
      </c>
      <c r="G37" s="282">
        <v>68087012</v>
      </c>
      <c r="H37" s="293">
        <v>1.3956944037072313E-2</v>
      </c>
      <c r="I37" s="293">
        <v>4.0232286445249205E-2</v>
      </c>
    </row>
    <row r="38" spans="1:9" ht="13" customHeight="1">
      <c r="A38" s="287">
        <v>38</v>
      </c>
      <c r="B38" s="288" t="s">
        <v>113</v>
      </c>
      <c r="C38" s="282">
        <v>517580769</v>
      </c>
      <c r="D38" s="282">
        <v>310107118</v>
      </c>
      <c r="E38" s="282">
        <v>75368001</v>
      </c>
      <c r="F38" s="291">
        <v>132105650</v>
      </c>
      <c r="G38" s="282">
        <v>4480160</v>
      </c>
      <c r="H38" s="293">
        <v>8.655963027096163E-3</v>
      </c>
      <c r="I38" s="293">
        <v>3.3913462444641843E-2</v>
      </c>
    </row>
    <row r="39" spans="1:9" ht="13" customHeight="1">
      <c r="A39" s="287">
        <v>211</v>
      </c>
      <c r="B39" s="288" t="s">
        <v>215</v>
      </c>
      <c r="C39" s="282">
        <v>49448184</v>
      </c>
      <c r="D39" s="282">
        <v>29744913</v>
      </c>
      <c r="E39" s="282">
        <v>6221757</v>
      </c>
      <c r="F39" s="291">
        <v>13481514</v>
      </c>
      <c r="G39" s="282">
        <v>1261491</v>
      </c>
      <c r="H39" s="293">
        <v>2.5511371661292959E-2</v>
      </c>
      <c r="I39" s="293">
        <v>9.3571908911714213E-2</v>
      </c>
    </row>
    <row r="40" spans="1:9" ht="13" customHeight="1">
      <c r="A40" s="287">
        <v>145</v>
      </c>
      <c r="B40" s="288" t="s">
        <v>216</v>
      </c>
      <c r="C40" s="282">
        <v>2489036455</v>
      </c>
      <c r="D40" s="282">
        <v>1393738063</v>
      </c>
      <c r="E40" s="282">
        <v>425761117</v>
      </c>
      <c r="F40" s="291">
        <v>669537275</v>
      </c>
      <c r="G40" s="282">
        <v>43149294</v>
      </c>
      <c r="H40" s="293">
        <v>1.7335742075340554E-2</v>
      </c>
      <c r="I40" s="293">
        <v>6.4446440267272642E-2</v>
      </c>
    </row>
    <row r="41" spans="1:9" ht="13" customHeight="1">
      <c r="A41" s="287">
        <v>206</v>
      </c>
      <c r="B41" s="288" t="s">
        <v>217</v>
      </c>
      <c r="C41" s="282">
        <v>213206394</v>
      </c>
      <c r="D41" s="282">
        <v>106060035</v>
      </c>
      <c r="E41" s="282">
        <v>39887411</v>
      </c>
      <c r="F41" s="291">
        <v>67258948</v>
      </c>
      <c r="G41" s="282">
        <v>5812117</v>
      </c>
      <c r="H41" s="293">
        <v>2.7260519213133917E-2</v>
      </c>
      <c r="I41" s="293">
        <v>8.6414033713402713E-2</v>
      </c>
    </row>
    <row r="42" spans="1:9" ht="13" customHeight="1">
      <c r="A42" s="287">
        <v>84</v>
      </c>
      <c r="B42" s="288" t="s">
        <v>218</v>
      </c>
      <c r="C42" s="282">
        <v>3194219012</v>
      </c>
      <c r="D42" s="282">
        <v>1569545651</v>
      </c>
      <c r="E42" s="282">
        <v>600543972</v>
      </c>
      <c r="F42" s="291">
        <v>1024129389</v>
      </c>
      <c r="G42" s="282">
        <v>41286771</v>
      </c>
      <c r="H42" s="293">
        <v>1.2925466552197704E-2</v>
      </c>
      <c r="I42" s="293">
        <v>4.0314018368630175E-2</v>
      </c>
    </row>
    <row r="43" spans="1:9" ht="13" customHeight="1">
      <c r="A43" s="287">
        <v>138</v>
      </c>
      <c r="B43" s="288" t="s">
        <v>219</v>
      </c>
      <c r="C43" s="282">
        <v>1157095414</v>
      </c>
      <c r="D43" s="282">
        <v>553367310</v>
      </c>
      <c r="E43" s="282">
        <v>216979371</v>
      </c>
      <c r="F43" s="291">
        <v>386748733</v>
      </c>
      <c r="G43" s="282">
        <v>23742683</v>
      </c>
      <c r="H43" s="293">
        <v>2.0519209317339842E-2</v>
      </c>
      <c r="I43" s="293">
        <v>6.1390460974050563E-2</v>
      </c>
    </row>
    <row r="44" spans="1:9" ht="13" customHeight="1">
      <c r="A44" s="287">
        <v>106</v>
      </c>
      <c r="B44" s="288" t="s">
        <v>337</v>
      </c>
      <c r="C44" s="285">
        <v>321298641</v>
      </c>
      <c r="D44" s="285">
        <v>127209670</v>
      </c>
      <c r="E44" s="285">
        <v>76226327</v>
      </c>
      <c r="F44" s="291">
        <v>117862644</v>
      </c>
      <c r="G44" s="285">
        <v>2278334</v>
      </c>
      <c r="H44" s="293">
        <v>7.0910166096843216E-3</v>
      </c>
      <c r="I44" s="293">
        <v>1.9330416514328323E-2</v>
      </c>
    </row>
    <row r="45" spans="1:9" ht="13" customHeight="1">
      <c r="A45" s="287">
        <v>207</v>
      </c>
      <c r="B45" s="288" t="s">
        <v>338</v>
      </c>
      <c r="C45" s="282">
        <v>1701987814</v>
      </c>
      <c r="D45" s="282">
        <v>867747017</v>
      </c>
      <c r="E45" s="282">
        <v>289350735</v>
      </c>
      <c r="F45" s="291">
        <v>544890062</v>
      </c>
      <c r="G45" s="282">
        <v>14856363</v>
      </c>
      <c r="H45" s="293">
        <v>8.7288304168786478E-3</v>
      </c>
      <c r="I45" s="293">
        <v>2.7264881553299463E-2</v>
      </c>
    </row>
    <row r="46" spans="1:9" ht="13" customHeight="1">
      <c r="A46" s="287">
        <v>923</v>
      </c>
      <c r="B46" s="288" t="s">
        <v>290</v>
      </c>
      <c r="C46" s="285">
        <v>22870645</v>
      </c>
      <c r="D46" s="285">
        <v>4953200</v>
      </c>
      <c r="E46" s="285">
        <v>10827600</v>
      </c>
      <c r="F46" s="291">
        <v>7089845</v>
      </c>
      <c r="G46" s="315">
        <v>174374</v>
      </c>
      <c r="H46" s="293">
        <v>7.6243586483896713E-3</v>
      </c>
      <c r="I46" s="293">
        <v>2.45948959391919E-2</v>
      </c>
    </row>
    <row r="47" spans="1:9" ht="13" customHeight="1">
      <c r="A47" s="287">
        <v>922</v>
      </c>
      <c r="B47" s="288" t="s">
        <v>220</v>
      </c>
      <c r="C47" s="285">
        <v>30699988</v>
      </c>
      <c r="D47" s="285">
        <v>6314000</v>
      </c>
      <c r="E47" s="285">
        <v>14644000</v>
      </c>
      <c r="F47" s="291">
        <v>9741988</v>
      </c>
      <c r="G47" s="283">
        <v>238656</v>
      </c>
      <c r="H47" s="293">
        <v>7.7738141135429758E-3</v>
      </c>
      <c r="I47" s="293">
        <v>2.4497669264219993E-2</v>
      </c>
    </row>
    <row r="48" spans="1:9" ht="13" customHeight="1">
      <c r="A48" s="287">
        <v>924</v>
      </c>
      <c r="B48" s="288" t="s">
        <v>339</v>
      </c>
      <c r="C48" s="285">
        <v>104805070</v>
      </c>
      <c r="D48" s="285">
        <v>6708570</v>
      </c>
      <c r="E48" s="285">
        <v>2412900</v>
      </c>
      <c r="F48" s="291">
        <v>54189057</v>
      </c>
      <c r="G48" s="285">
        <v>149995</v>
      </c>
      <c r="H48" s="293">
        <v>1.4311807625337208E-3</v>
      </c>
      <c r="I48" s="293">
        <v>2.7679942834214666E-3</v>
      </c>
    </row>
    <row r="49" spans="1:10" ht="13" customHeight="1">
      <c r="A49" s="287">
        <v>213</v>
      </c>
      <c r="B49" s="288" t="s">
        <v>429</v>
      </c>
      <c r="C49" s="285">
        <v>61185035</v>
      </c>
      <c r="D49" s="285">
        <v>37582617</v>
      </c>
      <c r="E49" s="285">
        <v>9357568</v>
      </c>
      <c r="F49" s="291">
        <v>14244850</v>
      </c>
      <c r="G49" s="331">
        <v>366648</v>
      </c>
      <c r="H49" s="293">
        <v>5.9924457017961992E-3</v>
      </c>
      <c r="I49" s="293">
        <v>2.5738986370512851E-2</v>
      </c>
    </row>
    <row r="50" spans="1:10" ht="13" customHeight="1">
      <c r="A50" s="287">
        <v>209</v>
      </c>
      <c r="B50" s="288" t="s">
        <v>430</v>
      </c>
      <c r="C50" s="282">
        <v>1342851303</v>
      </c>
      <c r="D50" s="282">
        <v>700218404</v>
      </c>
      <c r="E50" s="282">
        <v>195123980</v>
      </c>
      <c r="F50" s="292">
        <v>447508919</v>
      </c>
      <c r="G50" s="282">
        <v>8392256</v>
      </c>
      <c r="H50" s="293">
        <v>6.2495795187831006E-3</v>
      </c>
      <c r="I50" s="293">
        <v>1.8753270926428173E-2</v>
      </c>
    </row>
    <row r="51" spans="1:10" ht="13" customHeight="1">
      <c r="A51" s="287">
        <v>132</v>
      </c>
      <c r="B51" s="288" t="s">
        <v>431</v>
      </c>
      <c r="C51" s="282">
        <v>1113524647</v>
      </c>
      <c r="D51" s="282">
        <v>511362468</v>
      </c>
      <c r="E51" s="282">
        <v>281053365</v>
      </c>
      <c r="F51" s="292">
        <v>321108814</v>
      </c>
      <c r="G51" s="292">
        <v>17636275</v>
      </c>
      <c r="H51" s="293">
        <v>1.5838243946835601E-2</v>
      </c>
      <c r="I51" s="293">
        <v>5.4923048608687519E-2</v>
      </c>
    </row>
    <row r="52" spans="1:10" ht="13" customHeight="1">
      <c r="A52" s="287">
        <v>32</v>
      </c>
      <c r="B52" s="288" t="s">
        <v>432</v>
      </c>
      <c r="C52" s="282">
        <v>3868187919</v>
      </c>
      <c r="D52" s="282">
        <v>1791676893</v>
      </c>
      <c r="E52" s="282">
        <v>827608695</v>
      </c>
      <c r="F52" s="291">
        <v>1248902331</v>
      </c>
      <c r="G52" s="292">
        <v>37633743</v>
      </c>
      <c r="H52" s="293">
        <v>9.7290368999779706E-3</v>
      </c>
      <c r="I52" s="293">
        <v>3.0133455648102239E-2</v>
      </c>
    </row>
    <row r="53" spans="1:10" ht="13" customHeight="1">
      <c r="A53" s="287">
        <v>142</v>
      </c>
      <c r="B53" s="288" t="s">
        <v>433</v>
      </c>
      <c r="C53" s="282">
        <v>3574279786</v>
      </c>
      <c r="D53" s="282">
        <v>1979735063</v>
      </c>
      <c r="E53" s="282">
        <v>494950826</v>
      </c>
      <c r="F53" s="291">
        <v>1099593897</v>
      </c>
      <c r="G53" s="282">
        <v>14503981</v>
      </c>
      <c r="H53" s="293">
        <v>4.0578751156555379E-3</v>
      </c>
      <c r="I53" s="293">
        <v>1.3190306930195702E-2</v>
      </c>
    </row>
    <row r="54" spans="1:10" ht="13" customHeight="1">
      <c r="A54" s="287">
        <v>927</v>
      </c>
      <c r="B54" s="288" t="s">
        <v>413</v>
      </c>
      <c r="C54" s="285">
        <v>97999848</v>
      </c>
      <c r="D54" s="285">
        <v>27782023</v>
      </c>
      <c r="E54" s="285">
        <v>57095662</v>
      </c>
      <c r="F54" s="291">
        <v>13122163</v>
      </c>
      <c r="G54" s="332">
        <v>156841</v>
      </c>
      <c r="H54" s="293">
        <v>1.6004208496323382E-3</v>
      </c>
      <c r="I54" s="293">
        <v>1.1952374010290834E-2</v>
      </c>
    </row>
    <row r="55" spans="1:10" ht="13" customHeight="1">
      <c r="A55" s="287">
        <v>156</v>
      </c>
      <c r="B55" s="288" t="s">
        <v>299</v>
      </c>
      <c r="C55" s="282">
        <v>289473250</v>
      </c>
      <c r="D55" s="282">
        <v>143257691</v>
      </c>
      <c r="E55" s="282">
        <v>36279207</v>
      </c>
      <c r="F55" s="291">
        <v>109936352</v>
      </c>
      <c r="G55" s="282">
        <v>343101</v>
      </c>
      <c r="H55" s="293">
        <v>1.1852597778896669E-3</v>
      </c>
      <c r="I55" s="293">
        <v>3.1209058128470555E-3</v>
      </c>
    </row>
    <row r="56" spans="1:10" ht="13" customHeight="1">
      <c r="A56" s="333"/>
      <c r="B56" s="334" t="s">
        <v>29</v>
      </c>
      <c r="C56" s="301">
        <f>SUM(C31:C55)</f>
        <v>29517748614</v>
      </c>
      <c r="D56" s="301">
        <f>SUM(D31:D55)</f>
        <v>13767886592</v>
      </c>
      <c r="E56" s="301">
        <f>SUM(E31:E55)</f>
        <v>6088630969</v>
      </c>
      <c r="F56" s="301">
        <f>SUM(F31:F55)</f>
        <v>9619736510</v>
      </c>
      <c r="G56" s="301">
        <f>SUM(G31:G55)</f>
        <v>340654293</v>
      </c>
      <c r="H56" s="302">
        <f t="shared" ref="H56" si="2">G56/C56</f>
        <v>1.1540659738474457E-2</v>
      </c>
      <c r="I56" s="302">
        <f t="shared" ref="I56" si="3">G56/F56</f>
        <v>3.5412019096976284E-2</v>
      </c>
    </row>
    <row r="57" spans="1:10" ht="13">
      <c r="A57" s="362"/>
      <c r="B57" s="367"/>
      <c r="C57" s="368"/>
      <c r="D57" s="368"/>
      <c r="E57" s="368"/>
      <c r="F57" s="368"/>
      <c r="G57" s="368"/>
      <c r="H57" s="368"/>
      <c r="I57" s="368"/>
    </row>
    <row r="58" spans="1:10" ht="15.5">
      <c r="A58" s="362"/>
      <c r="B58" s="364" t="s">
        <v>178</v>
      </c>
      <c r="C58" s="364"/>
      <c r="D58" s="364"/>
      <c r="E58" s="364"/>
      <c r="F58" s="364"/>
      <c r="G58" s="364"/>
      <c r="H58" s="364"/>
      <c r="I58" s="364"/>
    </row>
    <row r="59" spans="1:10" ht="15.5">
      <c r="A59" s="308"/>
      <c r="B59" s="370" t="s">
        <v>421</v>
      </c>
      <c r="C59" s="371"/>
      <c r="D59" s="371"/>
      <c r="E59" s="371"/>
      <c r="F59" s="371"/>
      <c r="G59" s="371"/>
      <c r="H59" s="371"/>
      <c r="I59" s="372"/>
    </row>
    <row r="60" spans="1:10" ht="20" customHeight="1">
      <c r="A60" s="335"/>
      <c r="B60" s="369" t="s">
        <v>180</v>
      </c>
      <c r="C60" s="369"/>
      <c r="D60" s="369"/>
      <c r="E60" s="369"/>
      <c r="F60" s="369"/>
      <c r="G60" s="369"/>
      <c r="H60" s="369"/>
      <c r="I60" s="369"/>
    </row>
    <row r="61" spans="1:10" ht="115" customHeight="1">
      <c r="A61" s="336" t="s">
        <v>181</v>
      </c>
      <c r="B61" s="336" t="s">
        <v>182</v>
      </c>
      <c r="C61" s="337" t="s">
        <v>183</v>
      </c>
      <c r="D61" s="337" t="s">
        <v>184</v>
      </c>
      <c r="E61" s="337" t="s">
        <v>185</v>
      </c>
      <c r="F61" s="337" t="s">
        <v>186</v>
      </c>
      <c r="G61" s="336" t="s">
        <v>187</v>
      </c>
      <c r="H61" s="337" t="s">
        <v>280</v>
      </c>
      <c r="I61" s="337" t="s">
        <v>189</v>
      </c>
    </row>
    <row r="62" spans="1:10" ht="13" customHeight="1">
      <c r="A62" s="312"/>
      <c r="B62" s="338" t="s">
        <v>341</v>
      </c>
      <c r="C62" s="339"/>
      <c r="D62" s="339"/>
      <c r="E62" s="339"/>
      <c r="F62" s="339"/>
      <c r="G62" s="339"/>
      <c r="H62" s="340"/>
      <c r="I62" s="340"/>
      <c r="J62" s="327"/>
    </row>
    <row r="63" spans="1:10" ht="13" customHeight="1">
      <c r="A63" s="287">
        <v>173</v>
      </c>
      <c r="B63" s="288" t="s">
        <v>434</v>
      </c>
      <c r="C63" s="282">
        <v>58079686</v>
      </c>
      <c r="D63" s="282">
        <v>28459297</v>
      </c>
      <c r="E63" s="282">
        <v>10348835</v>
      </c>
      <c r="F63" s="291">
        <v>19271554</v>
      </c>
      <c r="G63" s="282">
        <v>726374</v>
      </c>
      <c r="H63" s="293">
        <v>1.2506507008319569E-2</v>
      </c>
      <c r="I63" s="293">
        <v>3.7691511540792193E-2</v>
      </c>
    </row>
    <row r="64" spans="1:10" ht="13" customHeight="1">
      <c r="A64" s="287">
        <v>63</v>
      </c>
      <c r="B64" s="288" t="s">
        <v>435</v>
      </c>
      <c r="C64" s="282">
        <v>426819953</v>
      </c>
      <c r="D64" s="282">
        <v>219186267</v>
      </c>
      <c r="E64" s="282">
        <v>104009218</v>
      </c>
      <c r="F64" s="291">
        <v>103624468</v>
      </c>
      <c r="G64" s="282">
        <v>2154628</v>
      </c>
      <c r="H64" s="293">
        <v>5.0480957716613588E-3</v>
      </c>
      <c r="I64" s="293">
        <v>2.0792656807656663E-2</v>
      </c>
    </row>
    <row r="65" spans="1:10" ht="13" customHeight="1">
      <c r="A65" s="287">
        <v>8</v>
      </c>
      <c r="B65" s="288" t="s">
        <v>97</v>
      </c>
      <c r="C65" s="282">
        <v>61933890</v>
      </c>
      <c r="D65" s="282">
        <v>28178523</v>
      </c>
      <c r="E65" s="282">
        <v>16700164</v>
      </c>
      <c r="F65" s="291">
        <v>17055203</v>
      </c>
      <c r="G65" s="282">
        <v>804931</v>
      </c>
      <c r="H65" s="293">
        <v>1.2996616230629143E-2</v>
      </c>
      <c r="I65" s="293">
        <v>4.7195627047065931E-2</v>
      </c>
    </row>
    <row r="66" spans="1:10" ht="13" customHeight="1">
      <c r="A66" s="287">
        <v>208</v>
      </c>
      <c r="B66" s="288" t="s">
        <v>222</v>
      </c>
      <c r="C66" s="285">
        <v>1451234354</v>
      </c>
      <c r="D66" s="285">
        <v>647264834</v>
      </c>
      <c r="E66" s="285">
        <v>301385254</v>
      </c>
      <c r="F66" s="291">
        <v>502584266</v>
      </c>
      <c r="G66" s="285">
        <v>20690369</v>
      </c>
      <c r="H66" s="293">
        <v>1.4257083249836022E-2</v>
      </c>
      <c r="I66" s="293">
        <v>4.1167960080946905E-2</v>
      </c>
    </row>
    <row r="67" spans="1:10" ht="13" customHeight="1">
      <c r="A67" s="287">
        <v>152</v>
      </c>
      <c r="B67" s="288" t="s">
        <v>32</v>
      </c>
      <c r="C67" s="282">
        <v>335819889</v>
      </c>
      <c r="D67" s="282">
        <v>151620036</v>
      </c>
      <c r="E67" s="282">
        <v>96619945</v>
      </c>
      <c r="F67" s="291">
        <v>87579908</v>
      </c>
      <c r="G67" s="282">
        <v>4897833</v>
      </c>
      <c r="H67" s="293">
        <v>1.458470197993544E-2</v>
      </c>
      <c r="I67" s="293">
        <v>5.5924162423189573E-2</v>
      </c>
    </row>
    <row r="68" spans="1:10" ht="13" customHeight="1">
      <c r="A68" s="287">
        <v>197</v>
      </c>
      <c r="B68" s="288" t="s">
        <v>364</v>
      </c>
      <c r="C68" s="282">
        <v>817613669</v>
      </c>
      <c r="D68" s="282">
        <v>377719461</v>
      </c>
      <c r="E68" s="282">
        <v>162415599</v>
      </c>
      <c r="F68" s="291">
        <v>277478609</v>
      </c>
      <c r="G68" s="282">
        <v>6966773</v>
      </c>
      <c r="H68" s="293">
        <v>8.5208617029615737E-3</v>
      </c>
      <c r="I68" s="293">
        <v>2.5107423686126378E-2</v>
      </c>
    </row>
    <row r="69" spans="1:10" ht="13" customHeight="1">
      <c r="A69" s="287">
        <v>79</v>
      </c>
      <c r="B69" s="288" t="s">
        <v>133</v>
      </c>
      <c r="C69" s="285">
        <v>66773656</v>
      </c>
      <c r="D69" s="285">
        <v>39142176</v>
      </c>
      <c r="E69" s="285">
        <v>279635</v>
      </c>
      <c r="F69" s="291">
        <v>27351845</v>
      </c>
      <c r="G69" s="285">
        <v>342819</v>
      </c>
      <c r="H69" s="293">
        <v>5.1340456781339035E-3</v>
      </c>
      <c r="I69" s="293">
        <v>1.2533670032131287E-2</v>
      </c>
    </row>
    <row r="70" spans="1:10" ht="13" customHeight="1">
      <c r="A70" s="287">
        <v>26</v>
      </c>
      <c r="B70" s="288" t="s">
        <v>223</v>
      </c>
      <c r="C70" s="282">
        <v>1241972536</v>
      </c>
      <c r="D70" s="282">
        <v>627036397</v>
      </c>
      <c r="E70" s="282">
        <v>299636253</v>
      </c>
      <c r="F70" s="291">
        <v>315299886</v>
      </c>
      <c r="G70" s="282">
        <v>21483736</v>
      </c>
      <c r="H70" s="293">
        <v>1.7298076549415745E-2</v>
      </c>
      <c r="I70" s="293">
        <v>6.8137468340220081E-2</v>
      </c>
    </row>
    <row r="71" spans="1:10" ht="13" customHeight="1">
      <c r="A71" s="287">
        <v>170</v>
      </c>
      <c r="B71" s="288" t="s">
        <v>224</v>
      </c>
      <c r="C71" s="282">
        <v>3241741680</v>
      </c>
      <c r="D71" s="282">
        <v>1731403906</v>
      </c>
      <c r="E71" s="282">
        <v>617317356</v>
      </c>
      <c r="F71" s="291">
        <v>893020418</v>
      </c>
      <c r="G71" s="282">
        <v>52279893</v>
      </c>
      <c r="H71" s="293">
        <v>1.6127100232119666E-2</v>
      </c>
      <c r="I71" s="293">
        <v>5.854277455053665E-2</v>
      </c>
    </row>
    <row r="72" spans="1:10" ht="13" customHeight="1">
      <c r="A72" s="287">
        <v>191</v>
      </c>
      <c r="B72" s="288" t="s">
        <v>225</v>
      </c>
      <c r="C72" s="282">
        <v>1057185490</v>
      </c>
      <c r="D72" s="282">
        <v>597789076</v>
      </c>
      <c r="E72" s="282">
        <v>188824191</v>
      </c>
      <c r="F72" s="291">
        <v>270572223</v>
      </c>
      <c r="G72" s="282">
        <v>15736673</v>
      </c>
      <c r="H72" s="293">
        <v>1.4885441721300961E-2</v>
      </c>
      <c r="I72" s="293">
        <v>5.816071149328584E-2</v>
      </c>
    </row>
    <row r="73" spans="1:10" ht="13" customHeight="1">
      <c r="A73" s="287">
        <v>159</v>
      </c>
      <c r="B73" s="288" t="s">
        <v>226</v>
      </c>
      <c r="C73" s="282">
        <v>2565201988</v>
      </c>
      <c r="D73" s="282">
        <v>1469206448</v>
      </c>
      <c r="E73" s="282">
        <v>404120030</v>
      </c>
      <c r="F73" s="291">
        <v>691875510</v>
      </c>
      <c r="G73" s="282">
        <v>28793345</v>
      </c>
      <c r="H73" s="293">
        <v>1.1224591722092491E-2</v>
      </c>
      <c r="I73" s="293">
        <v>4.1616366794078319E-2</v>
      </c>
    </row>
    <row r="74" spans="1:10" ht="13" customHeight="1">
      <c r="A74" s="287">
        <v>925</v>
      </c>
      <c r="B74" s="288" t="s">
        <v>412</v>
      </c>
      <c r="C74" s="285">
        <v>63310527</v>
      </c>
      <c r="D74" s="285">
        <v>4684802</v>
      </c>
      <c r="E74" s="285">
        <v>13570152</v>
      </c>
      <c r="F74" s="291">
        <v>43456252</v>
      </c>
      <c r="G74" s="358" t="s">
        <v>419</v>
      </c>
      <c r="H74" s="293">
        <v>0</v>
      </c>
      <c r="I74" s="293">
        <v>0</v>
      </c>
    </row>
    <row r="75" spans="1:10" ht="13" customHeight="1">
      <c r="A75" s="287">
        <v>96</v>
      </c>
      <c r="B75" s="288" t="s">
        <v>37</v>
      </c>
      <c r="C75" s="282">
        <v>44121656</v>
      </c>
      <c r="D75" s="282">
        <v>17060357</v>
      </c>
      <c r="E75" s="282">
        <v>1846469</v>
      </c>
      <c r="F75" s="291">
        <v>25214830</v>
      </c>
      <c r="G75" s="282">
        <v>254531</v>
      </c>
      <c r="H75" s="293">
        <v>5.7688451222229738E-3</v>
      </c>
      <c r="I75" s="293">
        <v>1.0094495977168992E-2</v>
      </c>
    </row>
    <row r="76" spans="1:10" ht="13" customHeight="1">
      <c r="A76" s="287">
        <v>928</v>
      </c>
      <c r="B76" s="288" t="s">
        <v>436</v>
      </c>
      <c r="C76" s="282">
        <v>63275180</v>
      </c>
      <c r="D76" s="282">
        <v>10551940</v>
      </c>
      <c r="E76" s="282">
        <v>38810921</v>
      </c>
      <c r="F76" s="291">
        <v>13912319</v>
      </c>
      <c r="G76" s="282">
        <v>83311</v>
      </c>
      <c r="H76" s="293">
        <v>1.3166458001383798E-3</v>
      </c>
      <c r="I76" s="293">
        <v>5.9882899464855574E-3</v>
      </c>
    </row>
    <row r="77" spans="1:10" ht="13" customHeight="1">
      <c r="A77" s="287">
        <v>56</v>
      </c>
      <c r="B77" s="288" t="s">
        <v>100</v>
      </c>
      <c r="C77" s="285">
        <v>43890161</v>
      </c>
      <c r="D77" s="285">
        <v>22225584</v>
      </c>
      <c r="E77" s="285">
        <v>9660383</v>
      </c>
      <c r="F77" s="291">
        <v>12004194</v>
      </c>
      <c r="G77" s="285">
        <v>712072</v>
      </c>
      <c r="H77" s="293">
        <v>1.6223955068198542E-2</v>
      </c>
      <c r="I77" s="293">
        <v>5.9318601482115332E-2</v>
      </c>
    </row>
    <row r="78" spans="1:10" ht="13" customHeight="1">
      <c r="A78" s="326"/>
      <c r="B78" s="341" t="s">
        <v>38</v>
      </c>
      <c r="C78" s="301">
        <f>SUM(C63:C77)</f>
        <v>11538974315</v>
      </c>
      <c r="D78" s="301">
        <f>SUM(D63:D77)</f>
        <v>5971529104</v>
      </c>
      <c r="E78" s="301">
        <f>SUM(E63:E77)</f>
        <v>2265544405</v>
      </c>
      <c r="F78" s="301">
        <f>SUM(F63:F77)</f>
        <v>3300301485</v>
      </c>
      <c r="G78" s="301">
        <f>SUM(G63:G77)</f>
        <v>155927288</v>
      </c>
      <c r="H78" s="302">
        <f t="shared" ref="H78" si="4">G78/C78</f>
        <v>1.3513097762710462E-2</v>
      </c>
      <c r="I78" s="302">
        <f t="shared" ref="I78" si="5">G78/F78</f>
        <v>4.7246376947286679E-2</v>
      </c>
    </row>
    <row r="79" spans="1:10" ht="13" customHeight="1"/>
    <row r="80" spans="1:10" ht="13" customHeight="1">
      <c r="A80" s="326"/>
      <c r="B80" s="345" t="s">
        <v>437</v>
      </c>
      <c r="C80" s="303"/>
      <c r="D80" s="303"/>
      <c r="E80" s="303"/>
      <c r="F80" s="303"/>
      <c r="G80" s="303"/>
      <c r="H80" s="327"/>
      <c r="I80" s="327"/>
      <c r="J80" s="327"/>
    </row>
    <row r="81" spans="1:9" ht="13" customHeight="1">
      <c r="A81" s="294">
        <v>198</v>
      </c>
      <c r="B81" s="346" t="s">
        <v>301</v>
      </c>
      <c r="C81" s="282">
        <v>313013351</v>
      </c>
      <c r="D81" s="282">
        <v>127740470</v>
      </c>
      <c r="E81" s="282">
        <v>100904654</v>
      </c>
      <c r="F81" s="291">
        <v>84368227</v>
      </c>
      <c r="G81" s="282">
        <v>4005389</v>
      </c>
      <c r="H81" s="293">
        <v>1.279622414572342E-2</v>
      </c>
      <c r="I81" s="293">
        <v>4.7475087985433193E-2</v>
      </c>
    </row>
    <row r="82" spans="1:9" ht="13" customHeight="1">
      <c r="A82" s="294">
        <v>199</v>
      </c>
      <c r="B82" s="299" t="s">
        <v>319</v>
      </c>
      <c r="C82" s="282">
        <v>214018056</v>
      </c>
      <c r="D82" s="282">
        <v>60567198</v>
      </c>
      <c r="E82" s="282">
        <v>78936131</v>
      </c>
      <c r="F82" s="291">
        <v>74514727</v>
      </c>
      <c r="G82" s="282">
        <v>1956494</v>
      </c>
      <c r="H82" s="293">
        <v>9.141724004819482E-3</v>
      </c>
      <c r="I82" s="293">
        <v>2.6256474106118647E-2</v>
      </c>
    </row>
    <row r="83" spans="1:9" ht="13" customHeight="1">
      <c r="A83" s="287">
        <v>158</v>
      </c>
      <c r="B83" s="288" t="s">
        <v>102</v>
      </c>
      <c r="C83" s="282">
        <v>36716938</v>
      </c>
      <c r="D83" s="282">
        <v>16080534</v>
      </c>
      <c r="E83" s="282">
        <v>5352221</v>
      </c>
      <c r="F83" s="291">
        <v>15284183</v>
      </c>
      <c r="G83" s="282">
        <v>615687</v>
      </c>
      <c r="H83" s="293">
        <v>1.6768473449501699E-2</v>
      </c>
      <c r="I83" s="293">
        <v>4.028262420045612E-2</v>
      </c>
    </row>
    <row r="84" spans="1:9" ht="13" customHeight="1">
      <c r="A84" s="287">
        <v>45</v>
      </c>
      <c r="B84" s="288" t="s">
        <v>40</v>
      </c>
      <c r="C84" s="285">
        <v>29474032</v>
      </c>
      <c r="D84" s="285">
        <v>12665846</v>
      </c>
      <c r="E84" s="285">
        <v>6325712</v>
      </c>
      <c r="F84" s="291">
        <v>10482474</v>
      </c>
      <c r="G84" s="285">
        <v>231188</v>
      </c>
      <c r="H84" s="293">
        <v>7.8437860147535978E-3</v>
      </c>
      <c r="I84" s="293">
        <v>2.2054717235644943E-2</v>
      </c>
    </row>
    <row r="85" spans="1:9" ht="13" customHeight="1">
      <c r="A85" s="287">
        <v>168</v>
      </c>
      <c r="B85" s="288" t="s">
        <v>438</v>
      </c>
      <c r="C85" s="282">
        <v>2107067481</v>
      </c>
      <c r="D85" s="282">
        <v>1062471080</v>
      </c>
      <c r="E85" s="282">
        <v>367952525</v>
      </c>
      <c r="F85" s="291">
        <v>676643876</v>
      </c>
      <c r="G85" s="282">
        <v>21911505</v>
      </c>
      <c r="H85" s="293">
        <v>1.0399052331062955E-2</v>
      </c>
      <c r="I85" s="293">
        <v>3.2382625155097093E-2</v>
      </c>
    </row>
    <row r="86" spans="1:9" ht="13" customHeight="1">
      <c r="A86" s="287">
        <v>150</v>
      </c>
      <c r="B86" s="288" t="s">
        <v>41</v>
      </c>
      <c r="C86" s="282">
        <v>63372728</v>
      </c>
      <c r="D86" s="282">
        <v>22027164</v>
      </c>
      <c r="E86" s="282">
        <v>14184067</v>
      </c>
      <c r="F86" s="291">
        <v>27161497</v>
      </c>
      <c r="G86" s="282">
        <v>453447</v>
      </c>
      <c r="H86" s="293">
        <v>7.1552387645360633E-3</v>
      </c>
      <c r="I86" s="293">
        <v>1.6694477480383354E-2</v>
      </c>
    </row>
    <row r="87" spans="1:9" ht="13" customHeight="1">
      <c r="A87" s="287">
        <v>140</v>
      </c>
      <c r="B87" s="288" t="s">
        <v>119</v>
      </c>
      <c r="C87" s="282">
        <v>240439624</v>
      </c>
      <c r="D87" s="282">
        <v>106687486</v>
      </c>
      <c r="E87" s="282">
        <v>42797401</v>
      </c>
      <c r="F87" s="291">
        <v>90954737</v>
      </c>
      <c r="G87" s="282">
        <v>2094899</v>
      </c>
      <c r="H87" s="293">
        <v>8.7127860422872728E-3</v>
      </c>
      <c r="I87" s="293">
        <v>2.3032324308738313E-2</v>
      </c>
    </row>
    <row r="88" spans="1:9" ht="13" customHeight="1">
      <c r="A88" s="287">
        <v>165</v>
      </c>
      <c r="B88" s="288" t="s">
        <v>44</v>
      </c>
      <c r="C88" s="282">
        <v>54519751</v>
      </c>
      <c r="D88" s="282" t="s">
        <v>419</v>
      </c>
      <c r="E88" s="282" t="s">
        <v>419</v>
      </c>
      <c r="F88" s="291">
        <v>54519751</v>
      </c>
      <c r="G88" s="282">
        <v>423724</v>
      </c>
      <c r="H88" s="293">
        <v>7.7719357155538E-3</v>
      </c>
      <c r="I88" s="293">
        <v>7.7719357155538E-3</v>
      </c>
    </row>
    <row r="89" spans="1:9" ht="13" customHeight="1">
      <c r="A89" s="287">
        <v>915</v>
      </c>
      <c r="B89" s="288" t="s">
        <v>439</v>
      </c>
      <c r="C89" s="285">
        <v>50836890</v>
      </c>
      <c r="D89" s="285">
        <v>13011425</v>
      </c>
      <c r="E89" s="285">
        <v>26775376</v>
      </c>
      <c r="F89" s="291">
        <v>11050089</v>
      </c>
      <c r="G89" s="285">
        <v>64724</v>
      </c>
      <c r="H89" s="293">
        <v>1.2731699362411822E-3</v>
      </c>
      <c r="I89" s="293">
        <v>5.8573283889387677E-3</v>
      </c>
    </row>
    <row r="90" spans="1:9" ht="13" customHeight="1">
      <c r="A90" s="287">
        <v>22</v>
      </c>
      <c r="B90" s="288" t="s">
        <v>440</v>
      </c>
      <c r="C90" s="285">
        <v>305010847</v>
      </c>
      <c r="D90" s="285">
        <v>139002240</v>
      </c>
      <c r="E90" s="285">
        <v>57763222</v>
      </c>
      <c r="F90" s="291">
        <v>108245385</v>
      </c>
      <c r="G90" s="285">
        <v>3738262</v>
      </c>
      <c r="H90" s="293">
        <v>1.2256160844010901E-2</v>
      </c>
      <c r="I90" s="293">
        <v>3.4535070478986241E-2</v>
      </c>
    </row>
    <row r="91" spans="1:9" ht="13" customHeight="1">
      <c r="A91" s="287">
        <v>39</v>
      </c>
      <c r="B91" s="288" t="s">
        <v>347</v>
      </c>
      <c r="C91" s="283">
        <v>639400849</v>
      </c>
      <c r="D91" s="283">
        <v>286290503</v>
      </c>
      <c r="E91" s="283">
        <v>155280927</v>
      </c>
      <c r="F91" s="291">
        <v>197829419</v>
      </c>
      <c r="G91" s="282">
        <v>17018965</v>
      </c>
      <c r="H91" s="293">
        <v>2.661705098862013E-2</v>
      </c>
      <c r="I91" s="293">
        <v>8.6028483963752636E-2</v>
      </c>
    </row>
    <row r="92" spans="1:9" ht="13" customHeight="1">
      <c r="A92" s="287">
        <v>147</v>
      </c>
      <c r="B92" s="288" t="s">
        <v>47</v>
      </c>
      <c r="C92" s="292">
        <v>95456351</v>
      </c>
      <c r="D92" s="292">
        <v>38054515</v>
      </c>
      <c r="E92" s="292">
        <v>27458923</v>
      </c>
      <c r="F92" s="291">
        <v>29942913</v>
      </c>
      <c r="G92" s="282">
        <v>2282217</v>
      </c>
      <c r="H92" s="293">
        <v>2.3908487765261423E-2</v>
      </c>
      <c r="I92" s="293">
        <v>7.6218937015246319E-2</v>
      </c>
    </row>
    <row r="93" spans="1:9" ht="13" customHeight="1">
      <c r="A93" s="287">
        <v>58</v>
      </c>
      <c r="B93" s="288" t="s">
        <v>401</v>
      </c>
      <c r="C93" s="282">
        <v>1761760785</v>
      </c>
      <c r="D93" s="282">
        <v>839794805</v>
      </c>
      <c r="E93" s="282">
        <v>447178465</v>
      </c>
      <c r="F93" s="291">
        <v>474787515</v>
      </c>
      <c r="G93" s="282">
        <v>40850111</v>
      </c>
      <c r="H93" s="293">
        <v>2.3187092906032644E-2</v>
      </c>
      <c r="I93" s="293">
        <v>8.6038721974397325E-2</v>
      </c>
    </row>
    <row r="94" spans="1:9" ht="13" customHeight="1">
      <c r="A94" s="287">
        <v>107</v>
      </c>
      <c r="B94" s="288" t="s">
        <v>48</v>
      </c>
      <c r="C94" s="285">
        <v>52032008</v>
      </c>
      <c r="D94" s="285">
        <v>20447962</v>
      </c>
      <c r="E94" s="285">
        <v>326050</v>
      </c>
      <c r="F94" s="291">
        <v>31257996</v>
      </c>
      <c r="G94" s="285">
        <v>848224</v>
      </c>
      <c r="H94" s="293">
        <v>1.6301965513227934E-2</v>
      </c>
      <c r="I94" s="293">
        <v>2.7136224599939165E-2</v>
      </c>
    </row>
    <row r="95" spans="1:9" ht="13" customHeight="1">
      <c r="A95" s="287">
        <v>46</v>
      </c>
      <c r="B95" s="288" t="s">
        <v>321</v>
      </c>
      <c r="C95" s="282">
        <v>324019223</v>
      </c>
      <c r="D95" s="282">
        <v>103416089</v>
      </c>
      <c r="E95" s="282">
        <v>95246515</v>
      </c>
      <c r="F95" s="291">
        <v>125356619</v>
      </c>
      <c r="G95" s="282">
        <v>6180051</v>
      </c>
      <c r="H95" s="293">
        <v>1.9073099869756801E-2</v>
      </c>
      <c r="I95" s="293">
        <v>4.9299758156368272E-2</v>
      </c>
    </row>
    <row r="96" spans="1:9" ht="13" customHeight="1">
      <c r="A96" s="287">
        <v>161</v>
      </c>
      <c r="B96" s="288" t="s">
        <v>233</v>
      </c>
      <c r="C96" s="282">
        <v>2658540498</v>
      </c>
      <c r="D96" s="282">
        <v>1174195008</v>
      </c>
      <c r="E96" s="282">
        <v>536101649</v>
      </c>
      <c r="F96" s="291">
        <v>948243841</v>
      </c>
      <c r="G96" s="282">
        <v>47556860</v>
      </c>
      <c r="H96" s="293">
        <v>1.7888333856782197E-2</v>
      </c>
      <c r="I96" s="293">
        <v>5.0152564080824857E-2</v>
      </c>
    </row>
    <row r="97" spans="1:9" ht="13" customHeight="1">
      <c r="A97" s="287">
        <v>129</v>
      </c>
      <c r="B97" s="288" t="s">
        <v>50</v>
      </c>
      <c r="C97" s="285">
        <v>23131767</v>
      </c>
      <c r="D97" s="285">
        <v>5213468</v>
      </c>
      <c r="E97" s="285">
        <v>9670727</v>
      </c>
      <c r="F97" s="291">
        <v>8247572</v>
      </c>
      <c r="G97" s="285">
        <v>296874</v>
      </c>
      <c r="H97" s="293">
        <v>1.2834039007914959E-2</v>
      </c>
      <c r="I97" s="293">
        <v>3.5995320804716832E-2</v>
      </c>
    </row>
    <row r="98" spans="1:9" ht="13" customHeight="1">
      <c r="A98" s="287">
        <v>78</v>
      </c>
      <c r="B98" s="288" t="s">
        <v>51</v>
      </c>
      <c r="C98" s="282">
        <v>423455653</v>
      </c>
      <c r="D98" s="282">
        <v>149612381</v>
      </c>
      <c r="E98" s="282">
        <v>124418640</v>
      </c>
      <c r="F98" s="291">
        <v>149424632</v>
      </c>
      <c r="G98" s="282">
        <v>3417288</v>
      </c>
      <c r="H98" s="293">
        <v>8.0700020788245334E-3</v>
      </c>
      <c r="I98" s="293">
        <v>2.2869643071966875E-2</v>
      </c>
    </row>
    <row r="99" spans="1:9" ht="13" customHeight="1">
      <c r="A99" s="287">
        <v>23</v>
      </c>
      <c r="B99" s="288" t="s">
        <v>173</v>
      </c>
      <c r="C99" s="282">
        <v>22751224</v>
      </c>
      <c r="D99" s="282">
        <v>10630268</v>
      </c>
      <c r="E99" s="282">
        <v>3799573</v>
      </c>
      <c r="F99" s="291">
        <v>8321383</v>
      </c>
      <c r="G99" s="282">
        <v>409378</v>
      </c>
      <c r="H99" s="293">
        <v>1.799366926368445E-2</v>
      </c>
      <c r="I99" s="293">
        <v>4.919590890120068E-2</v>
      </c>
    </row>
    <row r="100" spans="1:9" ht="13" customHeight="1">
      <c r="A100" s="326"/>
      <c r="B100" s="341" t="s">
        <v>54</v>
      </c>
      <c r="C100" s="301">
        <f>SUM(C81:C99)</f>
        <v>9415018056</v>
      </c>
      <c r="D100" s="301">
        <f>SUM(D81:D99)</f>
        <v>4187908442</v>
      </c>
      <c r="E100" s="301">
        <f>SUM(E81:E99)</f>
        <v>2100472778</v>
      </c>
      <c r="F100" s="301">
        <f>SUM(F81:F99)</f>
        <v>3126636836</v>
      </c>
      <c r="G100" s="301">
        <f>SUM(G81:G99)</f>
        <v>154355287</v>
      </c>
      <c r="H100" s="302">
        <f>G100/C100</f>
        <v>1.6394582153948446E-2</v>
      </c>
      <c r="I100" s="302">
        <f>G100/F100</f>
        <v>4.9367833584878805E-2</v>
      </c>
    </row>
    <row r="101" spans="1:9" ht="13">
      <c r="A101" s="362"/>
      <c r="B101" s="368"/>
      <c r="C101" s="368"/>
      <c r="D101" s="368"/>
      <c r="E101" s="368"/>
      <c r="F101" s="368"/>
      <c r="G101" s="368"/>
      <c r="H101" s="368"/>
      <c r="I101" s="368"/>
    </row>
    <row r="102" spans="1:9" ht="15.5">
      <c r="A102" s="362" t="s">
        <v>0</v>
      </c>
      <c r="B102" s="364" t="s">
        <v>178</v>
      </c>
      <c r="C102" s="364"/>
      <c r="D102" s="364"/>
      <c r="E102" s="364"/>
      <c r="F102" s="364"/>
      <c r="G102" s="364"/>
      <c r="H102" s="364"/>
      <c r="I102" s="364"/>
    </row>
    <row r="103" spans="1:9" ht="15.5">
      <c r="A103" s="308"/>
      <c r="B103" s="365" t="s">
        <v>421</v>
      </c>
      <c r="C103" s="365"/>
      <c r="D103" s="365"/>
      <c r="E103" s="365"/>
      <c r="F103" s="365"/>
      <c r="G103" s="365"/>
      <c r="H103" s="365"/>
      <c r="I103" s="365"/>
    </row>
    <row r="104" spans="1:9" ht="20" customHeight="1">
      <c r="A104" s="335"/>
      <c r="B104" s="369" t="s">
        <v>180</v>
      </c>
      <c r="C104" s="369"/>
      <c r="D104" s="369"/>
      <c r="E104" s="369"/>
      <c r="F104" s="369"/>
      <c r="G104" s="369"/>
      <c r="H104" s="369"/>
      <c r="I104" s="369"/>
    </row>
    <row r="105" spans="1:9" ht="115" customHeight="1">
      <c r="A105" s="336" t="s">
        <v>181</v>
      </c>
      <c r="B105" s="310" t="s">
        <v>182</v>
      </c>
      <c r="C105" s="337" t="s">
        <v>183</v>
      </c>
      <c r="D105" s="337" t="s">
        <v>184</v>
      </c>
      <c r="E105" s="337" t="s">
        <v>185</v>
      </c>
      <c r="F105" s="337" t="s">
        <v>186</v>
      </c>
      <c r="G105" s="336" t="s">
        <v>187</v>
      </c>
      <c r="H105" s="337" t="s">
        <v>280</v>
      </c>
      <c r="I105" s="337" t="s">
        <v>189</v>
      </c>
    </row>
    <row r="106" spans="1:9" ht="13" customHeight="1">
      <c r="A106" s="312"/>
      <c r="B106" s="347" t="s">
        <v>147</v>
      </c>
      <c r="C106" s="339"/>
      <c r="D106" s="339"/>
      <c r="E106" s="339"/>
      <c r="F106" s="339"/>
      <c r="G106" s="339"/>
      <c r="H106" s="340"/>
      <c r="I106" s="340"/>
    </row>
    <row r="107" spans="1:9" ht="13" customHeight="1">
      <c r="A107" s="359">
        <v>141</v>
      </c>
      <c r="B107" s="278" t="s">
        <v>55</v>
      </c>
      <c r="C107" s="282">
        <v>45004345</v>
      </c>
      <c r="D107" s="282">
        <v>21357901</v>
      </c>
      <c r="E107" s="282">
        <v>7897482</v>
      </c>
      <c r="F107" s="296">
        <v>15748962</v>
      </c>
      <c r="G107" s="282">
        <v>113420</v>
      </c>
      <c r="H107" s="297">
        <v>2.5202011050266368E-3</v>
      </c>
      <c r="I107" s="297">
        <v>7.2017444705244705E-3</v>
      </c>
    </row>
    <row r="108" spans="1:9" ht="13" customHeight="1">
      <c r="A108" s="318">
        <v>111</v>
      </c>
      <c r="B108" s="319" t="s">
        <v>105</v>
      </c>
      <c r="C108" s="360" t="s">
        <v>441</v>
      </c>
      <c r="D108" s="360"/>
      <c r="E108" s="360"/>
      <c r="F108" s="361"/>
      <c r="G108" s="360"/>
      <c r="H108" s="352"/>
      <c r="I108" s="352"/>
    </row>
    <row r="109" spans="1:9" ht="13" customHeight="1">
      <c r="A109" s="353">
        <v>167</v>
      </c>
      <c r="B109" s="354" t="s">
        <v>389</v>
      </c>
      <c r="C109" s="282">
        <v>21165404</v>
      </c>
      <c r="D109" s="282">
        <v>13287248</v>
      </c>
      <c r="E109" s="282">
        <v>4084276</v>
      </c>
      <c r="F109" s="289">
        <v>3793880</v>
      </c>
      <c r="G109" s="282" t="s">
        <v>419</v>
      </c>
      <c r="H109" s="290">
        <v>0</v>
      </c>
      <c r="I109" s="290">
        <v>0</v>
      </c>
    </row>
    <row r="110" spans="1:9" ht="13" customHeight="1">
      <c r="A110" s="294">
        <v>82</v>
      </c>
      <c r="B110" s="299" t="s">
        <v>57</v>
      </c>
      <c r="C110" s="285">
        <v>7724983</v>
      </c>
      <c r="D110" s="285">
        <v>2426571</v>
      </c>
      <c r="E110" s="285">
        <v>21232</v>
      </c>
      <c r="F110" s="291">
        <v>5277180</v>
      </c>
      <c r="G110" s="285">
        <v>71713</v>
      </c>
      <c r="H110" s="293">
        <v>9.2832566751279589E-3</v>
      </c>
      <c r="I110" s="293">
        <v>1.3589265478911086E-2</v>
      </c>
    </row>
    <row r="111" spans="1:9" ht="13" customHeight="1">
      <c r="A111" s="287">
        <v>926</v>
      </c>
      <c r="B111" s="288" t="s">
        <v>322</v>
      </c>
      <c r="C111" s="282">
        <v>61711206</v>
      </c>
      <c r="D111" s="282">
        <v>2867436</v>
      </c>
      <c r="E111" s="282">
        <v>1053452</v>
      </c>
      <c r="F111" s="291">
        <v>57790318</v>
      </c>
      <c r="G111" s="282">
        <v>453291</v>
      </c>
      <c r="H111" s="293">
        <v>7.3453596094038417E-3</v>
      </c>
      <c r="I111" s="293">
        <v>7.843718735031013E-3</v>
      </c>
    </row>
    <row r="112" spans="1:9" ht="13" customHeight="1">
      <c r="A112" s="287">
        <v>137</v>
      </c>
      <c r="B112" s="298" t="s">
        <v>106</v>
      </c>
      <c r="C112" s="282">
        <v>36111278</v>
      </c>
      <c r="D112" s="282">
        <v>14967940</v>
      </c>
      <c r="E112" s="282">
        <v>5055478</v>
      </c>
      <c r="F112" s="291">
        <v>16087860</v>
      </c>
      <c r="G112" s="282">
        <v>165007</v>
      </c>
      <c r="H112" s="293">
        <v>4.5694034977106042E-3</v>
      </c>
      <c r="I112" s="293">
        <v>1.025661585816883E-2</v>
      </c>
    </row>
    <row r="113" spans="1:9" ht="13" customHeight="1">
      <c r="A113" s="287">
        <v>37</v>
      </c>
      <c r="B113" s="288" t="s">
        <v>307</v>
      </c>
      <c r="C113" s="282">
        <v>2077971584</v>
      </c>
      <c r="D113" s="282">
        <v>1030711362</v>
      </c>
      <c r="E113" s="282">
        <v>426503449</v>
      </c>
      <c r="F113" s="291">
        <v>620756773</v>
      </c>
      <c r="G113" s="282">
        <v>20052005</v>
      </c>
      <c r="H113" s="293">
        <v>9.6497975017544799E-3</v>
      </c>
      <c r="I113" s="293">
        <v>3.2302515046420607E-2</v>
      </c>
    </row>
    <row r="114" spans="1:9" ht="13" customHeight="1">
      <c r="A114" s="287">
        <v>180</v>
      </c>
      <c r="B114" s="288" t="s">
        <v>308</v>
      </c>
      <c r="C114" s="282">
        <v>757102330</v>
      </c>
      <c r="D114" s="282">
        <v>350812789</v>
      </c>
      <c r="E114" s="282">
        <v>155470297</v>
      </c>
      <c r="F114" s="291">
        <v>250819244</v>
      </c>
      <c r="G114" s="282">
        <v>9497031</v>
      </c>
      <c r="H114" s="293">
        <v>1.2543919921630673E-2</v>
      </c>
      <c r="I114" s="293">
        <v>3.7864044435123166E-2</v>
      </c>
    </row>
    <row r="115" spans="1:9" ht="13" customHeight="1">
      <c r="A115" s="357">
        <v>21</v>
      </c>
      <c r="B115" s="281" t="s">
        <v>58</v>
      </c>
      <c r="C115" s="285">
        <v>68407498</v>
      </c>
      <c r="D115" s="285">
        <v>31683215</v>
      </c>
      <c r="E115" s="285">
        <v>13373156</v>
      </c>
      <c r="F115" s="283">
        <v>23351127</v>
      </c>
      <c r="G115" s="286">
        <v>493597</v>
      </c>
      <c r="H115" s="284">
        <v>7.2155394427669316E-3</v>
      </c>
      <c r="I115" s="284">
        <v>2.1138037577372603E-2</v>
      </c>
    </row>
    <row r="116" spans="1:9" ht="13" customHeight="1">
      <c r="A116" s="287">
        <v>80</v>
      </c>
      <c r="B116" s="288" t="s">
        <v>323</v>
      </c>
      <c r="C116" s="285">
        <v>6850794</v>
      </c>
      <c r="D116" s="285">
        <v>2608646</v>
      </c>
      <c r="E116" s="285">
        <v>629871</v>
      </c>
      <c r="F116" s="291">
        <v>3612277</v>
      </c>
      <c r="G116" s="285">
        <v>75805</v>
      </c>
      <c r="H116" s="293">
        <v>1.1065140770544261E-2</v>
      </c>
      <c r="I116" s="293">
        <v>2.0985378474574348E-2</v>
      </c>
    </row>
    <row r="117" spans="1:9" ht="13" customHeight="1">
      <c r="A117" s="294">
        <v>125</v>
      </c>
      <c r="B117" s="299" t="s">
        <v>60</v>
      </c>
      <c r="C117" s="285">
        <v>45986022</v>
      </c>
      <c r="D117" s="285">
        <v>5542457</v>
      </c>
      <c r="E117" s="285">
        <v>15278098</v>
      </c>
      <c r="F117" s="291">
        <v>25165467</v>
      </c>
      <c r="G117" s="285">
        <v>1006682</v>
      </c>
      <c r="H117" s="293">
        <v>2.1891043326165503E-2</v>
      </c>
      <c r="I117" s="293">
        <v>4.0002516146431931E-2</v>
      </c>
    </row>
    <row r="118" spans="1:9" ht="13" customHeight="1">
      <c r="A118" s="287">
        <v>139</v>
      </c>
      <c r="B118" s="288" t="s">
        <v>238</v>
      </c>
      <c r="C118" s="282">
        <v>1072805719</v>
      </c>
      <c r="D118" s="282">
        <v>523660670</v>
      </c>
      <c r="E118" s="282">
        <v>229082480</v>
      </c>
      <c r="F118" s="291">
        <v>320062569</v>
      </c>
      <c r="G118" s="282">
        <v>11805972</v>
      </c>
      <c r="H118" s="293">
        <v>1.1004762363687587E-2</v>
      </c>
      <c r="I118" s="293">
        <v>3.6886450161562001E-2</v>
      </c>
    </row>
    <row r="119" spans="1:9" ht="13" customHeight="1">
      <c r="A119" s="287">
        <v>193</v>
      </c>
      <c r="B119" s="288" t="s">
        <v>239</v>
      </c>
      <c r="C119" s="282">
        <v>126728803</v>
      </c>
      <c r="D119" s="282">
        <v>61681322</v>
      </c>
      <c r="E119" s="282">
        <v>28887637</v>
      </c>
      <c r="F119" s="291">
        <v>36159844</v>
      </c>
      <c r="G119" s="282">
        <v>1345971</v>
      </c>
      <c r="H119" s="293">
        <v>1.0620876771005247E-2</v>
      </c>
      <c r="I119" s="293">
        <v>3.7222809921414482E-2</v>
      </c>
    </row>
    <row r="120" spans="1:9" ht="13" customHeight="1">
      <c r="A120" s="287">
        <v>162</v>
      </c>
      <c r="B120" s="288" t="s">
        <v>240</v>
      </c>
      <c r="C120" s="282">
        <v>3391090207</v>
      </c>
      <c r="D120" s="282">
        <v>1371886254</v>
      </c>
      <c r="E120" s="282">
        <v>897382301</v>
      </c>
      <c r="F120" s="291">
        <v>1121821652</v>
      </c>
      <c r="G120" s="282">
        <v>29054063</v>
      </c>
      <c r="H120" s="293">
        <v>8.5677647088318824E-3</v>
      </c>
      <c r="I120" s="293">
        <v>2.5899003596696491E-2</v>
      </c>
    </row>
    <row r="121" spans="1:9" ht="13" customHeight="1">
      <c r="A121" s="287">
        <v>194</v>
      </c>
      <c r="B121" s="288" t="s">
        <v>241</v>
      </c>
      <c r="C121" s="282">
        <v>41955308</v>
      </c>
      <c r="D121" s="282">
        <v>22961775</v>
      </c>
      <c r="E121" s="282">
        <v>9947589</v>
      </c>
      <c r="F121" s="291">
        <v>9045944</v>
      </c>
      <c r="G121" s="282">
        <v>734706</v>
      </c>
      <c r="H121" s="293">
        <v>1.7511634046400042E-2</v>
      </c>
      <c r="I121" s="293">
        <v>8.1219384068705269E-2</v>
      </c>
    </row>
    <row r="122" spans="1:9" ht="13" customHeight="1">
      <c r="A122" s="287">
        <v>157</v>
      </c>
      <c r="B122" s="288" t="s">
        <v>405</v>
      </c>
      <c r="C122" s="282">
        <v>1041581480</v>
      </c>
      <c r="D122" s="282">
        <v>46045831</v>
      </c>
      <c r="E122" s="282">
        <v>24935783</v>
      </c>
      <c r="F122" s="291">
        <v>970599866</v>
      </c>
      <c r="G122" s="282">
        <v>1066540</v>
      </c>
      <c r="H122" s="293">
        <v>1.0239621388045417E-3</v>
      </c>
      <c r="I122" s="293">
        <v>1.0988462262985724E-3</v>
      </c>
    </row>
    <row r="123" spans="1:9" ht="13" customHeight="1">
      <c r="A123" s="287">
        <v>50</v>
      </c>
      <c r="B123" s="288" t="s">
        <v>242</v>
      </c>
      <c r="C123" s="282">
        <v>738020241</v>
      </c>
      <c r="D123" s="282">
        <v>372505025</v>
      </c>
      <c r="E123" s="282">
        <v>122444697</v>
      </c>
      <c r="F123" s="291">
        <v>243070519</v>
      </c>
      <c r="G123" s="282">
        <v>10166401</v>
      </c>
      <c r="H123" s="293">
        <v>1.3775233300139257E-2</v>
      </c>
      <c r="I123" s="293">
        <v>4.1824903496421137E-2</v>
      </c>
    </row>
    <row r="124" spans="1:9" ht="13" customHeight="1">
      <c r="A124" s="287">
        <v>172</v>
      </c>
      <c r="B124" s="288" t="s">
        <v>89</v>
      </c>
      <c r="C124" s="282">
        <v>232501332</v>
      </c>
      <c r="D124" s="282">
        <v>79951825</v>
      </c>
      <c r="E124" s="282">
        <v>28915899</v>
      </c>
      <c r="F124" s="291">
        <v>123633608</v>
      </c>
      <c r="G124" s="282">
        <v>870577</v>
      </c>
      <c r="H124" s="293">
        <v>3.744395752537022E-3</v>
      </c>
      <c r="I124" s="293">
        <v>7.041588562229778E-3</v>
      </c>
    </row>
    <row r="125" spans="1:9" ht="13" customHeight="1">
      <c r="A125" s="287">
        <v>42</v>
      </c>
      <c r="B125" s="288" t="s">
        <v>243</v>
      </c>
      <c r="C125" s="282">
        <v>54820082</v>
      </c>
      <c r="D125" s="282">
        <v>11164</v>
      </c>
      <c r="E125" s="282">
        <v>24700019</v>
      </c>
      <c r="F125" s="291">
        <v>30108899</v>
      </c>
      <c r="G125" s="282">
        <v>4531759</v>
      </c>
      <c r="H125" s="293">
        <v>8.2666038332449052E-2</v>
      </c>
      <c r="I125" s="293">
        <v>0.15051227877844353</v>
      </c>
    </row>
    <row r="126" spans="1:9" ht="13" customHeight="1">
      <c r="A126" s="287">
        <v>108</v>
      </c>
      <c r="B126" s="288" t="s">
        <v>126</v>
      </c>
      <c r="C126" s="285">
        <v>229171146</v>
      </c>
      <c r="D126" s="285">
        <v>122765309</v>
      </c>
      <c r="E126" s="285">
        <v>27419861</v>
      </c>
      <c r="F126" s="291">
        <v>78985976</v>
      </c>
      <c r="G126" s="285">
        <v>2292734</v>
      </c>
      <c r="H126" s="293">
        <v>1.0004461905514057E-2</v>
      </c>
      <c r="I126" s="293">
        <v>2.9027102228881746E-2</v>
      </c>
    </row>
    <row r="127" spans="1:9" ht="13" customHeight="1">
      <c r="A127" s="287">
        <v>153</v>
      </c>
      <c r="B127" s="288" t="s">
        <v>445</v>
      </c>
      <c r="C127" s="282">
        <v>78142742</v>
      </c>
      <c r="D127" s="282">
        <v>36884493</v>
      </c>
      <c r="E127" s="282">
        <v>13874341</v>
      </c>
      <c r="F127" s="291">
        <v>27383908</v>
      </c>
      <c r="G127" s="282">
        <v>536812</v>
      </c>
      <c r="H127" s="293">
        <v>6.8696335227141124E-3</v>
      </c>
      <c r="I127" s="293">
        <v>1.9603191772335781E-2</v>
      </c>
    </row>
    <row r="128" spans="1:9" ht="13" customHeight="1">
      <c r="A128" s="299"/>
      <c r="B128" s="341" t="s">
        <v>63</v>
      </c>
      <c r="C128" s="301">
        <f>SUM(C107:C127)</f>
        <v>10134852504</v>
      </c>
      <c r="D128" s="301">
        <f>SUM(D107:D127)</f>
        <v>4114619233</v>
      </c>
      <c r="E128" s="301">
        <f>SUM(E107:E127)</f>
        <v>2036957398</v>
      </c>
      <c r="F128" s="301">
        <f>SUM(F107:F127)</f>
        <v>3983275873</v>
      </c>
      <c r="G128" s="301">
        <f>SUM(G107:G127)</f>
        <v>94334086</v>
      </c>
      <c r="H128" s="302">
        <f>G128/C128</f>
        <v>9.3078893810016917E-3</v>
      </c>
      <c r="I128" s="302">
        <f>G128/F128</f>
        <v>2.3682538947259101E-2</v>
      </c>
    </row>
    <row r="129" spans="1:9" ht="13" customHeight="1">
      <c r="A129" s="299" t="s">
        <v>0</v>
      </c>
      <c r="B129" s="341"/>
      <c r="C129" s="301"/>
      <c r="D129" s="301"/>
      <c r="E129" s="301"/>
      <c r="F129" s="301"/>
      <c r="G129" s="301"/>
      <c r="H129" s="302"/>
      <c r="I129" s="302"/>
    </row>
    <row r="130" spans="1:9" ht="13" customHeight="1">
      <c r="A130" s="299"/>
      <c r="B130" s="300" t="s">
        <v>309</v>
      </c>
      <c r="C130" s="301">
        <f>C28+C56+C78+C100+C128</f>
        <v>99133102593</v>
      </c>
      <c r="D130" s="301">
        <f>D28+D56+D78+D100+D128</f>
        <v>42361731566</v>
      </c>
      <c r="E130" s="301">
        <f>E28+E56+E78+E100+E128</f>
        <v>20288759617</v>
      </c>
      <c r="F130" s="301">
        <f>F28+F56+F78+F100+F128</f>
        <v>36439517546</v>
      </c>
      <c r="G130" s="301">
        <f>G28+G56+G78+G100+G128</f>
        <v>1196368201</v>
      </c>
      <c r="H130" s="302">
        <f>G130/C130</f>
        <v>1.2068301805420121E-2</v>
      </c>
      <c r="I130" s="302">
        <f>G130/F130</f>
        <v>3.283161472952395E-2</v>
      </c>
    </row>
    <row r="131" spans="1:9" ht="13" customHeight="1">
      <c r="A131" s="299"/>
      <c r="B131" s="299" t="s">
        <v>415</v>
      </c>
      <c r="C131" s="303"/>
      <c r="D131" s="303"/>
      <c r="E131" s="303"/>
      <c r="F131" s="303"/>
      <c r="G131" s="303"/>
      <c r="H131" s="293"/>
      <c r="I131" s="293"/>
    </row>
    <row r="132" spans="1:9" ht="13" customHeight="1">
      <c r="A132" s="304"/>
      <c r="B132" s="304" t="s">
        <v>442</v>
      </c>
      <c r="C132" s="305"/>
      <c r="D132" s="305"/>
      <c r="E132" s="305"/>
      <c r="F132" s="305"/>
      <c r="G132" s="305"/>
      <c r="H132" s="305"/>
      <c r="I132" s="305"/>
    </row>
    <row r="133" spans="1:9" ht="13" customHeight="1">
      <c r="A133" s="304"/>
      <c r="B133" s="304" t="s">
        <v>443</v>
      </c>
      <c r="C133" s="305"/>
      <c r="D133" s="305"/>
      <c r="E133" s="305"/>
      <c r="F133" s="305"/>
      <c r="G133" s="305"/>
      <c r="H133" s="305"/>
      <c r="I133" s="305"/>
    </row>
    <row r="134" spans="1:9" ht="13" customHeight="1">
      <c r="A134" s="304"/>
      <c r="B134" s="304" t="s">
        <v>444</v>
      </c>
      <c r="C134" s="305"/>
      <c r="D134" s="305"/>
      <c r="E134" s="305"/>
      <c r="F134" s="305"/>
      <c r="G134" s="305"/>
      <c r="H134" s="305"/>
      <c r="I134" s="305"/>
    </row>
    <row r="135" spans="1:9" ht="13">
      <c r="A135" s="304"/>
      <c r="B135" s="304"/>
      <c r="C135" s="305"/>
      <c r="D135" s="305"/>
      <c r="E135" s="305"/>
      <c r="F135" s="305"/>
      <c r="G135" s="305"/>
      <c r="H135" s="305"/>
      <c r="I135" s="305"/>
    </row>
  </sheetData>
  <mergeCells count="14">
    <mergeCell ref="B104:I104"/>
    <mergeCell ref="B59:I59"/>
    <mergeCell ref="B60:I60"/>
    <mergeCell ref="A101:A102"/>
    <mergeCell ref="B101:I101"/>
    <mergeCell ref="B102:I102"/>
    <mergeCell ref="B103:I103"/>
    <mergeCell ref="A2:A3"/>
    <mergeCell ref="B2:I2"/>
    <mergeCell ref="B3:I3"/>
    <mergeCell ref="B4:I4"/>
    <mergeCell ref="A57:A58"/>
    <mergeCell ref="B57:I57"/>
    <mergeCell ref="B58:I58"/>
  </mergeCells>
  <printOptions gridLinesSet="0"/>
  <pageMargins left="0.25" right="0.21" top="0.51" bottom="0.53" header="0.5" footer="0.42"/>
  <pageSetup scale="72" fitToHeight="0" orientation="portrait" r:id="rId1"/>
  <headerFooter alignWithMargins="0"/>
  <rowBreaks count="2" manualBreakCount="2">
    <brk id="56" max="16383" man="1"/>
    <brk id="100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1:J158"/>
  <sheetViews>
    <sheetView zoomScaleNormal="100" workbookViewId="0">
      <selection activeCell="C1" sqref="C1:G1048576"/>
    </sheetView>
  </sheetViews>
  <sheetFormatPr defaultColWidth="9.6640625" defaultRowHeight="12" customHeight="1"/>
  <cols>
    <col min="1" max="1" width="6" style="68" customWidth="1"/>
    <col min="2" max="2" width="34.6640625" style="70" customWidth="1"/>
    <col min="3" max="7" width="13.4140625" style="70" customWidth="1"/>
    <col min="8" max="8" width="10.33203125" style="70" customWidth="1"/>
    <col min="9" max="9" width="12.08203125" style="70" customWidth="1"/>
    <col min="10" max="10" width="2.08203125" style="70" customWidth="1"/>
    <col min="11" max="16384" width="9.6640625" style="70"/>
  </cols>
  <sheetData>
    <row r="1" spans="1:9" ht="12" customHeight="1">
      <c r="B1" s="69" t="s">
        <v>246</v>
      </c>
    </row>
    <row r="2" spans="1:9" ht="14">
      <c r="A2" s="385" t="s">
        <v>0</v>
      </c>
      <c r="B2" s="387" t="s">
        <v>178</v>
      </c>
      <c r="C2" s="387"/>
      <c r="D2" s="387"/>
      <c r="E2" s="387"/>
      <c r="F2" s="387"/>
      <c r="G2" s="387"/>
      <c r="H2" s="387"/>
      <c r="I2" s="387"/>
    </row>
    <row r="3" spans="1:9" ht="12" customHeight="1" thickBot="1">
      <c r="A3" s="386"/>
      <c r="B3" s="388" t="s">
        <v>179</v>
      </c>
      <c r="C3" s="388"/>
      <c r="D3" s="388"/>
      <c r="E3" s="388"/>
      <c r="F3" s="388"/>
      <c r="G3" s="388"/>
      <c r="H3" s="388"/>
      <c r="I3" s="388"/>
    </row>
    <row r="4" spans="1:9" ht="13.5" thickBot="1">
      <c r="A4" s="71"/>
      <c r="B4" s="389" t="s">
        <v>180</v>
      </c>
      <c r="C4" s="390"/>
      <c r="D4" s="390"/>
      <c r="E4" s="390"/>
      <c r="F4" s="390"/>
      <c r="G4" s="390"/>
      <c r="H4" s="390"/>
      <c r="I4" s="391"/>
    </row>
    <row r="5" spans="1:9" ht="65">
      <c r="A5" s="72" t="s">
        <v>181</v>
      </c>
      <c r="B5" s="73" t="s">
        <v>182</v>
      </c>
      <c r="C5" s="74" t="s">
        <v>183</v>
      </c>
      <c r="D5" s="74" t="s">
        <v>184</v>
      </c>
      <c r="E5" s="74" t="s">
        <v>185</v>
      </c>
      <c r="F5" s="74" t="s">
        <v>186</v>
      </c>
      <c r="G5" s="75" t="s">
        <v>187</v>
      </c>
      <c r="H5" s="74" t="s">
        <v>188</v>
      </c>
      <c r="I5" s="74" t="s">
        <v>189</v>
      </c>
    </row>
    <row r="6" spans="1:9" ht="13">
      <c r="A6" s="76"/>
      <c r="B6" s="77" t="s">
        <v>190</v>
      </c>
      <c r="C6" s="78"/>
      <c r="D6" s="78"/>
      <c r="E6" s="78"/>
      <c r="F6" s="78"/>
      <c r="G6" s="78"/>
      <c r="H6" s="78"/>
      <c r="I6" s="78"/>
    </row>
    <row r="7" spans="1:9" ht="13">
      <c r="A7" s="79">
        <v>921</v>
      </c>
      <c r="B7" s="80" t="s">
        <v>191</v>
      </c>
      <c r="C7" s="81">
        <v>18142387</v>
      </c>
      <c r="D7" s="81">
        <v>11033395</v>
      </c>
      <c r="E7" s="81">
        <v>419820</v>
      </c>
      <c r="F7" s="81">
        <f t="shared" ref="F7:F28" si="0">C7-D7-E7</f>
        <v>6689172</v>
      </c>
      <c r="G7" s="81">
        <v>32170</v>
      </c>
      <c r="H7" s="82">
        <f t="shared" ref="H7:H28" si="1">G7/C7</f>
        <v>1.7731955557997964E-3</v>
      </c>
      <c r="I7" s="82">
        <f t="shared" ref="I7:I28" si="2">G7/F7</f>
        <v>4.8092648836059234E-3</v>
      </c>
    </row>
    <row r="8" spans="1:9" ht="13">
      <c r="A8" s="83">
        <v>126</v>
      </c>
      <c r="B8" s="80" t="s">
        <v>192</v>
      </c>
      <c r="C8" s="81">
        <v>683643443</v>
      </c>
      <c r="D8" s="81">
        <v>302385348</v>
      </c>
      <c r="E8" s="81">
        <v>145398780</v>
      </c>
      <c r="F8" s="81">
        <f t="shared" si="0"/>
        <v>235859315</v>
      </c>
      <c r="G8" s="81">
        <v>12810949</v>
      </c>
      <c r="H8" s="82">
        <f t="shared" si="1"/>
        <v>1.8739226026629207E-2</v>
      </c>
      <c r="I8" s="82">
        <f t="shared" si="2"/>
        <v>5.4316061250326279E-2</v>
      </c>
    </row>
    <row r="9" spans="1:9" ht="13">
      <c r="A9" s="76">
        <v>202</v>
      </c>
      <c r="B9" s="80" t="s">
        <v>193</v>
      </c>
      <c r="C9" s="81">
        <v>20027674</v>
      </c>
      <c r="D9" s="81">
        <v>9451747</v>
      </c>
      <c r="E9" s="81">
        <v>1456688</v>
      </c>
      <c r="F9" s="81">
        <f t="shared" si="0"/>
        <v>9119239</v>
      </c>
      <c r="G9" s="84">
        <v>0</v>
      </c>
      <c r="H9" s="82">
        <f t="shared" si="1"/>
        <v>0</v>
      </c>
      <c r="I9" s="82">
        <f t="shared" si="2"/>
        <v>0</v>
      </c>
    </row>
    <row r="10" spans="1:9" ht="13">
      <c r="A10" s="76">
        <v>35</v>
      </c>
      <c r="B10" s="80" t="s">
        <v>194</v>
      </c>
      <c r="C10" s="81">
        <v>132962270</v>
      </c>
      <c r="D10" s="81">
        <v>39554011</v>
      </c>
      <c r="E10" s="81">
        <v>19839696</v>
      </c>
      <c r="F10" s="81">
        <f t="shared" si="0"/>
        <v>73568563</v>
      </c>
      <c r="G10" s="81">
        <v>1745731</v>
      </c>
      <c r="H10" s="82">
        <f t="shared" si="1"/>
        <v>1.3129521630459528E-2</v>
      </c>
      <c r="I10" s="82">
        <f t="shared" si="2"/>
        <v>2.3729306769251425E-2</v>
      </c>
    </row>
    <row r="11" spans="1:9" ht="13">
      <c r="A11" s="76">
        <v>201</v>
      </c>
      <c r="B11" s="80" t="s">
        <v>195</v>
      </c>
      <c r="C11" s="81">
        <v>859564704</v>
      </c>
      <c r="D11" s="81">
        <v>327977493</v>
      </c>
      <c r="E11" s="81">
        <v>158742834</v>
      </c>
      <c r="F11" s="81">
        <f t="shared" si="0"/>
        <v>372844377</v>
      </c>
      <c r="G11" s="81">
        <v>13646725</v>
      </c>
      <c r="H11" s="82">
        <f t="shared" si="1"/>
        <v>1.587632081272616E-2</v>
      </c>
      <c r="I11" s="82">
        <f t="shared" si="2"/>
        <v>3.6601665042678116E-2</v>
      </c>
    </row>
    <row r="12" spans="1:9" ht="13">
      <c r="A12" s="83">
        <v>164</v>
      </c>
      <c r="B12" s="80" t="s">
        <v>196</v>
      </c>
      <c r="C12" s="81">
        <v>1304415187</v>
      </c>
      <c r="D12" s="81">
        <v>498876246</v>
      </c>
      <c r="E12" s="81">
        <v>107672587</v>
      </c>
      <c r="F12" s="81">
        <f t="shared" si="0"/>
        <v>697866354</v>
      </c>
      <c r="G12" s="81">
        <v>5366169</v>
      </c>
      <c r="H12" s="82">
        <f t="shared" si="1"/>
        <v>4.1138504469129585E-3</v>
      </c>
      <c r="I12" s="82">
        <f t="shared" si="2"/>
        <v>7.6893934909491278E-3</v>
      </c>
    </row>
    <row r="13" spans="1:9" ht="13">
      <c r="A13" s="85">
        <v>148</v>
      </c>
      <c r="B13" s="80" t="s">
        <v>109</v>
      </c>
      <c r="C13" s="81">
        <v>107521046</v>
      </c>
      <c r="D13" s="81">
        <v>50324083</v>
      </c>
      <c r="E13" s="81">
        <v>2395889</v>
      </c>
      <c r="F13" s="81">
        <f t="shared" si="0"/>
        <v>54801074</v>
      </c>
      <c r="G13" s="84">
        <v>0</v>
      </c>
      <c r="H13" s="82">
        <f t="shared" si="1"/>
        <v>0</v>
      </c>
      <c r="I13" s="82">
        <f t="shared" si="2"/>
        <v>0</v>
      </c>
    </row>
    <row r="14" spans="1:9" ht="12.75" customHeight="1">
      <c r="A14" s="83">
        <v>183</v>
      </c>
      <c r="B14" s="80" t="s">
        <v>197</v>
      </c>
      <c r="C14" s="81">
        <v>672158774</v>
      </c>
      <c r="D14" s="81">
        <v>280961678</v>
      </c>
      <c r="E14" s="81">
        <v>173632197</v>
      </c>
      <c r="F14" s="81">
        <f t="shared" si="0"/>
        <v>217564899</v>
      </c>
      <c r="G14" s="81">
        <v>10416508</v>
      </c>
      <c r="H14" s="82">
        <f t="shared" si="1"/>
        <v>1.549709444096314E-2</v>
      </c>
      <c r="I14" s="82">
        <f t="shared" si="2"/>
        <v>4.7877704757880085E-2</v>
      </c>
    </row>
    <row r="15" spans="1:9" ht="13">
      <c r="A15" s="85">
        <v>919</v>
      </c>
      <c r="B15" s="86" t="s">
        <v>155</v>
      </c>
      <c r="C15" s="81">
        <v>18897706</v>
      </c>
      <c r="D15" s="81">
        <v>5957155</v>
      </c>
      <c r="E15" s="81">
        <v>9380260</v>
      </c>
      <c r="F15" s="81">
        <f t="shared" si="0"/>
        <v>3560291</v>
      </c>
      <c r="G15" s="81">
        <v>471004</v>
      </c>
      <c r="H15" s="82">
        <f t="shared" si="1"/>
        <v>2.4923871712259679E-2</v>
      </c>
      <c r="I15" s="82">
        <f t="shared" si="2"/>
        <v>0.13229368048847692</v>
      </c>
    </row>
    <row r="16" spans="1:9" ht="13">
      <c r="A16" s="79">
        <v>131</v>
      </c>
      <c r="B16" s="86" t="s">
        <v>14</v>
      </c>
      <c r="C16" s="81">
        <v>1201438338</v>
      </c>
      <c r="D16" s="81">
        <v>512080656</v>
      </c>
      <c r="E16" s="81">
        <v>62549592</v>
      </c>
      <c r="F16" s="81">
        <f t="shared" si="0"/>
        <v>626808090</v>
      </c>
      <c r="G16" s="81">
        <v>19294196</v>
      </c>
      <c r="H16" s="82">
        <f t="shared" si="1"/>
        <v>1.6059247811351263E-2</v>
      </c>
      <c r="I16" s="82">
        <f t="shared" si="2"/>
        <v>3.0781663969908238E-2</v>
      </c>
    </row>
    <row r="17" spans="1:10" ht="13">
      <c r="A17" s="85">
        <v>3</v>
      </c>
      <c r="B17" s="80" t="s">
        <v>198</v>
      </c>
      <c r="C17" s="81">
        <v>1525577705</v>
      </c>
      <c r="D17" s="81">
        <v>796129601</v>
      </c>
      <c r="E17" s="81">
        <v>194393971</v>
      </c>
      <c r="F17" s="81">
        <f t="shared" si="0"/>
        <v>535054133</v>
      </c>
      <c r="G17" s="81">
        <v>17921371</v>
      </c>
      <c r="H17" s="82">
        <f t="shared" si="1"/>
        <v>1.1747268553587049E-2</v>
      </c>
      <c r="I17" s="82">
        <f t="shared" si="2"/>
        <v>3.3494500639620325E-2</v>
      </c>
    </row>
    <row r="18" spans="1:10" ht="13">
      <c r="A18" s="85">
        <v>1</v>
      </c>
      <c r="B18" s="80" t="s">
        <v>199</v>
      </c>
      <c r="C18" s="81">
        <v>3302095918</v>
      </c>
      <c r="D18" s="81">
        <v>1158805878</v>
      </c>
      <c r="E18" s="81">
        <v>565768163</v>
      </c>
      <c r="F18" s="81">
        <f t="shared" si="0"/>
        <v>1577521877</v>
      </c>
      <c r="G18" s="81">
        <v>28727734</v>
      </c>
      <c r="H18" s="82">
        <f t="shared" si="1"/>
        <v>8.6998484336577656E-3</v>
      </c>
      <c r="I18" s="82">
        <f t="shared" si="2"/>
        <v>1.8210672332882011E-2</v>
      </c>
    </row>
    <row r="19" spans="1:10" ht="13">
      <c r="A19" s="76">
        <v>210</v>
      </c>
      <c r="B19" s="80" t="s">
        <v>200</v>
      </c>
      <c r="C19" s="81">
        <v>449499759</v>
      </c>
      <c r="D19" s="81">
        <v>144260601</v>
      </c>
      <c r="E19" s="81">
        <v>41245196</v>
      </c>
      <c r="F19" s="81">
        <f t="shared" si="0"/>
        <v>263993962</v>
      </c>
      <c r="G19" s="81">
        <v>4708561</v>
      </c>
      <c r="H19" s="82">
        <f t="shared" si="1"/>
        <v>1.0475113513909581E-2</v>
      </c>
      <c r="I19" s="82">
        <f t="shared" si="2"/>
        <v>1.7835866261213959E-2</v>
      </c>
    </row>
    <row r="20" spans="1:10" ht="13">
      <c r="A20" s="76">
        <v>204</v>
      </c>
      <c r="B20" s="86" t="s">
        <v>66</v>
      </c>
      <c r="C20" s="81">
        <v>698069767</v>
      </c>
      <c r="D20" s="81">
        <v>215222447</v>
      </c>
      <c r="E20" s="81">
        <v>71904391</v>
      </c>
      <c r="F20" s="81">
        <f t="shared" si="0"/>
        <v>410942929</v>
      </c>
      <c r="G20" s="81">
        <v>7414749</v>
      </c>
      <c r="H20" s="82">
        <f t="shared" si="1"/>
        <v>1.0621787893587432E-2</v>
      </c>
      <c r="I20" s="82">
        <f t="shared" si="2"/>
        <v>1.8043257291330592E-2</v>
      </c>
    </row>
    <row r="21" spans="1:10" ht="13">
      <c r="A21" s="76">
        <v>14</v>
      </c>
      <c r="B21" s="86" t="s">
        <v>80</v>
      </c>
      <c r="C21" s="81">
        <v>1870722051</v>
      </c>
      <c r="D21" s="81">
        <v>33688770</v>
      </c>
      <c r="E21" s="81">
        <v>861072513</v>
      </c>
      <c r="F21" s="81">
        <f t="shared" si="0"/>
        <v>975960768</v>
      </c>
      <c r="G21" s="81">
        <v>29843579</v>
      </c>
      <c r="H21" s="82">
        <f t="shared" si="1"/>
        <v>1.5952973336710832E-2</v>
      </c>
      <c r="I21" s="82">
        <f t="shared" si="2"/>
        <v>3.0578666662141894E-2</v>
      </c>
    </row>
    <row r="22" spans="1:10" ht="13">
      <c r="A22" s="76">
        <v>195</v>
      </c>
      <c r="B22" s="80" t="s">
        <v>70</v>
      </c>
      <c r="C22" s="81">
        <v>35008751</v>
      </c>
      <c r="D22" s="81">
        <v>16031460</v>
      </c>
      <c r="E22" s="81">
        <v>4794825</v>
      </c>
      <c r="F22" s="81">
        <f t="shared" si="0"/>
        <v>14182466</v>
      </c>
      <c r="G22" s="81">
        <v>823569</v>
      </c>
      <c r="H22" s="82">
        <f t="shared" si="1"/>
        <v>2.3524661019754745E-2</v>
      </c>
      <c r="I22" s="82">
        <f t="shared" si="2"/>
        <v>5.8069520491006291E-2</v>
      </c>
    </row>
    <row r="23" spans="1:10" ht="13">
      <c r="A23" s="79">
        <v>904</v>
      </c>
      <c r="B23" s="80" t="s">
        <v>201</v>
      </c>
      <c r="C23" s="81">
        <v>124861266</v>
      </c>
      <c r="D23" s="81">
        <v>18121200</v>
      </c>
      <c r="E23" s="81">
        <v>45634400</v>
      </c>
      <c r="F23" s="81">
        <f t="shared" si="0"/>
        <v>61105666</v>
      </c>
      <c r="G23" s="81">
        <v>1226969</v>
      </c>
      <c r="H23" s="82">
        <f t="shared" si="1"/>
        <v>9.8266583329372943E-3</v>
      </c>
      <c r="I23" s="82">
        <f t="shared" si="2"/>
        <v>2.0079463662174959E-2</v>
      </c>
    </row>
    <row r="24" spans="1:10" ht="13">
      <c r="A24" s="79">
        <v>29</v>
      </c>
      <c r="B24" s="80" t="s">
        <v>202</v>
      </c>
      <c r="C24" s="81">
        <v>1916945143</v>
      </c>
      <c r="D24" s="81">
        <v>534163521</v>
      </c>
      <c r="E24" s="81">
        <v>575719447</v>
      </c>
      <c r="F24" s="81">
        <f t="shared" si="0"/>
        <v>807062175</v>
      </c>
      <c r="G24" s="81">
        <v>167681000</v>
      </c>
      <c r="H24" s="82">
        <f t="shared" si="1"/>
        <v>8.7473029998960172E-2</v>
      </c>
      <c r="I24" s="82">
        <f t="shared" si="2"/>
        <v>0.20776714012151543</v>
      </c>
    </row>
    <row r="25" spans="1:10" ht="13">
      <c r="A25" s="83">
        <v>130</v>
      </c>
      <c r="B25" s="80" t="s">
        <v>203</v>
      </c>
      <c r="C25" s="81">
        <v>890084921</v>
      </c>
      <c r="D25" s="81">
        <v>416412523</v>
      </c>
      <c r="E25" s="81">
        <v>84242830</v>
      </c>
      <c r="F25" s="81">
        <f t="shared" si="0"/>
        <v>389429568</v>
      </c>
      <c r="G25" s="81">
        <v>16730788</v>
      </c>
      <c r="H25" s="82">
        <f t="shared" si="1"/>
        <v>1.8796844666465258E-2</v>
      </c>
      <c r="I25" s="82">
        <f t="shared" si="2"/>
        <v>4.2962295045865649E-2</v>
      </c>
    </row>
    <row r="26" spans="1:10" ht="13">
      <c r="A26" s="87">
        <v>128</v>
      </c>
      <c r="B26" s="80" t="s">
        <v>204</v>
      </c>
      <c r="C26" s="81">
        <v>1942510488</v>
      </c>
      <c r="D26" s="81">
        <v>608208488</v>
      </c>
      <c r="E26" s="81">
        <v>334802728</v>
      </c>
      <c r="F26" s="81">
        <f t="shared" si="0"/>
        <v>999499272</v>
      </c>
      <c r="G26" s="81">
        <v>36959237</v>
      </c>
      <c r="H26" s="82">
        <f t="shared" si="1"/>
        <v>1.9026531505656405E-2</v>
      </c>
      <c r="I26" s="82">
        <f t="shared" si="2"/>
        <v>3.6977752796202135E-2</v>
      </c>
    </row>
    <row r="27" spans="1:10" ht="13">
      <c r="A27" s="85">
        <v>155</v>
      </c>
      <c r="B27" s="80" t="s">
        <v>205</v>
      </c>
      <c r="C27" s="81">
        <v>1402386880</v>
      </c>
      <c r="D27" s="81">
        <v>481995659</v>
      </c>
      <c r="E27" s="81">
        <v>278018676</v>
      </c>
      <c r="F27" s="81">
        <f t="shared" si="0"/>
        <v>642372545</v>
      </c>
      <c r="G27" s="81">
        <v>22740801</v>
      </c>
      <c r="H27" s="82">
        <f t="shared" si="1"/>
        <v>1.6215782766022455E-2</v>
      </c>
      <c r="I27" s="82">
        <f t="shared" si="2"/>
        <v>3.5401265475939664E-2</v>
      </c>
    </row>
    <row r="28" spans="1:10" ht="13">
      <c r="A28" s="85">
        <v>10</v>
      </c>
      <c r="B28" s="86" t="s">
        <v>19</v>
      </c>
      <c r="C28" s="81">
        <f>2002007781+10232251</f>
        <v>2012240032</v>
      </c>
      <c r="D28" s="81">
        <f>833532481+0</f>
        <v>833532481</v>
      </c>
      <c r="E28" s="81">
        <f>90075941+9728435</f>
        <v>99804376</v>
      </c>
      <c r="F28" s="81">
        <f t="shared" si="0"/>
        <v>1078903175</v>
      </c>
      <c r="G28" s="81">
        <v>13701194</v>
      </c>
      <c r="H28" s="82">
        <f t="shared" si="1"/>
        <v>6.80892626233171E-3</v>
      </c>
      <c r="I28" s="82">
        <f t="shared" si="2"/>
        <v>1.2699187765389605E-2</v>
      </c>
    </row>
    <row r="29" spans="1:10" ht="13">
      <c r="A29" s="85"/>
      <c r="B29" s="88"/>
      <c r="C29" s="89"/>
      <c r="D29" s="89"/>
      <c r="E29" s="89"/>
      <c r="F29" s="89"/>
      <c r="G29" s="90"/>
      <c r="H29" s="91"/>
      <c r="I29" s="91"/>
    </row>
    <row r="30" spans="1:10" ht="13">
      <c r="A30" s="76"/>
      <c r="B30" s="92" t="s">
        <v>20</v>
      </c>
      <c r="C30" s="93">
        <f>SUM(C7:C28)</f>
        <v>21188774210</v>
      </c>
      <c r="D30" s="93">
        <f>SUM(D7:D28)</f>
        <v>7295174441</v>
      </c>
      <c r="E30" s="93">
        <f>SUM(E7:E28)</f>
        <v>3838889859</v>
      </c>
      <c r="F30" s="93">
        <f>SUM(F7:F29)</f>
        <v>10054709910</v>
      </c>
      <c r="G30" s="93">
        <f>SUM(G7:G28)</f>
        <v>412263004</v>
      </c>
      <c r="H30" s="94">
        <f>G30/C30</f>
        <v>1.9456670778313985E-2</v>
      </c>
      <c r="I30" s="94">
        <f>G30/F30</f>
        <v>4.1001978942224897E-2</v>
      </c>
    </row>
    <row r="31" spans="1:10" ht="13">
      <c r="A31" s="85"/>
      <c r="B31" s="95"/>
      <c r="C31" s="96"/>
      <c r="D31" s="96"/>
      <c r="E31" s="96"/>
      <c r="F31" s="96"/>
      <c r="G31" s="96"/>
      <c r="H31" s="82"/>
      <c r="I31" s="82"/>
      <c r="J31" s="97"/>
    </row>
    <row r="32" spans="1:10" ht="13">
      <c r="A32" s="76"/>
      <c r="B32" s="98" t="s">
        <v>206</v>
      </c>
      <c r="C32" s="99"/>
      <c r="D32" s="96"/>
      <c r="E32" s="96"/>
      <c r="F32" s="96"/>
      <c r="G32" s="96"/>
      <c r="H32" s="95"/>
      <c r="I32" s="95"/>
      <c r="J32" s="97"/>
    </row>
    <row r="33" spans="1:10" ht="13">
      <c r="A33" s="85">
        <v>106</v>
      </c>
      <c r="B33" s="80" t="s">
        <v>21</v>
      </c>
      <c r="C33" s="100">
        <v>102934251</v>
      </c>
      <c r="D33" s="100">
        <v>35882583</v>
      </c>
      <c r="E33" s="100">
        <v>24245816</v>
      </c>
      <c r="F33" s="81">
        <f>C33-D33-E33</f>
        <v>42805852</v>
      </c>
      <c r="G33" s="101">
        <v>848753</v>
      </c>
      <c r="H33" s="82">
        <f>G33/C33</f>
        <v>8.2455838727577661E-3</v>
      </c>
      <c r="I33" s="82">
        <f>G33/F33</f>
        <v>1.982796651261608E-2</v>
      </c>
    </row>
    <row r="34" spans="1:10" ht="13">
      <c r="A34" s="79">
        <v>142</v>
      </c>
      <c r="B34" s="102" t="s">
        <v>207</v>
      </c>
      <c r="C34" s="103">
        <v>1372103242</v>
      </c>
      <c r="D34" s="104">
        <v>694056550</v>
      </c>
      <c r="E34" s="104">
        <v>191481989</v>
      </c>
      <c r="F34" s="104">
        <f>C34-D34-E34</f>
        <v>486564703</v>
      </c>
      <c r="G34" s="104">
        <v>34253952</v>
      </c>
      <c r="H34" s="105">
        <f>G34/C34</f>
        <v>2.4964558752933842E-2</v>
      </c>
      <c r="I34" s="106">
        <f>G34/F34</f>
        <v>7.0399582601864158E-2</v>
      </c>
      <c r="J34" s="97"/>
    </row>
    <row r="35" spans="1:10" ht="13">
      <c r="A35" s="83">
        <v>209</v>
      </c>
      <c r="B35" s="107" t="s">
        <v>208</v>
      </c>
      <c r="C35" s="103">
        <v>484473619</v>
      </c>
      <c r="D35" s="104">
        <v>230838631</v>
      </c>
      <c r="E35" s="104">
        <v>61018399</v>
      </c>
      <c r="F35" s="104">
        <f>C35-D35-E35</f>
        <v>192616589</v>
      </c>
      <c r="G35" s="104">
        <v>6747690</v>
      </c>
      <c r="H35" s="105">
        <f>G35/C35</f>
        <v>1.3927879115333212E-2</v>
      </c>
      <c r="I35" s="106">
        <f>G35/F35</f>
        <v>3.5031717854789757E-2</v>
      </c>
    </row>
    <row r="36" spans="1:10" ht="13">
      <c r="A36" s="83">
        <v>132</v>
      </c>
      <c r="B36" s="102" t="s">
        <v>209</v>
      </c>
      <c r="C36" s="81">
        <v>637430552</v>
      </c>
      <c r="D36" s="81">
        <v>269939361</v>
      </c>
      <c r="E36" s="81">
        <v>150676453</v>
      </c>
      <c r="F36" s="81">
        <f>C36-D36-E36</f>
        <v>216814738</v>
      </c>
      <c r="G36" s="81">
        <v>12132195</v>
      </c>
      <c r="H36" s="82">
        <f>G36/C36</f>
        <v>1.903296753181043E-2</v>
      </c>
      <c r="I36" s="82">
        <f>G36/F36</f>
        <v>5.5956505133889931E-2</v>
      </c>
      <c r="J36" s="97"/>
    </row>
    <row r="37" spans="1:10" ht="13">
      <c r="A37" s="79">
        <v>32</v>
      </c>
      <c r="B37" s="102" t="s">
        <v>210</v>
      </c>
      <c r="C37" s="81">
        <v>2242833844</v>
      </c>
      <c r="D37" s="81">
        <v>1013923490</v>
      </c>
      <c r="E37" s="81">
        <v>398982528</v>
      </c>
      <c r="F37" s="81">
        <f>C37-D37-E37</f>
        <v>829927826</v>
      </c>
      <c r="G37" s="81">
        <v>30881168</v>
      </c>
      <c r="H37" s="82">
        <f>G37/C37</f>
        <v>1.3768816661391525E-2</v>
      </c>
      <c r="I37" s="82">
        <f>G37/F37</f>
        <v>3.7209462115323749E-2</v>
      </c>
      <c r="J37" s="97"/>
    </row>
    <row r="38" spans="1:10" ht="13">
      <c r="A38" s="85">
        <v>104</v>
      </c>
      <c r="B38" s="108" t="s">
        <v>211</v>
      </c>
      <c r="C38" s="109" t="s">
        <v>169</v>
      </c>
      <c r="D38" s="109"/>
      <c r="E38" s="109"/>
      <c r="F38" s="109"/>
      <c r="G38" s="109"/>
      <c r="H38" s="109"/>
      <c r="I38" s="109"/>
      <c r="J38" s="97"/>
    </row>
    <row r="39" spans="1:10" ht="13">
      <c r="A39" s="85">
        <v>54</v>
      </c>
      <c r="B39" s="110" t="s">
        <v>130</v>
      </c>
      <c r="C39" s="111" t="s">
        <v>169</v>
      </c>
      <c r="D39" s="112"/>
      <c r="E39" s="112"/>
      <c r="F39" s="112"/>
      <c r="G39" s="112"/>
      <c r="H39" s="109"/>
      <c r="I39" s="109"/>
      <c r="J39" s="97"/>
    </row>
    <row r="40" spans="1:10" ht="13">
      <c r="A40" s="83">
        <v>134</v>
      </c>
      <c r="B40" s="113" t="s">
        <v>23</v>
      </c>
      <c r="C40" s="103">
        <v>199425596</v>
      </c>
      <c r="D40" s="104">
        <v>77627273</v>
      </c>
      <c r="E40" s="104">
        <v>15631420</v>
      </c>
      <c r="F40" s="104">
        <f t="shared" ref="F40:F53" si="3">C40-D40-E40</f>
        <v>106166903</v>
      </c>
      <c r="G40" s="104">
        <v>802119</v>
      </c>
      <c r="H40" s="82">
        <f t="shared" ref="H40:H53" si="4">G40/C40</f>
        <v>4.022146685724334E-3</v>
      </c>
      <c r="I40" s="82">
        <f t="shared" ref="I40:I53" si="5">G40/F40</f>
        <v>7.5552641862407909E-3</v>
      </c>
      <c r="J40" s="97"/>
    </row>
    <row r="41" spans="1:10" ht="13">
      <c r="A41" s="83">
        <v>85</v>
      </c>
      <c r="B41" s="113" t="s">
        <v>101</v>
      </c>
      <c r="C41" s="81">
        <v>150919094</v>
      </c>
      <c r="D41" s="81">
        <v>83507015</v>
      </c>
      <c r="E41" s="81">
        <v>28490290</v>
      </c>
      <c r="F41" s="81">
        <f t="shared" si="3"/>
        <v>38921789</v>
      </c>
      <c r="G41" s="81">
        <v>2719948</v>
      </c>
      <c r="H41" s="82">
        <f t="shared" si="4"/>
        <v>1.8022557172255486E-2</v>
      </c>
      <c r="I41" s="82">
        <f t="shared" si="5"/>
        <v>6.9882399290536204E-2</v>
      </c>
      <c r="J41" s="97"/>
    </row>
    <row r="42" spans="1:10" ht="13">
      <c r="A42" s="79">
        <v>81</v>
      </c>
      <c r="B42" s="102" t="s">
        <v>212</v>
      </c>
      <c r="C42" s="81">
        <v>1603022246</v>
      </c>
      <c r="D42" s="81">
        <v>689712346</v>
      </c>
      <c r="E42" s="81">
        <v>326898391</v>
      </c>
      <c r="F42" s="81">
        <f t="shared" si="3"/>
        <v>586411509</v>
      </c>
      <c r="G42" s="81">
        <v>24618051</v>
      </c>
      <c r="H42" s="82">
        <f t="shared" si="4"/>
        <v>1.5357273463564896E-2</v>
      </c>
      <c r="I42" s="82">
        <f t="shared" si="5"/>
        <v>4.1980845570341631E-2</v>
      </c>
      <c r="J42" s="97"/>
    </row>
    <row r="43" spans="1:10" ht="13">
      <c r="A43" s="83">
        <v>175</v>
      </c>
      <c r="B43" s="102" t="s">
        <v>213</v>
      </c>
      <c r="C43" s="81">
        <v>613318601</v>
      </c>
      <c r="D43" s="84">
        <v>391099</v>
      </c>
      <c r="E43" s="81">
        <v>368396111</v>
      </c>
      <c r="F43" s="81">
        <f t="shared" si="3"/>
        <v>244531391</v>
      </c>
      <c r="G43" s="81">
        <v>3783204</v>
      </c>
      <c r="H43" s="82">
        <f t="shared" si="4"/>
        <v>6.1684155573165141E-3</v>
      </c>
      <c r="I43" s="82">
        <f t="shared" si="5"/>
        <v>1.5471240663739569E-2</v>
      </c>
      <c r="J43" s="97"/>
    </row>
    <row r="44" spans="1:10" ht="13">
      <c r="A44" s="83">
        <v>176</v>
      </c>
      <c r="B44" s="102" t="s">
        <v>214</v>
      </c>
      <c r="C44" s="81">
        <v>2645803835</v>
      </c>
      <c r="D44" s="81">
        <v>1054389189</v>
      </c>
      <c r="E44" s="81">
        <v>665346652</v>
      </c>
      <c r="F44" s="81">
        <f t="shared" si="3"/>
        <v>926067994</v>
      </c>
      <c r="G44" s="81">
        <v>52976483</v>
      </c>
      <c r="H44" s="82">
        <f t="shared" si="4"/>
        <v>2.0022830982101135E-2</v>
      </c>
      <c r="I44" s="82">
        <f t="shared" si="5"/>
        <v>5.7205824349005632E-2</v>
      </c>
      <c r="J44" s="97"/>
    </row>
    <row r="45" spans="1:10" ht="13">
      <c r="A45" s="85">
        <v>38</v>
      </c>
      <c r="B45" s="113" t="s">
        <v>113</v>
      </c>
      <c r="C45" s="81">
        <v>281058911</v>
      </c>
      <c r="D45" s="81">
        <v>162692362</v>
      </c>
      <c r="E45" s="81">
        <v>44549704</v>
      </c>
      <c r="F45" s="81">
        <f t="shared" si="3"/>
        <v>73816845</v>
      </c>
      <c r="G45" s="81">
        <v>2459533</v>
      </c>
      <c r="H45" s="82">
        <f t="shared" si="4"/>
        <v>8.7509518600532819E-3</v>
      </c>
      <c r="I45" s="82">
        <f t="shared" si="5"/>
        <v>3.3319400199236369E-2</v>
      </c>
      <c r="J45" s="97"/>
    </row>
    <row r="46" spans="1:10" ht="13">
      <c r="A46" s="85">
        <v>211</v>
      </c>
      <c r="B46" s="102" t="s">
        <v>215</v>
      </c>
      <c r="C46" s="81">
        <v>14480928</v>
      </c>
      <c r="D46" s="81">
        <v>7241012</v>
      </c>
      <c r="E46" s="81">
        <v>1341767</v>
      </c>
      <c r="F46" s="81">
        <f t="shared" si="3"/>
        <v>5898149</v>
      </c>
      <c r="G46" s="81">
        <v>341697</v>
      </c>
      <c r="H46" s="82">
        <f t="shared" si="4"/>
        <v>2.3596346863957889E-2</v>
      </c>
      <c r="I46" s="82">
        <f t="shared" si="5"/>
        <v>5.7932920989279858E-2</v>
      </c>
      <c r="J46" s="97"/>
    </row>
    <row r="47" spans="1:10" ht="13">
      <c r="A47" s="79">
        <v>145</v>
      </c>
      <c r="B47" s="102" t="s">
        <v>216</v>
      </c>
      <c r="C47" s="81">
        <v>1041530594</v>
      </c>
      <c r="D47" s="81">
        <v>524046669</v>
      </c>
      <c r="E47" s="81">
        <v>171122070</v>
      </c>
      <c r="F47" s="81">
        <f t="shared" si="3"/>
        <v>346361855</v>
      </c>
      <c r="G47" s="81">
        <v>21668942</v>
      </c>
      <c r="H47" s="82">
        <f t="shared" si="4"/>
        <v>2.0804902059362838E-2</v>
      </c>
      <c r="I47" s="82">
        <f t="shared" si="5"/>
        <v>6.2561571625720735E-2</v>
      </c>
      <c r="J47" s="97"/>
    </row>
    <row r="48" spans="1:10" ht="13">
      <c r="A48" s="83">
        <v>206</v>
      </c>
      <c r="B48" s="102" t="s">
        <v>217</v>
      </c>
      <c r="C48" s="81">
        <v>21121874</v>
      </c>
      <c r="D48" s="81">
        <v>12226111</v>
      </c>
      <c r="E48" s="81">
        <v>4372946</v>
      </c>
      <c r="F48" s="81">
        <f t="shared" si="3"/>
        <v>4522817</v>
      </c>
      <c r="G48" s="81">
        <v>392855</v>
      </c>
      <c r="H48" s="82">
        <f t="shared" si="4"/>
        <v>1.8599438667231894E-2</v>
      </c>
      <c r="I48" s="82">
        <f t="shared" si="5"/>
        <v>8.6860688814073175E-2</v>
      </c>
      <c r="J48" s="97"/>
    </row>
    <row r="49" spans="1:10" ht="13">
      <c r="A49" s="83">
        <v>84</v>
      </c>
      <c r="B49" s="102" t="s">
        <v>218</v>
      </c>
      <c r="C49" s="81">
        <v>1746391680</v>
      </c>
      <c r="D49" s="81">
        <v>754130841</v>
      </c>
      <c r="E49" s="81">
        <v>347374549</v>
      </c>
      <c r="F49" s="81">
        <f t="shared" si="3"/>
        <v>644886290</v>
      </c>
      <c r="G49" s="81">
        <v>33813562</v>
      </c>
      <c r="H49" s="82">
        <f t="shared" si="4"/>
        <v>1.9361957794027055E-2</v>
      </c>
      <c r="I49" s="82">
        <f t="shared" si="5"/>
        <v>5.2433370850541727E-2</v>
      </c>
      <c r="J49" s="97"/>
    </row>
    <row r="50" spans="1:10" ht="13">
      <c r="A50" s="83">
        <v>138</v>
      </c>
      <c r="B50" s="102" t="s">
        <v>219</v>
      </c>
      <c r="C50" s="81">
        <v>694839474</v>
      </c>
      <c r="D50" s="81">
        <v>305954986</v>
      </c>
      <c r="E50" s="81">
        <v>119909320</v>
      </c>
      <c r="F50" s="81">
        <f t="shared" si="3"/>
        <v>268975168</v>
      </c>
      <c r="G50" s="81">
        <v>12521476</v>
      </c>
      <c r="H50" s="82">
        <f t="shared" si="4"/>
        <v>1.8020674513376883E-2</v>
      </c>
      <c r="I50" s="82">
        <f t="shared" si="5"/>
        <v>4.6552535288313303E-2</v>
      </c>
      <c r="J50" s="97"/>
    </row>
    <row r="51" spans="1:10" ht="13">
      <c r="A51" s="79">
        <v>207</v>
      </c>
      <c r="B51" s="113" t="s">
        <v>75</v>
      </c>
      <c r="C51" s="81">
        <v>859498224</v>
      </c>
      <c r="D51" s="81">
        <v>429100886</v>
      </c>
      <c r="E51" s="81">
        <v>179485155</v>
      </c>
      <c r="F51" s="81">
        <f t="shared" si="3"/>
        <v>250912183</v>
      </c>
      <c r="G51" s="81">
        <v>3380980</v>
      </c>
      <c r="H51" s="82">
        <f t="shared" si="4"/>
        <v>3.9336672323362475E-3</v>
      </c>
      <c r="I51" s="82">
        <f t="shared" si="5"/>
        <v>1.347475423303778E-2</v>
      </c>
      <c r="J51" s="97"/>
    </row>
    <row r="52" spans="1:10" ht="13">
      <c r="A52" s="79">
        <v>922</v>
      </c>
      <c r="B52" s="107" t="s">
        <v>220</v>
      </c>
      <c r="C52" s="103">
        <v>4849255</v>
      </c>
      <c r="D52" s="104">
        <v>828800</v>
      </c>
      <c r="E52" s="104">
        <v>1682800</v>
      </c>
      <c r="F52" s="104">
        <f t="shared" si="3"/>
        <v>2337655</v>
      </c>
      <c r="G52" s="101">
        <v>58174</v>
      </c>
      <c r="H52" s="105">
        <f t="shared" si="4"/>
        <v>1.1996481933822824E-2</v>
      </c>
      <c r="I52" s="106">
        <f t="shared" si="5"/>
        <v>2.4885622557648583E-2</v>
      </c>
    </row>
    <row r="53" spans="1:10" ht="13">
      <c r="A53" s="79">
        <v>156</v>
      </c>
      <c r="B53" s="107" t="s">
        <v>28</v>
      </c>
      <c r="C53" s="103">
        <v>205150593</v>
      </c>
      <c r="D53" s="104">
        <v>89336378</v>
      </c>
      <c r="E53" s="104">
        <v>29287784</v>
      </c>
      <c r="F53" s="104">
        <f t="shared" si="3"/>
        <v>86526431</v>
      </c>
      <c r="G53" s="101">
        <v>2125798</v>
      </c>
      <c r="H53" s="105">
        <f t="shared" si="4"/>
        <v>1.036213431759371E-2</v>
      </c>
      <c r="I53" s="106">
        <f t="shared" si="5"/>
        <v>2.4568192348069923E-2</v>
      </c>
    </row>
    <row r="54" spans="1:10" ht="13">
      <c r="A54" s="83"/>
      <c r="B54" s="88"/>
      <c r="C54" s="89"/>
      <c r="D54" s="89"/>
      <c r="E54" s="89"/>
      <c r="F54" s="89"/>
      <c r="G54" s="89"/>
      <c r="H54" s="91"/>
      <c r="I54" s="91"/>
    </row>
    <row r="55" spans="1:10" ht="13">
      <c r="A55" s="76"/>
      <c r="B55" s="92" t="s">
        <v>29</v>
      </c>
      <c r="C55" s="93">
        <f>SUM(C33:C53)</f>
        <v>14921186413</v>
      </c>
      <c r="D55" s="93">
        <f t="shared" ref="D55:G55" si="6">SUM(D33:D53)</f>
        <v>6435825582</v>
      </c>
      <c r="E55" s="93">
        <f t="shared" si="6"/>
        <v>3130294144</v>
      </c>
      <c r="F55" s="93">
        <f t="shared" si="6"/>
        <v>5355066687</v>
      </c>
      <c r="G55" s="93">
        <f t="shared" si="6"/>
        <v>246526580</v>
      </c>
      <c r="H55" s="94">
        <f>G55/C55</f>
        <v>1.6521915427932399E-2</v>
      </c>
      <c r="I55" s="94">
        <f>G55/F55</f>
        <v>4.6036136318987356E-2</v>
      </c>
    </row>
    <row r="56" spans="1:10" ht="13">
      <c r="A56" s="385"/>
      <c r="B56" s="392"/>
      <c r="C56" s="393"/>
      <c r="D56" s="393"/>
      <c r="E56" s="393"/>
      <c r="F56" s="393"/>
      <c r="G56" s="393"/>
      <c r="H56" s="393"/>
      <c r="I56" s="393"/>
    </row>
    <row r="57" spans="1:10" ht="14">
      <c r="A57" s="385"/>
      <c r="B57" s="387" t="s">
        <v>178</v>
      </c>
      <c r="C57" s="387"/>
      <c r="D57" s="387"/>
      <c r="E57" s="387"/>
      <c r="F57" s="387"/>
      <c r="G57" s="387"/>
      <c r="H57" s="387"/>
      <c r="I57" s="387"/>
    </row>
    <row r="58" spans="1:10" ht="14.5" thickBot="1">
      <c r="A58" s="76"/>
      <c r="B58" s="394" t="s">
        <v>179</v>
      </c>
      <c r="C58" s="395"/>
      <c r="D58" s="395"/>
      <c r="E58" s="395"/>
      <c r="F58" s="395"/>
      <c r="G58" s="395"/>
      <c r="H58" s="395"/>
      <c r="I58" s="396"/>
    </row>
    <row r="59" spans="1:10" ht="13.5" thickBot="1">
      <c r="A59" s="71"/>
      <c r="B59" s="389" t="s">
        <v>180</v>
      </c>
      <c r="C59" s="390"/>
      <c r="D59" s="390"/>
      <c r="E59" s="390"/>
      <c r="F59" s="390"/>
      <c r="G59" s="390"/>
      <c r="H59" s="390"/>
      <c r="I59" s="391"/>
    </row>
    <row r="60" spans="1:10" ht="65">
      <c r="A60" s="72" t="s">
        <v>181</v>
      </c>
      <c r="B60" s="73" t="s">
        <v>182</v>
      </c>
      <c r="C60" s="74" t="s">
        <v>183</v>
      </c>
      <c r="D60" s="74" t="s">
        <v>184</v>
      </c>
      <c r="E60" s="74" t="s">
        <v>185</v>
      </c>
      <c r="F60" s="74" t="s">
        <v>186</v>
      </c>
      <c r="G60" s="75" t="s">
        <v>187</v>
      </c>
      <c r="H60" s="74" t="s">
        <v>188</v>
      </c>
      <c r="I60" s="74" t="s">
        <v>189</v>
      </c>
    </row>
    <row r="61" spans="1:10" ht="13">
      <c r="A61" s="76"/>
      <c r="B61" s="114" t="s">
        <v>79</v>
      </c>
      <c r="C61" s="96"/>
      <c r="D61" s="96"/>
      <c r="E61" s="96"/>
      <c r="F61" s="96"/>
      <c r="G61" s="96"/>
      <c r="H61" s="95"/>
      <c r="I61" s="95"/>
      <c r="J61" s="97"/>
    </row>
    <row r="62" spans="1:10" ht="13">
      <c r="A62" s="85">
        <v>197</v>
      </c>
      <c r="B62" s="102" t="s">
        <v>221</v>
      </c>
      <c r="C62" s="81">
        <v>430460326</v>
      </c>
      <c r="D62" s="81">
        <v>167963001</v>
      </c>
      <c r="E62" s="81">
        <v>9114665</v>
      </c>
      <c r="F62" s="81">
        <f t="shared" ref="F62:F73" si="7">C62-D62-E62</f>
        <v>253382660</v>
      </c>
      <c r="G62" s="81">
        <v>926503</v>
      </c>
      <c r="H62" s="82">
        <f t="shared" ref="H62:H75" si="8">G62/C62</f>
        <v>2.1523539895288747E-3</v>
      </c>
      <c r="I62" s="82">
        <f t="shared" ref="I62:I75" si="9">G62/F62</f>
        <v>3.6565367180216675E-3</v>
      </c>
      <c r="J62" s="97"/>
    </row>
    <row r="63" spans="1:10" ht="13">
      <c r="A63" s="85">
        <v>63</v>
      </c>
      <c r="B63" s="113" t="s">
        <v>31</v>
      </c>
      <c r="C63" s="81">
        <v>359450306</v>
      </c>
      <c r="D63" s="81">
        <v>153856459</v>
      </c>
      <c r="E63" s="81">
        <v>100680027</v>
      </c>
      <c r="F63" s="81">
        <f t="shared" si="7"/>
        <v>104913820</v>
      </c>
      <c r="G63" s="81">
        <v>2640881</v>
      </c>
      <c r="H63" s="82">
        <f t="shared" si="8"/>
        <v>7.3469988922474309E-3</v>
      </c>
      <c r="I63" s="82">
        <f t="shared" si="9"/>
        <v>2.5171907762008856E-2</v>
      </c>
      <c r="J63" s="97"/>
    </row>
    <row r="64" spans="1:10" ht="13">
      <c r="A64" s="83">
        <v>8</v>
      </c>
      <c r="B64" s="102" t="s">
        <v>97</v>
      </c>
      <c r="C64" s="81">
        <f>33691424+370013</f>
        <v>34061437</v>
      </c>
      <c r="D64" s="81">
        <f>15076370+164106</f>
        <v>15240476</v>
      </c>
      <c r="E64" s="81">
        <f>8416667+155405</f>
        <v>8572072</v>
      </c>
      <c r="F64" s="81">
        <f t="shared" si="7"/>
        <v>10248889</v>
      </c>
      <c r="G64" s="81">
        <v>600884</v>
      </c>
      <c r="H64" s="82">
        <f t="shared" si="8"/>
        <v>1.7641181727006995E-2</v>
      </c>
      <c r="I64" s="82">
        <f t="shared" si="9"/>
        <v>5.8629184099857068E-2</v>
      </c>
      <c r="J64" s="97"/>
    </row>
    <row r="65" spans="1:10" ht="13">
      <c r="A65" s="83">
        <v>208</v>
      </c>
      <c r="B65" s="102" t="s">
        <v>222</v>
      </c>
      <c r="C65" s="81">
        <v>615763183</v>
      </c>
      <c r="D65" s="81">
        <v>237773601</v>
      </c>
      <c r="E65" s="81">
        <v>126392490</v>
      </c>
      <c r="F65" s="81">
        <f t="shared" si="7"/>
        <v>251597092</v>
      </c>
      <c r="G65" s="81">
        <v>23833624</v>
      </c>
      <c r="H65" s="82">
        <f t="shared" si="8"/>
        <v>3.8705828243712971E-2</v>
      </c>
      <c r="I65" s="82">
        <f t="shared" si="9"/>
        <v>9.4729330178426704E-2</v>
      </c>
      <c r="J65" s="97"/>
    </row>
    <row r="66" spans="1:10" ht="13">
      <c r="A66" s="83">
        <v>152</v>
      </c>
      <c r="B66" s="113" t="s">
        <v>32</v>
      </c>
      <c r="C66" s="81">
        <v>165311574</v>
      </c>
      <c r="D66" s="81">
        <v>74563088</v>
      </c>
      <c r="E66" s="81">
        <v>45147270</v>
      </c>
      <c r="F66" s="81">
        <f t="shared" si="7"/>
        <v>45601216</v>
      </c>
      <c r="G66" s="81">
        <v>2357030</v>
      </c>
      <c r="H66" s="82">
        <f t="shared" si="8"/>
        <v>1.4258106331986167E-2</v>
      </c>
      <c r="I66" s="82">
        <f t="shared" si="9"/>
        <v>5.1687876042603775E-2</v>
      </c>
      <c r="J66" s="97"/>
    </row>
    <row r="67" spans="1:10" ht="13">
      <c r="A67" s="83">
        <v>173</v>
      </c>
      <c r="B67" s="102" t="s">
        <v>33</v>
      </c>
      <c r="C67" s="81">
        <f>28069141+2717396</f>
        <v>30786537</v>
      </c>
      <c r="D67" s="81">
        <f>10838024+1237843</f>
        <v>12075867</v>
      </c>
      <c r="E67" s="81">
        <f>505539+1155435</f>
        <v>1660974</v>
      </c>
      <c r="F67" s="81">
        <f t="shared" si="7"/>
        <v>17049696</v>
      </c>
      <c r="G67" s="81">
        <v>118804</v>
      </c>
      <c r="H67" s="82">
        <f t="shared" si="8"/>
        <v>3.8589595185713806E-3</v>
      </c>
      <c r="I67" s="82">
        <f t="shared" si="9"/>
        <v>6.968100780213325E-3</v>
      </c>
      <c r="J67" s="97"/>
    </row>
    <row r="68" spans="1:10" ht="13">
      <c r="A68" s="83">
        <v>79</v>
      </c>
      <c r="B68" s="115" t="s">
        <v>133</v>
      </c>
      <c r="C68" s="111" t="s">
        <v>169</v>
      </c>
      <c r="D68" s="112"/>
      <c r="E68" s="112"/>
      <c r="F68" s="112"/>
      <c r="G68" s="112"/>
      <c r="H68" s="112"/>
      <c r="I68" s="116"/>
      <c r="J68" s="97"/>
    </row>
    <row r="69" spans="1:10" ht="13">
      <c r="A69" s="85">
        <v>26</v>
      </c>
      <c r="B69" s="102" t="s">
        <v>223</v>
      </c>
      <c r="C69" s="81">
        <v>616858472</v>
      </c>
      <c r="D69" s="81">
        <v>306908492</v>
      </c>
      <c r="E69" s="81">
        <v>124039288</v>
      </c>
      <c r="F69" s="81">
        <f t="shared" si="7"/>
        <v>185910692</v>
      </c>
      <c r="G69" s="81">
        <v>16238940</v>
      </c>
      <c r="H69" s="82">
        <f t="shared" si="8"/>
        <v>2.6325228131097143E-2</v>
      </c>
      <c r="I69" s="82">
        <f t="shared" si="9"/>
        <v>8.734806925467202E-2</v>
      </c>
      <c r="J69" s="97"/>
    </row>
    <row r="70" spans="1:10" ht="13">
      <c r="A70" s="87">
        <v>170</v>
      </c>
      <c r="B70" s="102" t="s">
        <v>224</v>
      </c>
      <c r="C70" s="81">
        <v>1627016759</v>
      </c>
      <c r="D70" s="81">
        <v>692622696</v>
      </c>
      <c r="E70" s="81">
        <v>325772134</v>
      </c>
      <c r="F70" s="81">
        <f t="shared" si="7"/>
        <v>608621929</v>
      </c>
      <c r="G70" s="81">
        <v>43699739</v>
      </c>
      <c r="H70" s="82">
        <f t="shared" si="8"/>
        <v>2.6858813075077859E-2</v>
      </c>
      <c r="I70" s="82">
        <f t="shared" si="9"/>
        <v>7.1801124668316049E-2</v>
      </c>
      <c r="J70" s="97"/>
    </row>
    <row r="71" spans="1:10" ht="13">
      <c r="A71" s="83">
        <v>191</v>
      </c>
      <c r="B71" s="102" t="s">
        <v>225</v>
      </c>
      <c r="C71" s="81">
        <v>509489976</v>
      </c>
      <c r="D71" s="81">
        <v>249985746</v>
      </c>
      <c r="E71" s="81">
        <v>123186066</v>
      </c>
      <c r="F71" s="81">
        <f t="shared" si="7"/>
        <v>136318164</v>
      </c>
      <c r="G71" s="81">
        <v>12654220</v>
      </c>
      <c r="H71" s="82">
        <f t="shared" si="8"/>
        <v>2.48370342815145E-2</v>
      </c>
      <c r="I71" s="82">
        <f t="shared" si="9"/>
        <v>9.2828568319039267E-2</v>
      </c>
      <c r="J71" s="97"/>
    </row>
    <row r="72" spans="1:10" ht="13">
      <c r="A72" s="79">
        <v>159</v>
      </c>
      <c r="B72" s="102" t="s">
        <v>226</v>
      </c>
      <c r="C72" s="81">
        <v>1478653199</v>
      </c>
      <c r="D72" s="81">
        <v>762786477</v>
      </c>
      <c r="E72" s="81">
        <v>246156426</v>
      </c>
      <c r="F72" s="81">
        <f t="shared" si="7"/>
        <v>469710296</v>
      </c>
      <c r="G72" s="81">
        <v>20687565</v>
      </c>
      <c r="H72" s="82">
        <f t="shared" si="8"/>
        <v>1.3990816111574246E-2</v>
      </c>
      <c r="I72" s="82">
        <f t="shared" si="9"/>
        <v>4.404324362521532E-2</v>
      </c>
      <c r="J72" s="97"/>
    </row>
    <row r="73" spans="1:10" ht="13">
      <c r="A73" s="83">
        <v>96</v>
      </c>
      <c r="B73" s="113" t="s">
        <v>37</v>
      </c>
      <c r="C73" s="81">
        <v>24311182</v>
      </c>
      <c r="D73" s="81">
        <v>10242961</v>
      </c>
      <c r="E73" s="81">
        <v>5257855</v>
      </c>
      <c r="F73" s="81">
        <f t="shared" si="7"/>
        <v>8810366</v>
      </c>
      <c r="G73" s="81">
        <v>167995</v>
      </c>
      <c r="H73" s="82">
        <f t="shared" si="8"/>
        <v>6.9101946585731619E-3</v>
      </c>
      <c r="I73" s="82">
        <f t="shared" si="9"/>
        <v>1.9067879813392544E-2</v>
      </c>
      <c r="J73" s="97"/>
    </row>
    <row r="74" spans="1:10" ht="13">
      <c r="A74" s="83">
        <v>186</v>
      </c>
      <c r="B74" s="102" t="s">
        <v>171</v>
      </c>
      <c r="C74" s="81">
        <f>23919445+944720</f>
        <v>24864165</v>
      </c>
      <c r="D74" s="81">
        <f>9406211+937171</f>
        <v>10343382</v>
      </c>
      <c r="E74" s="81">
        <v>5833243</v>
      </c>
      <c r="F74" s="81">
        <f>C74-D74-E74</f>
        <v>8687540</v>
      </c>
      <c r="G74" s="81">
        <v>947249</v>
      </c>
      <c r="H74" s="82">
        <f t="shared" si="8"/>
        <v>3.8096956000734393E-2</v>
      </c>
      <c r="I74" s="82">
        <f t="shared" si="9"/>
        <v>0.10903535408182294</v>
      </c>
      <c r="J74" s="97"/>
    </row>
    <row r="75" spans="1:10" ht="13">
      <c r="A75" s="85">
        <v>56</v>
      </c>
      <c r="B75" s="102" t="s">
        <v>100</v>
      </c>
      <c r="C75" s="81">
        <v>23873012</v>
      </c>
      <c r="D75" s="81">
        <v>12862203</v>
      </c>
      <c r="E75" s="81">
        <v>669380</v>
      </c>
      <c r="F75" s="81">
        <f>C75-D75-E75</f>
        <v>10341429</v>
      </c>
      <c r="G75" s="81">
        <v>421610</v>
      </c>
      <c r="H75" s="82">
        <f t="shared" si="8"/>
        <v>1.766052813109632E-2</v>
      </c>
      <c r="I75" s="82">
        <f t="shared" si="9"/>
        <v>4.0769027181833381E-2</v>
      </c>
      <c r="J75" s="97"/>
    </row>
    <row r="76" spans="1:10" ht="13">
      <c r="A76" s="85"/>
      <c r="B76" s="117"/>
      <c r="C76" s="89"/>
      <c r="D76" s="89"/>
      <c r="E76" s="89"/>
      <c r="F76" s="89"/>
      <c r="G76" s="89"/>
      <c r="H76" s="91"/>
      <c r="I76" s="91"/>
    </row>
    <row r="77" spans="1:10" ht="13">
      <c r="A77" s="85"/>
      <c r="B77" s="118" t="s">
        <v>38</v>
      </c>
      <c r="C77" s="93">
        <f>SUM(C62:C75)</f>
        <v>5940900128</v>
      </c>
      <c r="D77" s="93">
        <f>SUM(D62:D75)</f>
        <v>2707224449</v>
      </c>
      <c r="E77" s="93">
        <f>SUM(E62:E75)</f>
        <v>1122481890</v>
      </c>
      <c r="F77" s="93">
        <f>SUM(F62:F76)</f>
        <v>2111193789</v>
      </c>
      <c r="G77" s="93">
        <f>SUM(G62:G75)</f>
        <v>125295044</v>
      </c>
      <c r="H77" s="94">
        <f>G77/C77</f>
        <v>2.1090245804583234E-2</v>
      </c>
      <c r="I77" s="94">
        <f>G77/F77</f>
        <v>5.9347959743358263E-2</v>
      </c>
    </row>
    <row r="78" spans="1:10" ht="13">
      <c r="A78" s="119"/>
      <c r="B78" s="120"/>
      <c r="C78" s="121"/>
      <c r="D78" s="121"/>
      <c r="E78" s="121"/>
      <c r="F78" s="121"/>
      <c r="G78" s="121"/>
      <c r="H78" s="120"/>
      <c r="I78" s="120"/>
    </row>
    <row r="79" spans="1:10" ht="13">
      <c r="A79" s="85"/>
      <c r="B79" s="114" t="s">
        <v>68</v>
      </c>
      <c r="C79" s="96"/>
      <c r="D79" s="96"/>
      <c r="E79" s="96"/>
      <c r="F79" s="96"/>
      <c r="G79" s="96"/>
      <c r="H79" s="95"/>
      <c r="I79" s="95"/>
      <c r="J79" s="97"/>
    </row>
    <row r="80" spans="1:10" ht="13">
      <c r="A80" s="85">
        <v>915</v>
      </c>
      <c r="B80" s="122" t="s">
        <v>227</v>
      </c>
      <c r="C80" s="81">
        <v>26599168</v>
      </c>
      <c r="D80" s="81">
        <v>6276325</v>
      </c>
      <c r="E80" s="81">
        <v>13061348</v>
      </c>
      <c r="F80" s="81">
        <f>C80-D80-E80</f>
        <v>7261495</v>
      </c>
      <c r="G80" s="81">
        <v>100190</v>
      </c>
      <c r="H80" s="82">
        <f t="shared" ref="H80:H86" si="10">G80/C80</f>
        <v>3.7666591676852449E-3</v>
      </c>
      <c r="I80" s="82">
        <f t="shared" ref="I80:I86" si="11">G80/F80</f>
        <v>1.3797434274897939E-2</v>
      </c>
      <c r="J80" s="97"/>
    </row>
    <row r="81" spans="1:10" ht="13">
      <c r="A81" s="85">
        <v>22</v>
      </c>
      <c r="B81" s="122" t="s">
        <v>228</v>
      </c>
      <c r="C81" s="81">
        <v>217316481</v>
      </c>
      <c r="D81" s="81">
        <v>84131857</v>
      </c>
      <c r="E81" s="81">
        <v>39065970</v>
      </c>
      <c r="F81" s="81">
        <v>94118654</v>
      </c>
      <c r="G81" s="81">
        <v>5361717</v>
      </c>
      <c r="H81" s="82">
        <f t="shared" si="10"/>
        <v>2.4672390125809188E-2</v>
      </c>
      <c r="I81" s="82">
        <f t="shared" si="11"/>
        <v>5.6967633642529568E-2</v>
      </c>
      <c r="J81" s="97"/>
    </row>
    <row r="82" spans="1:10" ht="13">
      <c r="A82" s="85">
        <v>158</v>
      </c>
      <c r="B82" s="122" t="s">
        <v>102</v>
      </c>
      <c r="C82" s="81">
        <f>13930471+1618491</f>
        <v>15548962</v>
      </c>
      <c r="D82" s="81">
        <f>6909739+1535263</f>
        <v>8445002</v>
      </c>
      <c r="E82" s="81">
        <v>1851038</v>
      </c>
      <c r="F82" s="81">
        <f>C82-D82-E82</f>
        <v>5252922</v>
      </c>
      <c r="G82" s="81">
        <v>304573</v>
      </c>
      <c r="H82" s="82">
        <f t="shared" si="10"/>
        <v>1.9587995648841384E-2</v>
      </c>
      <c r="I82" s="82">
        <f t="shared" si="11"/>
        <v>5.7981633841126902E-2</v>
      </c>
      <c r="J82" s="97"/>
    </row>
    <row r="83" spans="1:10" ht="13">
      <c r="A83" s="85">
        <v>199</v>
      </c>
      <c r="B83" s="122" t="s">
        <v>229</v>
      </c>
      <c r="C83" s="103">
        <v>83508481</v>
      </c>
      <c r="D83" s="104">
        <v>14490547</v>
      </c>
      <c r="E83" s="104">
        <v>21337357</v>
      </c>
      <c r="F83" s="104">
        <f>C83-D83-E83</f>
        <v>47680577</v>
      </c>
      <c r="G83" s="104">
        <v>1223759.6299999999</v>
      </c>
      <c r="H83" s="82">
        <f t="shared" si="10"/>
        <v>1.4654315529940006E-2</v>
      </c>
      <c r="I83" s="82">
        <f t="shared" si="11"/>
        <v>2.566578902767892E-2</v>
      </c>
      <c r="J83" s="97"/>
    </row>
    <row r="84" spans="1:10" ht="13">
      <c r="A84" s="85">
        <v>102</v>
      </c>
      <c r="B84" s="122" t="s">
        <v>230</v>
      </c>
      <c r="C84" s="81">
        <v>575770475</v>
      </c>
      <c r="D84" s="81">
        <v>219938113</v>
      </c>
      <c r="E84" s="81">
        <v>39533000</v>
      </c>
      <c r="F84" s="81">
        <f>C84-D84-E84</f>
        <v>316299362</v>
      </c>
      <c r="G84" s="81">
        <v>3931438</v>
      </c>
      <c r="H84" s="82">
        <f t="shared" si="10"/>
        <v>6.8281340754751275E-3</v>
      </c>
      <c r="I84" s="82">
        <f t="shared" si="11"/>
        <v>1.2429484445182029E-2</v>
      </c>
      <c r="J84" s="97"/>
    </row>
    <row r="85" spans="1:10" ht="13">
      <c r="A85" s="85">
        <v>45</v>
      </c>
      <c r="B85" s="123" t="s">
        <v>40</v>
      </c>
      <c r="C85" s="81">
        <v>19221935</v>
      </c>
      <c r="D85" s="81">
        <v>7283208</v>
      </c>
      <c r="E85" s="81">
        <v>5494579</v>
      </c>
      <c r="F85" s="81">
        <f>C85-D85-E85</f>
        <v>6444148</v>
      </c>
      <c r="G85" s="81">
        <v>54394</v>
      </c>
      <c r="H85" s="82">
        <f t="shared" si="10"/>
        <v>2.8297879479875464E-3</v>
      </c>
      <c r="I85" s="82">
        <f t="shared" si="11"/>
        <v>8.4408365543435695E-3</v>
      </c>
      <c r="J85" s="97"/>
    </row>
    <row r="86" spans="1:10" ht="13">
      <c r="A86" s="85">
        <v>168</v>
      </c>
      <c r="B86" s="122" t="s">
        <v>231</v>
      </c>
      <c r="C86" s="81">
        <v>572183319</v>
      </c>
      <c r="D86" s="81">
        <v>310808364</v>
      </c>
      <c r="E86" s="81">
        <v>100239442</v>
      </c>
      <c r="F86" s="81">
        <f>C86-D86-E86</f>
        <v>161135513</v>
      </c>
      <c r="G86" s="81">
        <v>8529748</v>
      </c>
      <c r="H86" s="82">
        <f t="shared" si="10"/>
        <v>1.4907369223743484E-2</v>
      </c>
      <c r="I86" s="82">
        <f t="shared" si="11"/>
        <v>5.293524587593549E-2</v>
      </c>
      <c r="J86" s="97"/>
    </row>
    <row r="87" spans="1:10" ht="13">
      <c r="A87" s="85">
        <v>205</v>
      </c>
      <c r="B87" s="124" t="s">
        <v>232</v>
      </c>
      <c r="C87" s="109" t="s">
        <v>169</v>
      </c>
      <c r="D87" s="109"/>
      <c r="E87" s="109"/>
      <c r="F87" s="109"/>
      <c r="G87" s="109"/>
      <c r="H87" s="109"/>
      <c r="I87" s="109"/>
      <c r="J87" s="97"/>
    </row>
    <row r="88" spans="1:10" ht="13">
      <c r="A88" s="85">
        <v>150</v>
      </c>
      <c r="B88" s="122" t="s">
        <v>41</v>
      </c>
      <c r="C88" s="81">
        <f>31428175+1671646</f>
        <v>33099821</v>
      </c>
      <c r="D88" s="81">
        <f>7594243+217314</f>
        <v>7811557</v>
      </c>
      <c r="E88" s="81">
        <f>18374793+1220302</f>
        <v>19595095</v>
      </c>
      <c r="F88" s="81">
        <f t="shared" ref="F88:F94" si="12">C88-D88-E88</f>
        <v>5693169</v>
      </c>
      <c r="G88" s="81">
        <v>264250</v>
      </c>
      <c r="H88" s="82">
        <f t="shared" ref="H88:H94" si="13">G88/C88</f>
        <v>7.9834268590153398E-3</v>
      </c>
      <c r="I88" s="82">
        <f t="shared" ref="I88:I94" si="14">G88/F88</f>
        <v>4.6415274164529459E-2</v>
      </c>
      <c r="J88" s="97"/>
    </row>
    <row r="89" spans="1:10" ht="13">
      <c r="A89" s="85">
        <v>140</v>
      </c>
      <c r="B89" s="123" t="s">
        <v>119</v>
      </c>
      <c r="C89" s="81">
        <v>121635699</v>
      </c>
      <c r="D89" s="81">
        <v>42060630</v>
      </c>
      <c r="E89" s="81">
        <v>17200836</v>
      </c>
      <c r="F89" s="81">
        <f t="shared" si="12"/>
        <v>62374233</v>
      </c>
      <c r="G89" s="81">
        <v>1238216</v>
      </c>
      <c r="H89" s="82">
        <f t="shared" si="13"/>
        <v>1.0179708836959123E-2</v>
      </c>
      <c r="I89" s="82">
        <f t="shared" si="14"/>
        <v>1.9851402421253019E-2</v>
      </c>
      <c r="J89" s="97"/>
    </row>
    <row r="90" spans="1:10" ht="13">
      <c r="A90" s="85">
        <v>165</v>
      </c>
      <c r="B90" s="122" t="s">
        <v>44</v>
      </c>
      <c r="C90" s="81">
        <v>39364263</v>
      </c>
      <c r="D90" s="81">
        <v>15652488</v>
      </c>
      <c r="E90" s="81">
        <v>7930946</v>
      </c>
      <c r="F90" s="81">
        <f t="shared" si="12"/>
        <v>15780829</v>
      </c>
      <c r="G90" s="81">
        <v>474888</v>
      </c>
      <c r="H90" s="82">
        <f t="shared" si="13"/>
        <v>1.2063937282402569E-2</v>
      </c>
      <c r="I90" s="82">
        <f t="shared" si="14"/>
        <v>3.0092715661515626E-2</v>
      </c>
      <c r="J90" s="97"/>
    </row>
    <row r="91" spans="1:10" ht="13">
      <c r="A91" s="85">
        <v>147</v>
      </c>
      <c r="B91" s="123" t="s">
        <v>47</v>
      </c>
      <c r="C91" s="81">
        <v>60257313</v>
      </c>
      <c r="D91" s="81">
        <v>24459038</v>
      </c>
      <c r="E91" s="81">
        <v>17076112</v>
      </c>
      <c r="F91" s="81">
        <f t="shared" si="12"/>
        <v>18722163</v>
      </c>
      <c r="G91" s="81">
        <v>805514</v>
      </c>
      <c r="H91" s="82">
        <f t="shared" si="13"/>
        <v>1.3367904406889168E-2</v>
      </c>
      <c r="I91" s="82">
        <f t="shared" si="14"/>
        <v>4.3024622742575201E-2</v>
      </c>
      <c r="J91" s="97"/>
    </row>
    <row r="92" spans="1:10" ht="13">
      <c r="A92" s="85">
        <v>107</v>
      </c>
      <c r="B92" s="123" t="s">
        <v>48</v>
      </c>
      <c r="C92" s="81">
        <v>33238742</v>
      </c>
      <c r="D92" s="81">
        <v>11577073</v>
      </c>
      <c r="E92" s="81">
        <v>11638369</v>
      </c>
      <c r="F92" s="81">
        <f t="shared" si="12"/>
        <v>10023300</v>
      </c>
      <c r="G92" s="81">
        <v>433092</v>
      </c>
      <c r="H92" s="82">
        <f t="shared" si="13"/>
        <v>1.3029735000199466E-2</v>
      </c>
      <c r="I92" s="82">
        <f t="shared" si="14"/>
        <v>4.3208524138756699E-2</v>
      </c>
      <c r="J92" s="97"/>
    </row>
    <row r="93" spans="1:10" ht="13">
      <c r="A93" s="125">
        <v>46</v>
      </c>
      <c r="B93" s="126" t="s">
        <v>124</v>
      </c>
      <c r="C93" s="103">
        <v>71720126</v>
      </c>
      <c r="D93" s="104">
        <v>23519732</v>
      </c>
      <c r="E93" s="104">
        <v>23605460</v>
      </c>
      <c r="F93" s="104">
        <f t="shared" si="12"/>
        <v>24594934</v>
      </c>
      <c r="G93" s="104">
        <v>1400740</v>
      </c>
      <c r="H93" s="105">
        <f t="shared" si="13"/>
        <v>1.9530640534569054E-2</v>
      </c>
      <c r="I93" s="106">
        <f t="shared" si="14"/>
        <v>5.695237889233612E-2</v>
      </c>
    </row>
    <row r="94" spans="1:10" ht="13">
      <c r="A94" s="85">
        <v>161</v>
      </c>
      <c r="B94" s="122" t="s">
        <v>233</v>
      </c>
      <c r="C94" s="81">
        <v>1216274281</v>
      </c>
      <c r="D94" s="81">
        <v>499914051</v>
      </c>
      <c r="E94" s="81">
        <v>268318515</v>
      </c>
      <c r="F94" s="81">
        <f t="shared" si="12"/>
        <v>448041715</v>
      </c>
      <c r="G94" s="81">
        <v>21602404</v>
      </c>
      <c r="H94" s="82">
        <f t="shared" si="13"/>
        <v>1.776112866765453E-2</v>
      </c>
      <c r="I94" s="82">
        <f t="shared" si="14"/>
        <v>4.8215162286841973E-2</v>
      </c>
    </row>
    <row r="95" spans="1:10" ht="13">
      <c r="A95" s="85">
        <v>129</v>
      </c>
      <c r="B95" s="110" t="s">
        <v>50</v>
      </c>
      <c r="C95" s="111" t="s">
        <v>169</v>
      </c>
      <c r="D95" s="112"/>
      <c r="E95" s="112"/>
      <c r="F95" s="112"/>
      <c r="G95" s="112"/>
      <c r="H95" s="109"/>
      <c r="I95" s="109"/>
    </row>
    <row r="96" spans="1:10" ht="13">
      <c r="A96" s="85">
        <v>78</v>
      </c>
      <c r="B96" s="123" t="s">
        <v>51</v>
      </c>
      <c r="C96" s="81">
        <v>166084011</v>
      </c>
      <c r="D96" s="81">
        <v>50870937</v>
      </c>
      <c r="E96" s="81">
        <v>10769905</v>
      </c>
      <c r="F96" s="81">
        <f>C96-D96-E96</f>
        <v>104443169</v>
      </c>
      <c r="G96" s="81">
        <v>3990999</v>
      </c>
      <c r="H96" s="82">
        <f>G96/C96</f>
        <v>2.4030001298559679E-2</v>
      </c>
      <c r="I96" s="82">
        <f>G96/F96</f>
        <v>3.8212159188697158E-2</v>
      </c>
    </row>
    <row r="97" spans="1:9" ht="13">
      <c r="A97" s="85">
        <v>198</v>
      </c>
      <c r="B97" s="124" t="s">
        <v>52</v>
      </c>
      <c r="C97" s="109" t="s">
        <v>169</v>
      </c>
      <c r="D97" s="109"/>
      <c r="E97" s="109"/>
      <c r="F97" s="109"/>
      <c r="G97" s="109"/>
      <c r="H97" s="109"/>
      <c r="I97" s="109"/>
    </row>
    <row r="98" spans="1:9" ht="13">
      <c r="A98" s="85">
        <v>23</v>
      </c>
      <c r="B98" s="123" t="s">
        <v>173</v>
      </c>
      <c r="C98" s="81">
        <f>17361918+298272</f>
        <v>17660190</v>
      </c>
      <c r="D98" s="81">
        <f>5903157+298272</f>
        <v>6201429</v>
      </c>
      <c r="E98" s="81">
        <v>1960308</v>
      </c>
      <c r="F98" s="81">
        <f>C98-D98-E98</f>
        <v>9498453</v>
      </c>
      <c r="G98" s="81">
        <v>371990</v>
      </c>
      <c r="H98" s="82">
        <f>G98/C98</f>
        <v>2.1063759789673838E-2</v>
      </c>
      <c r="I98" s="82">
        <f>G98/F98</f>
        <v>3.9163219526379717E-2</v>
      </c>
    </row>
    <row r="99" spans="1:9" ht="13">
      <c r="A99" s="85">
        <v>39</v>
      </c>
      <c r="B99" s="122" t="s">
        <v>234</v>
      </c>
      <c r="C99" s="81">
        <v>432932313</v>
      </c>
      <c r="D99" s="81">
        <v>165338600</v>
      </c>
      <c r="E99" s="81">
        <v>99460310</v>
      </c>
      <c r="F99" s="81">
        <f>C99-D99-E99</f>
        <v>168133403</v>
      </c>
      <c r="G99" s="81">
        <v>7031025</v>
      </c>
      <c r="H99" s="82">
        <f>G99/C99</f>
        <v>1.6240471752451521E-2</v>
      </c>
      <c r="I99" s="82">
        <f>G99/F99</f>
        <v>4.18181329500599E-2</v>
      </c>
    </row>
    <row r="100" spans="1:9" ht="13">
      <c r="A100" s="85">
        <v>58</v>
      </c>
      <c r="B100" s="123" t="s">
        <v>53</v>
      </c>
      <c r="C100" s="81">
        <v>869436855</v>
      </c>
      <c r="D100" s="81">
        <v>352798334</v>
      </c>
      <c r="E100" s="81">
        <v>187240665</v>
      </c>
      <c r="F100" s="81">
        <f>C100-D100-E100</f>
        <v>329397856</v>
      </c>
      <c r="G100" s="81">
        <v>10492977</v>
      </c>
      <c r="H100" s="82">
        <f>G100/C100</f>
        <v>1.206870509302254E-2</v>
      </c>
      <c r="I100" s="82">
        <f>G100/F100</f>
        <v>3.1855025188749254E-2</v>
      </c>
    </row>
    <row r="101" spans="1:9" ht="13">
      <c r="A101" s="85"/>
      <c r="B101" s="117"/>
      <c r="C101" s="89"/>
      <c r="D101" s="89"/>
      <c r="E101" s="89"/>
      <c r="F101" s="89"/>
      <c r="G101" s="89"/>
      <c r="H101" s="91"/>
      <c r="I101" s="91"/>
    </row>
    <row r="102" spans="1:9" ht="13">
      <c r="A102" s="85"/>
      <c r="B102" s="118" t="s">
        <v>54</v>
      </c>
      <c r="C102" s="93">
        <f>SUM(C80:C100)</f>
        <v>4571852435</v>
      </c>
      <c r="D102" s="93">
        <f>SUM(D80:D100)</f>
        <v>1851577285</v>
      </c>
      <c r="E102" s="93">
        <f>SUM(E80:E100)</f>
        <v>885379255</v>
      </c>
      <c r="F102" s="93">
        <f>SUM(F80:F100)</f>
        <v>1834895895</v>
      </c>
      <c r="G102" s="93">
        <f>SUM(G80:G100)</f>
        <v>67611914.629999995</v>
      </c>
      <c r="H102" s="94">
        <f>G102/C102</f>
        <v>1.4788735111482222E-2</v>
      </c>
      <c r="I102" s="94">
        <f>G102/F102</f>
        <v>3.6847820529894416E-2</v>
      </c>
    </row>
    <row r="103" spans="1:9" ht="13">
      <c r="A103" s="385"/>
      <c r="B103" s="393"/>
      <c r="C103" s="393"/>
      <c r="D103" s="393"/>
      <c r="E103" s="393"/>
      <c r="F103" s="393"/>
      <c r="G103" s="393"/>
      <c r="H103" s="393"/>
      <c r="I103" s="393"/>
    </row>
    <row r="104" spans="1:9" ht="14">
      <c r="A104" s="385" t="s">
        <v>0</v>
      </c>
      <c r="B104" s="387" t="s">
        <v>178</v>
      </c>
      <c r="C104" s="387"/>
      <c r="D104" s="387"/>
      <c r="E104" s="387"/>
      <c r="F104" s="387"/>
      <c r="G104" s="387"/>
      <c r="H104" s="387"/>
      <c r="I104" s="387"/>
    </row>
    <row r="105" spans="1:9" ht="14.5" thickBot="1">
      <c r="A105" s="76"/>
      <c r="B105" s="388" t="s">
        <v>179</v>
      </c>
      <c r="C105" s="388"/>
      <c r="D105" s="388"/>
      <c r="E105" s="388"/>
      <c r="F105" s="388"/>
      <c r="G105" s="388"/>
      <c r="H105" s="388"/>
      <c r="I105" s="388"/>
    </row>
    <row r="106" spans="1:9" ht="13.5" thickBot="1">
      <c r="A106" s="71"/>
      <c r="B106" s="389" t="s">
        <v>180</v>
      </c>
      <c r="C106" s="390"/>
      <c r="D106" s="390"/>
      <c r="E106" s="390"/>
      <c r="F106" s="390"/>
      <c r="G106" s="390"/>
      <c r="H106" s="390"/>
      <c r="I106" s="391"/>
    </row>
    <row r="107" spans="1:9" ht="65">
      <c r="A107" s="72" t="s">
        <v>181</v>
      </c>
      <c r="B107" s="73" t="s">
        <v>182</v>
      </c>
      <c r="C107" s="74" t="s">
        <v>183</v>
      </c>
      <c r="D107" s="74" t="s">
        <v>184</v>
      </c>
      <c r="E107" s="74" t="s">
        <v>185</v>
      </c>
      <c r="F107" s="74" t="s">
        <v>186</v>
      </c>
      <c r="G107" s="75" t="s">
        <v>187</v>
      </c>
      <c r="H107" s="74" t="s">
        <v>188</v>
      </c>
      <c r="I107" s="74" t="s">
        <v>189</v>
      </c>
    </row>
    <row r="108" spans="1:9" ht="13">
      <c r="A108" s="76"/>
      <c r="B108" s="98" t="s">
        <v>147</v>
      </c>
      <c r="C108" s="96"/>
      <c r="D108" s="96"/>
      <c r="E108" s="96"/>
      <c r="F108" s="96"/>
      <c r="G108" s="96"/>
      <c r="H108" s="95"/>
      <c r="I108" s="95"/>
    </row>
    <row r="109" spans="1:9" ht="13">
      <c r="A109" s="127">
        <v>43</v>
      </c>
      <c r="B109" s="128" t="s">
        <v>235</v>
      </c>
      <c r="C109" s="81">
        <v>145272061</v>
      </c>
      <c r="D109" s="81">
        <v>60013726</v>
      </c>
      <c r="E109" s="81">
        <v>36740359</v>
      </c>
      <c r="F109" s="81">
        <f>C109-D109-E109</f>
        <v>48517976</v>
      </c>
      <c r="G109" s="81">
        <v>2382086</v>
      </c>
      <c r="H109" s="82">
        <f>G109/C109</f>
        <v>1.6397413126809014E-2</v>
      </c>
      <c r="I109" s="82">
        <f>G109/F109</f>
        <v>4.9096977994300503E-2</v>
      </c>
    </row>
    <row r="110" spans="1:9" ht="13">
      <c r="A110" s="127">
        <v>37</v>
      </c>
      <c r="B110" s="122" t="s">
        <v>236</v>
      </c>
      <c r="C110" s="103">
        <v>1010129414</v>
      </c>
      <c r="D110" s="104">
        <v>389133772</v>
      </c>
      <c r="E110" s="104">
        <v>137411810</v>
      </c>
      <c r="F110" s="104">
        <f>C110-D110-E110</f>
        <v>483583832</v>
      </c>
      <c r="G110" s="104">
        <v>9458425</v>
      </c>
      <c r="H110" s="82">
        <f>G110/C110</f>
        <v>9.3635774475130766E-3</v>
      </c>
      <c r="I110" s="82">
        <f>G110/F110</f>
        <v>1.9559018259320132E-2</v>
      </c>
    </row>
    <row r="111" spans="1:9" ht="13">
      <c r="A111" s="127">
        <v>180</v>
      </c>
      <c r="B111" s="122" t="s">
        <v>237</v>
      </c>
      <c r="C111" s="81">
        <v>460688749</v>
      </c>
      <c r="D111" s="81">
        <v>220998631</v>
      </c>
      <c r="E111" s="81">
        <v>97398641</v>
      </c>
      <c r="F111" s="81">
        <f>C111-D111-E111</f>
        <v>142291477</v>
      </c>
      <c r="G111" s="81">
        <v>6924842</v>
      </c>
      <c r="H111" s="82">
        <f>G111/C111</f>
        <v>1.5031497979995166E-2</v>
      </c>
      <c r="I111" s="82">
        <f>G111/F111</f>
        <v>4.8666597227042627E-2</v>
      </c>
    </row>
    <row r="112" spans="1:9" ht="13">
      <c r="A112" s="127">
        <v>141</v>
      </c>
      <c r="B112" s="115" t="s">
        <v>55</v>
      </c>
      <c r="C112" s="111" t="s">
        <v>169</v>
      </c>
      <c r="D112" s="112"/>
      <c r="E112" s="112"/>
      <c r="F112" s="112"/>
      <c r="G112" s="112"/>
      <c r="H112" s="109"/>
      <c r="I112" s="109"/>
    </row>
    <row r="113" spans="1:9" ht="13">
      <c r="A113" s="127">
        <v>111</v>
      </c>
      <c r="B113" s="122" t="s">
        <v>105</v>
      </c>
      <c r="C113" s="81">
        <v>6517307</v>
      </c>
      <c r="D113" s="81">
        <v>2682989</v>
      </c>
      <c r="E113" s="81">
        <v>604801</v>
      </c>
      <c r="F113" s="81">
        <f>C113-D113-E113</f>
        <v>3229517</v>
      </c>
      <c r="G113" s="81">
        <v>5436</v>
      </c>
      <c r="H113" s="82">
        <f>G113/C113</f>
        <v>8.3408683985578707E-4</v>
      </c>
      <c r="I113" s="82">
        <f>G113/F113</f>
        <v>1.6832238381157306E-3</v>
      </c>
    </row>
    <row r="114" spans="1:9" ht="13">
      <c r="A114" s="129">
        <v>167</v>
      </c>
      <c r="B114" s="110" t="s">
        <v>56</v>
      </c>
      <c r="C114" s="111" t="s">
        <v>169</v>
      </c>
      <c r="D114" s="112"/>
      <c r="E114" s="112"/>
      <c r="F114" s="112"/>
      <c r="G114" s="112"/>
      <c r="H114" s="109"/>
      <c r="I114" s="109"/>
    </row>
    <row r="115" spans="1:9" ht="13">
      <c r="A115" s="127">
        <v>82</v>
      </c>
      <c r="B115" s="122" t="s">
        <v>57</v>
      </c>
      <c r="C115" s="81">
        <v>6200281</v>
      </c>
      <c r="D115" s="81">
        <v>2876346</v>
      </c>
      <c r="E115" s="81">
        <v>1341665</v>
      </c>
      <c r="F115" s="81">
        <f>C115-D115-E115</f>
        <v>1982270</v>
      </c>
      <c r="G115" s="81">
        <v>16023</v>
      </c>
      <c r="H115" s="82">
        <f>G115/C115</f>
        <v>2.5842377143874607E-3</v>
      </c>
      <c r="I115" s="82">
        <f>G115/F115</f>
        <v>8.0831571884758379E-3</v>
      </c>
    </row>
    <row r="116" spans="1:9" ht="13">
      <c r="A116" s="127">
        <v>137</v>
      </c>
      <c r="B116" s="122" t="s">
        <v>106</v>
      </c>
      <c r="C116" s="103">
        <v>19724705</v>
      </c>
      <c r="D116" s="104">
        <v>9867616</v>
      </c>
      <c r="E116" s="104">
        <v>4303318</v>
      </c>
      <c r="F116" s="104">
        <f>C116-D116-E116</f>
        <v>5553771</v>
      </c>
      <c r="G116" s="104">
        <v>379082</v>
      </c>
      <c r="H116" s="105">
        <f>G116/C116</f>
        <v>1.9218639771798867E-2</v>
      </c>
      <c r="I116" s="106">
        <f>G116/F116</f>
        <v>6.8256685412488194E-2</v>
      </c>
    </row>
    <row r="117" spans="1:9" ht="13">
      <c r="A117" s="127">
        <v>21</v>
      </c>
      <c r="B117" s="107" t="s">
        <v>58</v>
      </c>
      <c r="C117" s="103">
        <v>38463358</v>
      </c>
      <c r="D117" s="104">
        <f>14614994+1791914</f>
        <v>16406908</v>
      </c>
      <c r="E117" s="104">
        <f>8729790+3182805</f>
        <v>11912595</v>
      </c>
      <c r="F117" s="104">
        <f>C117-D117-E117</f>
        <v>10143855</v>
      </c>
      <c r="G117" s="104">
        <v>448617</v>
      </c>
      <c r="H117" s="105">
        <f>G117/C117</f>
        <v>1.1663490223604502E-2</v>
      </c>
      <c r="I117" s="106">
        <f>G117/F117</f>
        <v>4.4225494153849791E-2</v>
      </c>
    </row>
    <row r="118" spans="1:9" ht="13">
      <c r="A118" s="127">
        <v>80</v>
      </c>
      <c r="B118" s="123" t="s">
        <v>59</v>
      </c>
      <c r="C118" s="103">
        <v>5077956</v>
      </c>
      <c r="D118" s="104">
        <v>972787</v>
      </c>
      <c r="E118" s="104">
        <v>1725171</v>
      </c>
      <c r="F118" s="104">
        <f>C118-D118-E118</f>
        <v>2379998</v>
      </c>
      <c r="G118" s="104">
        <v>31145</v>
      </c>
      <c r="H118" s="82">
        <f>G118/C118</f>
        <v>6.1333733494343002E-3</v>
      </c>
      <c r="I118" s="82">
        <f>G118/F118</f>
        <v>1.3086145450542395E-2</v>
      </c>
    </row>
    <row r="119" spans="1:9" ht="13">
      <c r="A119" s="127">
        <v>125</v>
      </c>
      <c r="B119" s="110" t="s">
        <v>60</v>
      </c>
      <c r="C119" s="109" t="s">
        <v>169</v>
      </c>
      <c r="D119" s="109"/>
      <c r="E119" s="109"/>
      <c r="F119" s="109"/>
      <c r="G119" s="109"/>
      <c r="H119" s="109"/>
      <c r="I119" s="109"/>
    </row>
    <row r="120" spans="1:9" ht="13">
      <c r="A120" s="129">
        <v>139</v>
      </c>
      <c r="B120" s="122" t="s">
        <v>238</v>
      </c>
      <c r="C120" s="81">
        <v>595008008</v>
      </c>
      <c r="D120" s="81">
        <v>260307633</v>
      </c>
      <c r="E120" s="81">
        <v>156168017</v>
      </c>
      <c r="F120" s="81">
        <f t="shared" ref="F120:F129" si="15">C120-D120-E120</f>
        <v>178532358</v>
      </c>
      <c r="G120" s="81">
        <v>20455708</v>
      </c>
      <c r="H120" s="82">
        <f t="shared" ref="H120:H129" si="16">G120/C120</f>
        <v>3.4378878477212022E-2</v>
      </c>
      <c r="I120" s="82">
        <f t="shared" ref="I120:I129" si="17">G120/F120</f>
        <v>0.1145770337050049</v>
      </c>
    </row>
    <row r="121" spans="1:9" ht="13">
      <c r="A121" s="129">
        <v>193</v>
      </c>
      <c r="B121" s="122" t="s">
        <v>239</v>
      </c>
      <c r="C121" s="81">
        <v>96627702</v>
      </c>
      <c r="D121" s="81">
        <v>45183549</v>
      </c>
      <c r="E121" s="81">
        <v>24129116</v>
      </c>
      <c r="F121" s="81">
        <f t="shared" si="15"/>
        <v>27315037</v>
      </c>
      <c r="G121" s="81">
        <v>2034890</v>
      </c>
      <c r="H121" s="82">
        <f t="shared" si="16"/>
        <v>2.105907475684354E-2</v>
      </c>
      <c r="I121" s="82">
        <f t="shared" si="17"/>
        <v>7.4497061819832053E-2</v>
      </c>
    </row>
    <row r="122" spans="1:9" ht="13">
      <c r="A122" s="127">
        <v>162</v>
      </c>
      <c r="B122" s="122" t="s">
        <v>240</v>
      </c>
      <c r="C122" s="81">
        <v>2203858236</v>
      </c>
      <c r="D122" s="81">
        <v>921249150</v>
      </c>
      <c r="E122" s="81">
        <v>539514221</v>
      </c>
      <c r="F122" s="81">
        <f t="shared" si="15"/>
        <v>743094865</v>
      </c>
      <c r="G122" s="81">
        <v>39081155</v>
      </c>
      <c r="H122" s="82">
        <f t="shared" si="16"/>
        <v>1.7733062118792289E-2</v>
      </c>
      <c r="I122" s="82">
        <f t="shared" si="17"/>
        <v>5.2592416985683246E-2</v>
      </c>
    </row>
    <row r="123" spans="1:9" ht="13">
      <c r="A123" s="129">
        <v>194</v>
      </c>
      <c r="B123" s="122" t="s">
        <v>241</v>
      </c>
      <c r="C123" s="81">
        <v>40500930</v>
      </c>
      <c r="D123" s="81">
        <v>20465173</v>
      </c>
      <c r="E123" s="81">
        <v>11786024</v>
      </c>
      <c r="F123" s="81">
        <f t="shared" si="15"/>
        <v>8249733</v>
      </c>
      <c r="G123" s="81">
        <v>1332017</v>
      </c>
      <c r="H123" s="82">
        <f t="shared" si="16"/>
        <v>3.2888553423341141E-2</v>
      </c>
      <c r="I123" s="82">
        <f t="shared" si="17"/>
        <v>0.16146183155260904</v>
      </c>
    </row>
    <row r="124" spans="1:9" ht="13">
      <c r="A124" s="127">
        <v>50</v>
      </c>
      <c r="B124" s="122" t="s">
        <v>242</v>
      </c>
      <c r="C124" s="81">
        <v>366616104</v>
      </c>
      <c r="D124" s="81">
        <v>188684359</v>
      </c>
      <c r="E124" s="81">
        <v>52885848</v>
      </c>
      <c r="F124" s="81">
        <f t="shared" si="15"/>
        <v>125045897</v>
      </c>
      <c r="G124" s="81">
        <v>7484952</v>
      </c>
      <c r="H124" s="82">
        <f t="shared" si="16"/>
        <v>2.0416320828067061E-2</v>
      </c>
      <c r="I124" s="82">
        <f t="shared" si="17"/>
        <v>5.9857637712015452E-2</v>
      </c>
    </row>
    <row r="125" spans="1:9" ht="13">
      <c r="A125" s="127">
        <v>172</v>
      </c>
      <c r="B125" s="123" t="s">
        <v>89</v>
      </c>
      <c r="C125" s="81">
        <f>90346765+423300</f>
        <v>90770065</v>
      </c>
      <c r="D125" s="81">
        <f>30024887+423300</f>
        <v>30448187</v>
      </c>
      <c r="E125" s="81">
        <v>9060357</v>
      </c>
      <c r="F125" s="81">
        <f t="shared" si="15"/>
        <v>51261521</v>
      </c>
      <c r="G125" s="81">
        <v>382342</v>
      </c>
      <c r="H125" s="82">
        <f t="shared" si="16"/>
        <v>4.2122036598739908E-3</v>
      </c>
      <c r="I125" s="82">
        <f t="shared" si="17"/>
        <v>7.4586550016726974E-3</v>
      </c>
    </row>
    <row r="126" spans="1:9" ht="13">
      <c r="A126" s="130">
        <v>157</v>
      </c>
      <c r="B126" s="123" t="s">
        <v>61</v>
      </c>
      <c r="C126" s="81">
        <v>70032218</v>
      </c>
      <c r="D126" s="81">
        <v>41859157</v>
      </c>
      <c r="E126" s="81">
        <v>9991517</v>
      </c>
      <c r="F126" s="81">
        <f t="shared" si="15"/>
        <v>18181544</v>
      </c>
      <c r="G126" s="81">
        <v>291126</v>
      </c>
      <c r="H126" s="82">
        <f t="shared" si="16"/>
        <v>4.1570295545972852E-3</v>
      </c>
      <c r="I126" s="82">
        <f t="shared" si="17"/>
        <v>1.6012171463545669E-2</v>
      </c>
    </row>
    <row r="127" spans="1:9" ht="13">
      <c r="A127" s="130">
        <v>42</v>
      </c>
      <c r="B127" s="122" t="s">
        <v>243</v>
      </c>
      <c r="C127" s="81">
        <v>36129011</v>
      </c>
      <c r="D127" s="81">
        <v>19533</v>
      </c>
      <c r="E127" s="81">
        <v>16265409</v>
      </c>
      <c r="F127" s="81">
        <f t="shared" si="15"/>
        <v>19844069</v>
      </c>
      <c r="G127" s="81">
        <v>489676</v>
      </c>
      <c r="H127" s="82">
        <f t="shared" si="16"/>
        <v>1.3553540117663337E-2</v>
      </c>
      <c r="I127" s="82">
        <f t="shared" si="17"/>
        <v>2.4676189142458636E-2</v>
      </c>
    </row>
    <row r="128" spans="1:9" ht="13">
      <c r="A128" s="130">
        <v>108</v>
      </c>
      <c r="B128" s="122" t="s">
        <v>126</v>
      </c>
      <c r="C128" s="81">
        <f>115058520+440630</f>
        <v>115499150</v>
      </c>
      <c r="D128" s="81">
        <f>59849858+432219</f>
        <v>60282077</v>
      </c>
      <c r="E128" s="81">
        <f>9833614+2582</f>
        <v>9836196</v>
      </c>
      <c r="F128" s="81">
        <f t="shared" si="15"/>
        <v>45380877</v>
      </c>
      <c r="G128" s="81">
        <v>1302952</v>
      </c>
      <c r="H128" s="82">
        <f t="shared" si="16"/>
        <v>1.1281052717703983E-2</v>
      </c>
      <c r="I128" s="82">
        <f t="shared" si="17"/>
        <v>2.8711476862820433E-2</v>
      </c>
    </row>
    <row r="129" spans="1:9" ht="13">
      <c r="A129" s="127">
        <v>153</v>
      </c>
      <c r="B129" s="123" t="s">
        <v>117</v>
      </c>
      <c r="C129" s="81">
        <v>31794453</v>
      </c>
      <c r="D129" s="81">
        <v>16475537</v>
      </c>
      <c r="E129" s="81">
        <v>4595387</v>
      </c>
      <c r="F129" s="81">
        <f t="shared" si="15"/>
        <v>10723529</v>
      </c>
      <c r="G129" s="81">
        <v>70143</v>
      </c>
      <c r="H129" s="82">
        <f t="shared" si="16"/>
        <v>2.2061395426428627E-3</v>
      </c>
      <c r="I129" s="82">
        <f t="shared" si="17"/>
        <v>6.5410370037699344E-3</v>
      </c>
    </row>
    <row r="130" spans="1:9" ht="13">
      <c r="A130" s="122"/>
      <c r="B130" s="117"/>
      <c r="C130" s="89"/>
      <c r="D130" s="89"/>
      <c r="E130" s="89"/>
      <c r="F130" s="89"/>
      <c r="G130" s="89"/>
      <c r="H130" s="91"/>
      <c r="I130" s="91"/>
    </row>
    <row r="131" spans="1:9" ht="13">
      <c r="A131" s="122"/>
      <c r="B131" s="118" t="s">
        <v>63</v>
      </c>
      <c r="C131" s="93">
        <f>SUM(C109:C129)</f>
        <v>5338909708</v>
      </c>
      <c r="D131" s="93">
        <f>SUM(D109:D129)</f>
        <v>2287927130</v>
      </c>
      <c r="E131" s="93">
        <f>SUM(E109:E129)</f>
        <v>1125670452</v>
      </c>
      <c r="F131" s="93">
        <f>SUM(F109:F129)</f>
        <v>1925312126</v>
      </c>
      <c r="G131" s="93" t="s">
        <v>121</v>
      </c>
      <c r="H131" s="94">
        <f>G131/C131</f>
        <v>0</v>
      </c>
      <c r="I131" s="94">
        <f>G131/F131</f>
        <v>0</v>
      </c>
    </row>
    <row r="132" spans="1:9" ht="13">
      <c r="A132" s="122" t="s">
        <v>0</v>
      </c>
      <c r="B132" s="118"/>
      <c r="C132" s="93"/>
      <c r="D132" s="93"/>
      <c r="E132" s="93"/>
      <c r="F132" s="93"/>
      <c r="G132" s="93"/>
      <c r="H132" s="94"/>
      <c r="I132" s="94"/>
    </row>
    <row r="133" spans="1:9" ht="13">
      <c r="A133" s="122"/>
      <c r="B133" s="131" t="s">
        <v>244</v>
      </c>
      <c r="C133" s="93">
        <f>C30+C55+C77+C102+C131</f>
        <v>51961622894</v>
      </c>
      <c r="D133" s="93">
        <f>D30+D55+D77+D102+D131</f>
        <v>20577728887</v>
      </c>
      <c r="E133" s="93">
        <f>E30+E55+E77+E102+E131</f>
        <v>10102715600</v>
      </c>
      <c r="F133" s="93">
        <f>F30+F55+F77+F102+F131</f>
        <v>21281178407</v>
      </c>
      <c r="G133" s="93">
        <f>G30+G55+G77+G102+G131</f>
        <v>851696542.63</v>
      </c>
      <c r="H133" s="94">
        <f>G133/C133</f>
        <v>1.6390876481426165E-2</v>
      </c>
      <c r="I133" s="94">
        <f>G133/F133</f>
        <v>4.0021117550043762E-2</v>
      </c>
    </row>
    <row r="134" spans="1:9" ht="13">
      <c r="A134" s="122"/>
      <c r="B134" s="122" t="s">
        <v>177</v>
      </c>
      <c r="C134" s="96"/>
      <c r="D134" s="96"/>
      <c r="E134" s="96"/>
      <c r="F134" s="96"/>
      <c r="G134" s="96"/>
      <c r="H134" s="82"/>
      <c r="I134" s="82"/>
    </row>
    <row r="135" spans="1:9" ht="13">
      <c r="A135" s="122"/>
      <c r="B135" s="122" t="s">
        <v>245</v>
      </c>
      <c r="C135" s="97"/>
      <c r="D135" s="97"/>
      <c r="E135" s="97"/>
      <c r="F135" s="97"/>
      <c r="G135" s="97"/>
      <c r="H135" s="97"/>
      <c r="I135" s="97"/>
    </row>
    <row r="136" spans="1:9" ht="13">
      <c r="A136" s="122"/>
      <c r="B136" s="122"/>
      <c r="C136" s="96"/>
      <c r="D136" s="96"/>
      <c r="E136" s="97"/>
      <c r="F136" s="97"/>
      <c r="G136" s="97"/>
      <c r="H136" s="97"/>
      <c r="I136" s="97"/>
    </row>
    <row r="137" spans="1:9" ht="13">
      <c r="A137" s="122"/>
      <c r="B137" s="122"/>
      <c r="C137" s="97"/>
      <c r="D137" s="97"/>
      <c r="E137" s="122"/>
      <c r="F137" s="122"/>
      <c r="G137" s="122"/>
      <c r="H137" s="122"/>
      <c r="I137" s="122"/>
    </row>
    <row r="138" spans="1:9" ht="13">
      <c r="A138" s="122"/>
      <c r="B138" s="122"/>
      <c r="C138" s="96"/>
      <c r="D138" s="96"/>
      <c r="E138" s="122"/>
      <c r="F138" s="122"/>
      <c r="G138" s="122"/>
      <c r="H138" s="122"/>
      <c r="I138" s="122"/>
    </row>
    <row r="139" spans="1:9" ht="13">
      <c r="A139" s="122"/>
      <c r="B139" s="122"/>
      <c r="C139" s="97"/>
      <c r="D139" s="97"/>
      <c r="E139" s="122"/>
      <c r="F139" s="122"/>
      <c r="G139" s="122"/>
      <c r="H139" s="122"/>
      <c r="I139" s="122"/>
    </row>
    <row r="140" spans="1:9" ht="13">
      <c r="A140" s="122"/>
      <c r="B140" s="122"/>
      <c r="C140" s="96"/>
      <c r="D140" s="96"/>
      <c r="E140" s="122"/>
      <c r="F140" s="122"/>
      <c r="G140" s="122"/>
      <c r="H140" s="122"/>
      <c r="I140" s="122"/>
    </row>
    <row r="141" spans="1:9" ht="13">
      <c r="A141" s="122"/>
      <c r="B141" s="122"/>
      <c r="C141" s="97"/>
      <c r="D141" s="97"/>
      <c r="E141" s="122"/>
      <c r="F141" s="122"/>
      <c r="G141" s="122"/>
      <c r="H141" s="122"/>
      <c r="I141" s="122"/>
    </row>
    <row r="142" spans="1:9" ht="13">
      <c r="A142" s="122"/>
      <c r="B142" s="122"/>
      <c r="C142" s="96"/>
      <c r="D142" s="96"/>
      <c r="E142" s="122"/>
      <c r="F142" s="122"/>
      <c r="G142" s="122"/>
      <c r="H142" s="122"/>
      <c r="I142" s="122"/>
    </row>
    <row r="143" spans="1:9" ht="13">
      <c r="A143" s="122"/>
      <c r="B143" s="122"/>
      <c r="C143" s="97"/>
      <c r="D143" s="97"/>
      <c r="E143" s="122"/>
      <c r="F143" s="122"/>
      <c r="G143" s="122"/>
      <c r="H143" s="122"/>
      <c r="I143" s="122"/>
    </row>
    <row r="144" spans="1:9" ht="13">
      <c r="A144" s="122"/>
      <c r="B144" s="78"/>
      <c r="C144" s="96"/>
      <c r="D144" s="96"/>
      <c r="E144" s="122"/>
      <c r="F144" s="122"/>
      <c r="G144" s="122"/>
      <c r="H144" s="122"/>
      <c r="I144" s="122"/>
    </row>
    <row r="145" spans="1:9" ht="13">
      <c r="A145" s="122"/>
      <c r="B145" s="78"/>
      <c r="C145" s="97"/>
      <c r="D145" s="97"/>
      <c r="E145" s="122"/>
      <c r="F145" s="122"/>
      <c r="G145" s="122"/>
      <c r="H145" s="122"/>
      <c r="I145" s="122"/>
    </row>
    <row r="146" spans="1:9" ht="12" customHeight="1">
      <c r="A146" s="122"/>
      <c r="B146" s="78"/>
      <c r="C146" s="96"/>
      <c r="D146" s="96"/>
      <c r="E146" s="122"/>
      <c r="F146" s="122"/>
      <c r="G146" s="122"/>
      <c r="H146" s="122"/>
      <c r="I146" s="122"/>
    </row>
    <row r="147" spans="1:9" ht="12" customHeight="1">
      <c r="A147" s="122"/>
      <c r="B147" s="68"/>
      <c r="E147" s="122"/>
      <c r="F147" s="122"/>
      <c r="G147" s="122"/>
      <c r="H147" s="122"/>
      <c r="I147" s="122"/>
    </row>
    <row r="148" spans="1:9" ht="12" customHeight="1">
      <c r="A148" s="122"/>
    </row>
    <row r="149" spans="1:9" ht="12" customHeight="1">
      <c r="A149" s="122"/>
    </row>
    <row r="150" spans="1:9" ht="12" customHeight="1">
      <c r="A150" s="122"/>
      <c r="G150" s="81"/>
    </row>
    <row r="151" spans="1:9" ht="12" customHeight="1">
      <c r="A151" s="122"/>
      <c r="G151" s="81"/>
    </row>
    <row r="152" spans="1:9" ht="12" customHeight="1">
      <c r="A152" s="122"/>
    </row>
    <row r="153" spans="1:9" ht="12" customHeight="1">
      <c r="A153" s="122"/>
    </row>
    <row r="154" spans="1:9" ht="12" customHeight="1">
      <c r="A154" s="122"/>
    </row>
    <row r="155" spans="1:9" ht="12" customHeight="1">
      <c r="A155" s="122"/>
    </row>
    <row r="156" spans="1:9" ht="12" customHeight="1">
      <c r="A156" s="122"/>
    </row>
    <row r="157" spans="1:9" ht="12" customHeight="1">
      <c r="A157" s="122"/>
    </row>
    <row r="158" spans="1:9" ht="12" customHeight="1">
      <c r="A158" s="122"/>
    </row>
  </sheetData>
  <mergeCells count="14">
    <mergeCell ref="B106:I106"/>
    <mergeCell ref="B58:I58"/>
    <mergeCell ref="B59:I59"/>
    <mergeCell ref="A103:A104"/>
    <mergeCell ref="B103:I103"/>
    <mergeCell ref="B104:I104"/>
    <mergeCell ref="B105:I105"/>
    <mergeCell ref="A2:A3"/>
    <mergeCell ref="B2:I2"/>
    <mergeCell ref="B3:I3"/>
    <mergeCell ref="B4:I4"/>
    <mergeCell ref="A56:A57"/>
    <mergeCell ref="B56:I56"/>
    <mergeCell ref="B57:I57"/>
  </mergeCells>
  <conditionalFormatting sqref="G29">
    <cfRule type="top10" dxfId="1" priority="1" rank="10"/>
  </conditionalFormatting>
  <printOptions gridLines="1" gridLinesSet="0"/>
  <pageMargins left="0.25" right="0.21" top="0.51" bottom="0.53" header="0.5" footer="0.42"/>
  <pageSetup scale="89" fitToHeight="0" orientation="portrait" r:id="rId1"/>
  <headerFooter alignWithMargins="0">
    <oddFooter>&amp;L&amp;"Times New Roman,Italic"&amp;9 21&amp;R&amp;"Times New Roman,Italic"&amp;9Charity Care in Washington Hospitals</oddFooter>
  </headerFooter>
  <rowBreaks count="2" manualBreakCount="2">
    <brk id="55" max="16383" man="1"/>
    <brk id="10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pageSetUpPr fitToPage="1"/>
  </sheetPr>
  <dimension ref="A1:J166"/>
  <sheetViews>
    <sheetView zoomScaleNormal="100" workbookViewId="0">
      <selection activeCell="C1" sqref="C1:G1048576"/>
    </sheetView>
  </sheetViews>
  <sheetFormatPr defaultColWidth="9.6640625" defaultRowHeight="12" customHeight="1"/>
  <cols>
    <col min="1" max="1" width="6" style="29" customWidth="1"/>
    <col min="2" max="2" width="28.4140625" customWidth="1"/>
    <col min="3" max="7" width="13.4140625" customWidth="1"/>
    <col min="8" max="8" width="10.33203125" customWidth="1"/>
    <col min="9" max="9" width="12.08203125" customWidth="1"/>
    <col min="10" max="10" width="2.08203125" customWidth="1"/>
  </cols>
  <sheetData>
    <row r="1" spans="1:9" ht="12" customHeight="1">
      <c r="B1" s="132" t="s">
        <v>246</v>
      </c>
    </row>
    <row r="2" spans="1:9" s="16" customFormat="1" ht="14">
      <c r="A2" s="399" t="s">
        <v>0</v>
      </c>
      <c r="B2" s="401" t="s">
        <v>178</v>
      </c>
      <c r="C2" s="401"/>
      <c r="D2" s="401"/>
      <c r="E2" s="401"/>
      <c r="F2" s="401"/>
      <c r="G2" s="401"/>
      <c r="H2" s="401"/>
      <c r="I2" s="401"/>
    </row>
    <row r="3" spans="1:9" s="16" customFormat="1" ht="12" customHeight="1" thickBot="1">
      <c r="A3" s="400"/>
      <c r="B3" s="402" t="s">
        <v>247</v>
      </c>
      <c r="C3" s="402"/>
      <c r="D3" s="402"/>
      <c r="E3" s="402"/>
      <c r="F3" s="402"/>
      <c r="G3" s="402"/>
      <c r="H3" s="402"/>
      <c r="I3" s="402"/>
    </row>
    <row r="4" spans="1:9" s="16" customFormat="1" ht="13.5" thickBot="1">
      <c r="A4" s="133"/>
      <c r="B4" s="403" t="s">
        <v>180</v>
      </c>
      <c r="C4" s="404"/>
      <c r="D4" s="404"/>
      <c r="E4" s="404"/>
      <c r="F4" s="404"/>
      <c r="G4" s="404"/>
      <c r="H4" s="404"/>
      <c r="I4" s="405"/>
    </row>
    <row r="5" spans="1:9" ht="65">
      <c r="A5" s="134" t="s">
        <v>181</v>
      </c>
      <c r="B5" s="135" t="s">
        <v>182</v>
      </c>
      <c r="C5" s="136" t="s">
        <v>183</v>
      </c>
      <c r="D5" s="136" t="s">
        <v>184</v>
      </c>
      <c r="E5" s="136" t="s">
        <v>185</v>
      </c>
      <c r="F5" s="136" t="s">
        <v>186</v>
      </c>
      <c r="G5" s="137" t="s">
        <v>187</v>
      </c>
      <c r="H5" s="136" t="s">
        <v>188</v>
      </c>
      <c r="I5" s="136" t="s">
        <v>189</v>
      </c>
    </row>
    <row r="6" spans="1:9" s="16" customFormat="1" ht="15" customHeight="1">
      <c r="A6" s="138"/>
      <c r="B6" s="139" t="s">
        <v>167</v>
      </c>
      <c r="C6" s="140"/>
      <c r="D6" s="140"/>
      <c r="E6" s="140"/>
      <c r="F6" s="140"/>
      <c r="G6" s="140"/>
      <c r="H6" s="140"/>
      <c r="I6" s="140"/>
    </row>
    <row r="7" spans="1:9" s="16" customFormat="1" ht="12" customHeight="1">
      <c r="A7" s="141">
        <v>183</v>
      </c>
      <c r="B7" s="142" t="s">
        <v>248</v>
      </c>
      <c r="C7" s="143">
        <v>563914034</v>
      </c>
      <c r="D7" s="143">
        <v>264479552</v>
      </c>
      <c r="E7" s="143">
        <v>132357021</v>
      </c>
      <c r="F7" s="143">
        <f t="shared" ref="F7:F27" si="0">C7-D7-E7</f>
        <v>167077461</v>
      </c>
      <c r="G7" s="143">
        <v>18256113</v>
      </c>
      <c r="H7" s="144">
        <f t="shared" ref="H7:H27" si="1">G7/C7</f>
        <v>3.2373929179425248E-2</v>
      </c>
      <c r="I7" s="144">
        <f t="shared" ref="I7:I27" si="2">G7/F7</f>
        <v>0.10926735952732727</v>
      </c>
    </row>
    <row r="8" spans="1:9" s="16" customFormat="1" ht="12" customHeight="1">
      <c r="A8" s="145">
        <v>904</v>
      </c>
      <c r="B8" s="146" t="s">
        <v>249</v>
      </c>
      <c r="C8" s="143">
        <v>98966959</v>
      </c>
      <c r="D8" s="143">
        <v>14120918</v>
      </c>
      <c r="E8" s="143">
        <v>31331440</v>
      </c>
      <c r="F8" s="143">
        <f t="shared" si="0"/>
        <v>53514601</v>
      </c>
      <c r="G8" s="143">
        <v>1942250</v>
      </c>
      <c r="H8" s="144">
        <f t="shared" si="1"/>
        <v>1.9625236741890796E-2</v>
      </c>
      <c r="I8" s="144">
        <f t="shared" si="2"/>
        <v>3.6293833154058271E-2</v>
      </c>
    </row>
    <row r="9" spans="1:9" s="16" customFormat="1" ht="12" customHeight="1">
      <c r="A9" s="141">
        <v>164</v>
      </c>
      <c r="B9" s="142" t="s">
        <v>10</v>
      </c>
      <c r="C9" s="143">
        <v>1172291459</v>
      </c>
      <c r="D9" s="143">
        <v>456272769</v>
      </c>
      <c r="E9" s="143">
        <v>81758369</v>
      </c>
      <c r="F9" s="143">
        <f t="shared" si="0"/>
        <v>634260321</v>
      </c>
      <c r="G9" s="143">
        <v>10483794</v>
      </c>
      <c r="H9" s="144">
        <f t="shared" si="1"/>
        <v>8.942992734027929E-3</v>
      </c>
      <c r="I9" s="144">
        <f t="shared" si="2"/>
        <v>1.6529165790271784E-2</v>
      </c>
    </row>
    <row r="10" spans="1:9" s="16" customFormat="1" ht="12" customHeight="1">
      <c r="A10" s="145">
        <v>29</v>
      </c>
      <c r="B10" s="142" t="s">
        <v>11</v>
      </c>
      <c r="C10" s="143">
        <v>1785909000</v>
      </c>
      <c r="D10" s="143">
        <v>482727995</v>
      </c>
      <c r="E10" s="143">
        <v>370915029</v>
      </c>
      <c r="F10" s="143">
        <f t="shared" si="0"/>
        <v>932265976</v>
      </c>
      <c r="G10" s="143">
        <v>219080000</v>
      </c>
      <c r="H10" s="144">
        <f t="shared" si="1"/>
        <v>0.12267142390793707</v>
      </c>
      <c r="I10" s="144">
        <f t="shared" si="2"/>
        <v>0.23499731368508078</v>
      </c>
    </row>
    <row r="11" spans="1:9" s="16" customFormat="1" ht="12" customHeight="1">
      <c r="A11" s="141">
        <v>126</v>
      </c>
      <c r="B11" s="142" t="s">
        <v>250</v>
      </c>
      <c r="C11" s="143">
        <v>316932909</v>
      </c>
      <c r="D11" s="143">
        <v>139362213</v>
      </c>
      <c r="E11" s="143">
        <v>53344220</v>
      </c>
      <c r="F11" s="143">
        <f t="shared" si="0"/>
        <v>124226476</v>
      </c>
      <c r="G11" s="143">
        <v>7784810</v>
      </c>
      <c r="H11" s="144">
        <f t="shared" si="1"/>
        <v>2.4562958843759579E-2</v>
      </c>
      <c r="I11" s="144">
        <f t="shared" si="2"/>
        <v>6.2666270916354419E-2</v>
      </c>
    </row>
    <row r="12" spans="1:9" s="16" customFormat="1" ht="12" customHeight="1">
      <c r="A12" s="147">
        <v>148</v>
      </c>
      <c r="B12" s="142" t="s">
        <v>109</v>
      </c>
      <c r="C12" s="143">
        <v>98448636</v>
      </c>
      <c r="D12" s="143">
        <v>44698285</v>
      </c>
      <c r="E12" s="143">
        <v>8553382</v>
      </c>
      <c r="F12" s="143">
        <f t="shared" si="0"/>
        <v>45196969</v>
      </c>
      <c r="G12" s="143">
        <v>0</v>
      </c>
      <c r="H12" s="144">
        <f t="shared" si="1"/>
        <v>0</v>
      </c>
      <c r="I12" s="144">
        <f t="shared" si="2"/>
        <v>0</v>
      </c>
    </row>
    <row r="13" spans="1:9" s="16" customFormat="1" ht="12" customHeight="1">
      <c r="A13" s="147">
        <v>919</v>
      </c>
      <c r="B13" s="142" t="s">
        <v>155</v>
      </c>
      <c r="C13" s="143">
        <v>16565605</v>
      </c>
      <c r="D13" s="143">
        <v>5098445</v>
      </c>
      <c r="E13" s="143">
        <v>7956805</v>
      </c>
      <c r="F13" s="143">
        <f t="shared" si="0"/>
        <v>3510355</v>
      </c>
      <c r="G13" s="143">
        <v>233761</v>
      </c>
      <c r="H13" s="144">
        <f t="shared" si="1"/>
        <v>1.4111226242567054E-2</v>
      </c>
      <c r="I13" s="144">
        <f t="shared" si="2"/>
        <v>6.6591840426395627E-2</v>
      </c>
    </row>
    <row r="14" spans="1:9" s="16" customFormat="1" ht="12" customHeight="1">
      <c r="A14" s="141">
        <v>130</v>
      </c>
      <c r="B14" s="142" t="s">
        <v>13</v>
      </c>
      <c r="C14" s="143">
        <v>844423781</v>
      </c>
      <c r="D14" s="143">
        <v>389823906</v>
      </c>
      <c r="E14" s="143">
        <v>59518918</v>
      </c>
      <c r="F14" s="143">
        <f t="shared" si="0"/>
        <v>395080957</v>
      </c>
      <c r="G14" s="143">
        <v>16575074</v>
      </c>
      <c r="H14" s="144">
        <f t="shared" si="1"/>
        <v>1.9628857420821502E-2</v>
      </c>
      <c r="I14" s="144">
        <f t="shared" si="2"/>
        <v>4.1953614079151887E-2</v>
      </c>
    </row>
    <row r="15" spans="1:9" s="16" customFormat="1" ht="12" customHeight="1">
      <c r="A15" s="145">
        <v>131</v>
      </c>
      <c r="B15" s="142" t="s">
        <v>14</v>
      </c>
      <c r="C15" s="143">
        <v>1126813499</v>
      </c>
      <c r="D15" s="143">
        <v>458794629</v>
      </c>
      <c r="E15" s="143">
        <v>46694557</v>
      </c>
      <c r="F15" s="143">
        <f t="shared" si="0"/>
        <v>621324313</v>
      </c>
      <c r="G15" s="143">
        <v>21743087</v>
      </c>
      <c r="H15" s="144">
        <f t="shared" si="1"/>
        <v>1.9296083175517585E-2</v>
      </c>
      <c r="I15" s="144">
        <f t="shared" si="2"/>
        <v>3.4994746777276042E-2</v>
      </c>
    </row>
    <row r="16" spans="1:9" s="16" customFormat="1" ht="12" customHeight="1">
      <c r="A16" s="138">
        <v>202</v>
      </c>
      <c r="B16" s="142" t="s">
        <v>251</v>
      </c>
      <c r="C16" s="143">
        <v>38396827</v>
      </c>
      <c r="D16" s="143">
        <v>21105332</v>
      </c>
      <c r="E16" s="143">
        <v>2344872</v>
      </c>
      <c r="F16" s="143">
        <f t="shared" si="0"/>
        <v>14946623</v>
      </c>
      <c r="G16" s="143">
        <v>566023</v>
      </c>
      <c r="H16" s="144">
        <f t="shared" si="1"/>
        <v>1.4741400376650914E-2</v>
      </c>
      <c r="I16" s="144">
        <f t="shared" si="2"/>
        <v>3.786962446299743E-2</v>
      </c>
    </row>
    <row r="17" spans="1:10" s="16" customFormat="1" ht="12" customHeight="1">
      <c r="A17" s="138">
        <v>35</v>
      </c>
      <c r="B17" s="142" t="s">
        <v>157</v>
      </c>
      <c r="C17" s="143">
        <v>124775295</v>
      </c>
      <c r="D17" s="143">
        <v>35981081</v>
      </c>
      <c r="E17" s="143">
        <v>13967242</v>
      </c>
      <c r="F17" s="143">
        <f t="shared" si="0"/>
        <v>74826972</v>
      </c>
      <c r="G17" s="143">
        <v>2572528</v>
      </c>
      <c r="H17" s="144">
        <f t="shared" si="1"/>
        <v>2.0617286458829851E-2</v>
      </c>
      <c r="I17" s="144">
        <f t="shared" si="2"/>
        <v>3.4379688650236974E-2</v>
      </c>
    </row>
    <row r="18" spans="1:10" s="16" customFormat="1" ht="12" customHeight="1">
      <c r="A18" s="138">
        <v>201</v>
      </c>
      <c r="B18" s="142" t="s">
        <v>16</v>
      </c>
      <c r="C18" s="143">
        <v>808172473</v>
      </c>
      <c r="D18" s="143">
        <v>228628397</v>
      </c>
      <c r="E18" s="143">
        <v>120182491</v>
      </c>
      <c r="F18" s="143">
        <f t="shared" si="0"/>
        <v>459361585</v>
      </c>
      <c r="G18" s="143">
        <v>22733136</v>
      </c>
      <c r="H18" s="144">
        <f t="shared" si="1"/>
        <v>2.8129064970021565E-2</v>
      </c>
      <c r="I18" s="144">
        <f t="shared" si="2"/>
        <v>4.9488543975656996E-2</v>
      </c>
    </row>
    <row r="19" spans="1:10" s="16" customFormat="1" ht="12" customHeight="1">
      <c r="A19" s="138">
        <v>204</v>
      </c>
      <c r="B19" s="142" t="s">
        <v>66</v>
      </c>
      <c r="C19" s="143">
        <v>625400663</v>
      </c>
      <c r="D19" s="143">
        <v>180343824</v>
      </c>
      <c r="E19" s="143">
        <v>58694539</v>
      </c>
      <c r="F19" s="143">
        <f t="shared" si="0"/>
        <v>386362300</v>
      </c>
      <c r="G19" s="143">
        <v>7940316</v>
      </c>
      <c r="H19" s="144">
        <f t="shared" si="1"/>
        <v>1.2696366457161878E-2</v>
      </c>
      <c r="I19" s="144">
        <f t="shared" si="2"/>
        <v>2.0551477201579967E-2</v>
      </c>
    </row>
    <row r="20" spans="1:10" s="16" customFormat="1" ht="12" customHeight="1">
      <c r="A20" s="138">
        <v>14</v>
      </c>
      <c r="B20" s="142" t="s">
        <v>80</v>
      </c>
      <c r="C20" s="143">
        <v>1664910732</v>
      </c>
      <c r="D20" s="143">
        <v>23379581</v>
      </c>
      <c r="E20" s="143">
        <v>761603159</v>
      </c>
      <c r="F20" s="143">
        <f t="shared" si="0"/>
        <v>879927992</v>
      </c>
      <c r="G20" s="143">
        <v>32837240</v>
      </c>
      <c r="H20" s="144">
        <f t="shared" si="1"/>
        <v>1.9723123509783468E-2</v>
      </c>
      <c r="I20" s="144">
        <f t="shared" si="2"/>
        <v>3.7318099092817587E-2</v>
      </c>
    </row>
    <row r="21" spans="1:10" s="16" customFormat="1" ht="12" customHeight="1">
      <c r="A21" s="138">
        <v>195</v>
      </c>
      <c r="B21" s="142" t="s">
        <v>252</v>
      </c>
      <c r="C21" s="143">
        <v>32022806</v>
      </c>
      <c r="D21" s="143">
        <v>15757740</v>
      </c>
      <c r="E21" s="143">
        <v>3133505</v>
      </c>
      <c r="F21" s="143">
        <f t="shared" si="0"/>
        <v>13131561</v>
      </c>
      <c r="G21" s="143">
        <v>397488</v>
      </c>
      <c r="H21" s="144">
        <f t="shared" si="1"/>
        <v>1.2412653656896901E-2</v>
      </c>
      <c r="I21" s="144">
        <f t="shared" si="2"/>
        <v>3.0269668625078162E-2</v>
      </c>
    </row>
    <row r="22" spans="1:10" s="16" customFormat="1" ht="12" customHeight="1">
      <c r="A22" s="138">
        <v>210</v>
      </c>
      <c r="B22" s="142" t="s">
        <v>253</v>
      </c>
      <c r="C22" s="143">
        <v>457048192</v>
      </c>
      <c r="D22" s="143">
        <v>139291612</v>
      </c>
      <c r="E22" s="143">
        <v>23680212</v>
      </c>
      <c r="F22" s="143">
        <f t="shared" si="0"/>
        <v>294076368</v>
      </c>
      <c r="G22" s="143">
        <v>7590187</v>
      </c>
      <c r="H22" s="144">
        <f t="shared" si="1"/>
        <v>1.6606973034475978E-2</v>
      </c>
      <c r="I22" s="144">
        <f t="shared" si="2"/>
        <v>2.5810258238771502E-2</v>
      </c>
    </row>
    <row r="23" spans="1:10" s="16" customFormat="1" ht="12" customHeight="1">
      <c r="A23" s="147">
        <v>1</v>
      </c>
      <c r="B23" s="142" t="s">
        <v>159</v>
      </c>
      <c r="C23" s="143">
        <v>3181049565</v>
      </c>
      <c r="D23" s="143">
        <v>1074968701</v>
      </c>
      <c r="E23" s="143">
        <v>409788774</v>
      </c>
      <c r="F23" s="143">
        <f t="shared" si="0"/>
        <v>1696292090</v>
      </c>
      <c r="G23" s="143">
        <v>60164608</v>
      </c>
      <c r="H23" s="144">
        <f t="shared" si="1"/>
        <v>1.891344563189791E-2</v>
      </c>
      <c r="I23" s="144">
        <f t="shared" si="2"/>
        <v>3.5468306640514959E-2</v>
      </c>
    </row>
    <row r="24" spans="1:10" s="16" customFormat="1" ht="12" customHeight="1">
      <c r="A24" s="147">
        <v>3</v>
      </c>
      <c r="B24" s="142" t="s">
        <v>81</v>
      </c>
      <c r="C24" s="143">
        <v>1446599051</v>
      </c>
      <c r="D24" s="143">
        <v>758106810</v>
      </c>
      <c r="E24" s="143">
        <v>118392608</v>
      </c>
      <c r="F24" s="143">
        <f t="shared" si="0"/>
        <v>570099633</v>
      </c>
      <c r="G24" s="143">
        <v>32870680</v>
      </c>
      <c r="H24" s="144">
        <f t="shared" si="1"/>
        <v>2.2722730239092354E-2</v>
      </c>
      <c r="I24" s="144">
        <f t="shared" si="2"/>
        <v>5.7657781372400921E-2</v>
      </c>
    </row>
    <row r="25" spans="1:10" s="16" customFormat="1" ht="12" customHeight="1">
      <c r="A25" s="148">
        <v>128</v>
      </c>
      <c r="B25" s="142" t="s">
        <v>17</v>
      </c>
      <c r="C25" s="143">
        <v>1765565477</v>
      </c>
      <c r="D25" s="143">
        <v>423337997</v>
      </c>
      <c r="E25" s="143">
        <v>216862087</v>
      </c>
      <c r="F25" s="143">
        <f t="shared" si="0"/>
        <v>1125365393</v>
      </c>
      <c r="G25" s="143">
        <v>48925455</v>
      </c>
      <c r="H25" s="144">
        <f t="shared" si="1"/>
        <v>2.7710926407064088E-2</v>
      </c>
      <c r="I25" s="144">
        <f t="shared" si="2"/>
        <v>4.3475172867698093E-2</v>
      </c>
    </row>
    <row r="26" spans="1:10" s="16" customFormat="1" ht="12" customHeight="1">
      <c r="A26" s="147">
        <v>155</v>
      </c>
      <c r="B26" s="142" t="s">
        <v>18</v>
      </c>
      <c r="C26" s="143">
        <v>1255937307</v>
      </c>
      <c r="D26" s="143">
        <v>187528614</v>
      </c>
      <c r="E26" s="143">
        <v>63049221</v>
      </c>
      <c r="F26" s="143">
        <f t="shared" si="0"/>
        <v>1005359472</v>
      </c>
      <c r="G26" s="143">
        <v>24639644</v>
      </c>
      <c r="H26" s="144">
        <f t="shared" si="1"/>
        <v>1.9618530210600713E-2</v>
      </c>
      <c r="I26" s="144">
        <f t="shared" si="2"/>
        <v>2.4508292492618003E-2</v>
      </c>
    </row>
    <row r="27" spans="1:10" s="16" customFormat="1" ht="12" customHeight="1">
      <c r="A27" s="147">
        <v>10</v>
      </c>
      <c r="B27" s="142" t="s">
        <v>19</v>
      </c>
      <c r="C27" s="143">
        <v>1873202028</v>
      </c>
      <c r="D27" s="143">
        <v>780185777</v>
      </c>
      <c r="E27" s="143">
        <v>62095273</v>
      </c>
      <c r="F27" s="143">
        <f t="shared" si="0"/>
        <v>1030920978</v>
      </c>
      <c r="G27" s="143">
        <v>26791783</v>
      </c>
      <c r="H27" s="144">
        <f t="shared" si="1"/>
        <v>1.4302666022951797E-2</v>
      </c>
      <c r="I27" s="144">
        <f t="shared" si="2"/>
        <v>2.5988202366369926E-2</v>
      </c>
    </row>
    <row r="28" spans="1:10" s="16" customFormat="1" ht="12" customHeight="1">
      <c r="A28" s="147"/>
      <c r="B28" s="149"/>
      <c r="C28" s="150"/>
      <c r="D28" s="150"/>
      <c r="E28" s="150"/>
      <c r="F28" s="150"/>
      <c r="G28" s="151"/>
      <c r="H28" s="152"/>
      <c r="I28" s="152"/>
    </row>
    <row r="29" spans="1:10" s="16" customFormat="1" ht="12" customHeight="1">
      <c r="A29" s="138"/>
      <c r="B29" s="153" t="s">
        <v>20</v>
      </c>
      <c r="C29" s="154">
        <f>SUM(C7:C27)</f>
        <v>19297346298</v>
      </c>
      <c r="D29" s="154">
        <f>SUM(D7:D27)</f>
        <v>6123994178</v>
      </c>
      <c r="E29" s="154">
        <f>SUM(E7:E27)</f>
        <v>2646223724</v>
      </c>
      <c r="F29" s="154">
        <f>SUM(F7:F27)</f>
        <v>10527128396</v>
      </c>
      <c r="G29" s="154">
        <f>SUM(G7:G27)</f>
        <v>564127977</v>
      </c>
      <c r="H29" s="155">
        <f>G29/C29</f>
        <v>2.9233448386551827E-2</v>
      </c>
      <c r="I29" s="155">
        <f>G29/F29</f>
        <v>5.358802094732236E-2</v>
      </c>
    </row>
    <row r="30" spans="1:10" s="16" customFormat="1" ht="12" customHeight="1">
      <c r="A30" s="147"/>
      <c r="B30" s="156"/>
      <c r="C30" s="157"/>
      <c r="D30" s="157"/>
      <c r="E30" s="157"/>
      <c r="F30" s="157"/>
      <c r="G30" s="157"/>
      <c r="H30" s="144"/>
      <c r="I30" s="144"/>
      <c r="J30" s="158"/>
    </row>
    <row r="31" spans="1:10" s="16" customFormat="1" ht="12" customHeight="1">
      <c r="A31" s="138"/>
      <c r="B31" s="159" t="s">
        <v>254</v>
      </c>
      <c r="C31" s="160"/>
      <c r="D31" s="157"/>
      <c r="E31" s="157"/>
      <c r="F31" s="157"/>
      <c r="G31" s="157"/>
      <c r="H31" s="156"/>
      <c r="I31" s="156"/>
      <c r="J31" s="158"/>
    </row>
    <row r="32" spans="1:10" s="16" customFormat="1" ht="12" customHeight="1">
      <c r="A32" s="147">
        <v>106</v>
      </c>
      <c r="B32" s="161" t="s">
        <v>21</v>
      </c>
      <c r="C32" s="143">
        <v>89025964</v>
      </c>
      <c r="D32" s="143">
        <v>34302542</v>
      </c>
      <c r="E32" s="143">
        <v>16138610</v>
      </c>
      <c r="F32" s="143">
        <f t="shared" ref="F32:F51" si="3">C32-D32-E32</f>
        <v>38584812</v>
      </c>
      <c r="G32" s="143">
        <v>1600526</v>
      </c>
      <c r="H32" s="144">
        <f t="shared" ref="H32:H49" si="4">G32/C32</f>
        <v>1.7978193417821343E-2</v>
      </c>
      <c r="I32" s="144">
        <f t="shared" ref="I32:I49" si="5">G32/F32</f>
        <v>4.1480725628519323E-2</v>
      </c>
      <c r="J32" s="158"/>
    </row>
    <row r="33" spans="1:10" s="16" customFormat="1" ht="12" customHeight="1">
      <c r="A33" s="147">
        <v>54</v>
      </c>
      <c r="B33" s="162" t="s">
        <v>130</v>
      </c>
      <c r="C33" s="406" t="s">
        <v>169</v>
      </c>
      <c r="D33" s="407"/>
      <c r="E33" s="407"/>
      <c r="F33" s="407"/>
      <c r="G33" s="407"/>
      <c r="H33" s="407"/>
      <c r="I33" s="407"/>
    </row>
    <row r="34" spans="1:10" s="16" customFormat="1" ht="12" customHeight="1">
      <c r="A34" s="145">
        <v>142</v>
      </c>
      <c r="B34" s="161" t="s">
        <v>22</v>
      </c>
      <c r="C34" s="143">
        <v>1177670173</v>
      </c>
      <c r="D34" s="143">
        <v>605385470</v>
      </c>
      <c r="E34" s="143">
        <v>142864460</v>
      </c>
      <c r="F34" s="143">
        <f t="shared" si="3"/>
        <v>429420243</v>
      </c>
      <c r="G34" s="143">
        <v>26820776</v>
      </c>
      <c r="H34" s="144">
        <f t="shared" ref="H34:H42" si="6">G34/C34</f>
        <v>2.2774437711771782E-2</v>
      </c>
      <c r="I34" s="144">
        <f t="shared" ref="I34:I42" si="7">G34/F34</f>
        <v>6.245810819868592E-2</v>
      </c>
      <c r="J34" s="158"/>
    </row>
    <row r="35" spans="1:10" s="16" customFormat="1" ht="12" customHeight="1">
      <c r="A35" s="141">
        <v>134</v>
      </c>
      <c r="B35" s="161" t="s">
        <v>23</v>
      </c>
      <c r="C35" s="143">
        <v>191011133</v>
      </c>
      <c r="D35" s="143">
        <v>75684487</v>
      </c>
      <c r="E35" s="143">
        <v>11530485</v>
      </c>
      <c r="F35" s="143">
        <f t="shared" si="3"/>
        <v>103796161</v>
      </c>
      <c r="G35" s="143">
        <v>1597244</v>
      </c>
      <c r="H35" s="144">
        <f t="shared" si="6"/>
        <v>8.3620466247901898E-3</v>
      </c>
      <c r="I35" s="144">
        <f t="shared" si="7"/>
        <v>1.53882762581171E-2</v>
      </c>
      <c r="J35" s="158"/>
    </row>
    <row r="36" spans="1:10" s="16" customFormat="1" ht="12" customHeight="1">
      <c r="A36" s="141">
        <v>85</v>
      </c>
      <c r="B36" s="161" t="s">
        <v>101</v>
      </c>
      <c r="C36" s="143">
        <v>143588956</v>
      </c>
      <c r="D36" s="143">
        <v>72208024</v>
      </c>
      <c r="E36" s="143">
        <v>13561406</v>
      </c>
      <c r="F36" s="143">
        <f t="shared" si="3"/>
        <v>57819526</v>
      </c>
      <c r="G36" s="143">
        <v>5659421</v>
      </c>
      <c r="H36" s="144">
        <f t="shared" si="6"/>
        <v>3.9414041007443494E-2</v>
      </c>
      <c r="I36" s="144">
        <f t="shared" si="7"/>
        <v>9.7880792035548683E-2</v>
      </c>
      <c r="J36" s="158"/>
    </row>
    <row r="37" spans="1:10" s="16" customFormat="1" ht="12" customHeight="1">
      <c r="A37" s="141">
        <v>175</v>
      </c>
      <c r="B37" s="161" t="s">
        <v>24</v>
      </c>
      <c r="C37" s="143">
        <v>557727503</v>
      </c>
      <c r="D37" s="143">
        <v>0</v>
      </c>
      <c r="E37" s="143">
        <v>348708318</v>
      </c>
      <c r="F37" s="143">
        <f t="shared" si="3"/>
        <v>209019185</v>
      </c>
      <c r="G37" s="143">
        <v>3451173</v>
      </c>
      <c r="H37" s="144">
        <f t="shared" si="6"/>
        <v>6.1879196945394321E-3</v>
      </c>
      <c r="I37" s="144">
        <f t="shared" si="7"/>
        <v>1.6511273833547863E-2</v>
      </c>
      <c r="J37" s="158"/>
    </row>
    <row r="38" spans="1:10" s="16" customFormat="1" ht="12" customHeight="1">
      <c r="A38" s="145">
        <v>81</v>
      </c>
      <c r="B38" s="161" t="s">
        <v>112</v>
      </c>
      <c r="C38" s="143">
        <v>1478358861</v>
      </c>
      <c r="D38" s="143">
        <v>632883530</v>
      </c>
      <c r="E38" s="143">
        <v>282705728</v>
      </c>
      <c r="F38" s="143">
        <f t="shared" si="3"/>
        <v>562769603</v>
      </c>
      <c r="G38" s="143">
        <v>46777937</v>
      </c>
      <c r="H38" s="144">
        <f t="shared" si="6"/>
        <v>3.164180107687669E-2</v>
      </c>
      <c r="I38" s="144">
        <f t="shared" si="7"/>
        <v>8.3120937503797621E-2</v>
      </c>
      <c r="J38" s="158"/>
    </row>
    <row r="39" spans="1:10" s="16" customFormat="1" ht="12" customHeight="1">
      <c r="A39" s="147">
        <v>38</v>
      </c>
      <c r="B39" s="161" t="s">
        <v>113</v>
      </c>
      <c r="C39" s="143">
        <v>242927182</v>
      </c>
      <c r="D39" s="143">
        <v>140429450</v>
      </c>
      <c r="E39" s="143">
        <v>30546291</v>
      </c>
      <c r="F39" s="143">
        <f t="shared" si="3"/>
        <v>71951441</v>
      </c>
      <c r="G39" s="143">
        <v>8903075</v>
      </c>
      <c r="H39" s="144">
        <f t="shared" si="6"/>
        <v>3.6649151102407303E-2</v>
      </c>
      <c r="I39" s="144">
        <f t="shared" si="7"/>
        <v>0.12373727164130041</v>
      </c>
      <c r="J39" s="158"/>
    </row>
    <row r="40" spans="1:10" s="16" customFormat="1" ht="12" customHeight="1">
      <c r="A40" s="147">
        <v>211</v>
      </c>
      <c r="B40" s="161" t="s">
        <v>255</v>
      </c>
      <c r="C40" s="143">
        <v>12627130</v>
      </c>
      <c r="D40" s="143">
        <v>1491930</v>
      </c>
      <c r="E40" s="143">
        <v>523179</v>
      </c>
      <c r="F40" s="143">
        <f t="shared" si="3"/>
        <v>10612021</v>
      </c>
      <c r="G40" s="143">
        <v>508862</v>
      </c>
      <c r="H40" s="144">
        <f t="shared" si="6"/>
        <v>4.0299102012888124E-2</v>
      </c>
      <c r="I40" s="144">
        <f t="shared" si="7"/>
        <v>4.7951469376097164E-2</v>
      </c>
      <c r="J40" s="158"/>
    </row>
    <row r="41" spans="1:10" s="16" customFormat="1" ht="12" customHeight="1">
      <c r="A41" s="145">
        <v>145</v>
      </c>
      <c r="B41" s="163" t="s">
        <v>256</v>
      </c>
      <c r="C41" s="143">
        <v>980573217</v>
      </c>
      <c r="D41" s="143">
        <v>484087367</v>
      </c>
      <c r="E41" s="143">
        <v>136270507</v>
      </c>
      <c r="F41" s="143">
        <f t="shared" si="3"/>
        <v>360215343</v>
      </c>
      <c r="G41" s="143">
        <v>30861196</v>
      </c>
      <c r="H41" s="144">
        <f t="shared" si="6"/>
        <v>3.1472607516670525E-2</v>
      </c>
      <c r="I41" s="144">
        <f t="shared" si="7"/>
        <v>8.5674296222301674E-2</v>
      </c>
      <c r="J41" s="158"/>
    </row>
    <row r="42" spans="1:10" s="16" customFormat="1" ht="12" customHeight="1">
      <c r="A42" s="141">
        <v>84</v>
      </c>
      <c r="B42" s="161" t="s">
        <v>160</v>
      </c>
      <c r="C42" s="143">
        <v>1680995399</v>
      </c>
      <c r="D42" s="143">
        <v>738501153</v>
      </c>
      <c r="E42" s="143">
        <v>244869788</v>
      </c>
      <c r="F42" s="143">
        <f t="shared" si="3"/>
        <v>697624458</v>
      </c>
      <c r="G42" s="143">
        <v>76096633</v>
      </c>
      <c r="H42" s="144">
        <f t="shared" si="6"/>
        <v>4.5268793147957925E-2</v>
      </c>
      <c r="I42" s="144">
        <f t="shared" si="7"/>
        <v>0.10907965184901817</v>
      </c>
      <c r="J42" s="158"/>
    </row>
    <row r="43" spans="1:10" s="16" customFormat="1" ht="12" customHeight="1">
      <c r="A43" s="141">
        <v>209</v>
      </c>
      <c r="B43" s="161" t="s">
        <v>103</v>
      </c>
      <c r="C43" s="143">
        <v>458347699</v>
      </c>
      <c r="D43" s="143">
        <v>178538668</v>
      </c>
      <c r="E43" s="143">
        <v>45343946</v>
      </c>
      <c r="F43" s="143">
        <f t="shared" si="3"/>
        <v>234465085</v>
      </c>
      <c r="G43" s="143">
        <v>10485542</v>
      </c>
      <c r="H43" s="144">
        <f t="shared" si="4"/>
        <v>2.2876829147123089E-2</v>
      </c>
      <c r="I43" s="144">
        <f t="shared" si="5"/>
        <v>4.4721123403085795E-2</v>
      </c>
      <c r="J43" s="158"/>
    </row>
    <row r="44" spans="1:10" s="16" customFormat="1" ht="12" customHeight="1">
      <c r="A44" s="141">
        <v>132</v>
      </c>
      <c r="B44" s="161" t="s">
        <v>25</v>
      </c>
      <c r="C44" s="143">
        <v>611691865</v>
      </c>
      <c r="D44" s="143">
        <v>189164451</v>
      </c>
      <c r="E44" s="143">
        <v>127769391</v>
      </c>
      <c r="F44" s="143">
        <f t="shared" si="3"/>
        <v>294758023</v>
      </c>
      <c r="G44" s="143">
        <v>24011304</v>
      </c>
      <c r="H44" s="144">
        <f t="shared" si="4"/>
        <v>3.9253920762866448E-2</v>
      </c>
      <c r="I44" s="144">
        <f t="shared" si="5"/>
        <v>8.1461070187731577E-2</v>
      </c>
      <c r="J44" s="158"/>
    </row>
    <row r="45" spans="1:10" s="16" customFormat="1" ht="12" customHeight="1">
      <c r="A45" s="145">
        <v>32</v>
      </c>
      <c r="B45" s="161" t="s">
        <v>26</v>
      </c>
      <c r="C45" s="143">
        <v>2213050521</v>
      </c>
      <c r="D45" s="143">
        <v>716226344</v>
      </c>
      <c r="E45" s="143">
        <v>341599519</v>
      </c>
      <c r="F45" s="143">
        <f t="shared" si="3"/>
        <v>1155224658</v>
      </c>
      <c r="G45" s="143">
        <v>47830124</v>
      </c>
      <c r="H45" s="144">
        <f t="shared" si="4"/>
        <v>2.1612757389012176E-2</v>
      </c>
      <c r="I45" s="144">
        <f t="shared" si="5"/>
        <v>4.140330945048093E-2</v>
      </c>
      <c r="J45" s="158"/>
    </row>
    <row r="46" spans="1:10" s="16" customFormat="1" ht="12" customHeight="1">
      <c r="A46" s="145">
        <v>207</v>
      </c>
      <c r="B46" s="161" t="s">
        <v>75</v>
      </c>
      <c r="C46" s="143">
        <v>753869652</v>
      </c>
      <c r="D46" s="143">
        <v>375418777</v>
      </c>
      <c r="E46" s="143">
        <v>121361873</v>
      </c>
      <c r="F46" s="143">
        <f t="shared" si="3"/>
        <v>257089002</v>
      </c>
      <c r="G46" s="143">
        <v>10602226</v>
      </c>
      <c r="H46" s="144">
        <f t="shared" si="4"/>
        <v>1.4063738965844456E-2</v>
      </c>
      <c r="I46" s="144">
        <f t="shared" si="5"/>
        <v>4.1239515955645588E-2</v>
      </c>
      <c r="J46" s="158"/>
    </row>
    <row r="47" spans="1:10" s="16" customFormat="1" ht="12" customHeight="1">
      <c r="A47" s="141">
        <v>138</v>
      </c>
      <c r="B47" s="163" t="s">
        <v>104</v>
      </c>
      <c r="C47" s="143">
        <v>680697957</v>
      </c>
      <c r="D47" s="143">
        <v>296152684</v>
      </c>
      <c r="E47" s="143">
        <v>92057777</v>
      </c>
      <c r="F47" s="143">
        <f t="shared" si="3"/>
        <v>292487496</v>
      </c>
      <c r="G47" s="143">
        <v>20771217</v>
      </c>
      <c r="H47" s="144">
        <f t="shared" si="4"/>
        <v>3.0514586956517046E-2</v>
      </c>
      <c r="I47" s="144">
        <f t="shared" si="5"/>
        <v>7.1015743524297528E-2</v>
      </c>
      <c r="J47" s="158"/>
    </row>
    <row r="48" spans="1:10" s="16" customFormat="1" ht="12" customHeight="1">
      <c r="A48" s="141">
        <v>176</v>
      </c>
      <c r="B48" s="161" t="s">
        <v>65</v>
      </c>
      <c r="C48" s="143">
        <v>2466841800</v>
      </c>
      <c r="D48" s="143">
        <v>571662502</v>
      </c>
      <c r="E48" s="143">
        <v>615054940</v>
      </c>
      <c r="F48" s="143">
        <f t="shared" si="3"/>
        <v>1280124358</v>
      </c>
      <c r="G48" s="143">
        <v>105312940</v>
      </c>
      <c r="H48" s="144">
        <f t="shared" si="4"/>
        <v>4.2691404045447912E-2</v>
      </c>
      <c r="I48" s="144">
        <f t="shared" si="5"/>
        <v>8.2267741678265921E-2</v>
      </c>
      <c r="J48" s="158"/>
    </row>
    <row r="49" spans="1:10" s="16" customFormat="1" ht="12" customHeight="1">
      <c r="A49" s="141">
        <v>206</v>
      </c>
      <c r="B49" s="161" t="s">
        <v>257</v>
      </c>
      <c r="C49" s="143">
        <v>85851400</v>
      </c>
      <c r="D49" s="143">
        <v>30383125</v>
      </c>
      <c r="E49" s="143">
        <v>13155678</v>
      </c>
      <c r="F49" s="143">
        <f t="shared" si="3"/>
        <v>42312597</v>
      </c>
      <c r="G49" s="143">
        <v>3682086</v>
      </c>
      <c r="H49" s="144">
        <f t="shared" si="4"/>
        <v>4.2889061797477965E-2</v>
      </c>
      <c r="I49" s="144">
        <f t="shared" si="5"/>
        <v>8.7021035366843594E-2</v>
      </c>
      <c r="J49" s="158"/>
    </row>
    <row r="50" spans="1:10" s="16" customFormat="1" ht="12" customHeight="1">
      <c r="A50" s="147">
        <v>104</v>
      </c>
      <c r="B50" s="162" t="s">
        <v>27</v>
      </c>
      <c r="C50" s="406" t="s">
        <v>169</v>
      </c>
      <c r="D50" s="407"/>
      <c r="E50" s="407"/>
      <c r="F50" s="407"/>
      <c r="G50" s="407"/>
      <c r="H50" s="407"/>
      <c r="I50" s="407"/>
    </row>
    <row r="51" spans="1:10" s="16" customFormat="1" ht="12" customHeight="1">
      <c r="A51" s="141">
        <v>156</v>
      </c>
      <c r="B51" s="161" t="s">
        <v>258</v>
      </c>
      <c r="C51" s="143">
        <v>186548295</v>
      </c>
      <c r="D51" s="143">
        <v>83046414</v>
      </c>
      <c r="E51" s="143">
        <v>11906676</v>
      </c>
      <c r="F51" s="143">
        <f t="shared" si="3"/>
        <v>91595205</v>
      </c>
      <c r="G51" s="143">
        <v>2684993</v>
      </c>
      <c r="H51" s="144">
        <f t="shared" ref="H51" si="8">G51/C51</f>
        <v>1.4393018172586354E-2</v>
      </c>
      <c r="I51" s="144">
        <f t="shared" ref="I51" si="9">G51/F51</f>
        <v>2.9313685143234298E-2</v>
      </c>
      <c r="J51" s="158"/>
    </row>
    <row r="52" spans="1:10" s="16" customFormat="1" ht="12" customHeight="1">
      <c r="A52" s="141"/>
      <c r="B52" s="149"/>
      <c r="C52" s="150"/>
      <c r="D52" s="150"/>
      <c r="E52" s="150"/>
      <c r="F52" s="150"/>
      <c r="G52" s="150"/>
      <c r="H52" s="152"/>
      <c r="I52" s="152"/>
    </row>
    <row r="53" spans="1:10" s="16" customFormat="1" ht="12" customHeight="1">
      <c r="A53" s="138"/>
      <c r="B53" s="153" t="s">
        <v>29</v>
      </c>
      <c r="C53" s="154">
        <f>SUM(C32:C51)</f>
        <v>14011404707</v>
      </c>
      <c r="D53" s="154">
        <f>SUM(D32:D51)</f>
        <v>5225566918</v>
      </c>
      <c r="E53" s="154">
        <f>SUM(E32:E51)</f>
        <v>2595968572</v>
      </c>
      <c r="F53" s="154">
        <f>SUM(F32:F51)</f>
        <v>6189869217</v>
      </c>
      <c r="G53" s="154">
        <f>SUM(G32:G51)</f>
        <v>427657275</v>
      </c>
      <c r="H53" s="155">
        <f>G53/C53</f>
        <v>3.0522084255145767E-2</v>
      </c>
      <c r="I53" s="155">
        <f>G53/F53</f>
        <v>6.9089872500936234E-2</v>
      </c>
    </row>
    <row r="54" spans="1:10" s="16" customFormat="1" ht="12.75" customHeight="1">
      <c r="A54" s="399"/>
      <c r="B54" s="408"/>
      <c r="C54" s="409"/>
      <c r="D54" s="409"/>
      <c r="E54" s="409"/>
      <c r="F54" s="409"/>
      <c r="G54" s="409"/>
      <c r="H54" s="409"/>
      <c r="I54" s="409"/>
    </row>
    <row r="55" spans="1:10" s="16" customFormat="1" ht="14">
      <c r="A55" s="399"/>
      <c r="B55" s="401" t="s">
        <v>178</v>
      </c>
      <c r="C55" s="401"/>
      <c r="D55" s="401"/>
      <c r="E55" s="401"/>
      <c r="F55" s="401"/>
      <c r="G55" s="401"/>
      <c r="H55" s="401"/>
      <c r="I55" s="401"/>
    </row>
    <row r="56" spans="1:10" s="16" customFormat="1" ht="12" customHeight="1" thickBot="1">
      <c r="A56" s="138"/>
      <c r="B56" s="402" t="s">
        <v>247</v>
      </c>
      <c r="C56" s="402"/>
      <c r="D56" s="402"/>
      <c r="E56" s="402"/>
      <c r="F56" s="402"/>
      <c r="G56" s="402"/>
      <c r="H56" s="402"/>
      <c r="I56" s="402"/>
    </row>
    <row r="57" spans="1:10" s="16" customFormat="1" ht="13.5" thickBot="1">
      <c r="A57" s="133"/>
      <c r="B57" s="403" t="s">
        <v>180</v>
      </c>
      <c r="C57" s="404"/>
      <c r="D57" s="404"/>
      <c r="E57" s="404"/>
      <c r="F57" s="404"/>
      <c r="G57" s="404"/>
      <c r="H57" s="404"/>
      <c r="I57" s="405"/>
    </row>
    <row r="58" spans="1:10" ht="65">
      <c r="A58" s="134" t="s">
        <v>181</v>
      </c>
      <c r="B58" s="135" t="s">
        <v>182</v>
      </c>
      <c r="C58" s="136" t="s">
        <v>183</v>
      </c>
      <c r="D58" s="136" t="s">
        <v>184</v>
      </c>
      <c r="E58" s="136" t="s">
        <v>185</v>
      </c>
      <c r="F58" s="136" t="s">
        <v>186</v>
      </c>
      <c r="G58" s="137" t="s">
        <v>187</v>
      </c>
      <c r="H58" s="136" t="s">
        <v>188</v>
      </c>
      <c r="I58" s="136" t="s">
        <v>189</v>
      </c>
    </row>
    <row r="59" spans="1:10" s="16" customFormat="1" ht="12" customHeight="1">
      <c r="A59" s="138"/>
      <c r="B59" s="164" t="s">
        <v>79</v>
      </c>
      <c r="C59" s="157"/>
      <c r="D59" s="157"/>
      <c r="E59" s="157"/>
      <c r="F59" s="157"/>
      <c r="G59" s="157"/>
      <c r="H59" s="156"/>
      <c r="I59" s="156"/>
      <c r="J59" s="158"/>
    </row>
    <row r="60" spans="1:10" s="16" customFormat="1" ht="12" customHeight="1">
      <c r="A60" s="147">
        <v>197</v>
      </c>
      <c r="B60" s="161" t="s">
        <v>259</v>
      </c>
      <c r="C60" s="143">
        <v>389450415</v>
      </c>
      <c r="D60" s="143">
        <v>150045543</v>
      </c>
      <c r="E60" s="143">
        <v>10510572</v>
      </c>
      <c r="F60" s="143">
        <f t="shared" ref="F60:F73" si="10">C60-D60-E60</f>
        <v>228894300</v>
      </c>
      <c r="G60" s="143">
        <v>3267105</v>
      </c>
      <c r="H60" s="144">
        <f t="shared" ref="H60:H73" si="11">G60/C60</f>
        <v>8.3890140417490627E-3</v>
      </c>
      <c r="I60" s="144">
        <f t="shared" ref="I60:I73" si="12">G60/F60</f>
        <v>1.4273422273949154E-2</v>
      </c>
      <c r="J60" s="158"/>
    </row>
    <row r="61" spans="1:10" s="16" customFormat="1" ht="12" customHeight="1">
      <c r="A61" s="147">
        <v>63</v>
      </c>
      <c r="B61" s="161" t="s">
        <v>31</v>
      </c>
      <c r="C61" s="143">
        <v>335568966</v>
      </c>
      <c r="D61" s="143">
        <v>142498960</v>
      </c>
      <c r="E61" s="143">
        <v>73171238</v>
      </c>
      <c r="F61" s="143">
        <f t="shared" si="10"/>
        <v>119898768</v>
      </c>
      <c r="G61" s="143">
        <v>3893582</v>
      </c>
      <c r="H61" s="144">
        <f t="shared" si="11"/>
        <v>1.160292635642594E-2</v>
      </c>
      <c r="I61" s="144">
        <f t="shared" si="12"/>
        <v>3.2473911658541812E-2</v>
      </c>
      <c r="J61" s="158"/>
    </row>
    <row r="62" spans="1:10" s="16" customFormat="1" ht="12" customHeight="1">
      <c r="A62" s="141">
        <v>8</v>
      </c>
      <c r="B62" s="161" t="s">
        <v>260</v>
      </c>
      <c r="C62" s="143">
        <v>30128851.350000001</v>
      </c>
      <c r="D62" s="143">
        <v>14132623</v>
      </c>
      <c r="E62" s="143">
        <v>6029488</v>
      </c>
      <c r="F62" s="143">
        <f t="shared" si="10"/>
        <v>9966740.3500000015</v>
      </c>
      <c r="G62" s="143">
        <v>813434.97</v>
      </c>
      <c r="H62" s="144">
        <f t="shared" si="11"/>
        <v>2.6998539059803883E-2</v>
      </c>
      <c r="I62" s="144">
        <f t="shared" si="12"/>
        <v>8.1614945452050419E-2</v>
      </c>
      <c r="J62" s="158"/>
    </row>
    <row r="63" spans="1:10" s="16" customFormat="1" ht="12" customHeight="1">
      <c r="A63" s="141">
        <v>208</v>
      </c>
      <c r="B63" s="161" t="s">
        <v>78</v>
      </c>
      <c r="C63" s="143">
        <v>523690883</v>
      </c>
      <c r="D63" s="143">
        <v>197921868</v>
      </c>
      <c r="E63" s="143">
        <v>118392872</v>
      </c>
      <c r="F63" s="143">
        <f t="shared" si="10"/>
        <v>207376143</v>
      </c>
      <c r="G63" s="143">
        <v>23810335</v>
      </c>
      <c r="H63" s="144">
        <f t="shared" si="11"/>
        <v>4.5466392050976377E-2</v>
      </c>
      <c r="I63" s="144">
        <f t="shared" si="12"/>
        <v>0.11481713689698626</v>
      </c>
      <c r="J63" s="158"/>
    </row>
    <row r="64" spans="1:10" s="16" customFormat="1" ht="12" customHeight="1">
      <c r="A64" s="141">
        <v>152</v>
      </c>
      <c r="B64" s="161" t="s">
        <v>32</v>
      </c>
      <c r="C64" s="143">
        <v>151631742</v>
      </c>
      <c r="D64" s="143">
        <v>65563260</v>
      </c>
      <c r="E64" s="143">
        <v>30362728</v>
      </c>
      <c r="F64" s="143">
        <f t="shared" si="10"/>
        <v>55705754</v>
      </c>
      <c r="G64" s="143">
        <v>4221014</v>
      </c>
      <c r="H64" s="144">
        <f t="shared" si="11"/>
        <v>2.7837271697373232E-2</v>
      </c>
      <c r="I64" s="144">
        <f t="shared" si="12"/>
        <v>7.5773393175864748E-2</v>
      </c>
      <c r="J64" s="158"/>
    </row>
    <row r="65" spans="1:10" s="16" customFormat="1" ht="12" customHeight="1">
      <c r="A65" s="141">
        <v>173</v>
      </c>
      <c r="B65" s="161" t="s">
        <v>33</v>
      </c>
      <c r="C65" s="143">
        <v>29214759</v>
      </c>
      <c r="D65" s="143">
        <v>15267222</v>
      </c>
      <c r="E65" s="143">
        <v>1304684</v>
      </c>
      <c r="F65" s="143">
        <f t="shared" si="10"/>
        <v>12642853</v>
      </c>
      <c r="G65" s="143">
        <v>302580</v>
      </c>
      <c r="H65" s="144">
        <f t="shared" si="11"/>
        <v>1.0357093823707393E-2</v>
      </c>
      <c r="I65" s="144">
        <f t="shared" si="12"/>
        <v>2.3932889198347872E-2</v>
      </c>
      <c r="J65" s="158"/>
    </row>
    <row r="66" spans="1:10" s="16" customFormat="1" ht="12" customHeight="1">
      <c r="A66" s="141">
        <v>79</v>
      </c>
      <c r="B66" s="161" t="s">
        <v>261</v>
      </c>
      <c r="C66" s="143">
        <v>17104458</v>
      </c>
      <c r="D66" s="143">
        <v>14531675</v>
      </c>
      <c r="E66" s="143">
        <v>858206</v>
      </c>
      <c r="F66" s="143">
        <f t="shared" si="10"/>
        <v>1714577</v>
      </c>
      <c r="G66" s="143">
        <v>484770</v>
      </c>
      <c r="H66" s="144">
        <f t="shared" si="11"/>
        <v>2.834173406722388E-2</v>
      </c>
      <c r="I66" s="144">
        <f t="shared" si="12"/>
        <v>0.28273445870322533</v>
      </c>
      <c r="J66" s="158"/>
    </row>
    <row r="67" spans="1:10" s="16" customFormat="1" ht="12" customHeight="1">
      <c r="A67" s="147">
        <v>26</v>
      </c>
      <c r="B67" s="161" t="s">
        <v>34</v>
      </c>
      <c r="C67" s="143">
        <v>615289201</v>
      </c>
      <c r="D67" s="143">
        <v>307081968</v>
      </c>
      <c r="E67" s="143">
        <v>116876266</v>
      </c>
      <c r="F67" s="143">
        <f t="shared" si="10"/>
        <v>191330967</v>
      </c>
      <c r="G67" s="143">
        <v>23148362</v>
      </c>
      <c r="H67" s="144">
        <f t="shared" si="11"/>
        <v>3.7621921467787957E-2</v>
      </c>
      <c r="I67" s="144">
        <f t="shared" si="12"/>
        <v>0.12098596668881102</v>
      </c>
      <c r="J67" s="158"/>
    </row>
    <row r="68" spans="1:10" s="16" customFormat="1" ht="12" customHeight="1">
      <c r="A68" s="148">
        <v>170</v>
      </c>
      <c r="B68" s="161" t="s">
        <v>114</v>
      </c>
      <c r="C68" s="143">
        <v>1684928169</v>
      </c>
      <c r="D68" s="143">
        <v>712461277</v>
      </c>
      <c r="E68" s="143">
        <v>279702809</v>
      </c>
      <c r="F68" s="143">
        <f t="shared" si="10"/>
        <v>692764083</v>
      </c>
      <c r="G68" s="143">
        <v>39168451</v>
      </c>
      <c r="H68" s="144">
        <f t="shared" si="11"/>
        <v>2.3246362498198579E-2</v>
      </c>
      <c r="I68" s="144">
        <f t="shared" si="12"/>
        <v>5.6539378933130977E-2</v>
      </c>
      <c r="J68" s="158"/>
    </row>
    <row r="69" spans="1:10" s="16" customFormat="1" ht="12" customHeight="1">
      <c r="A69" s="141">
        <v>191</v>
      </c>
      <c r="B69" s="161" t="s">
        <v>35</v>
      </c>
      <c r="C69" s="143">
        <v>476850847</v>
      </c>
      <c r="D69" s="143">
        <v>234984994</v>
      </c>
      <c r="E69" s="143">
        <v>89181945</v>
      </c>
      <c r="F69" s="143">
        <f t="shared" si="10"/>
        <v>152683908</v>
      </c>
      <c r="G69" s="143">
        <v>27906858</v>
      </c>
      <c r="H69" s="144">
        <f t="shared" si="11"/>
        <v>5.8523243013134461E-2</v>
      </c>
      <c r="I69" s="144">
        <f t="shared" si="12"/>
        <v>0.18277537145564809</v>
      </c>
      <c r="J69" s="158"/>
    </row>
    <row r="70" spans="1:10" s="16" customFormat="1" ht="12" customHeight="1">
      <c r="A70" s="145">
        <v>159</v>
      </c>
      <c r="B70" s="163" t="s">
        <v>36</v>
      </c>
      <c r="C70" s="143">
        <v>1422900589</v>
      </c>
      <c r="D70" s="143">
        <v>709007407</v>
      </c>
      <c r="E70" s="143">
        <v>193223507</v>
      </c>
      <c r="F70" s="143">
        <f t="shared" si="10"/>
        <v>520669675</v>
      </c>
      <c r="G70" s="143">
        <v>62790473</v>
      </c>
      <c r="H70" s="144">
        <f t="shared" si="11"/>
        <v>4.4128503062978212E-2</v>
      </c>
      <c r="I70" s="144">
        <f t="shared" si="12"/>
        <v>0.12059560219250334</v>
      </c>
      <c r="J70" s="158"/>
    </row>
    <row r="71" spans="1:10" s="16" customFormat="1" ht="12" customHeight="1">
      <c r="A71" s="141">
        <v>96</v>
      </c>
      <c r="B71" s="161" t="s">
        <v>37</v>
      </c>
      <c r="C71" s="143">
        <v>25261890</v>
      </c>
      <c r="D71" s="143">
        <v>8624658</v>
      </c>
      <c r="E71" s="143">
        <v>4349447</v>
      </c>
      <c r="F71" s="143">
        <f t="shared" si="10"/>
        <v>12287785</v>
      </c>
      <c r="G71" s="143">
        <v>221149</v>
      </c>
      <c r="H71" s="144">
        <f t="shared" si="11"/>
        <v>8.7542539374528185E-3</v>
      </c>
      <c r="I71" s="144">
        <f t="shared" si="12"/>
        <v>1.7997466589788153E-2</v>
      </c>
      <c r="J71" s="158"/>
    </row>
    <row r="72" spans="1:10" s="16" customFormat="1" ht="12" customHeight="1">
      <c r="A72" s="141">
        <v>186</v>
      </c>
      <c r="B72" s="161" t="s">
        <v>262</v>
      </c>
      <c r="C72" s="143">
        <v>38638904</v>
      </c>
      <c r="D72" s="143">
        <v>15531795</v>
      </c>
      <c r="E72" s="143">
        <v>8998957</v>
      </c>
      <c r="F72" s="143">
        <f>C72-D72-E72</f>
        <v>14108152</v>
      </c>
      <c r="G72" s="143">
        <v>1067620</v>
      </c>
      <c r="H72" s="144">
        <f t="shared" si="11"/>
        <v>2.7630700912220491E-2</v>
      </c>
      <c r="I72" s="144">
        <f t="shared" si="12"/>
        <v>7.5673979129229685E-2</v>
      </c>
      <c r="J72" s="158"/>
    </row>
    <row r="73" spans="1:10" s="16" customFormat="1" ht="12" customHeight="1">
      <c r="A73" s="147">
        <v>56</v>
      </c>
      <c r="B73" s="161" t="s">
        <v>100</v>
      </c>
      <c r="C73" s="143">
        <v>21954421</v>
      </c>
      <c r="D73" s="143">
        <v>12375839</v>
      </c>
      <c r="E73" s="143">
        <v>657477</v>
      </c>
      <c r="F73" s="143">
        <f t="shared" si="10"/>
        <v>8921105</v>
      </c>
      <c r="G73" s="143">
        <v>464282</v>
      </c>
      <c r="H73" s="144">
        <f t="shared" si="11"/>
        <v>2.1147540169699761E-2</v>
      </c>
      <c r="I73" s="144">
        <f t="shared" si="12"/>
        <v>5.2043104525728592E-2</v>
      </c>
      <c r="J73" s="158"/>
    </row>
    <row r="74" spans="1:10" s="16" customFormat="1" ht="12" customHeight="1">
      <c r="A74" s="147"/>
      <c r="B74" s="165"/>
      <c r="C74" s="150"/>
      <c r="D74" s="150"/>
      <c r="E74" s="150"/>
      <c r="F74" s="150"/>
      <c r="G74" s="150"/>
      <c r="H74" s="152"/>
      <c r="I74" s="152"/>
    </row>
    <row r="75" spans="1:10" s="16" customFormat="1" ht="12" customHeight="1">
      <c r="A75" s="147"/>
      <c r="B75" s="166" t="s">
        <v>38</v>
      </c>
      <c r="C75" s="154">
        <f>SUM(C60:C73)</f>
        <v>5762614095.3500004</v>
      </c>
      <c r="D75" s="154">
        <f>SUM(D60:D73)</f>
        <v>2600029089</v>
      </c>
      <c r="E75" s="154">
        <f>SUM(E60:E73)</f>
        <v>933620196</v>
      </c>
      <c r="F75" s="154">
        <f>SUM(F60:F73)</f>
        <v>2228964810.3499999</v>
      </c>
      <c r="G75" s="154">
        <f>SUM(G60:G73)</f>
        <v>191560015.97</v>
      </c>
      <c r="H75" s="155">
        <f>G75/C75</f>
        <v>3.3241860863904564E-2</v>
      </c>
      <c r="I75" s="155">
        <f>G75/F75</f>
        <v>8.5941247291347125E-2</v>
      </c>
    </row>
    <row r="76" spans="1:10" s="16" customFormat="1" ht="12" customHeight="1">
      <c r="A76" s="167"/>
      <c r="B76" s="168"/>
      <c r="C76" s="169"/>
      <c r="D76" s="169"/>
      <c r="E76" s="169"/>
      <c r="F76" s="169"/>
      <c r="G76" s="169"/>
      <c r="H76" s="168"/>
      <c r="I76" s="168"/>
    </row>
    <row r="77" spans="1:10" s="16" customFormat="1" ht="12" customHeight="1">
      <c r="A77" s="147"/>
      <c r="B77" s="164" t="s">
        <v>68</v>
      </c>
      <c r="C77" s="157"/>
      <c r="D77" s="157"/>
      <c r="E77" s="157"/>
      <c r="F77" s="157"/>
      <c r="G77" s="157"/>
      <c r="H77" s="156"/>
      <c r="I77" s="156"/>
      <c r="J77" s="158"/>
    </row>
    <row r="78" spans="1:10" s="16" customFormat="1" ht="12" customHeight="1">
      <c r="A78" s="147">
        <v>158</v>
      </c>
      <c r="B78" s="170" t="s">
        <v>102</v>
      </c>
      <c r="C78" s="143">
        <v>13852704</v>
      </c>
      <c r="D78" s="143">
        <v>7592201</v>
      </c>
      <c r="E78" s="143">
        <v>1000405</v>
      </c>
      <c r="F78" s="143">
        <f t="shared" ref="F78:F98" si="13">C78-D78-E78</f>
        <v>5260098</v>
      </c>
      <c r="G78" s="143">
        <v>329226</v>
      </c>
      <c r="H78" s="144">
        <f t="shared" ref="H78:H98" si="14">G78/C78</f>
        <v>2.3766190340889403E-2</v>
      </c>
      <c r="I78" s="144">
        <f t="shared" ref="I78:I98" si="15">G78/F78</f>
        <v>6.2589328183619397E-2</v>
      </c>
      <c r="J78" s="158"/>
    </row>
    <row r="79" spans="1:10" s="16" customFormat="1" ht="12" customHeight="1">
      <c r="A79" s="147">
        <v>168</v>
      </c>
      <c r="B79" s="170" t="s">
        <v>39</v>
      </c>
      <c r="C79" s="143">
        <v>498660095</v>
      </c>
      <c r="D79" s="143">
        <v>273050228</v>
      </c>
      <c r="E79" s="143">
        <v>69582420</v>
      </c>
      <c r="F79" s="143">
        <f>C79-D79-E79</f>
        <v>156027447</v>
      </c>
      <c r="G79" s="143">
        <v>9657947</v>
      </c>
      <c r="H79" s="144">
        <f t="shared" si="14"/>
        <v>1.9367796013434763E-2</v>
      </c>
      <c r="I79" s="144">
        <f t="shared" si="15"/>
        <v>6.1899026009186703E-2</v>
      </c>
      <c r="J79" s="158"/>
    </row>
    <row r="80" spans="1:10" s="16" customFormat="1" ht="12" customHeight="1">
      <c r="A80" s="147">
        <v>45</v>
      </c>
      <c r="B80" s="170" t="s">
        <v>40</v>
      </c>
      <c r="C80" s="143">
        <v>16713014</v>
      </c>
      <c r="D80" s="143">
        <v>6048376</v>
      </c>
      <c r="E80" s="143">
        <v>4733009</v>
      </c>
      <c r="F80" s="143">
        <f t="shared" ref="F80" si="16">C80-D80-E80</f>
        <v>5931629</v>
      </c>
      <c r="G80" s="143">
        <v>107191</v>
      </c>
      <c r="H80" s="144">
        <f t="shared" si="14"/>
        <v>6.4136247357897266E-3</v>
      </c>
      <c r="I80" s="144">
        <f t="shared" si="15"/>
        <v>1.8071089746172594E-2</v>
      </c>
      <c r="J80" s="158"/>
    </row>
    <row r="81" spans="1:10" s="16" customFormat="1" ht="12" customHeight="1">
      <c r="A81" s="147">
        <v>150</v>
      </c>
      <c r="B81" s="170" t="s">
        <v>263</v>
      </c>
      <c r="C81" s="143">
        <v>34180497</v>
      </c>
      <c r="D81" s="143">
        <v>13047683</v>
      </c>
      <c r="E81" s="143">
        <v>5224375</v>
      </c>
      <c r="F81" s="143">
        <f t="shared" si="13"/>
        <v>15908439</v>
      </c>
      <c r="G81" s="143">
        <v>575423</v>
      </c>
      <c r="H81" s="144">
        <f t="shared" si="14"/>
        <v>1.6834834203844375E-2</v>
      </c>
      <c r="I81" s="144">
        <f t="shared" si="15"/>
        <v>3.6170927895565363E-2</v>
      </c>
      <c r="J81" s="158"/>
    </row>
    <row r="82" spans="1:10" s="16" customFormat="1" ht="12" customHeight="1">
      <c r="A82" s="147">
        <v>161</v>
      </c>
      <c r="B82" s="170" t="s">
        <v>42</v>
      </c>
      <c r="C82" s="143">
        <v>988127487</v>
      </c>
      <c r="D82" s="143">
        <v>396913718</v>
      </c>
      <c r="E82" s="143">
        <v>166354106</v>
      </c>
      <c r="F82" s="143">
        <f t="shared" si="13"/>
        <v>424859663</v>
      </c>
      <c r="G82" s="143">
        <v>26961700</v>
      </c>
      <c r="H82" s="144">
        <f t="shared" si="14"/>
        <v>2.7285649225138903E-2</v>
      </c>
      <c r="I82" s="144">
        <f t="shared" si="15"/>
        <v>6.3460248990500193E-2</v>
      </c>
      <c r="J82" s="158"/>
    </row>
    <row r="83" spans="1:10" s="16" customFormat="1" ht="12" customHeight="1">
      <c r="A83" s="147">
        <v>39</v>
      </c>
      <c r="B83" s="170" t="s">
        <v>264</v>
      </c>
      <c r="C83" s="143">
        <v>394303924</v>
      </c>
      <c r="D83" s="143">
        <v>148800493</v>
      </c>
      <c r="E83" s="143">
        <v>85038765</v>
      </c>
      <c r="F83" s="143">
        <f t="shared" si="13"/>
        <v>160464666</v>
      </c>
      <c r="G83" s="143">
        <v>9688090</v>
      </c>
      <c r="H83" s="144">
        <f t="shared" si="14"/>
        <v>2.4570108006330669E-2</v>
      </c>
      <c r="I83" s="144">
        <f t="shared" si="15"/>
        <v>6.0375223041314277E-2</v>
      </c>
      <c r="J83" s="158"/>
    </row>
    <row r="84" spans="1:10" s="16" customFormat="1" ht="12" customHeight="1">
      <c r="A84" s="147">
        <v>140</v>
      </c>
      <c r="B84" s="170" t="s">
        <v>119</v>
      </c>
      <c r="C84" s="143">
        <v>113679975</v>
      </c>
      <c r="D84" s="143">
        <v>38635339</v>
      </c>
      <c r="E84" s="143">
        <v>11380746</v>
      </c>
      <c r="F84" s="143">
        <f t="shared" si="13"/>
        <v>63663890</v>
      </c>
      <c r="G84" s="143">
        <v>2699545</v>
      </c>
      <c r="H84" s="144">
        <f t="shared" si="14"/>
        <v>2.3746882421464291E-2</v>
      </c>
      <c r="I84" s="144">
        <f t="shared" si="15"/>
        <v>4.240307967357948E-2</v>
      </c>
      <c r="J84" s="158"/>
    </row>
    <row r="85" spans="1:10" s="16" customFormat="1" ht="12" customHeight="1">
      <c r="A85" s="147">
        <v>165</v>
      </c>
      <c r="B85" s="170" t="s">
        <v>265</v>
      </c>
      <c r="C85" s="143">
        <v>34236549</v>
      </c>
      <c r="D85" s="143">
        <v>11948044</v>
      </c>
      <c r="E85" s="143">
        <v>5318758</v>
      </c>
      <c r="F85" s="143">
        <f t="shared" si="13"/>
        <v>16969747</v>
      </c>
      <c r="G85" s="143">
        <v>386230</v>
      </c>
      <c r="H85" s="144">
        <f t="shared" si="14"/>
        <v>1.1281218793401169E-2</v>
      </c>
      <c r="I85" s="144">
        <f t="shared" si="15"/>
        <v>2.2759915041750477E-2</v>
      </c>
      <c r="J85" s="158"/>
    </row>
    <row r="86" spans="1:10" s="16" customFormat="1" ht="12" customHeight="1">
      <c r="A86" s="147">
        <v>915</v>
      </c>
      <c r="B86" s="170" t="s">
        <v>45</v>
      </c>
      <c r="C86" s="143">
        <v>26912688</v>
      </c>
      <c r="D86" s="143">
        <v>6185245</v>
      </c>
      <c r="E86" s="143">
        <v>12498327</v>
      </c>
      <c r="F86" s="143">
        <f t="shared" si="13"/>
        <v>8229116</v>
      </c>
      <c r="G86" s="143">
        <v>140773</v>
      </c>
      <c r="H86" s="144">
        <f t="shared" si="14"/>
        <v>5.2307298327093901E-3</v>
      </c>
      <c r="I86" s="144">
        <f t="shared" si="15"/>
        <v>1.7106697730351596E-2</v>
      </c>
      <c r="J86" s="158"/>
    </row>
    <row r="87" spans="1:10" s="16" customFormat="1" ht="12" customHeight="1">
      <c r="A87" s="147">
        <v>22</v>
      </c>
      <c r="B87" s="170" t="s">
        <v>46</v>
      </c>
      <c r="C87" s="143">
        <v>228819908</v>
      </c>
      <c r="D87" s="143">
        <v>79987192</v>
      </c>
      <c r="E87" s="143">
        <v>43729314</v>
      </c>
      <c r="F87" s="143">
        <f t="shared" si="13"/>
        <v>105103402</v>
      </c>
      <c r="G87" s="143">
        <v>5256067</v>
      </c>
      <c r="H87" s="144">
        <f t="shared" si="14"/>
        <v>2.2970322145221735E-2</v>
      </c>
      <c r="I87" s="144">
        <f t="shared" si="15"/>
        <v>5.0008533501132532E-2</v>
      </c>
      <c r="J87" s="158"/>
    </row>
    <row r="88" spans="1:10" s="16" customFormat="1" ht="12" customHeight="1">
      <c r="A88" s="147">
        <v>147</v>
      </c>
      <c r="B88" s="170" t="s">
        <v>47</v>
      </c>
      <c r="C88" s="143">
        <v>59351672</v>
      </c>
      <c r="D88" s="143">
        <v>23049750</v>
      </c>
      <c r="E88" s="143">
        <v>13433228</v>
      </c>
      <c r="F88" s="143">
        <f t="shared" si="13"/>
        <v>22868694</v>
      </c>
      <c r="G88" s="143">
        <v>1533163</v>
      </c>
      <c r="H88" s="144">
        <f t="shared" si="14"/>
        <v>2.5831841771871228E-2</v>
      </c>
      <c r="I88" s="144">
        <f t="shared" si="15"/>
        <v>6.7042000736902599E-2</v>
      </c>
      <c r="J88" s="158"/>
    </row>
    <row r="89" spans="1:10" s="16" customFormat="1" ht="12" customHeight="1">
      <c r="A89" s="147">
        <v>107</v>
      </c>
      <c r="B89" s="170" t="s">
        <v>48</v>
      </c>
      <c r="C89" s="143">
        <v>32636062</v>
      </c>
      <c r="D89" s="143">
        <v>7412222</v>
      </c>
      <c r="E89" s="143">
        <v>6239747</v>
      </c>
      <c r="F89" s="143">
        <f t="shared" si="13"/>
        <v>18984093</v>
      </c>
      <c r="G89" s="143">
        <v>582069</v>
      </c>
      <c r="H89" s="144">
        <f t="shared" si="14"/>
        <v>1.7835148125408023E-2</v>
      </c>
      <c r="I89" s="144">
        <f t="shared" si="15"/>
        <v>3.0660880137913356E-2</v>
      </c>
      <c r="J89" s="158"/>
    </row>
    <row r="90" spans="1:10" s="16" customFormat="1" ht="12" customHeight="1">
      <c r="A90" s="147">
        <v>46</v>
      </c>
      <c r="B90" s="171" t="s">
        <v>172</v>
      </c>
      <c r="C90" s="143">
        <v>63197068</v>
      </c>
      <c r="D90" s="143">
        <v>16967601</v>
      </c>
      <c r="E90" s="143">
        <v>19038807</v>
      </c>
      <c r="F90" s="143">
        <f t="shared" si="13"/>
        <v>27190660</v>
      </c>
      <c r="G90" s="143">
        <v>1799533</v>
      </c>
      <c r="H90" s="144">
        <f t="shared" si="14"/>
        <v>2.8474944438878082E-2</v>
      </c>
      <c r="I90" s="144">
        <f t="shared" si="15"/>
        <v>6.6182027210814301E-2</v>
      </c>
      <c r="J90" s="158"/>
    </row>
    <row r="91" spans="1:10" s="16" customFormat="1" ht="12" customHeight="1">
      <c r="A91" s="172">
        <v>129</v>
      </c>
      <c r="B91" s="173" t="s">
        <v>50</v>
      </c>
      <c r="C91" s="397" t="s">
        <v>169</v>
      </c>
      <c r="D91" s="398"/>
      <c r="E91" s="398"/>
      <c r="F91" s="398"/>
      <c r="G91" s="398"/>
      <c r="H91" s="398"/>
      <c r="I91" s="398"/>
    </row>
    <row r="92" spans="1:10" s="16" customFormat="1" ht="12" customHeight="1">
      <c r="A92" s="147">
        <v>78</v>
      </c>
      <c r="B92" s="170" t="s">
        <v>51</v>
      </c>
      <c r="C92" s="143">
        <v>140846568</v>
      </c>
      <c r="D92" s="143">
        <v>44748936</v>
      </c>
      <c r="E92" s="143">
        <v>10232732</v>
      </c>
      <c r="F92" s="143">
        <f t="shared" si="13"/>
        <v>85864900</v>
      </c>
      <c r="G92" s="143">
        <v>2667607</v>
      </c>
      <c r="H92" s="144">
        <f t="shared" si="14"/>
        <v>1.8939808316806129E-2</v>
      </c>
      <c r="I92" s="144">
        <f t="shared" si="15"/>
        <v>3.1067490907227515E-2</v>
      </c>
    </row>
    <row r="93" spans="1:10" s="16" customFormat="1" ht="12" customHeight="1">
      <c r="A93" s="147">
        <v>198</v>
      </c>
      <c r="B93" s="170" t="s">
        <v>266</v>
      </c>
      <c r="C93" s="143">
        <v>115951230</v>
      </c>
      <c r="D93" s="143">
        <v>35834741</v>
      </c>
      <c r="E93" s="143">
        <v>40637603</v>
      </c>
      <c r="F93" s="143">
        <f t="shared" si="13"/>
        <v>39478886</v>
      </c>
      <c r="G93" s="143">
        <v>1826095</v>
      </c>
      <c r="H93" s="144">
        <f t="shared" si="14"/>
        <v>1.5748819568365078E-2</v>
      </c>
      <c r="I93" s="144">
        <f t="shared" si="15"/>
        <v>4.6254977914017129E-2</v>
      </c>
    </row>
    <row r="94" spans="1:10" s="16" customFormat="1" ht="12" customHeight="1">
      <c r="A94" s="147">
        <v>23</v>
      </c>
      <c r="B94" s="170" t="s">
        <v>173</v>
      </c>
      <c r="C94" s="143">
        <v>17174065</v>
      </c>
      <c r="D94" s="143">
        <v>6604471</v>
      </c>
      <c r="E94" s="143">
        <v>2155136</v>
      </c>
      <c r="F94" s="143">
        <f>C94-D94-E94</f>
        <v>8414458</v>
      </c>
      <c r="G94" s="143">
        <v>543964</v>
      </c>
      <c r="H94" s="144">
        <f t="shared" si="14"/>
        <v>3.1673572913576371E-2</v>
      </c>
      <c r="I94" s="144">
        <f t="shared" si="15"/>
        <v>6.4646350365050245E-2</v>
      </c>
    </row>
    <row r="95" spans="1:10" s="16" customFormat="1" ht="12" customHeight="1">
      <c r="A95" s="147">
        <v>199</v>
      </c>
      <c r="B95" s="170" t="s">
        <v>71</v>
      </c>
      <c r="C95" s="143">
        <v>83758578</v>
      </c>
      <c r="D95" s="143">
        <v>15815270</v>
      </c>
      <c r="E95" s="143">
        <v>19552094</v>
      </c>
      <c r="F95" s="143">
        <f t="shared" si="13"/>
        <v>48391214</v>
      </c>
      <c r="G95" s="143">
        <v>837644</v>
      </c>
      <c r="H95" s="144">
        <f t="shared" si="14"/>
        <v>1.0000695092984983E-2</v>
      </c>
      <c r="I95" s="144">
        <f t="shared" si="15"/>
        <v>1.7309836450889619E-2</v>
      </c>
    </row>
    <row r="96" spans="1:10" s="16" customFormat="1" ht="12" customHeight="1">
      <c r="A96" s="147">
        <v>205</v>
      </c>
      <c r="B96" s="170" t="s">
        <v>67</v>
      </c>
      <c r="C96" s="143">
        <v>188462927.99000001</v>
      </c>
      <c r="D96" s="143">
        <v>78450751</v>
      </c>
      <c r="E96" s="143">
        <v>20030629</v>
      </c>
      <c r="F96" s="143">
        <f t="shared" si="13"/>
        <v>89981547.99000001</v>
      </c>
      <c r="G96" s="143">
        <v>3196323</v>
      </c>
      <c r="H96" s="144">
        <f t="shared" si="14"/>
        <v>1.6959956178594443E-2</v>
      </c>
      <c r="I96" s="144">
        <f t="shared" si="15"/>
        <v>3.5521982799798235E-2</v>
      </c>
    </row>
    <row r="97" spans="1:9" s="16" customFormat="1" ht="12" customHeight="1">
      <c r="A97" s="147">
        <v>102</v>
      </c>
      <c r="B97" s="170" t="s">
        <v>72</v>
      </c>
      <c r="C97" s="143">
        <v>567816909</v>
      </c>
      <c r="D97" s="143">
        <v>224364840</v>
      </c>
      <c r="E97" s="143">
        <v>37671015</v>
      </c>
      <c r="F97" s="143">
        <f t="shared" si="13"/>
        <v>305781054</v>
      </c>
      <c r="G97" s="143">
        <v>4427310</v>
      </c>
      <c r="H97" s="144">
        <f t="shared" si="14"/>
        <v>7.7970731935353482E-3</v>
      </c>
      <c r="I97" s="144">
        <f t="shared" si="15"/>
        <v>1.4478692980108572E-2</v>
      </c>
    </row>
    <row r="98" spans="1:9" s="16" customFormat="1" ht="12" customHeight="1">
      <c r="A98" s="147">
        <v>58</v>
      </c>
      <c r="B98" s="170" t="s">
        <v>53</v>
      </c>
      <c r="C98" s="143">
        <v>742210689</v>
      </c>
      <c r="D98" s="143">
        <v>306209305</v>
      </c>
      <c r="E98" s="143">
        <v>141103037</v>
      </c>
      <c r="F98" s="143">
        <f t="shared" si="13"/>
        <v>294898347</v>
      </c>
      <c r="G98" s="143">
        <v>20909786</v>
      </c>
      <c r="H98" s="144">
        <f t="shared" si="14"/>
        <v>2.8172305128308386E-2</v>
      </c>
      <c r="I98" s="144">
        <f t="shared" si="15"/>
        <v>7.0905063431908624E-2</v>
      </c>
    </row>
    <row r="99" spans="1:9" s="16" customFormat="1" ht="12" customHeight="1">
      <c r="A99" s="147"/>
      <c r="B99" s="165"/>
      <c r="C99" s="150"/>
      <c r="D99" s="150"/>
      <c r="E99" s="150"/>
      <c r="F99" s="150"/>
      <c r="G99" s="150"/>
      <c r="H99" s="152"/>
      <c r="I99" s="152"/>
    </row>
    <row r="100" spans="1:9" s="16" customFormat="1" ht="12" customHeight="1">
      <c r="A100" s="147"/>
      <c r="B100" s="166" t="s">
        <v>54</v>
      </c>
      <c r="C100" s="154">
        <f>SUM(C78:C98)</f>
        <v>4360892609.9899998</v>
      </c>
      <c r="D100" s="154">
        <f>SUM(D78:D98)</f>
        <v>1741666406</v>
      </c>
      <c r="E100" s="154">
        <f>SUM(E78:E98)</f>
        <v>714954253</v>
      </c>
      <c r="F100" s="154">
        <f>SUM(F78:F98)</f>
        <v>1904271950.99</v>
      </c>
      <c r="G100" s="154">
        <f>SUM(G78:G98)</f>
        <v>94125686</v>
      </c>
      <c r="H100" s="155">
        <f>G100/C100</f>
        <v>2.1584041254392606E-2</v>
      </c>
      <c r="I100" s="155">
        <f>G100/F100</f>
        <v>4.9428699483319904E-2</v>
      </c>
    </row>
    <row r="101" spans="1:9" s="16" customFormat="1" ht="12" customHeight="1">
      <c r="A101" s="399"/>
      <c r="B101" s="409"/>
      <c r="C101" s="409"/>
      <c r="D101" s="409"/>
      <c r="E101" s="409"/>
      <c r="F101" s="409"/>
      <c r="G101" s="409"/>
      <c r="H101" s="409"/>
      <c r="I101" s="409"/>
    </row>
    <row r="102" spans="1:9" s="16" customFormat="1" ht="14">
      <c r="A102" s="399" t="s">
        <v>0</v>
      </c>
      <c r="B102" s="401" t="s">
        <v>178</v>
      </c>
      <c r="C102" s="401"/>
      <c r="D102" s="401"/>
      <c r="E102" s="401"/>
      <c r="F102" s="401"/>
      <c r="G102" s="401"/>
      <c r="H102" s="401"/>
      <c r="I102" s="401"/>
    </row>
    <row r="103" spans="1:9" s="16" customFormat="1" ht="12" customHeight="1" thickBot="1">
      <c r="A103" s="138"/>
      <c r="B103" s="402" t="s">
        <v>247</v>
      </c>
      <c r="C103" s="402"/>
      <c r="D103" s="402"/>
      <c r="E103" s="402"/>
      <c r="F103" s="402"/>
      <c r="G103" s="402"/>
      <c r="H103" s="402"/>
      <c r="I103" s="402"/>
    </row>
    <row r="104" spans="1:9" s="16" customFormat="1" ht="13.5" thickBot="1">
      <c r="A104" s="133"/>
      <c r="B104" s="403" t="s">
        <v>180</v>
      </c>
      <c r="C104" s="404"/>
      <c r="D104" s="404"/>
      <c r="E104" s="404"/>
      <c r="F104" s="404"/>
      <c r="G104" s="404"/>
      <c r="H104" s="404"/>
      <c r="I104" s="405"/>
    </row>
    <row r="105" spans="1:9" ht="65">
      <c r="A105" s="134" t="s">
        <v>181</v>
      </c>
      <c r="B105" s="135" t="s">
        <v>182</v>
      </c>
      <c r="C105" s="136" t="s">
        <v>183</v>
      </c>
      <c r="D105" s="136" t="s">
        <v>184</v>
      </c>
      <c r="E105" s="136" t="s">
        <v>185</v>
      </c>
      <c r="F105" s="136" t="s">
        <v>186</v>
      </c>
      <c r="G105" s="137" t="s">
        <v>187</v>
      </c>
      <c r="H105" s="136" t="s">
        <v>188</v>
      </c>
      <c r="I105" s="136" t="s">
        <v>189</v>
      </c>
    </row>
    <row r="106" spans="1:9" s="16" customFormat="1" ht="12" customHeight="1">
      <c r="A106" s="138"/>
      <c r="B106" s="159" t="s">
        <v>147</v>
      </c>
      <c r="C106" s="157"/>
      <c r="D106" s="157"/>
      <c r="E106" s="157"/>
      <c r="F106" s="157"/>
      <c r="G106" s="157"/>
      <c r="H106" s="156"/>
      <c r="I106" s="156"/>
    </row>
    <row r="107" spans="1:9" s="16" customFormat="1" ht="12" customHeight="1">
      <c r="A107" s="174">
        <v>141</v>
      </c>
      <c r="B107" s="162" t="s">
        <v>55</v>
      </c>
      <c r="C107" s="406" t="s">
        <v>169</v>
      </c>
      <c r="D107" s="407"/>
      <c r="E107" s="407"/>
      <c r="F107" s="407"/>
      <c r="G107" s="407"/>
      <c r="H107" s="407"/>
      <c r="I107" s="407"/>
    </row>
    <row r="108" spans="1:9" s="16" customFormat="1" ht="12" customHeight="1">
      <c r="A108" s="174">
        <v>37</v>
      </c>
      <c r="B108" s="170" t="s">
        <v>118</v>
      </c>
      <c r="C108" s="143">
        <v>917668598</v>
      </c>
      <c r="D108" s="143">
        <v>440229511</v>
      </c>
      <c r="E108" s="143">
        <v>154861861</v>
      </c>
      <c r="F108" s="143">
        <f t="shared" ref="F108:F127" si="17">C108-D108-E108</f>
        <v>322577226</v>
      </c>
      <c r="G108" s="143">
        <v>13433922</v>
      </c>
      <c r="H108" s="144">
        <f t="shared" ref="H108:H127" si="18">G108/C108</f>
        <v>1.463918677099595E-2</v>
      </c>
      <c r="I108" s="144">
        <f t="shared" ref="I108:I127" si="19">G108/F108</f>
        <v>4.1645599618368598E-2</v>
      </c>
    </row>
    <row r="109" spans="1:9" s="16" customFormat="1" ht="12" customHeight="1">
      <c r="A109" s="174">
        <v>111</v>
      </c>
      <c r="B109" s="170" t="s">
        <v>105</v>
      </c>
      <c r="C109" s="143">
        <v>3875053</v>
      </c>
      <c r="D109" s="143">
        <v>2073875</v>
      </c>
      <c r="E109" s="143">
        <v>540100</v>
      </c>
      <c r="F109" s="143">
        <f t="shared" si="17"/>
        <v>1261078</v>
      </c>
      <c r="G109" s="143">
        <v>55380</v>
      </c>
      <c r="H109" s="144">
        <f t="shared" si="18"/>
        <v>1.4291417433516394E-2</v>
      </c>
      <c r="I109" s="144">
        <f t="shared" si="19"/>
        <v>4.391480939323341E-2</v>
      </c>
    </row>
    <row r="110" spans="1:9" s="16" customFormat="1" ht="12" customHeight="1">
      <c r="A110" s="175">
        <v>167</v>
      </c>
      <c r="B110" s="162" t="s">
        <v>56</v>
      </c>
      <c r="C110" s="406" t="s">
        <v>169</v>
      </c>
      <c r="D110" s="407"/>
      <c r="E110" s="407"/>
      <c r="F110" s="407"/>
      <c r="G110" s="407"/>
      <c r="H110" s="407"/>
      <c r="I110" s="407"/>
    </row>
    <row r="111" spans="1:9" s="16" customFormat="1" ht="12" customHeight="1">
      <c r="A111" s="174">
        <v>82</v>
      </c>
      <c r="B111" s="170" t="s">
        <v>57</v>
      </c>
      <c r="C111" s="143">
        <v>6775037</v>
      </c>
      <c r="D111" s="143">
        <v>3089549</v>
      </c>
      <c r="E111" s="143">
        <v>1548096</v>
      </c>
      <c r="F111" s="143">
        <f t="shared" si="17"/>
        <v>2137392</v>
      </c>
      <c r="G111" s="143">
        <v>16649</v>
      </c>
      <c r="H111" s="144">
        <f t="shared" ref="H111" si="20">G111/C111</f>
        <v>2.4574035536632493E-3</v>
      </c>
      <c r="I111" s="144">
        <f t="shared" ref="I111" si="21">G111/F111</f>
        <v>7.7893994176080009E-3</v>
      </c>
    </row>
    <row r="112" spans="1:9" s="16" customFormat="1" ht="12" customHeight="1">
      <c r="A112" s="174">
        <v>137</v>
      </c>
      <c r="B112" s="170" t="s">
        <v>267</v>
      </c>
      <c r="C112" s="143">
        <v>23511344</v>
      </c>
      <c r="D112" s="143">
        <v>10989761</v>
      </c>
      <c r="E112" s="143">
        <v>979167</v>
      </c>
      <c r="F112" s="143">
        <f t="shared" si="17"/>
        <v>11542416</v>
      </c>
      <c r="G112" s="143">
        <v>299000</v>
      </c>
      <c r="H112" s="144">
        <f t="shared" si="18"/>
        <v>1.2717265333704444E-2</v>
      </c>
      <c r="I112" s="144">
        <f t="shared" si="19"/>
        <v>2.5904455358392905E-2</v>
      </c>
    </row>
    <row r="113" spans="1:9" s="16" customFormat="1" ht="12" customHeight="1">
      <c r="A113" s="174">
        <v>21</v>
      </c>
      <c r="B113" s="170" t="s">
        <v>268</v>
      </c>
      <c r="C113" s="143">
        <v>35049759</v>
      </c>
      <c r="D113" s="143">
        <v>15722251</v>
      </c>
      <c r="E113" s="143">
        <v>9447132</v>
      </c>
      <c r="F113" s="143">
        <f t="shared" si="17"/>
        <v>9880376</v>
      </c>
      <c r="G113" s="143">
        <v>690777</v>
      </c>
      <c r="H113" s="144">
        <f t="shared" si="18"/>
        <v>1.9708466469056177E-2</v>
      </c>
      <c r="I113" s="144">
        <f t="shared" si="19"/>
        <v>6.9914039708610279E-2</v>
      </c>
    </row>
    <row r="114" spans="1:9" s="16" customFormat="1" ht="12" customHeight="1">
      <c r="A114" s="174">
        <v>80</v>
      </c>
      <c r="B114" s="170" t="s">
        <v>59</v>
      </c>
      <c r="C114" s="143">
        <v>4765109</v>
      </c>
      <c r="D114" s="143">
        <v>1094924</v>
      </c>
      <c r="E114" s="143">
        <v>1660679</v>
      </c>
      <c r="F114" s="143">
        <f t="shared" si="17"/>
        <v>2009506</v>
      </c>
      <c r="G114" s="143">
        <v>88356</v>
      </c>
      <c r="H114" s="144">
        <f t="shared" si="18"/>
        <v>1.8542283083136189E-2</v>
      </c>
      <c r="I114" s="144">
        <f t="shared" si="19"/>
        <v>4.3969015270419694E-2</v>
      </c>
    </row>
    <row r="115" spans="1:9" s="16" customFormat="1" ht="12" customHeight="1">
      <c r="A115" s="174">
        <v>125</v>
      </c>
      <c r="B115" s="162" t="s">
        <v>60</v>
      </c>
      <c r="C115" s="406" t="s">
        <v>169</v>
      </c>
      <c r="D115" s="407"/>
      <c r="E115" s="407"/>
      <c r="F115" s="407"/>
      <c r="G115" s="407"/>
      <c r="H115" s="407"/>
      <c r="I115" s="407"/>
    </row>
    <row r="116" spans="1:9" s="16" customFormat="1" ht="12" customHeight="1">
      <c r="A116" s="175">
        <v>139</v>
      </c>
      <c r="B116" s="170" t="s">
        <v>84</v>
      </c>
      <c r="C116" s="143">
        <v>588112650</v>
      </c>
      <c r="D116" s="143">
        <v>259899280</v>
      </c>
      <c r="E116" s="143">
        <v>116892732</v>
      </c>
      <c r="F116" s="143">
        <f t="shared" si="17"/>
        <v>211320638</v>
      </c>
      <c r="G116" s="143">
        <v>28532821</v>
      </c>
      <c r="H116" s="144">
        <f>G116/C116</f>
        <v>4.8515911024869129E-2</v>
      </c>
      <c r="I116" s="144">
        <f>G116/F116</f>
        <v>0.13502145966453119</v>
      </c>
    </row>
    <row r="117" spans="1:9" s="16" customFormat="1" ht="12" customHeight="1">
      <c r="A117" s="175">
        <v>193</v>
      </c>
      <c r="B117" s="170" t="s">
        <v>85</v>
      </c>
      <c r="C117" s="143">
        <v>84451998</v>
      </c>
      <c r="D117" s="143">
        <v>41361202</v>
      </c>
      <c r="E117" s="143">
        <v>16238028</v>
      </c>
      <c r="F117" s="143">
        <f t="shared" si="17"/>
        <v>26852768</v>
      </c>
      <c r="G117" s="143">
        <v>3030981</v>
      </c>
      <c r="H117" s="144">
        <f>G117/C117</f>
        <v>3.58899856934113E-2</v>
      </c>
      <c r="I117" s="144">
        <f>G117/F117</f>
        <v>0.11287406199614133</v>
      </c>
    </row>
    <row r="118" spans="1:9" s="16" customFormat="1" ht="12" customHeight="1">
      <c r="A118" s="174">
        <v>162</v>
      </c>
      <c r="B118" s="170" t="s">
        <v>86</v>
      </c>
      <c r="C118" s="143">
        <v>2117489796</v>
      </c>
      <c r="D118" s="143">
        <v>880725284</v>
      </c>
      <c r="E118" s="143">
        <v>411802950</v>
      </c>
      <c r="F118" s="143">
        <f t="shared" si="17"/>
        <v>824961562</v>
      </c>
      <c r="G118" s="143">
        <v>62209866</v>
      </c>
      <c r="H118" s="144">
        <f t="shared" si="18"/>
        <v>2.937906294401808E-2</v>
      </c>
      <c r="I118" s="144">
        <f t="shared" si="19"/>
        <v>7.5409411620562264E-2</v>
      </c>
    </row>
    <row r="119" spans="1:9" s="16" customFormat="1" ht="12" customHeight="1">
      <c r="A119" s="175">
        <v>194</v>
      </c>
      <c r="B119" s="171" t="s">
        <v>269</v>
      </c>
      <c r="C119" s="143">
        <v>38334632</v>
      </c>
      <c r="D119" s="143">
        <v>20225105</v>
      </c>
      <c r="E119" s="143">
        <v>8564684</v>
      </c>
      <c r="F119" s="143">
        <f t="shared" si="17"/>
        <v>9544843</v>
      </c>
      <c r="G119" s="143">
        <v>1425087</v>
      </c>
      <c r="H119" s="144">
        <f t="shared" si="18"/>
        <v>3.7174923186950121E-2</v>
      </c>
      <c r="I119" s="144">
        <f t="shared" si="19"/>
        <v>0.14930439400627124</v>
      </c>
    </row>
    <row r="120" spans="1:9" s="16" customFormat="1" ht="12" customHeight="1">
      <c r="A120" s="174">
        <v>50</v>
      </c>
      <c r="B120" s="171" t="s">
        <v>88</v>
      </c>
      <c r="C120" s="143">
        <v>338613313</v>
      </c>
      <c r="D120" s="143">
        <v>170286458</v>
      </c>
      <c r="E120" s="143">
        <v>34647027</v>
      </c>
      <c r="F120" s="143">
        <f t="shared" si="17"/>
        <v>133679828</v>
      </c>
      <c r="G120" s="143">
        <v>12210364</v>
      </c>
      <c r="H120" s="144">
        <f t="shared" si="18"/>
        <v>3.6059905299706867E-2</v>
      </c>
      <c r="I120" s="144">
        <f t="shared" si="19"/>
        <v>9.1340362885565657E-2</v>
      </c>
    </row>
    <row r="121" spans="1:9" s="16" customFormat="1" ht="12" customHeight="1">
      <c r="A121" s="174">
        <v>172</v>
      </c>
      <c r="B121" s="170" t="s">
        <v>89</v>
      </c>
      <c r="C121" s="143">
        <v>82610989</v>
      </c>
      <c r="D121" s="143">
        <v>26626419</v>
      </c>
      <c r="E121" s="143">
        <v>6042649</v>
      </c>
      <c r="F121" s="143">
        <f t="shared" si="17"/>
        <v>49941921</v>
      </c>
      <c r="G121" s="143">
        <v>1390331</v>
      </c>
      <c r="H121" s="144">
        <f>G121/C121</f>
        <v>1.6829855408219359E-2</v>
      </c>
      <c r="I121" s="144">
        <f>G121/F121</f>
        <v>2.7838957175876356E-2</v>
      </c>
    </row>
    <row r="122" spans="1:9" s="16" customFormat="1" ht="12" customHeight="1">
      <c r="A122" s="176">
        <v>157</v>
      </c>
      <c r="B122" s="170" t="s">
        <v>61</v>
      </c>
      <c r="C122" s="143">
        <v>65669529</v>
      </c>
      <c r="D122" s="143">
        <v>39687106</v>
      </c>
      <c r="E122" s="143">
        <v>9859941</v>
      </c>
      <c r="F122" s="143">
        <f t="shared" si="17"/>
        <v>16122482</v>
      </c>
      <c r="G122" s="143">
        <v>351074</v>
      </c>
      <c r="H122" s="144">
        <f t="shared" si="18"/>
        <v>5.3460715395111181E-3</v>
      </c>
      <c r="I122" s="144">
        <f t="shared" si="19"/>
        <v>2.1775431351078574E-2</v>
      </c>
    </row>
    <row r="123" spans="1:9" s="16" customFormat="1" ht="12" customHeight="1">
      <c r="A123" s="176">
        <v>42</v>
      </c>
      <c r="B123" s="170" t="s">
        <v>175</v>
      </c>
      <c r="C123" s="143">
        <v>35769644</v>
      </c>
      <c r="D123" s="143">
        <v>0</v>
      </c>
      <c r="E123" s="143">
        <v>14940189</v>
      </c>
      <c r="F123" s="143">
        <f t="shared" si="17"/>
        <v>20829455</v>
      </c>
      <c r="G123" s="143">
        <v>2845271</v>
      </c>
      <c r="H123" s="144">
        <f t="shared" si="18"/>
        <v>7.9544291802289113E-2</v>
      </c>
      <c r="I123" s="144">
        <f t="shared" si="19"/>
        <v>0.13659843716506265</v>
      </c>
    </row>
    <row r="124" spans="1:9" s="16" customFormat="1" ht="12" customHeight="1">
      <c r="A124" s="176">
        <v>108</v>
      </c>
      <c r="B124" s="170" t="s">
        <v>270</v>
      </c>
      <c r="C124" s="143">
        <v>110105574</v>
      </c>
      <c r="D124" s="143">
        <v>56936633</v>
      </c>
      <c r="E124" s="143">
        <v>7986489</v>
      </c>
      <c r="F124" s="143">
        <f t="shared" si="17"/>
        <v>45182452</v>
      </c>
      <c r="G124" s="143">
        <v>2108931</v>
      </c>
      <c r="H124" s="144">
        <f t="shared" si="18"/>
        <v>1.9153716958961588E-2</v>
      </c>
      <c r="I124" s="144">
        <f t="shared" si="19"/>
        <v>4.6675886470260622E-2</v>
      </c>
    </row>
    <row r="125" spans="1:9" s="16" customFormat="1" ht="12" customHeight="1">
      <c r="A125" s="174">
        <v>180</v>
      </c>
      <c r="B125" s="170" t="s">
        <v>116</v>
      </c>
      <c r="C125" s="143">
        <v>424947846</v>
      </c>
      <c r="D125" s="143">
        <v>187528614</v>
      </c>
      <c r="E125" s="143">
        <v>63049221</v>
      </c>
      <c r="F125" s="143">
        <f t="shared" si="17"/>
        <v>174370011</v>
      </c>
      <c r="G125" s="143">
        <v>10231273</v>
      </c>
      <c r="H125" s="144">
        <f t="shared" si="18"/>
        <v>2.4076538088864674E-2</v>
      </c>
      <c r="I125" s="144">
        <f t="shared" si="19"/>
        <v>5.8675645779479819E-2</v>
      </c>
    </row>
    <row r="126" spans="1:9" s="16" customFormat="1" ht="12" customHeight="1">
      <c r="A126" s="174">
        <v>43</v>
      </c>
      <c r="B126" s="171" t="s">
        <v>164</v>
      </c>
      <c r="C126" s="143">
        <v>140738116</v>
      </c>
      <c r="D126" s="143">
        <v>46690659</v>
      </c>
      <c r="E126" s="143">
        <v>21712856</v>
      </c>
      <c r="F126" s="143">
        <f t="shared" si="17"/>
        <v>72334601</v>
      </c>
      <c r="G126" s="143">
        <v>4816873</v>
      </c>
      <c r="H126" s="144">
        <f t="shared" si="18"/>
        <v>3.4225788556100895E-2</v>
      </c>
      <c r="I126" s="144">
        <f t="shared" si="19"/>
        <v>6.6591547245833285E-2</v>
      </c>
    </row>
    <row r="127" spans="1:9" s="16" customFormat="1" ht="12" customHeight="1">
      <c r="A127" s="174">
        <v>153</v>
      </c>
      <c r="B127" s="170" t="s">
        <v>117</v>
      </c>
      <c r="C127" s="143">
        <v>31111902</v>
      </c>
      <c r="D127" s="143">
        <v>17795953</v>
      </c>
      <c r="E127" s="143">
        <v>3039055</v>
      </c>
      <c r="F127" s="143">
        <f t="shared" si="17"/>
        <v>10276894</v>
      </c>
      <c r="G127" s="143">
        <v>312228</v>
      </c>
      <c r="H127" s="144">
        <f t="shared" si="18"/>
        <v>1.0035644879570526E-2</v>
      </c>
      <c r="I127" s="144">
        <f t="shared" si="19"/>
        <v>3.0381553025651525E-2</v>
      </c>
    </row>
    <row r="128" spans="1:9" s="16" customFormat="1" ht="12" customHeight="1">
      <c r="A128" s="171"/>
      <c r="B128" s="165"/>
      <c r="C128" s="150"/>
      <c r="D128" s="150"/>
      <c r="E128" s="150"/>
      <c r="F128" s="150"/>
      <c r="G128" s="150"/>
      <c r="H128" s="152"/>
      <c r="I128" s="152"/>
    </row>
    <row r="129" spans="1:9" s="16" customFormat="1" ht="12" customHeight="1">
      <c r="A129" s="171"/>
      <c r="B129" s="166" t="s">
        <v>63</v>
      </c>
      <c r="C129" s="154">
        <f>SUM(C107:C127)</f>
        <v>5049600889</v>
      </c>
      <c r="D129" s="154">
        <f>SUM(D107:D127)</f>
        <v>2220962584</v>
      </c>
      <c r="E129" s="154">
        <f>SUM(E107:E127)</f>
        <v>883812856</v>
      </c>
      <c r="F129" s="154">
        <f>SUM(F107:F127)</f>
        <v>1944825449</v>
      </c>
      <c r="G129" s="154">
        <f>SUM(G107:G127)</f>
        <v>144049184</v>
      </c>
      <c r="H129" s="155">
        <f>G129/C129</f>
        <v>2.8526845421347119E-2</v>
      </c>
      <c r="I129" s="155">
        <f>G129/F129</f>
        <v>7.4067924231487156E-2</v>
      </c>
    </row>
    <row r="130" spans="1:9" s="16" customFormat="1" ht="12" customHeight="1">
      <c r="A130" s="171" t="s">
        <v>0</v>
      </c>
      <c r="B130" s="166"/>
      <c r="C130" s="154"/>
      <c r="D130" s="154"/>
      <c r="E130" s="154"/>
      <c r="F130" s="154"/>
      <c r="G130" s="154"/>
      <c r="H130" s="155"/>
      <c r="I130" s="155"/>
    </row>
    <row r="131" spans="1:9" s="16" customFormat="1" ht="12" customHeight="1">
      <c r="A131" s="171"/>
      <c r="B131" s="166" t="s">
        <v>271</v>
      </c>
      <c r="C131" s="154">
        <f>C29+C53+C75+C100+C129</f>
        <v>48481858599.339996</v>
      </c>
      <c r="D131" s="154">
        <f>D29+D53+D75+D100+D129</f>
        <v>17912219175</v>
      </c>
      <c r="E131" s="154">
        <f>E29+E53+E75+E100+E129</f>
        <v>7774579601</v>
      </c>
      <c r="F131" s="154">
        <f>F29+F53+F75+F100+F129</f>
        <v>22795059823.34</v>
      </c>
      <c r="G131" s="154">
        <f>G29+G53+G75+G100+G129</f>
        <v>1421520137.97</v>
      </c>
      <c r="H131" s="155">
        <f>G131/C131</f>
        <v>2.9320660944903456E-2</v>
      </c>
      <c r="I131" s="155">
        <f>G131/F131</f>
        <v>6.2360886480960095E-2</v>
      </c>
    </row>
    <row r="132" spans="1:9" s="16" customFormat="1" ht="12" customHeight="1">
      <c r="A132" s="171"/>
      <c r="B132" s="171" t="s">
        <v>177</v>
      </c>
      <c r="C132" s="157"/>
      <c r="D132" s="157"/>
      <c r="E132" s="157"/>
      <c r="F132" s="157"/>
      <c r="G132" s="157"/>
      <c r="H132" s="144"/>
      <c r="I132" s="144"/>
    </row>
    <row r="133" spans="1:9" s="16" customFormat="1" ht="12" customHeight="1">
      <c r="A133" s="171"/>
      <c r="B133" s="171" t="s">
        <v>245</v>
      </c>
      <c r="C133" s="158"/>
      <c r="D133" s="158"/>
      <c r="E133" s="158"/>
      <c r="F133" s="158"/>
      <c r="G133" s="158"/>
      <c r="H133" s="158"/>
      <c r="I133" s="158"/>
    </row>
    <row r="134" spans="1:9" s="16" customFormat="1" ht="12" customHeight="1">
      <c r="A134" s="171"/>
      <c r="B134" s="171" t="s">
        <v>272</v>
      </c>
      <c r="C134" s="157"/>
      <c r="D134" s="157"/>
      <c r="E134" s="158"/>
      <c r="F134" s="158"/>
      <c r="G134" s="158"/>
      <c r="H134" s="158"/>
      <c r="I134" s="158"/>
    </row>
    <row r="135" spans="1:9" s="16" customFormat="1" ht="12" customHeight="1">
      <c r="A135" s="171"/>
      <c r="B135" s="171" t="s">
        <v>273</v>
      </c>
      <c r="C135" s="158"/>
      <c r="D135" s="158"/>
      <c r="E135" s="171"/>
      <c r="F135" s="171"/>
      <c r="G135" s="171"/>
      <c r="H135" s="171"/>
      <c r="I135" s="171"/>
    </row>
    <row r="136" spans="1:9" s="16" customFormat="1" ht="12" customHeight="1">
      <c r="A136" s="171"/>
      <c r="B136" s="171"/>
      <c r="C136" s="157"/>
      <c r="D136" s="157"/>
      <c r="E136" s="171"/>
      <c r="F136" s="171"/>
      <c r="G136" s="171"/>
      <c r="H136" s="171"/>
      <c r="I136" s="171"/>
    </row>
    <row r="137" spans="1:9" s="16" customFormat="1" ht="12" customHeight="1">
      <c r="A137" s="171"/>
      <c r="B137" s="171"/>
      <c r="C137" s="158"/>
      <c r="D137" s="158"/>
      <c r="E137" s="171"/>
      <c r="F137" s="171"/>
      <c r="G137" s="171"/>
      <c r="H137" s="171"/>
      <c r="I137" s="171"/>
    </row>
    <row r="138" spans="1:9" s="16" customFormat="1" ht="12" customHeight="1">
      <c r="A138" s="171"/>
      <c r="B138" s="171"/>
      <c r="C138" s="157"/>
      <c r="D138" s="157"/>
      <c r="E138" s="171"/>
      <c r="F138" s="171"/>
      <c r="G138" s="171"/>
      <c r="H138" s="171"/>
      <c r="I138" s="171"/>
    </row>
    <row r="139" spans="1:9" s="16" customFormat="1" ht="12" customHeight="1">
      <c r="A139" s="171"/>
      <c r="B139" s="171"/>
      <c r="C139" s="158"/>
      <c r="D139" s="158"/>
      <c r="E139" s="171"/>
      <c r="F139" s="171"/>
      <c r="G139" s="171"/>
      <c r="H139" s="171"/>
      <c r="I139" s="171"/>
    </row>
    <row r="140" spans="1:9" s="16" customFormat="1" ht="12" customHeight="1">
      <c r="A140" s="171"/>
      <c r="B140" s="171"/>
      <c r="C140" s="157"/>
      <c r="D140" s="157"/>
      <c r="E140" s="171"/>
      <c r="F140" s="171"/>
      <c r="G140" s="171"/>
      <c r="H140" s="171"/>
      <c r="I140" s="171"/>
    </row>
    <row r="141" spans="1:9" s="16" customFormat="1" ht="12" customHeight="1">
      <c r="A141" s="171"/>
      <c r="B141" s="171"/>
      <c r="C141" s="158"/>
      <c r="D141" s="158"/>
      <c r="E141" s="171"/>
      <c r="F141" s="171"/>
      <c r="G141" s="171"/>
      <c r="H141" s="171"/>
      <c r="I141" s="171"/>
    </row>
    <row r="142" spans="1:9" s="16" customFormat="1" ht="12" customHeight="1">
      <c r="A142" s="171"/>
      <c r="B142" s="171"/>
      <c r="C142" s="157"/>
      <c r="D142" s="157"/>
      <c r="E142" s="171"/>
      <c r="F142" s="171"/>
      <c r="G142" s="171"/>
      <c r="H142" s="171"/>
      <c r="I142" s="171"/>
    </row>
    <row r="143" spans="1:9" s="16" customFormat="1" ht="12" customHeight="1">
      <c r="A143" s="171"/>
      <c r="B143" s="171"/>
      <c r="C143" s="158"/>
      <c r="D143" s="158"/>
      <c r="E143" s="171"/>
      <c r="F143" s="171"/>
      <c r="G143" s="171"/>
      <c r="H143" s="171"/>
      <c r="I143" s="171"/>
    </row>
    <row r="144" spans="1:9" s="16" customFormat="1" ht="12" customHeight="1">
      <c r="A144" s="171"/>
      <c r="B144" s="171"/>
      <c r="C144" s="157"/>
      <c r="D144" s="157"/>
      <c r="E144" s="171"/>
      <c r="F144" s="171"/>
      <c r="G144" s="171"/>
      <c r="H144" s="171"/>
      <c r="I144" s="171"/>
    </row>
    <row r="145" spans="1:9" s="16" customFormat="1" ht="12" customHeight="1">
      <c r="A145" s="171"/>
      <c r="E145" s="171"/>
      <c r="F145" s="171"/>
      <c r="G145" s="171"/>
      <c r="H145" s="171"/>
      <c r="I145" s="171"/>
    </row>
    <row r="146" spans="1:9" s="16" customFormat="1" ht="12" customHeight="1">
      <c r="A146" s="171"/>
    </row>
    <row r="147" spans="1:9" s="16" customFormat="1" ht="12" customHeight="1">
      <c r="A147" s="171"/>
    </row>
    <row r="148" spans="1:9" s="16" customFormat="1" ht="12" customHeight="1">
      <c r="A148" s="171"/>
    </row>
    <row r="149" spans="1:9" s="16" customFormat="1" ht="12" customHeight="1">
      <c r="A149" s="171"/>
    </row>
    <row r="150" spans="1:9" s="16" customFormat="1" ht="12" customHeight="1">
      <c r="A150" s="171"/>
    </row>
    <row r="151" spans="1:9" s="16" customFormat="1" ht="12" customHeight="1">
      <c r="A151" s="171"/>
    </row>
    <row r="152" spans="1:9" s="16" customFormat="1" ht="12" customHeight="1">
      <c r="A152" s="171"/>
    </row>
    <row r="153" spans="1:9" s="16" customFormat="1" ht="12" customHeight="1">
      <c r="A153" s="171"/>
    </row>
    <row r="154" spans="1:9" s="16" customFormat="1" ht="12" customHeight="1">
      <c r="A154" s="171"/>
    </row>
    <row r="155" spans="1:9" s="16" customFormat="1" ht="12" customHeight="1">
      <c r="A155" s="171"/>
    </row>
    <row r="156" spans="1:9" s="16" customFormat="1" ht="12" customHeight="1">
      <c r="A156" s="171"/>
    </row>
    <row r="157" spans="1:9" s="16" customFormat="1" ht="12" customHeight="1">
      <c r="A157" s="29"/>
    </row>
    <row r="158" spans="1:9" s="16" customFormat="1" ht="12" customHeight="1">
      <c r="A158" s="29"/>
    </row>
    <row r="159" spans="1:9" s="16" customFormat="1" ht="12" customHeight="1">
      <c r="A159" s="29"/>
    </row>
    <row r="160" spans="1:9" s="16" customFormat="1" ht="12" customHeight="1">
      <c r="A160" s="29"/>
    </row>
    <row r="161" spans="1:1" s="16" customFormat="1" ht="12" customHeight="1">
      <c r="A161" s="29"/>
    </row>
    <row r="162" spans="1:1" s="16" customFormat="1" ht="12" customHeight="1">
      <c r="A162" s="29"/>
    </row>
    <row r="163" spans="1:1" s="16" customFormat="1" ht="12" customHeight="1">
      <c r="A163" s="29"/>
    </row>
    <row r="164" spans="1:1" s="16" customFormat="1" ht="12" customHeight="1">
      <c r="A164" s="29"/>
    </row>
    <row r="165" spans="1:1" s="16" customFormat="1" ht="12" customHeight="1">
      <c r="A165" s="29"/>
    </row>
    <row r="166" spans="1:1" s="16" customFormat="1" ht="12" customHeight="1">
      <c r="A166" s="29"/>
    </row>
  </sheetData>
  <mergeCells count="20">
    <mergeCell ref="C110:I110"/>
    <mergeCell ref="C115:I115"/>
    <mergeCell ref="A101:A102"/>
    <mergeCell ref="B101:I101"/>
    <mergeCell ref="B102:I102"/>
    <mergeCell ref="B103:I103"/>
    <mergeCell ref="B104:I104"/>
    <mergeCell ref="C107:I107"/>
    <mergeCell ref="C91:I91"/>
    <mergeCell ref="A2:A3"/>
    <mergeCell ref="B2:I2"/>
    <mergeCell ref="B3:I3"/>
    <mergeCell ref="B4:I4"/>
    <mergeCell ref="C33:I33"/>
    <mergeCell ref="C50:I50"/>
    <mergeCell ref="A54:A55"/>
    <mergeCell ref="B54:I54"/>
    <mergeCell ref="B55:I55"/>
    <mergeCell ref="B56:I56"/>
    <mergeCell ref="B57:I57"/>
  </mergeCells>
  <conditionalFormatting sqref="G28">
    <cfRule type="top10" dxfId="0" priority="1" rank="10"/>
  </conditionalFormatting>
  <printOptions gridLines="1" gridLinesSet="0"/>
  <pageMargins left="0.25" right="0.21" top="0.51" bottom="0.53" header="0.5" footer="0.42"/>
  <pageSetup fitToHeight="0" orientation="portrait" r:id="rId1"/>
  <headerFooter alignWithMargins="0">
    <oddFooter>&amp;L&amp;"Times New Roman,Italic"&amp;9 21&amp;R&amp;"Times New Roman,Italic"&amp;9Charity Care in Washington Hospitals</oddFooter>
  </headerFooter>
  <rowBreaks count="2" manualBreakCount="2">
    <brk id="53" max="16383" man="1"/>
    <brk id="10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>
    <pageSetUpPr fitToPage="1"/>
  </sheetPr>
  <dimension ref="A1:I164"/>
  <sheetViews>
    <sheetView showGridLines="0" zoomScale="110" zoomScaleNormal="110" workbookViewId="0">
      <selection activeCell="C1" sqref="C1:G1048576"/>
    </sheetView>
  </sheetViews>
  <sheetFormatPr defaultColWidth="9.6640625" defaultRowHeight="12" customHeight="1"/>
  <cols>
    <col min="1" max="1" width="6" style="29" customWidth="1"/>
    <col min="2" max="2" width="28.4140625" customWidth="1"/>
    <col min="3" max="7" width="13.4140625" customWidth="1"/>
    <col min="8" max="8" width="7" customWidth="1"/>
    <col min="9" max="9" width="7.33203125" customWidth="1"/>
    <col min="10" max="10" width="2.08203125" customWidth="1"/>
  </cols>
  <sheetData>
    <row r="1" spans="1:9" ht="12" customHeight="1">
      <c r="B1" s="62" t="s">
        <v>246</v>
      </c>
    </row>
    <row r="2" spans="1:9" s="16" customFormat="1" ht="12.5">
      <c r="A2" s="412" t="s">
        <v>0</v>
      </c>
      <c r="B2" s="413" t="s">
        <v>152</v>
      </c>
      <c r="C2" s="413"/>
      <c r="D2" s="413"/>
      <c r="E2" s="413"/>
      <c r="F2" s="413"/>
      <c r="G2" s="413"/>
      <c r="H2" s="413"/>
      <c r="I2" s="413"/>
    </row>
    <row r="3" spans="1:9" s="16" customFormat="1" ht="12" customHeight="1">
      <c r="A3" s="412"/>
      <c r="B3" s="413" t="s">
        <v>166</v>
      </c>
      <c r="C3" s="413"/>
      <c r="D3" s="413"/>
      <c r="E3" s="413"/>
      <c r="F3" s="413"/>
      <c r="G3" s="413"/>
      <c r="H3" s="413"/>
      <c r="I3" s="413"/>
    </row>
    <row r="4" spans="1:9" ht="12" customHeight="1">
      <c r="A4" s="10"/>
      <c r="B4" s="415" t="s">
        <v>1</v>
      </c>
      <c r="C4" s="415"/>
      <c r="D4" s="415"/>
      <c r="E4" s="415"/>
      <c r="F4" s="415"/>
      <c r="G4" s="415"/>
      <c r="H4" s="415"/>
      <c r="I4" s="415"/>
    </row>
    <row r="5" spans="1:9" ht="12" customHeight="1">
      <c r="A5" s="10"/>
      <c r="B5" s="9"/>
      <c r="C5" s="416" t="s">
        <v>90</v>
      </c>
      <c r="D5" s="416" t="s">
        <v>91</v>
      </c>
      <c r="E5" s="416" t="s">
        <v>154</v>
      </c>
      <c r="F5" s="416" t="s">
        <v>93</v>
      </c>
      <c r="G5" s="418" t="s">
        <v>2</v>
      </c>
      <c r="H5" s="418"/>
      <c r="I5" s="418"/>
    </row>
    <row r="6" spans="1:9" ht="12" customHeight="1">
      <c r="A6" s="10"/>
      <c r="B6" s="9"/>
      <c r="C6" s="417"/>
      <c r="D6" s="417"/>
      <c r="E6" s="417" t="s">
        <v>4</v>
      </c>
      <c r="F6" s="417"/>
      <c r="G6" s="416" t="s">
        <v>94</v>
      </c>
      <c r="H6" s="416" t="s">
        <v>95</v>
      </c>
      <c r="I6" s="416" t="s">
        <v>96</v>
      </c>
    </row>
    <row r="7" spans="1:9" ht="12" customHeight="1">
      <c r="A7" s="10" t="s">
        <v>3</v>
      </c>
      <c r="B7" s="9"/>
      <c r="C7" s="417"/>
      <c r="D7" s="417"/>
      <c r="E7" s="417" t="s">
        <v>5</v>
      </c>
      <c r="F7" s="417" t="s">
        <v>6</v>
      </c>
      <c r="G7" s="416"/>
      <c r="H7" s="416"/>
      <c r="I7" s="416"/>
    </row>
    <row r="8" spans="1:9" ht="12" customHeight="1">
      <c r="A8" s="10" t="s">
        <v>98</v>
      </c>
      <c r="B8" s="10" t="s">
        <v>74</v>
      </c>
      <c r="C8" s="417"/>
      <c r="D8" s="417"/>
      <c r="E8" s="417" t="s">
        <v>7</v>
      </c>
      <c r="F8" s="417" t="s">
        <v>7</v>
      </c>
      <c r="G8" s="416"/>
      <c r="H8" s="416"/>
      <c r="I8" s="416"/>
    </row>
    <row r="9" spans="1:9" s="16" customFormat="1" ht="15" customHeight="1">
      <c r="A9" s="1"/>
      <c r="B9" s="15" t="s">
        <v>167</v>
      </c>
      <c r="C9" s="3"/>
      <c r="D9" s="3"/>
      <c r="E9" s="3"/>
      <c r="F9" s="3"/>
      <c r="G9" s="3"/>
      <c r="H9" s="3"/>
      <c r="I9" s="3"/>
    </row>
    <row r="10" spans="1:9" s="16" customFormat="1" ht="12" customHeight="1">
      <c r="A10" s="20">
        <v>183</v>
      </c>
      <c r="B10" s="63" t="s">
        <v>8</v>
      </c>
      <c r="C10" s="64">
        <v>476965192</v>
      </c>
      <c r="D10" s="64">
        <v>196594384</v>
      </c>
      <c r="E10" s="64">
        <v>68007626</v>
      </c>
      <c r="F10" s="64">
        <f t="shared" ref="F10:F30" si="0">C10-D10-E10</f>
        <v>212363182</v>
      </c>
      <c r="G10" s="64">
        <v>8499901</v>
      </c>
      <c r="H10" s="5">
        <f t="shared" ref="H10:H30" si="1">G10/C10</f>
        <v>1.7820799384454872E-2</v>
      </c>
      <c r="I10" s="5">
        <f t="shared" ref="I10:I30" si="2">G10/F10</f>
        <v>4.0025304386331902E-2</v>
      </c>
    </row>
    <row r="11" spans="1:9" s="16" customFormat="1" ht="12" customHeight="1">
      <c r="A11" s="21">
        <v>904</v>
      </c>
      <c r="B11" s="65" t="s">
        <v>168</v>
      </c>
      <c r="C11" s="64">
        <v>93338007</v>
      </c>
      <c r="D11" s="64">
        <v>12707731</v>
      </c>
      <c r="E11" s="64">
        <v>29667265.100000001</v>
      </c>
      <c r="F11" s="64">
        <f t="shared" si="0"/>
        <v>50963010.899999999</v>
      </c>
      <c r="G11" s="64">
        <v>1813011</v>
      </c>
      <c r="H11" s="5">
        <f t="shared" si="1"/>
        <v>1.9424145193072315E-2</v>
      </c>
      <c r="I11" s="5">
        <f t="shared" si="2"/>
        <v>3.5575037031416838E-2</v>
      </c>
    </row>
    <row r="12" spans="1:9" s="16" customFormat="1" ht="12" customHeight="1">
      <c r="A12" s="20">
        <v>164</v>
      </c>
      <c r="B12" s="63" t="s">
        <v>10</v>
      </c>
      <c r="C12" s="64">
        <v>1032319116</v>
      </c>
      <c r="D12" s="64">
        <v>371732148</v>
      </c>
      <c r="E12" s="64">
        <v>70049222</v>
      </c>
      <c r="F12" s="64">
        <f t="shared" si="0"/>
        <v>590537746</v>
      </c>
      <c r="G12" s="64">
        <v>14356095</v>
      </c>
      <c r="H12" s="5">
        <f t="shared" si="1"/>
        <v>1.3906644541880207E-2</v>
      </c>
      <c r="I12" s="5">
        <f t="shared" si="2"/>
        <v>2.4310207259808248E-2</v>
      </c>
    </row>
    <row r="13" spans="1:9" s="16" customFormat="1" ht="12" customHeight="1">
      <c r="A13" s="21">
        <v>29</v>
      </c>
      <c r="B13" s="63" t="s">
        <v>11</v>
      </c>
      <c r="C13" s="64">
        <v>1640218798</v>
      </c>
      <c r="D13" s="64">
        <v>427755988</v>
      </c>
      <c r="E13" s="64">
        <v>362122661</v>
      </c>
      <c r="F13" s="64">
        <f t="shared" si="0"/>
        <v>850340149</v>
      </c>
      <c r="G13" s="64">
        <v>210090000</v>
      </c>
      <c r="H13" s="5">
        <f t="shared" si="1"/>
        <v>0.12808657006990357</v>
      </c>
      <c r="I13" s="5">
        <f t="shared" si="2"/>
        <v>0.24706583623866971</v>
      </c>
    </row>
    <row r="14" spans="1:9" s="16" customFormat="1" ht="12" customHeight="1">
      <c r="A14" s="20">
        <v>126</v>
      </c>
      <c r="B14" s="63" t="s">
        <v>12</v>
      </c>
      <c r="C14" s="64">
        <v>591527353</v>
      </c>
      <c r="D14" s="64">
        <v>250676974</v>
      </c>
      <c r="E14" s="64">
        <v>98023362</v>
      </c>
      <c r="F14" s="64">
        <f t="shared" si="0"/>
        <v>242827017</v>
      </c>
      <c r="G14" s="64">
        <v>16129976</v>
      </c>
      <c r="H14" s="5">
        <f t="shared" si="1"/>
        <v>2.726835186605479E-2</v>
      </c>
      <c r="I14" s="5">
        <f t="shared" si="2"/>
        <v>6.642578819802411E-2</v>
      </c>
    </row>
    <row r="15" spans="1:9" s="16" customFormat="1" ht="12" customHeight="1">
      <c r="A15" s="22">
        <v>148</v>
      </c>
      <c r="B15" s="63" t="s">
        <v>109</v>
      </c>
      <c r="C15" s="64">
        <v>77881433</v>
      </c>
      <c r="D15" s="64">
        <v>43107887</v>
      </c>
      <c r="E15" s="64">
        <v>4675672</v>
      </c>
      <c r="F15" s="64">
        <f t="shared" si="0"/>
        <v>30097874</v>
      </c>
      <c r="G15" s="64">
        <v>0</v>
      </c>
      <c r="H15" s="5">
        <f t="shared" si="1"/>
        <v>0</v>
      </c>
      <c r="I15" s="5">
        <f t="shared" si="2"/>
        <v>0</v>
      </c>
    </row>
    <row r="16" spans="1:9" s="16" customFormat="1" ht="12" customHeight="1">
      <c r="A16" s="22">
        <v>919</v>
      </c>
      <c r="B16" s="63" t="s">
        <v>155</v>
      </c>
      <c r="C16" s="64">
        <v>17464065</v>
      </c>
      <c r="D16" s="64">
        <v>5729913</v>
      </c>
      <c r="E16" s="64">
        <v>7774403</v>
      </c>
      <c r="F16" s="64">
        <f t="shared" si="0"/>
        <v>3959749</v>
      </c>
      <c r="G16" s="64">
        <v>285988</v>
      </c>
      <c r="H16" s="5">
        <f t="shared" si="1"/>
        <v>1.6375797959982397E-2</v>
      </c>
      <c r="I16" s="5">
        <f t="shared" si="2"/>
        <v>7.2223769738940527E-2</v>
      </c>
    </row>
    <row r="17" spans="1:9" s="16" customFormat="1" ht="12" customHeight="1">
      <c r="A17" s="20">
        <v>130</v>
      </c>
      <c r="B17" s="63" t="s">
        <v>13</v>
      </c>
      <c r="C17" s="64">
        <v>734396329</v>
      </c>
      <c r="D17" s="64">
        <v>352281831</v>
      </c>
      <c r="E17" s="64">
        <v>47091419</v>
      </c>
      <c r="F17" s="64">
        <f t="shared" si="0"/>
        <v>335023079</v>
      </c>
      <c r="G17" s="64">
        <v>11018830</v>
      </c>
      <c r="H17" s="5">
        <f t="shared" si="1"/>
        <v>1.500392848505102E-2</v>
      </c>
      <c r="I17" s="5">
        <f t="shared" si="2"/>
        <v>3.2889763991453255E-2</v>
      </c>
    </row>
    <row r="18" spans="1:9" s="16" customFormat="1" ht="12" customHeight="1">
      <c r="A18" s="21">
        <v>131</v>
      </c>
      <c r="B18" s="63" t="s">
        <v>14</v>
      </c>
      <c r="C18" s="64">
        <v>1070149348</v>
      </c>
      <c r="D18" s="64">
        <v>426234855</v>
      </c>
      <c r="E18" s="64">
        <v>45262080</v>
      </c>
      <c r="F18" s="64">
        <f t="shared" si="0"/>
        <v>598652413</v>
      </c>
      <c r="G18" s="64">
        <v>20216694</v>
      </c>
      <c r="H18" s="5">
        <f t="shared" si="1"/>
        <v>1.8891469716617534E-2</v>
      </c>
      <c r="I18" s="5">
        <f t="shared" si="2"/>
        <v>3.377033744621355E-2</v>
      </c>
    </row>
    <row r="19" spans="1:9" s="16" customFormat="1" ht="12" customHeight="1">
      <c r="A19" s="1">
        <v>202</v>
      </c>
      <c r="B19" s="63" t="s">
        <v>274</v>
      </c>
      <c r="C19" s="64">
        <v>31919366</v>
      </c>
      <c r="D19" s="64">
        <v>19015166</v>
      </c>
      <c r="E19" s="64">
        <v>2015412</v>
      </c>
      <c r="F19" s="64">
        <f t="shared" si="0"/>
        <v>10888788</v>
      </c>
      <c r="G19" s="64">
        <v>180522</v>
      </c>
      <c r="H19" s="5">
        <f t="shared" si="1"/>
        <v>5.6555634594997904E-3</v>
      </c>
      <c r="I19" s="5">
        <f t="shared" si="2"/>
        <v>1.6578704627181647E-2</v>
      </c>
    </row>
    <row r="20" spans="1:9" s="16" customFormat="1" ht="12" customHeight="1">
      <c r="A20" s="1">
        <v>35</v>
      </c>
      <c r="B20" s="63" t="s">
        <v>157</v>
      </c>
      <c r="C20" s="64">
        <v>127367826</v>
      </c>
      <c r="D20" s="64">
        <v>36331735</v>
      </c>
      <c r="E20" s="64">
        <v>14995069</v>
      </c>
      <c r="F20" s="64">
        <f t="shared" si="0"/>
        <v>76041022</v>
      </c>
      <c r="G20" s="64">
        <v>2678431</v>
      </c>
      <c r="H20" s="5">
        <f t="shared" si="1"/>
        <v>2.1029101964887113E-2</v>
      </c>
      <c r="I20" s="5">
        <f t="shared" si="2"/>
        <v>3.5223500809865499E-2</v>
      </c>
    </row>
    <row r="21" spans="1:9" s="16" customFormat="1" ht="12" customHeight="1">
      <c r="A21" s="1">
        <v>201</v>
      </c>
      <c r="B21" s="63" t="s">
        <v>16</v>
      </c>
      <c r="C21" s="64">
        <v>771303161</v>
      </c>
      <c r="D21" s="64">
        <v>219849043</v>
      </c>
      <c r="E21" s="64">
        <v>118532578</v>
      </c>
      <c r="F21" s="64">
        <f t="shared" si="0"/>
        <v>432921540</v>
      </c>
      <c r="G21" s="64">
        <v>23883350</v>
      </c>
      <c r="H21" s="5">
        <f t="shared" si="1"/>
        <v>3.0964932088486542E-2</v>
      </c>
      <c r="I21" s="5">
        <f t="shared" si="2"/>
        <v>5.5167848659135786E-2</v>
      </c>
    </row>
    <row r="22" spans="1:9" s="16" customFormat="1" ht="12" customHeight="1">
      <c r="A22" s="1">
        <v>204</v>
      </c>
      <c r="B22" s="63" t="s">
        <v>66</v>
      </c>
      <c r="C22" s="64">
        <v>540754365</v>
      </c>
      <c r="D22" s="64">
        <v>145354824</v>
      </c>
      <c r="E22" s="64">
        <v>56961575</v>
      </c>
      <c r="F22" s="64">
        <f t="shared" si="0"/>
        <v>338437966</v>
      </c>
      <c r="G22" s="64">
        <v>6626516</v>
      </c>
      <c r="H22" s="5">
        <f t="shared" si="1"/>
        <v>1.2254207138947459E-2</v>
      </c>
      <c r="I22" s="5">
        <f t="shared" si="2"/>
        <v>1.9579706373722857E-2</v>
      </c>
    </row>
    <row r="23" spans="1:9" s="16" customFormat="1" ht="12" customHeight="1">
      <c r="A23" s="1">
        <v>14</v>
      </c>
      <c r="B23" s="63" t="s">
        <v>80</v>
      </c>
      <c r="C23" s="64">
        <v>1497692764</v>
      </c>
      <c r="D23" s="64">
        <v>28135162</v>
      </c>
      <c r="E23" s="64">
        <v>659246415</v>
      </c>
      <c r="F23" s="64">
        <f t="shared" si="0"/>
        <v>810311187</v>
      </c>
      <c r="G23" s="64">
        <v>24733917</v>
      </c>
      <c r="H23" s="5">
        <f t="shared" si="1"/>
        <v>1.6514680176421017E-2</v>
      </c>
      <c r="I23" s="5">
        <f t="shared" si="2"/>
        <v>3.0523973254734296E-2</v>
      </c>
    </row>
    <row r="24" spans="1:9" s="16" customFormat="1" ht="12" customHeight="1">
      <c r="A24" s="1">
        <v>195</v>
      </c>
      <c r="B24" s="63" t="s">
        <v>70</v>
      </c>
      <c r="C24" s="64">
        <v>29895031</v>
      </c>
      <c r="D24" s="64">
        <v>14626408</v>
      </c>
      <c r="E24" s="64">
        <v>2524814</v>
      </c>
      <c r="F24" s="64">
        <f t="shared" si="0"/>
        <v>12743809</v>
      </c>
      <c r="G24" s="64">
        <v>1012054</v>
      </c>
      <c r="H24" s="5">
        <f t="shared" si="1"/>
        <v>3.3853585901951401E-2</v>
      </c>
      <c r="I24" s="5">
        <f t="shared" si="2"/>
        <v>7.9415345914239613E-2</v>
      </c>
    </row>
    <row r="25" spans="1:9" s="16" customFormat="1" ht="12" customHeight="1">
      <c r="A25" s="1">
        <v>210</v>
      </c>
      <c r="B25" s="63" t="s">
        <v>158</v>
      </c>
      <c r="C25" s="64">
        <v>363468660</v>
      </c>
      <c r="D25" s="64">
        <v>110946910</v>
      </c>
      <c r="E25" s="64">
        <v>17733372</v>
      </c>
      <c r="F25" s="64">
        <f t="shared" si="0"/>
        <v>234788378</v>
      </c>
      <c r="G25" s="64">
        <v>5172535</v>
      </c>
      <c r="H25" s="5">
        <f t="shared" si="1"/>
        <v>1.4231034389594966E-2</v>
      </c>
      <c r="I25" s="5">
        <f t="shared" si="2"/>
        <v>2.2030626234830073E-2</v>
      </c>
    </row>
    <row r="26" spans="1:9" s="16" customFormat="1" ht="12" customHeight="1">
      <c r="A26" s="22">
        <v>1</v>
      </c>
      <c r="B26" s="63" t="s">
        <v>159</v>
      </c>
      <c r="C26" s="64">
        <v>2827538276</v>
      </c>
      <c r="D26" s="64">
        <v>948566990</v>
      </c>
      <c r="E26" s="64">
        <v>371372444</v>
      </c>
      <c r="F26" s="64">
        <f t="shared" si="0"/>
        <v>1507598842</v>
      </c>
      <c r="G26" s="64">
        <v>57189730</v>
      </c>
      <c r="H26" s="5">
        <f t="shared" si="1"/>
        <v>2.0225979073536685E-2</v>
      </c>
      <c r="I26" s="5">
        <f t="shared" si="2"/>
        <v>3.793431542049433E-2</v>
      </c>
    </row>
    <row r="27" spans="1:9" s="16" customFormat="1" ht="12" customHeight="1">
      <c r="A27" s="22">
        <v>3</v>
      </c>
      <c r="B27" s="63" t="s">
        <v>81</v>
      </c>
      <c r="C27" s="64">
        <v>1267790091</v>
      </c>
      <c r="D27" s="64">
        <v>645747875</v>
      </c>
      <c r="E27" s="64">
        <v>110586511</v>
      </c>
      <c r="F27" s="64">
        <f t="shared" si="0"/>
        <v>511455705</v>
      </c>
      <c r="G27" s="64">
        <v>26421550</v>
      </c>
      <c r="H27" s="5">
        <f t="shared" si="1"/>
        <v>2.084063457157909E-2</v>
      </c>
      <c r="I27" s="5">
        <f t="shared" si="2"/>
        <v>5.1659507835580792E-2</v>
      </c>
    </row>
    <row r="28" spans="1:9" s="16" customFormat="1" ht="12" customHeight="1">
      <c r="A28" s="23">
        <v>128</v>
      </c>
      <c r="B28" s="63" t="s">
        <v>17</v>
      </c>
      <c r="C28" s="64">
        <v>1633207760</v>
      </c>
      <c r="D28" s="64">
        <v>491686580</v>
      </c>
      <c r="E28" s="64">
        <v>260928639</v>
      </c>
      <c r="F28" s="64">
        <f t="shared" si="0"/>
        <v>880592541</v>
      </c>
      <c r="G28" s="64">
        <v>45067818</v>
      </c>
      <c r="H28" s="5">
        <f t="shared" si="1"/>
        <v>2.7594663155408962E-2</v>
      </c>
      <c r="I28" s="5">
        <f t="shared" si="2"/>
        <v>5.117896859405717E-2</v>
      </c>
    </row>
    <row r="29" spans="1:9" s="16" customFormat="1" ht="12" customHeight="1">
      <c r="A29" s="22">
        <v>155</v>
      </c>
      <c r="B29" s="63" t="s">
        <v>18</v>
      </c>
      <c r="C29" s="64">
        <v>612700311</v>
      </c>
      <c r="D29" s="64">
        <v>201308751</v>
      </c>
      <c r="E29" s="64">
        <v>95579281</v>
      </c>
      <c r="F29" s="64">
        <f t="shared" si="0"/>
        <v>315812279</v>
      </c>
      <c r="G29" s="64">
        <v>15086845</v>
      </c>
      <c r="H29" s="5">
        <f t="shared" si="1"/>
        <v>2.4623530834147072E-2</v>
      </c>
      <c r="I29" s="5">
        <f t="shared" si="2"/>
        <v>4.7771559255933807E-2</v>
      </c>
    </row>
    <row r="30" spans="1:9" s="16" customFormat="1" ht="12" customHeight="1">
      <c r="A30" s="22">
        <v>10</v>
      </c>
      <c r="B30" s="63" t="s">
        <v>19</v>
      </c>
      <c r="C30" s="64">
        <v>1766389541</v>
      </c>
      <c r="D30" s="64">
        <v>721436568</v>
      </c>
      <c r="E30" s="64">
        <v>63257346</v>
      </c>
      <c r="F30" s="64">
        <f t="shared" si="0"/>
        <v>981695627</v>
      </c>
      <c r="G30" s="64">
        <v>22773076</v>
      </c>
      <c r="H30" s="5">
        <f t="shared" si="1"/>
        <v>1.2892442732143645E-2</v>
      </c>
      <c r="I30" s="5">
        <f t="shared" si="2"/>
        <v>2.319769526690578E-2</v>
      </c>
    </row>
    <row r="31" spans="1:9" s="16" customFormat="1" ht="12" customHeight="1">
      <c r="A31" s="22"/>
      <c r="B31" s="7"/>
      <c r="C31" s="4"/>
      <c r="D31" s="4"/>
      <c r="E31" s="4"/>
      <c r="F31" s="4"/>
      <c r="G31" s="4"/>
      <c r="H31" s="5"/>
      <c r="I31" s="5"/>
    </row>
    <row r="32" spans="1:9" s="16" customFormat="1" ht="12" customHeight="1">
      <c r="A32" s="1"/>
      <c r="B32" s="11" t="s">
        <v>20</v>
      </c>
      <c r="C32" s="60">
        <f>SUM(C10:C30)</f>
        <v>17204286793</v>
      </c>
      <c r="D32" s="60">
        <f>SUM(D10:D30)</f>
        <v>5669827723</v>
      </c>
      <c r="E32" s="60">
        <f>SUM(E10:E30)</f>
        <v>2506407166.0999999</v>
      </c>
      <c r="F32" s="60">
        <f>SUM(F10:F30)</f>
        <v>9028051903.8999996</v>
      </c>
      <c r="G32" s="60">
        <f>SUM(G10:G30)</f>
        <v>513236839</v>
      </c>
      <c r="H32" s="61">
        <f>G32/C32</f>
        <v>2.9831916032045189E-2</v>
      </c>
      <c r="I32" s="61">
        <f>G32/F32</f>
        <v>5.6849123649620185E-2</v>
      </c>
    </row>
    <row r="33" spans="1:9" s="16" customFormat="1" ht="12" customHeight="1">
      <c r="A33" s="1"/>
      <c r="B33" s="7"/>
      <c r="C33" s="4"/>
      <c r="D33" s="4"/>
      <c r="E33" s="4"/>
      <c r="F33" s="4"/>
      <c r="G33" s="4"/>
      <c r="H33" s="7"/>
      <c r="I33" s="7"/>
    </row>
    <row r="34" spans="1:9" s="16" customFormat="1" ht="12" customHeight="1">
      <c r="A34" s="1"/>
      <c r="B34" s="15" t="s">
        <v>107</v>
      </c>
      <c r="C34" s="8"/>
      <c r="D34" s="4"/>
      <c r="E34" s="4"/>
      <c r="F34" s="4"/>
      <c r="G34" s="4"/>
      <c r="H34" s="7"/>
      <c r="I34" s="7"/>
    </row>
    <row r="35" spans="1:9" s="16" customFormat="1" ht="12" customHeight="1">
      <c r="A35" s="22">
        <v>106</v>
      </c>
      <c r="B35" s="63" t="s">
        <v>21</v>
      </c>
      <c r="C35" s="64">
        <v>89634505</v>
      </c>
      <c r="D35" s="64">
        <v>34447163</v>
      </c>
      <c r="E35" s="64">
        <v>16630251</v>
      </c>
      <c r="F35" s="64">
        <f t="shared" ref="F35:F53" si="3">C35-D35-E35</f>
        <v>38557091</v>
      </c>
      <c r="G35" s="64">
        <v>1635237</v>
      </c>
      <c r="H35" s="5">
        <f t="shared" ref="H35:H52" si="4">G35/C35</f>
        <v>1.8243387409792689E-2</v>
      </c>
      <c r="I35" s="5">
        <f t="shared" ref="I35:I52" si="5">G35/F35</f>
        <v>4.2410798055278601E-2</v>
      </c>
    </row>
    <row r="36" spans="1:9" s="16" customFormat="1" ht="12" customHeight="1">
      <c r="A36" s="22">
        <v>54</v>
      </c>
      <c r="B36" s="63" t="s">
        <v>130</v>
      </c>
      <c r="C36" s="411" t="s">
        <v>169</v>
      </c>
      <c r="D36" s="411"/>
      <c r="E36" s="411"/>
      <c r="F36" s="411"/>
      <c r="G36" s="411"/>
      <c r="H36" s="411"/>
      <c r="I36" s="411"/>
    </row>
    <row r="37" spans="1:9" s="16" customFormat="1" ht="12" customHeight="1">
      <c r="A37" s="21">
        <v>142</v>
      </c>
      <c r="B37" s="63" t="s">
        <v>22</v>
      </c>
      <c r="C37" s="64">
        <v>1074774304</v>
      </c>
      <c r="D37" s="64">
        <v>546300052</v>
      </c>
      <c r="E37" s="64">
        <v>135208777</v>
      </c>
      <c r="F37" s="64">
        <f t="shared" si="3"/>
        <v>393265475</v>
      </c>
      <c r="G37" s="64">
        <v>21158530</v>
      </c>
      <c r="H37" s="5">
        <f t="shared" si="4"/>
        <v>1.9686486661668459E-2</v>
      </c>
      <c r="I37" s="5">
        <f t="shared" si="5"/>
        <v>5.3802154892951128E-2</v>
      </c>
    </row>
    <row r="38" spans="1:9" s="16" customFormat="1" ht="12" customHeight="1">
      <c r="A38" s="20">
        <v>134</v>
      </c>
      <c r="B38" s="63" t="s">
        <v>23</v>
      </c>
      <c r="C38" s="64">
        <v>181109639</v>
      </c>
      <c r="D38" s="64">
        <v>71900764</v>
      </c>
      <c r="E38" s="64">
        <v>9142860</v>
      </c>
      <c r="F38" s="64">
        <f t="shared" si="3"/>
        <v>100066015</v>
      </c>
      <c r="G38" s="64">
        <v>1969995</v>
      </c>
      <c r="H38" s="5">
        <f t="shared" si="4"/>
        <v>1.0877361419730952E-2</v>
      </c>
      <c r="I38" s="5">
        <f t="shared" si="5"/>
        <v>1.9686953657542972E-2</v>
      </c>
    </row>
    <row r="39" spans="1:9" s="16" customFormat="1" ht="12" customHeight="1">
      <c r="A39" s="20">
        <v>85</v>
      </c>
      <c r="B39" s="63" t="s">
        <v>101</v>
      </c>
      <c r="C39" s="64">
        <v>138770826</v>
      </c>
      <c r="D39" s="64">
        <v>72436928</v>
      </c>
      <c r="E39" s="64">
        <v>14455654</v>
      </c>
      <c r="F39" s="64">
        <f t="shared" si="3"/>
        <v>51878244</v>
      </c>
      <c r="G39" s="64">
        <v>7289647</v>
      </c>
      <c r="H39" s="5">
        <f t="shared" si="4"/>
        <v>5.2530111768593207E-2</v>
      </c>
      <c r="I39" s="5">
        <f t="shared" si="5"/>
        <v>0.14051452859506963</v>
      </c>
    </row>
    <row r="40" spans="1:9" s="16" customFormat="1" ht="12" customHeight="1">
      <c r="A40" s="20">
        <v>175</v>
      </c>
      <c r="B40" s="63" t="s">
        <v>24</v>
      </c>
      <c r="C40" s="64">
        <v>514115519</v>
      </c>
      <c r="D40" s="64">
        <v>0</v>
      </c>
      <c r="E40" s="64">
        <v>292219957</v>
      </c>
      <c r="F40" s="64">
        <f t="shared" si="3"/>
        <v>221895562</v>
      </c>
      <c r="G40" s="64">
        <v>2252052</v>
      </c>
      <c r="H40" s="5">
        <f t="shared" si="4"/>
        <v>4.380439642009717E-3</v>
      </c>
      <c r="I40" s="5">
        <f t="shared" si="5"/>
        <v>1.0149152960526538E-2</v>
      </c>
    </row>
    <row r="41" spans="1:9" s="16" customFormat="1" ht="12" customHeight="1">
      <c r="A41" s="21">
        <v>81</v>
      </c>
      <c r="B41" s="63" t="s">
        <v>112</v>
      </c>
      <c r="C41" s="64">
        <v>1311753191</v>
      </c>
      <c r="D41" s="64">
        <v>559074292</v>
      </c>
      <c r="E41" s="64">
        <v>172068318</v>
      </c>
      <c r="F41" s="64">
        <f t="shared" si="3"/>
        <v>580610581</v>
      </c>
      <c r="G41" s="64">
        <v>38601943</v>
      </c>
      <c r="H41" s="5">
        <f t="shared" si="4"/>
        <v>2.9427748500899208E-2</v>
      </c>
      <c r="I41" s="5">
        <f t="shared" si="5"/>
        <v>6.6485083571014014E-2</v>
      </c>
    </row>
    <row r="42" spans="1:9" s="16" customFormat="1" ht="12" customHeight="1">
      <c r="A42" s="22">
        <v>38</v>
      </c>
      <c r="B42" s="63" t="s">
        <v>113</v>
      </c>
      <c r="C42" s="64">
        <v>236455110</v>
      </c>
      <c r="D42" s="64">
        <v>132107273</v>
      </c>
      <c r="E42" s="64">
        <v>27306376</v>
      </c>
      <c r="F42" s="64">
        <f t="shared" si="3"/>
        <v>77041461</v>
      </c>
      <c r="G42" s="64">
        <v>3408886</v>
      </c>
      <c r="H42" s="5">
        <f t="shared" si="4"/>
        <v>1.4416630708467243E-2</v>
      </c>
      <c r="I42" s="5">
        <f t="shared" si="5"/>
        <v>4.4247421528000361E-2</v>
      </c>
    </row>
    <row r="43" spans="1:9" s="16" customFormat="1" ht="12" customHeight="1">
      <c r="A43" s="21">
        <v>145</v>
      </c>
      <c r="B43" s="63" t="s">
        <v>83</v>
      </c>
      <c r="C43" s="64">
        <v>909674515</v>
      </c>
      <c r="D43" s="64">
        <v>449824820</v>
      </c>
      <c r="E43" s="64">
        <v>124378032</v>
      </c>
      <c r="F43" s="64">
        <f t="shared" si="3"/>
        <v>335471663</v>
      </c>
      <c r="G43" s="64">
        <v>26874948</v>
      </c>
      <c r="H43" s="5">
        <f t="shared" si="4"/>
        <v>2.9543476877551086E-2</v>
      </c>
      <c r="I43" s="5">
        <f t="shared" si="5"/>
        <v>8.0110933244457075E-2</v>
      </c>
    </row>
    <row r="44" spans="1:9" s="16" customFormat="1" ht="12" customHeight="1">
      <c r="A44" s="20">
        <v>84</v>
      </c>
      <c r="B44" s="63" t="s">
        <v>160</v>
      </c>
      <c r="C44" s="64">
        <v>1642403174</v>
      </c>
      <c r="D44" s="64">
        <v>702731722</v>
      </c>
      <c r="E44" s="64">
        <v>189781485</v>
      </c>
      <c r="F44" s="64">
        <f t="shared" si="3"/>
        <v>749889967</v>
      </c>
      <c r="G44" s="64">
        <v>68196442</v>
      </c>
      <c r="H44" s="5">
        <f t="shared" si="4"/>
        <v>4.1522351563599694E-2</v>
      </c>
      <c r="I44" s="5">
        <f t="shared" si="5"/>
        <v>9.0941931484729413E-2</v>
      </c>
    </row>
    <row r="45" spans="1:9" s="16" customFormat="1" ht="12" customHeight="1">
      <c r="A45" s="20">
        <v>209</v>
      </c>
      <c r="B45" s="63" t="s">
        <v>103</v>
      </c>
      <c r="C45" s="64">
        <v>426656565</v>
      </c>
      <c r="D45" s="64">
        <v>165655413</v>
      </c>
      <c r="E45" s="64">
        <v>39181465</v>
      </c>
      <c r="F45" s="64">
        <f t="shared" si="3"/>
        <v>221819687</v>
      </c>
      <c r="G45" s="64">
        <v>9637350</v>
      </c>
      <c r="H45" s="5">
        <f t="shared" si="4"/>
        <v>2.2588073852795397E-2</v>
      </c>
      <c r="I45" s="5">
        <f t="shared" si="5"/>
        <v>4.3446774857274051E-2</v>
      </c>
    </row>
    <row r="46" spans="1:9" s="16" customFormat="1" ht="12" customHeight="1">
      <c r="A46" s="20">
        <v>132</v>
      </c>
      <c r="B46" s="63" t="s">
        <v>25</v>
      </c>
      <c r="C46" s="64">
        <v>625885814</v>
      </c>
      <c r="D46" s="64">
        <v>206013898</v>
      </c>
      <c r="E46" s="64">
        <v>128514659</v>
      </c>
      <c r="F46" s="64">
        <f t="shared" si="3"/>
        <v>291357257</v>
      </c>
      <c r="G46" s="64">
        <v>27508044</v>
      </c>
      <c r="H46" s="5">
        <f t="shared" si="4"/>
        <v>4.3950579138705322E-2</v>
      </c>
      <c r="I46" s="5">
        <f t="shared" si="5"/>
        <v>9.4413450631847487E-2</v>
      </c>
    </row>
    <row r="47" spans="1:9" s="16" customFormat="1" ht="12" customHeight="1">
      <c r="A47" s="21">
        <v>32</v>
      </c>
      <c r="B47" s="63" t="s">
        <v>26</v>
      </c>
      <c r="C47" s="64">
        <v>2204345605</v>
      </c>
      <c r="D47" s="64">
        <v>712766557</v>
      </c>
      <c r="E47" s="64">
        <v>314052503</v>
      </c>
      <c r="F47" s="64">
        <f t="shared" si="3"/>
        <v>1177526545</v>
      </c>
      <c r="G47" s="64">
        <v>50195215</v>
      </c>
      <c r="H47" s="5">
        <f t="shared" si="4"/>
        <v>2.2771027776291006E-2</v>
      </c>
      <c r="I47" s="5">
        <f t="shared" si="5"/>
        <v>4.2627671718432472E-2</v>
      </c>
    </row>
    <row r="48" spans="1:9" s="16" customFormat="1" ht="12" customHeight="1">
      <c r="A48" s="21">
        <v>207</v>
      </c>
      <c r="B48" s="63" t="s">
        <v>75</v>
      </c>
      <c r="C48" s="64">
        <v>712960609</v>
      </c>
      <c r="D48" s="64">
        <v>331661101</v>
      </c>
      <c r="E48" s="64">
        <v>110535425</v>
      </c>
      <c r="F48" s="64">
        <f t="shared" si="3"/>
        <v>270764083</v>
      </c>
      <c r="G48" s="64">
        <v>7769472</v>
      </c>
      <c r="H48" s="5">
        <f t="shared" si="4"/>
        <v>1.089747722654338E-2</v>
      </c>
      <c r="I48" s="5">
        <f t="shared" si="5"/>
        <v>2.869461825924674E-2</v>
      </c>
    </row>
    <row r="49" spans="1:9" s="16" customFormat="1" ht="12" customHeight="1">
      <c r="A49" s="20">
        <v>138</v>
      </c>
      <c r="B49" s="63" t="s">
        <v>104</v>
      </c>
      <c r="C49" s="64">
        <v>642016001</v>
      </c>
      <c r="D49" s="64">
        <v>264826955</v>
      </c>
      <c r="E49" s="64">
        <v>95640063</v>
      </c>
      <c r="F49" s="64">
        <f t="shared" si="3"/>
        <v>281548983</v>
      </c>
      <c r="G49" s="64">
        <v>24269358</v>
      </c>
      <c r="H49" s="5">
        <f t="shared" si="4"/>
        <v>3.7801796158036874E-2</v>
      </c>
      <c r="I49" s="5">
        <f t="shared" si="5"/>
        <v>8.6199416319681754E-2</v>
      </c>
    </row>
    <row r="50" spans="1:9" s="16" customFormat="1" ht="12" customHeight="1">
      <c r="A50" s="20">
        <v>176</v>
      </c>
      <c r="B50" s="63" t="s">
        <v>65</v>
      </c>
      <c r="C50" s="64">
        <v>2281499755</v>
      </c>
      <c r="D50" s="64">
        <v>886624647</v>
      </c>
      <c r="E50" s="64">
        <v>376184105</v>
      </c>
      <c r="F50" s="64">
        <f t="shared" si="3"/>
        <v>1018691003</v>
      </c>
      <c r="G50" s="64">
        <v>82767988</v>
      </c>
      <c r="H50" s="5">
        <f t="shared" si="4"/>
        <v>3.6277885990831503E-2</v>
      </c>
      <c r="I50" s="5">
        <f t="shared" si="5"/>
        <v>8.1249356042462265E-2</v>
      </c>
    </row>
    <row r="51" spans="1:9" s="16" customFormat="1" ht="12" customHeight="1">
      <c r="A51" s="20">
        <v>206</v>
      </c>
      <c r="B51" s="63" t="s">
        <v>76</v>
      </c>
      <c r="C51" s="64">
        <v>73654871</v>
      </c>
      <c r="D51" s="64">
        <v>23394257</v>
      </c>
      <c r="E51" s="64">
        <v>10162976</v>
      </c>
      <c r="F51" s="64">
        <v>40097638</v>
      </c>
      <c r="G51" s="64">
        <v>2639317</v>
      </c>
      <c r="H51" s="5">
        <f t="shared" si="4"/>
        <v>3.5833570328295053E-2</v>
      </c>
      <c r="I51" s="5">
        <f t="shared" si="5"/>
        <v>6.5822256163816928E-2</v>
      </c>
    </row>
    <row r="52" spans="1:9" s="16" customFormat="1" ht="12" customHeight="1">
      <c r="A52" s="22">
        <v>104</v>
      </c>
      <c r="B52" s="63" t="s">
        <v>27</v>
      </c>
      <c r="C52" s="64">
        <v>92536917.219999999</v>
      </c>
      <c r="D52" s="64">
        <v>27583093.449999999</v>
      </c>
      <c r="E52" s="64">
        <v>11588490.52</v>
      </c>
      <c r="F52" s="64">
        <f t="shared" si="3"/>
        <v>53365333.25</v>
      </c>
      <c r="G52" s="64">
        <v>2245113</v>
      </c>
      <c r="H52" s="5">
        <f t="shared" si="4"/>
        <v>2.4261808880691391E-2</v>
      </c>
      <c r="I52" s="5">
        <f t="shared" si="5"/>
        <v>4.2070626439871431E-2</v>
      </c>
    </row>
    <row r="53" spans="1:9" s="16" customFormat="1" ht="12" customHeight="1">
      <c r="A53" s="22">
        <v>156</v>
      </c>
      <c r="B53" s="63" t="s">
        <v>276</v>
      </c>
      <c r="C53" s="64">
        <v>168591784</v>
      </c>
      <c r="D53" s="64">
        <v>72592873</v>
      </c>
      <c r="E53" s="64">
        <v>13839185</v>
      </c>
      <c r="F53" s="64">
        <f t="shared" si="3"/>
        <v>82159726</v>
      </c>
      <c r="G53" s="64">
        <v>2697805</v>
      </c>
      <c r="H53" s="5">
        <f t="shared" ref="H53" si="6">G53/C53</f>
        <v>1.600199568443976E-2</v>
      </c>
      <c r="I53" s="5">
        <f t="shared" ref="I53" si="7">G53/F53</f>
        <v>3.2836100256712152E-2</v>
      </c>
    </row>
    <row r="54" spans="1:9" s="16" customFormat="1" ht="12" customHeight="1">
      <c r="A54" s="20"/>
      <c r="B54" s="2"/>
      <c r="C54" s="17"/>
      <c r="D54" s="17"/>
      <c r="E54" s="17"/>
      <c r="F54" s="4"/>
      <c r="G54" s="18"/>
      <c r="H54" s="5"/>
      <c r="I54" s="5"/>
    </row>
    <row r="55" spans="1:9" s="16" customFormat="1" ht="12" customHeight="1">
      <c r="A55" s="1"/>
      <c r="B55" s="11" t="s">
        <v>29</v>
      </c>
      <c r="C55" s="60">
        <f>SUM(C35:C53)</f>
        <v>13326838704.219999</v>
      </c>
      <c r="D55" s="60">
        <f>SUM(D35:D53)</f>
        <v>5259941808.4499998</v>
      </c>
      <c r="E55" s="60">
        <f>SUM(E35:E53)</f>
        <v>2080890581.52</v>
      </c>
      <c r="F55" s="60">
        <f>SUM(F35:F53)</f>
        <v>5986006314.25</v>
      </c>
      <c r="G55" s="60">
        <f>SUM(G35:G53)</f>
        <v>381117342</v>
      </c>
      <c r="H55" s="61">
        <f>G55/C55</f>
        <v>2.8597730523992729E-2</v>
      </c>
      <c r="I55" s="61">
        <f>G55/F55</f>
        <v>6.3668048777818745E-2</v>
      </c>
    </row>
    <row r="56" spans="1:9" s="16" customFormat="1" ht="12.75" customHeight="1">
      <c r="A56" s="1"/>
      <c r="B56" s="6"/>
      <c r="C56" s="4"/>
      <c r="D56" s="4"/>
      <c r="E56" s="4"/>
      <c r="F56" s="4"/>
      <c r="G56" s="4"/>
      <c r="H56" s="5"/>
      <c r="I56" s="5"/>
    </row>
    <row r="57" spans="1:9" s="16" customFormat="1" ht="12.5">
      <c r="A57" s="412"/>
      <c r="B57" s="413" t="s">
        <v>69</v>
      </c>
      <c r="C57" s="413"/>
      <c r="D57" s="413"/>
      <c r="E57" s="413"/>
      <c r="F57" s="413"/>
      <c r="G57" s="413"/>
      <c r="H57" s="413"/>
      <c r="I57" s="413"/>
    </row>
    <row r="58" spans="1:9" s="16" customFormat="1" ht="12" customHeight="1">
      <c r="A58" s="412"/>
      <c r="B58" s="414" t="s">
        <v>170</v>
      </c>
      <c r="C58" s="414"/>
      <c r="D58" s="414"/>
      <c r="E58" s="414"/>
      <c r="F58" s="414"/>
      <c r="G58" s="414"/>
      <c r="H58" s="414"/>
      <c r="I58" s="414"/>
    </row>
    <row r="59" spans="1:9" ht="12" customHeight="1">
      <c r="A59" s="10"/>
      <c r="B59" s="415" t="s">
        <v>1</v>
      </c>
      <c r="C59" s="415"/>
      <c r="D59" s="415"/>
      <c r="E59" s="415"/>
      <c r="F59" s="415"/>
      <c r="G59" s="415"/>
      <c r="H59" s="415"/>
      <c r="I59" s="415"/>
    </row>
    <row r="60" spans="1:9" ht="12" customHeight="1">
      <c r="A60" s="10"/>
      <c r="B60" s="9"/>
      <c r="C60" s="416" t="s">
        <v>90</v>
      </c>
      <c r="D60" s="416" t="s">
        <v>91</v>
      </c>
      <c r="E60" s="416" t="s">
        <v>154</v>
      </c>
      <c r="F60" s="416" t="s">
        <v>93</v>
      </c>
      <c r="G60" s="418" t="s">
        <v>2</v>
      </c>
      <c r="H60" s="418"/>
      <c r="I60" s="418"/>
    </row>
    <row r="61" spans="1:9" ht="12" customHeight="1">
      <c r="A61" s="10"/>
      <c r="B61" s="9"/>
      <c r="C61" s="417"/>
      <c r="D61" s="417"/>
      <c r="E61" s="417" t="s">
        <v>4</v>
      </c>
      <c r="F61" s="417"/>
      <c r="G61" s="416" t="s">
        <v>94</v>
      </c>
      <c r="H61" s="416" t="s">
        <v>95</v>
      </c>
      <c r="I61" s="416" t="s">
        <v>96</v>
      </c>
    </row>
    <row r="62" spans="1:9" ht="12" customHeight="1">
      <c r="A62" s="10" t="s">
        <v>3</v>
      </c>
      <c r="B62" s="9"/>
      <c r="C62" s="417"/>
      <c r="D62" s="417"/>
      <c r="E62" s="417" t="s">
        <v>5</v>
      </c>
      <c r="F62" s="417" t="s">
        <v>6</v>
      </c>
      <c r="G62" s="416"/>
      <c r="H62" s="416"/>
      <c r="I62" s="416"/>
    </row>
    <row r="63" spans="1:9" ht="12" customHeight="1">
      <c r="A63" s="10" t="s">
        <v>98</v>
      </c>
      <c r="B63" s="10" t="s">
        <v>74</v>
      </c>
      <c r="C63" s="417"/>
      <c r="D63" s="417"/>
      <c r="E63" s="417" t="s">
        <v>7</v>
      </c>
      <c r="F63" s="417" t="s">
        <v>7</v>
      </c>
      <c r="G63" s="416"/>
      <c r="H63" s="416"/>
      <c r="I63" s="416"/>
    </row>
    <row r="64" spans="1:9" s="16" customFormat="1" ht="12" customHeight="1">
      <c r="A64" s="1"/>
      <c r="B64" s="14" t="s">
        <v>79</v>
      </c>
      <c r="C64" s="4"/>
      <c r="D64" s="4"/>
      <c r="E64" s="4"/>
      <c r="F64" s="4"/>
      <c r="G64" s="4"/>
      <c r="H64" s="7"/>
      <c r="I64" s="7"/>
    </row>
    <row r="65" spans="1:9" s="16" customFormat="1" ht="12" customHeight="1">
      <c r="A65" s="22">
        <v>197</v>
      </c>
      <c r="B65" s="63" t="s">
        <v>259</v>
      </c>
      <c r="C65" s="64">
        <v>359946662</v>
      </c>
      <c r="D65" s="64">
        <v>143933610</v>
      </c>
      <c r="E65" s="64">
        <v>18774275</v>
      </c>
      <c r="F65" s="64">
        <f t="shared" ref="F65:F78" si="8">C65-D65-E65</f>
        <v>197238777</v>
      </c>
      <c r="G65" s="64">
        <v>3159864</v>
      </c>
      <c r="H65" s="5">
        <f t="shared" ref="H65:H78" si="9">G65/C65</f>
        <v>8.7787006620442011E-3</v>
      </c>
      <c r="I65" s="5">
        <f t="shared" ref="I65:I78" si="10">G65/F65</f>
        <v>1.6020500877471981E-2</v>
      </c>
    </row>
    <row r="66" spans="1:9" s="16" customFormat="1" ht="12" customHeight="1">
      <c r="A66" s="22">
        <v>63</v>
      </c>
      <c r="B66" s="63" t="s">
        <v>31</v>
      </c>
      <c r="C66" s="64">
        <v>340789738</v>
      </c>
      <c r="D66" s="64">
        <v>144285524</v>
      </c>
      <c r="E66" s="64">
        <v>66784008</v>
      </c>
      <c r="F66" s="64">
        <f t="shared" si="8"/>
        <v>129720206</v>
      </c>
      <c r="G66" s="64">
        <v>3998143</v>
      </c>
      <c r="H66" s="5">
        <f t="shared" si="9"/>
        <v>1.1731993526166565E-2</v>
      </c>
      <c r="I66" s="5">
        <f t="shared" si="10"/>
        <v>3.0821281612827534E-2</v>
      </c>
    </row>
    <row r="67" spans="1:9" s="16" customFormat="1" ht="12" customHeight="1">
      <c r="A67" s="20">
        <v>8</v>
      </c>
      <c r="B67" s="63" t="s">
        <v>97</v>
      </c>
      <c r="C67" s="64">
        <v>27248150</v>
      </c>
      <c r="D67" s="64">
        <v>11855442</v>
      </c>
      <c r="E67" s="64">
        <v>5122393</v>
      </c>
      <c r="F67" s="64">
        <f t="shared" si="8"/>
        <v>10270315</v>
      </c>
      <c r="G67" s="64">
        <v>1113379</v>
      </c>
      <c r="H67" s="5">
        <f t="shared" si="9"/>
        <v>4.0860718984591614E-2</v>
      </c>
      <c r="I67" s="5">
        <f t="shared" si="10"/>
        <v>0.10840748312004062</v>
      </c>
    </row>
    <row r="68" spans="1:9" s="16" customFormat="1" ht="12" customHeight="1">
      <c r="A68" s="20">
        <v>208</v>
      </c>
      <c r="B68" s="63" t="s">
        <v>78</v>
      </c>
      <c r="C68" s="64">
        <v>492895828</v>
      </c>
      <c r="D68" s="64">
        <v>180622493</v>
      </c>
      <c r="E68" s="64">
        <v>108337875</v>
      </c>
      <c r="F68" s="64">
        <f t="shared" si="8"/>
        <v>203935460</v>
      </c>
      <c r="G68" s="64">
        <v>25373973</v>
      </c>
      <c r="H68" s="5">
        <f t="shared" si="9"/>
        <v>5.1479382779437928E-2</v>
      </c>
      <c r="I68" s="5">
        <f t="shared" si="10"/>
        <v>0.12442158416196968</v>
      </c>
    </row>
    <row r="69" spans="1:9" s="16" customFormat="1" ht="12" customHeight="1">
      <c r="A69" s="20">
        <v>152</v>
      </c>
      <c r="B69" s="63" t="s">
        <v>32</v>
      </c>
      <c r="C69" s="64">
        <v>152932826</v>
      </c>
      <c r="D69" s="64">
        <v>64716235</v>
      </c>
      <c r="E69" s="64">
        <v>30785841</v>
      </c>
      <c r="F69" s="64">
        <f t="shared" si="8"/>
        <v>57430750</v>
      </c>
      <c r="G69" s="64">
        <v>4253028</v>
      </c>
      <c r="H69" s="5">
        <f t="shared" si="9"/>
        <v>2.7809778392508092E-2</v>
      </c>
      <c r="I69" s="5">
        <f t="shared" si="10"/>
        <v>7.4054892196253747E-2</v>
      </c>
    </row>
    <row r="70" spans="1:9" s="16" customFormat="1" ht="12" customHeight="1">
      <c r="A70" s="20">
        <v>173</v>
      </c>
      <c r="B70" s="63" t="s">
        <v>33</v>
      </c>
      <c r="C70" s="64">
        <v>28254226</v>
      </c>
      <c r="D70" s="64">
        <v>12518790</v>
      </c>
      <c r="E70" s="64">
        <v>2220567</v>
      </c>
      <c r="F70" s="64">
        <f t="shared" si="8"/>
        <v>13514869</v>
      </c>
      <c r="G70" s="64">
        <v>332942</v>
      </c>
      <c r="H70" s="5">
        <f t="shared" si="9"/>
        <v>1.1783794749854411E-2</v>
      </c>
      <c r="I70" s="5">
        <f t="shared" si="10"/>
        <v>2.4635236937923705E-2</v>
      </c>
    </row>
    <row r="71" spans="1:9" s="16" customFormat="1" ht="12" customHeight="1">
      <c r="A71" s="20">
        <v>79</v>
      </c>
      <c r="B71" s="63" t="s">
        <v>133</v>
      </c>
      <c r="C71" s="411" t="s">
        <v>169</v>
      </c>
      <c r="D71" s="411"/>
      <c r="E71" s="411"/>
      <c r="F71" s="411"/>
      <c r="G71" s="411"/>
      <c r="H71" s="411"/>
      <c r="I71" s="411"/>
    </row>
    <row r="72" spans="1:9" s="16" customFormat="1" ht="12" customHeight="1">
      <c r="A72" s="22">
        <v>26</v>
      </c>
      <c r="B72" s="63" t="s">
        <v>34</v>
      </c>
      <c r="C72" s="64">
        <v>594692917</v>
      </c>
      <c r="D72" s="64">
        <v>244031961</v>
      </c>
      <c r="E72" s="64">
        <v>111701493</v>
      </c>
      <c r="F72" s="64">
        <f t="shared" si="8"/>
        <v>238959463</v>
      </c>
      <c r="G72" s="64">
        <v>23650465</v>
      </c>
      <c r="H72" s="5">
        <f t="shared" si="9"/>
        <v>3.9769205793315339E-2</v>
      </c>
      <c r="I72" s="5">
        <f t="shared" si="10"/>
        <v>9.8972707349949146E-2</v>
      </c>
    </row>
    <row r="73" spans="1:9" s="16" customFormat="1" ht="12" customHeight="1">
      <c r="A73" s="23">
        <v>170</v>
      </c>
      <c r="B73" s="63" t="s">
        <v>114</v>
      </c>
      <c r="C73" s="64">
        <v>1558831860</v>
      </c>
      <c r="D73" s="64">
        <v>625274123</v>
      </c>
      <c r="E73" s="64">
        <v>255193917</v>
      </c>
      <c r="F73" s="64">
        <f t="shared" si="8"/>
        <v>678363820</v>
      </c>
      <c r="G73" s="64">
        <v>48982846</v>
      </c>
      <c r="H73" s="5">
        <f t="shared" si="9"/>
        <v>3.1422789883188557E-2</v>
      </c>
      <c r="I73" s="5">
        <f t="shared" si="10"/>
        <v>7.2207338534062734E-2</v>
      </c>
    </row>
    <row r="74" spans="1:9" s="16" customFormat="1" ht="12" customHeight="1">
      <c r="A74" s="20">
        <v>191</v>
      </c>
      <c r="B74" s="63" t="s">
        <v>35</v>
      </c>
      <c r="C74" s="64">
        <v>437258261</v>
      </c>
      <c r="D74" s="64">
        <v>222637419</v>
      </c>
      <c r="E74" s="64">
        <v>78633155</v>
      </c>
      <c r="F74" s="64">
        <f t="shared" si="8"/>
        <v>135987687</v>
      </c>
      <c r="G74" s="64">
        <v>30485533</v>
      </c>
      <c r="H74" s="5">
        <f t="shared" si="9"/>
        <v>6.9719741670015017E-2</v>
      </c>
      <c r="I74" s="5">
        <f t="shared" si="10"/>
        <v>0.22417862728998397</v>
      </c>
    </row>
    <row r="75" spans="1:9" s="16" customFormat="1" ht="12" customHeight="1">
      <c r="A75" s="21">
        <v>159</v>
      </c>
      <c r="B75" s="65" t="s">
        <v>36</v>
      </c>
      <c r="C75" s="64">
        <v>1355226943</v>
      </c>
      <c r="D75" s="64">
        <v>670200988</v>
      </c>
      <c r="E75" s="64">
        <v>175389865</v>
      </c>
      <c r="F75" s="64">
        <f t="shared" si="8"/>
        <v>509636090</v>
      </c>
      <c r="G75" s="64">
        <v>47950737</v>
      </c>
      <c r="H75" s="5">
        <f t="shared" si="9"/>
        <v>3.5382071798140159E-2</v>
      </c>
      <c r="I75" s="5">
        <f t="shared" si="10"/>
        <v>9.4088189476534134E-2</v>
      </c>
    </row>
    <row r="76" spans="1:9" s="16" customFormat="1" ht="12" customHeight="1">
      <c r="A76" s="20">
        <v>96</v>
      </c>
      <c r="B76" s="63" t="s">
        <v>37</v>
      </c>
      <c r="C76" s="64">
        <v>25347569</v>
      </c>
      <c r="D76" s="64">
        <v>10420363</v>
      </c>
      <c r="E76" s="64">
        <v>3846037</v>
      </c>
      <c r="F76" s="64">
        <f t="shared" si="8"/>
        <v>11081169</v>
      </c>
      <c r="G76" s="64">
        <v>108427</v>
      </c>
      <c r="H76" s="5">
        <f t="shared" si="9"/>
        <v>4.2776094228207844E-3</v>
      </c>
      <c r="I76" s="5">
        <f t="shared" si="10"/>
        <v>9.7847979757370359E-3</v>
      </c>
    </row>
    <row r="77" spans="1:9" s="16" customFormat="1" ht="12" customHeight="1">
      <c r="A77" s="20">
        <v>186</v>
      </c>
      <c r="B77" s="63" t="s">
        <v>171</v>
      </c>
      <c r="C77" s="64">
        <v>24864165</v>
      </c>
      <c r="D77" s="64">
        <v>10343382</v>
      </c>
      <c r="E77" s="64">
        <v>5833243</v>
      </c>
      <c r="F77" s="64">
        <f>C77-D77-E77</f>
        <v>8687540</v>
      </c>
      <c r="G77" s="64">
        <v>947249</v>
      </c>
      <c r="H77" s="5">
        <f>G77/C77</f>
        <v>3.8096956000734393E-2</v>
      </c>
      <c r="I77" s="5">
        <f>G77/F77</f>
        <v>0.10903535408182294</v>
      </c>
    </row>
    <row r="78" spans="1:9" s="16" customFormat="1" ht="12" customHeight="1">
      <c r="A78" s="20">
        <v>56</v>
      </c>
      <c r="B78" s="63" t="s">
        <v>100</v>
      </c>
      <c r="C78" s="64">
        <v>18299532.920000002</v>
      </c>
      <c r="D78" s="64">
        <v>9591755.7200000007</v>
      </c>
      <c r="E78" s="64">
        <v>1219657.5</v>
      </c>
      <c r="F78" s="64">
        <f t="shared" si="8"/>
        <v>7488119.7000000011</v>
      </c>
      <c r="G78" s="64">
        <v>383117</v>
      </c>
      <c r="H78" s="5">
        <f t="shared" si="9"/>
        <v>2.0935889548376514E-2</v>
      </c>
      <c r="I78" s="5">
        <f t="shared" si="10"/>
        <v>5.1163311398454266E-2</v>
      </c>
    </row>
    <row r="79" spans="1:9" s="16" customFormat="1" ht="12" customHeight="1">
      <c r="A79" s="1"/>
      <c r="B79" s="7"/>
      <c r="C79" s="4"/>
      <c r="D79" s="4"/>
      <c r="E79" s="4"/>
      <c r="F79" s="4"/>
      <c r="G79" s="4"/>
      <c r="H79" s="7"/>
      <c r="I79" s="7"/>
    </row>
    <row r="80" spans="1:9" s="16" customFormat="1" ht="12" customHeight="1">
      <c r="A80" s="1"/>
      <c r="B80" s="11" t="s">
        <v>38</v>
      </c>
      <c r="C80" s="60">
        <f>SUM(C65:C78)</f>
        <v>5416588677.9200001</v>
      </c>
      <c r="D80" s="60">
        <f>SUM(D65:D78)</f>
        <v>2350432085.7199998</v>
      </c>
      <c r="E80" s="60">
        <f>SUM(E65:E78)</f>
        <v>863842326.5</v>
      </c>
      <c r="F80" s="60">
        <f>SUM(F65:F78)</f>
        <v>2202314265.6999998</v>
      </c>
      <c r="G80" s="60">
        <f>SUM(G65:G78)</f>
        <v>190739703</v>
      </c>
      <c r="H80" s="61">
        <f>G80/C80</f>
        <v>3.5213990639076015E-2</v>
      </c>
      <c r="I80" s="61">
        <f>G80/F80</f>
        <v>8.6608757873787773E-2</v>
      </c>
    </row>
    <row r="81" spans="1:9" s="16" customFormat="1" ht="12" customHeight="1">
      <c r="A81" s="1"/>
      <c r="B81" s="7"/>
      <c r="C81" s="4"/>
      <c r="D81" s="4"/>
      <c r="E81" s="4"/>
      <c r="F81" s="4"/>
      <c r="G81" s="4"/>
      <c r="H81" s="7"/>
      <c r="I81" s="7"/>
    </row>
    <row r="82" spans="1:9" s="16" customFormat="1" ht="12" customHeight="1">
      <c r="A82" s="1"/>
      <c r="B82" s="14" t="s">
        <v>68</v>
      </c>
      <c r="C82" s="4"/>
      <c r="D82" s="4"/>
      <c r="E82" s="4"/>
      <c r="F82" s="4"/>
      <c r="G82" s="4"/>
      <c r="H82" s="7"/>
      <c r="I82" s="7"/>
    </row>
    <row r="83" spans="1:9" s="16" customFormat="1" ht="12" customHeight="1">
      <c r="A83" s="24">
        <v>158</v>
      </c>
      <c r="B83" s="6" t="s">
        <v>102</v>
      </c>
      <c r="C83" s="58">
        <v>13503804</v>
      </c>
      <c r="D83" s="58">
        <v>6242493</v>
      </c>
      <c r="E83" s="58">
        <v>594583</v>
      </c>
      <c r="F83" s="58">
        <f t="shared" ref="F83:F103" si="11">C83-D83-E83</f>
        <v>6666728</v>
      </c>
      <c r="G83" s="58">
        <v>294201</v>
      </c>
      <c r="H83" s="5">
        <f t="shared" ref="H83:H103" si="12">G83/C83</f>
        <v>2.1786527707303809E-2</v>
      </c>
      <c r="I83" s="5">
        <f t="shared" ref="I83:I103" si="13">G83/F83</f>
        <v>4.4129744006355144E-2</v>
      </c>
    </row>
    <row r="84" spans="1:9" s="16" customFormat="1" ht="12" customHeight="1">
      <c r="A84" s="25">
        <v>168</v>
      </c>
      <c r="B84" s="6" t="s">
        <v>39</v>
      </c>
      <c r="C84" s="64">
        <v>412841865</v>
      </c>
      <c r="D84" s="64">
        <v>224352362</v>
      </c>
      <c r="E84" s="64">
        <v>60323258</v>
      </c>
      <c r="F84" s="64">
        <f>C84-D84-E84</f>
        <v>128166245</v>
      </c>
      <c r="G84" s="64">
        <v>8697323</v>
      </c>
      <c r="H84" s="5">
        <f t="shared" si="12"/>
        <v>2.1066959863675648E-2</v>
      </c>
      <c r="I84" s="5">
        <f t="shared" si="13"/>
        <v>6.7859700500705153E-2</v>
      </c>
    </row>
    <row r="85" spans="1:9" s="16" customFormat="1" ht="12" customHeight="1">
      <c r="A85" s="25">
        <v>45</v>
      </c>
      <c r="B85" s="6" t="s">
        <v>40</v>
      </c>
      <c r="C85" s="64">
        <v>16210062</v>
      </c>
      <c r="D85" s="64">
        <v>6253790</v>
      </c>
      <c r="E85" s="64">
        <v>4733651</v>
      </c>
      <c r="F85" s="64">
        <f t="shared" ref="F85" si="14">C85-D85-E85</f>
        <v>5222621</v>
      </c>
      <c r="G85" s="64">
        <v>111358</v>
      </c>
      <c r="H85" s="5">
        <f t="shared" si="12"/>
        <v>6.8696837803581502E-3</v>
      </c>
      <c r="I85" s="5">
        <f t="shared" si="13"/>
        <v>2.1322244137570005E-2</v>
      </c>
    </row>
    <row r="86" spans="1:9" s="16" customFormat="1" ht="12" customHeight="1">
      <c r="A86" s="25">
        <v>150</v>
      </c>
      <c r="B86" s="6" t="s">
        <v>41</v>
      </c>
      <c r="C86" s="64">
        <v>33269914</v>
      </c>
      <c r="D86" s="64">
        <v>11283982</v>
      </c>
      <c r="E86" s="64">
        <v>5566370</v>
      </c>
      <c r="F86" s="64">
        <f t="shared" si="11"/>
        <v>16419562</v>
      </c>
      <c r="G86" s="64">
        <v>501244</v>
      </c>
      <c r="H86" s="5">
        <f t="shared" si="12"/>
        <v>1.5065984240295902E-2</v>
      </c>
      <c r="I86" s="5">
        <f t="shared" si="13"/>
        <v>3.0527245489252394E-2</v>
      </c>
    </row>
    <row r="87" spans="1:9" s="16" customFormat="1" ht="12" customHeight="1">
      <c r="A87" s="24">
        <v>161</v>
      </c>
      <c r="B87" s="6" t="s">
        <v>42</v>
      </c>
      <c r="C87" s="64">
        <v>788031559</v>
      </c>
      <c r="D87" s="64">
        <v>320402877</v>
      </c>
      <c r="E87" s="64">
        <v>124402061</v>
      </c>
      <c r="F87" s="64">
        <f t="shared" si="11"/>
        <v>343226621</v>
      </c>
      <c r="G87" s="64">
        <v>30485534</v>
      </c>
      <c r="H87" s="5">
        <f t="shared" si="12"/>
        <v>3.8685676546616581E-2</v>
      </c>
      <c r="I87" s="5">
        <f t="shared" si="13"/>
        <v>8.8820423984537031E-2</v>
      </c>
    </row>
    <row r="88" spans="1:9" s="16" customFormat="1" ht="12" customHeight="1">
      <c r="A88" s="24">
        <v>39</v>
      </c>
      <c r="B88" s="6" t="s">
        <v>43</v>
      </c>
      <c r="C88" s="64">
        <v>369547322</v>
      </c>
      <c r="D88" s="64">
        <v>134590721</v>
      </c>
      <c r="E88" s="64">
        <v>77729669</v>
      </c>
      <c r="F88" s="64">
        <f t="shared" si="11"/>
        <v>157226932</v>
      </c>
      <c r="G88" s="64">
        <v>10209676</v>
      </c>
      <c r="H88" s="5">
        <f t="shared" si="12"/>
        <v>2.7627519920168708E-2</v>
      </c>
      <c r="I88" s="5">
        <f t="shared" si="13"/>
        <v>6.4935923318786129E-2</v>
      </c>
    </row>
    <row r="89" spans="1:9" s="16" customFormat="1" ht="12" customHeight="1">
      <c r="A89" s="25">
        <v>140</v>
      </c>
      <c r="B89" s="6" t="s">
        <v>119</v>
      </c>
      <c r="C89" s="64">
        <v>102986956</v>
      </c>
      <c r="D89" s="64">
        <v>35874553</v>
      </c>
      <c r="E89" s="64">
        <v>10507472</v>
      </c>
      <c r="F89" s="64">
        <f t="shared" si="11"/>
        <v>56604931</v>
      </c>
      <c r="G89" s="64">
        <v>2228625</v>
      </c>
      <c r="H89" s="5">
        <f t="shared" si="12"/>
        <v>2.163987641308672E-2</v>
      </c>
      <c r="I89" s="5">
        <f t="shared" si="13"/>
        <v>3.9371569943261658E-2</v>
      </c>
    </row>
    <row r="90" spans="1:9" s="16" customFormat="1" ht="12" customHeight="1">
      <c r="A90" s="25">
        <v>165</v>
      </c>
      <c r="B90" s="6" t="s">
        <v>44</v>
      </c>
      <c r="C90" s="64">
        <v>31231088</v>
      </c>
      <c r="D90" s="64">
        <v>13422950</v>
      </c>
      <c r="E90" s="64">
        <v>5216802</v>
      </c>
      <c r="F90" s="64">
        <f t="shared" si="11"/>
        <v>12591336</v>
      </c>
      <c r="G90" s="64">
        <v>308627</v>
      </c>
      <c r="H90" s="5">
        <f t="shared" si="12"/>
        <v>9.8820444551915715E-3</v>
      </c>
      <c r="I90" s="5">
        <f t="shared" si="13"/>
        <v>2.4511060621366945E-2</v>
      </c>
    </row>
    <row r="91" spans="1:9" s="16" customFormat="1" ht="12" customHeight="1">
      <c r="A91" s="26">
        <v>915</v>
      </c>
      <c r="B91" s="6" t="s">
        <v>45</v>
      </c>
      <c r="C91" s="64">
        <v>26451084</v>
      </c>
      <c r="D91" s="64">
        <v>5350257</v>
      </c>
      <c r="E91" s="64">
        <v>11827046</v>
      </c>
      <c r="F91" s="64">
        <f t="shared" si="11"/>
        <v>9273781</v>
      </c>
      <c r="G91" s="64">
        <v>684268</v>
      </c>
      <c r="H91" s="5">
        <f t="shared" si="12"/>
        <v>2.5869185550202782E-2</v>
      </c>
      <c r="I91" s="5">
        <f t="shared" si="13"/>
        <v>7.3785223092932645E-2</v>
      </c>
    </row>
    <row r="92" spans="1:9" s="16" customFormat="1" ht="12" customHeight="1">
      <c r="A92" s="26">
        <v>22</v>
      </c>
      <c r="B92" s="6" t="s">
        <v>46</v>
      </c>
      <c r="C92" s="64">
        <v>235151790</v>
      </c>
      <c r="D92" s="64">
        <v>81204917</v>
      </c>
      <c r="E92" s="64">
        <v>43255899</v>
      </c>
      <c r="F92" s="64">
        <f t="shared" si="11"/>
        <v>110690974</v>
      </c>
      <c r="G92" s="64">
        <v>4554134</v>
      </c>
      <c r="H92" s="5">
        <f t="shared" si="12"/>
        <v>1.9366784322585848E-2</v>
      </c>
      <c r="I92" s="5">
        <f t="shared" si="13"/>
        <v>4.1142776465224705E-2</v>
      </c>
    </row>
    <row r="93" spans="1:9" s="16" customFormat="1" ht="12" customHeight="1">
      <c r="A93" s="25">
        <v>147</v>
      </c>
      <c r="B93" s="6" t="s">
        <v>47</v>
      </c>
      <c r="C93" s="64">
        <v>56477483</v>
      </c>
      <c r="D93" s="64">
        <v>21282089</v>
      </c>
      <c r="E93" s="64">
        <v>14387364</v>
      </c>
      <c r="F93" s="64">
        <f t="shared" si="11"/>
        <v>20808030</v>
      </c>
      <c r="G93" s="64">
        <v>1510325</v>
      </c>
      <c r="H93" s="5">
        <f t="shared" si="12"/>
        <v>2.6742073473777151E-2</v>
      </c>
      <c r="I93" s="5">
        <f t="shared" si="13"/>
        <v>7.2583757328300663E-2</v>
      </c>
    </row>
    <row r="94" spans="1:9" s="16" customFormat="1" ht="12" customHeight="1">
      <c r="A94" s="24">
        <v>107</v>
      </c>
      <c r="B94" s="6" t="s">
        <v>48</v>
      </c>
      <c r="C94" s="64">
        <v>33865336</v>
      </c>
      <c r="D94" s="64">
        <v>10149719</v>
      </c>
      <c r="E94" s="64">
        <v>10095558</v>
      </c>
      <c r="F94" s="64">
        <f t="shared" si="11"/>
        <v>13620059</v>
      </c>
      <c r="G94" s="64">
        <v>1049348</v>
      </c>
      <c r="H94" s="5">
        <f t="shared" si="12"/>
        <v>3.0985902516957164E-2</v>
      </c>
      <c r="I94" s="5">
        <f t="shared" si="13"/>
        <v>7.7044306489421233E-2</v>
      </c>
    </row>
    <row r="95" spans="1:9" s="16" customFormat="1" ht="12" customHeight="1">
      <c r="A95" s="24">
        <v>46</v>
      </c>
      <c r="B95" s="2" t="s">
        <v>172</v>
      </c>
      <c r="C95" s="64">
        <v>58194848</v>
      </c>
      <c r="D95" s="64">
        <v>17405470.146691557</v>
      </c>
      <c r="E95" s="64">
        <v>16488731.837217504</v>
      </c>
      <c r="F95" s="64">
        <f t="shared" si="11"/>
        <v>24300646.016090937</v>
      </c>
      <c r="G95" s="64">
        <v>2129282</v>
      </c>
      <c r="H95" s="5">
        <f t="shared" si="12"/>
        <v>3.6588840304213874E-2</v>
      </c>
      <c r="I95" s="5">
        <f t="shared" si="13"/>
        <v>8.7622444217741069E-2</v>
      </c>
    </row>
    <row r="96" spans="1:9" s="16" customFormat="1" ht="12" customHeight="1">
      <c r="A96" s="25">
        <v>129</v>
      </c>
      <c r="B96" s="6" t="s">
        <v>50</v>
      </c>
      <c r="C96" s="64">
        <v>14865286</v>
      </c>
      <c r="D96" s="64">
        <v>3603270</v>
      </c>
      <c r="E96" s="64">
        <v>3864975</v>
      </c>
      <c r="F96" s="64">
        <f t="shared" si="11"/>
        <v>7397041</v>
      </c>
      <c r="G96" s="64">
        <v>0</v>
      </c>
      <c r="H96" s="5">
        <f t="shared" si="12"/>
        <v>0</v>
      </c>
      <c r="I96" s="5">
        <f t="shared" si="13"/>
        <v>0</v>
      </c>
    </row>
    <row r="97" spans="1:9" s="16" customFormat="1" ht="12" customHeight="1">
      <c r="A97" s="25">
        <v>78</v>
      </c>
      <c r="B97" s="6" t="s">
        <v>51</v>
      </c>
      <c r="C97" s="64">
        <v>127625842</v>
      </c>
      <c r="D97" s="64">
        <v>40173169</v>
      </c>
      <c r="E97" s="64">
        <v>12507307</v>
      </c>
      <c r="F97" s="64">
        <f t="shared" si="11"/>
        <v>74945366</v>
      </c>
      <c r="G97" s="64">
        <v>2365354</v>
      </c>
      <c r="H97" s="5">
        <f t="shared" si="12"/>
        <v>1.8533503583075282E-2</v>
      </c>
      <c r="I97" s="5">
        <f t="shared" si="13"/>
        <v>3.1561044081097687E-2</v>
      </c>
    </row>
    <row r="98" spans="1:9" s="16" customFormat="1" ht="12" customHeight="1">
      <c r="A98" s="27">
        <v>198</v>
      </c>
      <c r="B98" s="6" t="s">
        <v>52</v>
      </c>
      <c r="C98" s="64">
        <v>99308709</v>
      </c>
      <c r="D98" s="64">
        <v>28471672</v>
      </c>
      <c r="E98" s="64">
        <v>35085582</v>
      </c>
      <c r="F98" s="64">
        <f t="shared" si="11"/>
        <v>35751455</v>
      </c>
      <c r="G98" s="64">
        <v>2004257</v>
      </c>
      <c r="H98" s="5">
        <f t="shared" si="12"/>
        <v>2.018208695070238E-2</v>
      </c>
      <c r="I98" s="5">
        <f t="shared" si="13"/>
        <v>5.6060851229691212E-2</v>
      </c>
    </row>
    <row r="99" spans="1:9" s="16" customFormat="1" ht="12" customHeight="1">
      <c r="A99" s="24">
        <v>23</v>
      </c>
      <c r="B99" s="6" t="s">
        <v>173</v>
      </c>
      <c r="C99" s="64">
        <v>18535968</v>
      </c>
      <c r="D99" s="64">
        <v>6604471</v>
      </c>
      <c r="E99" s="64">
        <v>2155136</v>
      </c>
      <c r="F99" s="64">
        <f>C99-D99-E99</f>
        <v>9776361</v>
      </c>
      <c r="G99" s="64">
        <v>698953</v>
      </c>
      <c r="H99" s="5">
        <f>G99/C99</f>
        <v>3.7707930872560851E-2</v>
      </c>
      <c r="I99" s="5">
        <f>G99/F99</f>
        <v>7.1494188890938046E-2</v>
      </c>
    </row>
    <row r="100" spans="1:9" s="16" customFormat="1" ht="12" customHeight="1">
      <c r="A100" s="24">
        <v>199</v>
      </c>
      <c r="B100" s="6" t="s">
        <v>71</v>
      </c>
      <c r="C100" s="64">
        <v>85401957</v>
      </c>
      <c r="D100" s="64">
        <v>16353882</v>
      </c>
      <c r="E100" s="64">
        <v>23849641</v>
      </c>
      <c r="F100" s="64">
        <f t="shared" si="11"/>
        <v>45198434</v>
      </c>
      <c r="G100" s="64">
        <v>1158245</v>
      </c>
      <c r="H100" s="5">
        <f t="shared" si="12"/>
        <v>1.3562277033066115E-2</v>
      </c>
      <c r="I100" s="5">
        <f t="shared" si="13"/>
        <v>2.5625777211661802E-2</v>
      </c>
    </row>
    <row r="101" spans="1:9" s="16" customFormat="1" ht="12" customHeight="1">
      <c r="A101" s="27">
        <v>205</v>
      </c>
      <c r="B101" s="6" t="s">
        <v>67</v>
      </c>
      <c r="C101" s="64">
        <v>167623071</v>
      </c>
      <c r="D101" s="64">
        <v>74790139</v>
      </c>
      <c r="E101" s="64">
        <v>18678451</v>
      </c>
      <c r="F101" s="64">
        <f t="shared" si="11"/>
        <v>74154481</v>
      </c>
      <c r="G101" s="64">
        <v>3052575</v>
      </c>
      <c r="H101" s="5">
        <f t="shared" si="12"/>
        <v>1.821094782352484E-2</v>
      </c>
      <c r="I101" s="5">
        <f t="shared" si="13"/>
        <v>4.1165078075322242E-2</v>
      </c>
    </row>
    <row r="102" spans="1:9" s="16" customFormat="1" ht="12" customHeight="1">
      <c r="A102" s="28">
        <v>102</v>
      </c>
      <c r="B102" s="6" t="s">
        <v>72</v>
      </c>
      <c r="C102" s="64">
        <v>526398834</v>
      </c>
      <c r="D102" s="64">
        <v>202772539</v>
      </c>
      <c r="E102" s="64">
        <v>52169046</v>
      </c>
      <c r="F102" s="64">
        <f t="shared" si="11"/>
        <v>271457249</v>
      </c>
      <c r="G102" s="64">
        <v>8107433</v>
      </c>
      <c r="H102" s="5">
        <f t="shared" si="12"/>
        <v>1.5401692550101658E-2</v>
      </c>
      <c r="I102" s="5">
        <f t="shared" si="13"/>
        <v>2.9866334496007511E-2</v>
      </c>
    </row>
    <row r="103" spans="1:9" s="16" customFormat="1" ht="12" customHeight="1">
      <c r="A103" s="27">
        <v>58</v>
      </c>
      <c r="B103" s="6" t="s">
        <v>53</v>
      </c>
      <c r="C103" s="64">
        <v>730656473</v>
      </c>
      <c r="D103" s="64">
        <v>306530755</v>
      </c>
      <c r="E103" s="64">
        <v>144668565</v>
      </c>
      <c r="F103" s="64">
        <f t="shared" si="11"/>
        <v>279457153</v>
      </c>
      <c r="G103" s="64">
        <v>18173689</v>
      </c>
      <c r="H103" s="5">
        <f t="shared" si="12"/>
        <v>2.4873096552995296E-2</v>
      </c>
      <c r="I103" s="5">
        <f t="shared" si="13"/>
        <v>6.5032112454104909E-2</v>
      </c>
    </row>
    <row r="104" spans="1:9" s="16" customFormat="1" ht="12" customHeight="1">
      <c r="A104" s="23"/>
      <c r="B104" s="2"/>
      <c r="C104" s="17"/>
      <c r="D104" s="17"/>
      <c r="E104" s="17"/>
      <c r="F104" s="4"/>
      <c r="G104" s="66"/>
      <c r="H104" s="5"/>
      <c r="I104" s="5"/>
    </row>
    <row r="105" spans="1:9" s="16" customFormat="1" ht="12" customHeight="1">
      <c r="A105" s="1"/>
      <c r="B105" s="11" t="s">
        <v>54</v>
      </c>
      <c r="C105" s="60">
        <f>SUM(C83:C103)</f>
        <v>3948179251</v>
      </c>
      <c r="D105" s="60">
        <f>SUM(D83:D103)</f>
        <v>1567116077.1466916</v>
      </c>
      <c r="E105" s="60">
        <f>SUM(E83:E103)</f>
        <v>678107167.83721757</v>
      </c>
      <c r="F105" s="60">
        <f>SUM(F83:F103)</f>
        <v>1702956006.0160909</v>
      </c>
      <c r="G105" s="60">
        <f>SUM(G83:G103)</f>
        <v>98324451</v>
      </c>
      <c r="H105" s="61">
        <f>G105/C105</f>
        <v>2.4903745435341178E-2</v>
      </c>
      <c r="I105" s="61">
        <f>G105/F105</f>
        <v>5.7737516795880725E-2</v>
      </c>
    </row>
    <row r="106" spans="1:9" s="16" customFormat="1" ht="12" customHeight="1">
      <c r="A106" s="20"/>
      <c r="B106" s="19"/>
      <c r="C106" s="19"/>
      <c r="D106" s="19"/>
      <c r="E106" s="19"/>
      <c r="F106" s="19"/>
      <c r="G106" s="19"/>
      <c r="H106" s="19"/>
      <c r="I106" s="19"/>
    </row>
    <row r="107" spans="1:9" s="16" customFormat="1" ht="12.5">
      <c r="A107" s="412" t="s">
        <v>0</v>
      </c>
      <c r="B107" s="413" t="s">
        <v>69</v>
      </c>
      <c r="C107" s="413"/>
      <c r="D107" s="413"/>
      <c r="E107" s="413"/>
      <c r="F107" s="413"/>
      <c r="G107" s="413"/>
      <c r="H107" s="413"/>
      <c r="I107" s="413"/>
    </row>
    <row r="108" spans="1:9" s="16" customFormat="1" ht="12" customHeight="1">
      <c r="A108" s="412"/>
      <c r="B108" s="414" t="s">
        <v>170</v>
      </c>
      <c r="C108" s="414"/>
      <c r="D108" s="414"/>
      <c r="E108" s="414"/>
      <c r="F108" s="414"/>
      <c r="G108" s="414"/>
      <c r="H108" s="414"/>
      <c r="I108" s="414"/>
    </row>
    <row r="109" spans="1:9" ht="12" customHeight="1">
      <c r="A109" s="10"/>
      <c r="B109" s="415" t="s">
        <v>1</v>
      </c>
      <c r="C109" s="415"/>
      <c r="D109" s="415"/>
      <c r="E109" s="415"/>
      <c r="F109" s="415"/>
      <c r="G109" s="415"/>
      <c r="H109" s="415"/>
      <c r="I109" s="415"/>
    </row>
    <row r="110" spans="1:9" ht="12" customHeight="1">
      <c r="A110" s="10"/>
      <c r="B110" s="9"/>
      <c r="C110" s="416" t="s">
        <v>90</v>
      </c>
      <c r="D110" s="416" t="s">
        <v>91</v>
      </c>
      <c r="E110" s="416" t="s">
        <v>154</v>
      </c>
      <c r="F110" s="416" t="s">
        <v>93</v>
      </c>
      <c r="G110" s="418" t="s">
        <v>2</v>
      </c>
      <c r="H110" s="418"/>
      <c r="I110" s="418"/>
    </row>
    <row r="111" spans="1:9" ht="12" customHeight="1">
      <c r="A111" s="10"/>
      <c r="B111" s="9"/>
      <c r="C111" s="417"/>
      <c r="D111" s="417"/>
      <c r="E111" s="417" t="s">
        <v>4</v>
      </c>
      <c r="F111" s="417"/>
      <c r="G111" s="416" t="s">
        <v>94</v>
      </c>
      <c r="H111" s="416" t="s">
        <v>95</v>
      </c>
      <c r="I111" s="416" t="s">
        <v>96</v>
      </c>
    </row>
    <row r="112" spans="1:9" ht="12" customHeight="1">
      <c r="A112" s="10" t="s">
        <v>3</v>
      </c>
      <c r="B112" s="9"/>
      <c r="C112" s="417"/>
      <c r="D112" s="417"/>
      <c r="E112" s="417" t="s">
        <v>5</v>
      </c>
      <c r="F112" s="417" t="s">
        <v>6</v>
      </c>
      <c r="G112" s="416"/>
      <c r="H112" s="416"/>
      <c r="I112" s="416"/>
    </row>
    <row r="113" spans="1:9" ht="12" customHeight="1">
      <c r="A113" s="10" t="s">
        <v>98</v>
      </c>
      <c r="B113" s="10" t="s">
        <v>74</v>
      </c>
      <c r="C113" s="417"/>
      <c r="D113" s="417"/>
      <c r="E113" s="417" t="s">
        <v>7</v>
      </c>
      <c r="F113" s="417" t="s">
        <v>7</v>
      </c>
      <c r="G113" s="416"/>
      <c r="H113" s="416"/>
      <c r="I113" s="416"/>
    </row>
    <row r="114" spans="1:9" s="16" customFormat="1" ht="12" customHeight="1">
      <c r="A114" s="1"/>
      <c r="B114" s="15" t="s">
        <v>147</v>
      </c>
      <c r="C114" s="4"/>
      <c r="D114" s="4"/>
      <c r="E114" s="4"/>
      <c r="F114" s="4"/>
      <c r="G114" s="4"/>
      <c r="H114" s="7"/>
      <c r="I114" s="7"/>
    </row>
    <row r="115" spans="1:9" s="16" customFormat="1" ht="12" customHeight="1">
      <c r="A115" s="25">
        <v>141</v>
      </c>
      <c r="B115" s="6" t="s">
        <v>55</v>
      </c>
      <c r="C115" s="64">
        <v>12010667</v>
      </c>
      <c r="D115" s="64">
        <v>5372791</v>
      </c>
      <c r="E115" s="64">
        <v>1927678</v>
      </c>
      <c r="F115" s="64">
        <f t="shared" ref="F115:F135" si="15">C115-D115-E115</f>
        <v>4710198</v>
      </c>
      <c r="G115" s="64">
        <v>33156</v>
      </c>
      <c r="H115" s="5">
        <f t="shared" ref="H115:H135" si="16">G115/C115</f>
        <v>2.7605461045585563E-3</v>
      </c>
      <c r="I115" s="5">
        <f t="shared" ref="I115:I135" si="17">G115/F115</f>
        <v>7.0391945306757806E-3</v>
      </c>
    </row>
    <row r="116" spans="1:9" s="16" customFormat="1" ht="12" customHeight="1">
      <c r="A116" s="25">
        <v>37</v>
      </c>
      <c r="B116" s="6" t="s">
        <v>118</v>
      </c>
      <c r="C116" s="64">
        <v>854997761</v>
      </c>
      <c r="D116" s="64">
        <v>404716449</v>
      </c>
      <c r="E116" s="64">
        <v>138891627</v>
      </c>
      <c r="F116" s="64">
        <f t="shared" si="15"/>
        <v>311389685</v>
      </c>
      <c r="G116" s="64">
        <v>13204381</v>
      </c>
      <c r="H116" s="5">
        <f t="shared" si="16"/>
        <v>1.5443760910620677E-2</v>
      </c>
      <c r="I116" s="5">
        <f t="shared" si="17"/>
        <v>4.2404683379284061E-2</v>
      </c>
    </row>
    <row r="117" spans="1:9" s="16" customFormat="1" ht="12" customHeight="1">
      <c r="A117" s="25">
        <v>111</v>
      </c>
      <c r="B117" s="6" t="s">
        <v>105</v>
      </c>
      <c r="C117" s="64">
        <v>4812469</v>
      </c>
      <c r="D117" s="64">
        <v>2178527</v>
      </c>
      <c r="E117" s="64">
        <v>640352</v>
      </c>
      <c r="F117" s="64">
        <f t="shared" si="15"/>
        <v>1993590</v>
      </c>
      <c r="G117" s="64">
        <v>81250</v>
      </c>
      <c r="H117" s="5">
        <f t="shared" si="16"/>
        <v>1.6883225637401508E-2</v>
      </c>
      <c r="I117" s="5">
        <f t="shared" si="17"/>
        <v>4.075562176776569E-2</v>
      </c>
    </row>
    <row r="118" spans="1:9" s="16" customFormat="1" ht="12" customHeight="1">
      <c r="A118" s="26">
        <v>167</v>
      </c>
      <c r="B118" s="6" t="s">
        <v>56</v>
      </c>
      <c r="C118" s="411" t="s">
        <v>169</v>
      </c>
      <c r="D118" s="411"/>
      <c r="E118" s="411"/>
      <c r="F118" s="411"/>
      <c r="G118" s="411"/>
      <c r="H118" s="411"/>
      <c r="I118" s="411"/>
    </row>
    <row r="119" spans="1:9" s="16" customFormat="1" ht="12" customHeight="1">
      <c r="A119" s="25">
        <v>82</v>
      </c>
      <c r="B119" s="6" t="s">
        <v>57</v>
      </c>
      <c r="C119" s="64">
        <v>6260290</v>
      </c>
      <c r="D119" s="64">
        <v>2707460</v>
      </c>
      <c r="E119" s="64">
        <v>1600696</v>
      </c>
      <c r="F119" s="64">
        <f t="shared" si="15"/>
        <v>1952134</v>
      </c>
      <c r="G119" s="64">
        <v>30091</v>
      </c>
      <c r="H119" s="5">
        <f t="shared" si="16"/>
        <v>4.8066463374699898E-3</v>
      </c>
      <c r="I119" s="5">
        <f t="shared" si="17"/>
        <v>1.5414413149916963E-2</v>
      </c>
    </row>
    <row r="120" spans="1:9" s="16" customFormat="1" ht="12" customHeight="1">
      <c r="A120" s="25">
        <v>137</v>
      </c>
      <c r="B120" s="2" t="s">
        <v>106</v>
      </c>
      <c r="C120" s="64">
        <v>21437640.869999997</v>
      </c>
      <c r="D120" s="64">
        <v>10731610.1</v>
      </c>
      <c r="E120" s="64">
        <v>2148984.02</v>
      </c>
      <c r="F120" s="64">
        <f t="shared" si="15"/>
        <v>8557046.7499999981</v>
      </c>
      <c r="G120" s="64">
        <v>416163.76</v>
      </c>
      <c r="H120" s="5">
        <f t="shared" si="16"/>
        <v>1.9412759198815709E-2</v>
      </c>
      <c r="I120" s="5">
        <f t="shared" si="17"/>
        <v>4.8634040710365416E-2</v>
      </c>
    </row>
    <row r="121" spans="1:9" s="16" customFormat="1" ht="12" customHeight="1">
      <c r="A121" s="25">
        <v>21</v>
      </c>
      <c r="B121" s="6" t="s">
        <v>58</v>
      </c>
      <c r="C121" s="64">
        <v>34319877</v>
      </c>
      <c r="D121" s="64">
        <v>14465888</v>
      </c>
      <c r="E121" s="64">
        <v>9472181</v>
      </c>
      <c r="F121" s="64">
        <f t="shared" si="15"/>
        <v>10381808</v>
      </c>
      <c r="G121" s="64">
        <v>763472</v>
      </c>
      <c r="H121" s="5">
        <f t="shared" si="16"/>
        <v>2.2245767372651132E-2</v>
      </c>
      <c r="I121" s="5">
        <f t="shared" si="17"/>
        <v>7.3539406623586184E-2</v>
      </c>
    </row>
    <row r="122" spans="1:9" s="16" customFormat="1" ht="12" customHeight="1">
      <c r="A122" s="25">
        <v>80</v>
      </c>
      <c r="B122" s="6" t="s">
        <v>59</v>
      </c>
      <c r="C122" s="64">
        <v>4402315</v>
      </c>
      <c r="D122" s="64">
        <v>983888</v>
      </c>
      <c r="E122" s="64">
        <v>1755518</v>
      </c>
      <c r="F122" s="64">
        <f t="shared" si="15"/>
        <v>1662909</v>
      </c>
      <c r="G122" s="64">
        <v>70964</v>
      </c>
      <c r="H122" s="5">
        <f t="shared" si="16"/>
        <v>1.6119700657494976E-2</v>
      </c>
      <c r="I122" s="5">
        <f t="shared" si="17"/>
        <v>4.2674614185141818E-2</v>
      </c>
    </row>
    <row r="123" spans="1:9" s="16" customFormat="1" ht="12" customHeight="1">
      <c r="A123" s="25">
        <v>125</v>
      </c>
      <c r="B123" s="6" t="s">
        <v>60</v>
      </c>
      <c r="C123" s="411" t="s">
        <v>169</v>
      </c>
      <c r="D123" s="411"/>
      <c r="E123" s="411"/>
      <c r="F123" s="411"/>
      <c r="G123" s="411"/>
      <c r="H123" s="411"/>
      <c r="I123" s="411"/>
    </row>
    <row r="124" spans="1:9" s="16" customFormat="1" ht="12" customHeight="1">
      <c r="A124" s="26">
        <v>139</v>
      </c>
      <c r="B124" s="6" t="s">
        <v>84</v>
      </c>
      <c r="C124" s="64">
        <v>564053451</v>
      </c>
      <c r="D124" s="64">
        <v>246344568</v>
      </c>
      <c r="E124" s="64">
        <v>108969776</v>
      </c>
      <c r="F124" s="64">
        <f t="shared" si="15"/>
        <v>208739107</v>
      </c>
      <c r="G124" s="64">
        <v>15464806</v>
      </c>
      <c r="H124" s="5">
        <f>G124/C124</f>
        <v>2.7417270424607329E-2</v>
      </c>
      <c r="I124" s="5">
        <f>G124/F124</f>
        <v>7.4086768992453339E-2</v>
      </c>
    </row>
    <row r="125" spans="1:9" s="16" customFormat="1" ht="12" customHeight="1">
      <c r="A125" s="26">
        <v>193</v>
      </c>
      <c r="B125" s="6" t="s">
        <v>85</v>
      </c>
      <c r="C125" s="64">
        <v>73568150</v>
      </c>
      <c r="D125" s="64">
        <v>36274475</v>
      </c>
      <c r="E125" s="64">
        <v>13547374</v>
      </c>
      <c r="F125" s="64">
        <f t="shared" si="15"/>
        <v>23746301</v>
      </c>
      <c r="G125" s="64">
        <v>1698166</v>
      </c>
      <c r="H125" s="5">
        <f>G125/C125</f>
        <v>2.30828966067517E-2</v>
      </c>
      <c r="I125" s="5">
        <f>G125/F125</f>
        <v>7.1512864256205635E-2</v>
      </c>
    </row>
    <row r="126" spans="1:9" s="16" customFormat="1" ht="12" customHeight="1">
      <c r="A126" s="25">
        <v>162</v>
      </c>
      <c r="B126" s="6" t="s">
        <v>86</v>
      </c>
      <c r="C126" s="64">
        <v>2030220874</v>
      </c>
      <c r="D126" s="64">
        <v>847541453</v>
      </c>
      <c r="E126" s="64">
        <v>391918780</v>
      </c>
      <c r="F126" s="64">
        <f t="shared" si="15"/>
        <v>790760641</v>
      </c>
      <c r="G126" s="64">
        <v>36175637</v>
      </c>
      <c r="H126" s="5">
        <f t="shared" si="16"/>
        <v>1.7818572089018922E-2</v>
      </c>
      <c r="I126" s="5">
        <f t="shared" si="17"/>
        <v>4.5747897814251481E-2</v>
      </c>
    </row>
    <row r="127" spans="1:9" s="16" customFormat="1" ht="12" customHeight="1">
      <c r="A127" s="26">
        <v>194</v>
      </c>
      <c r="B127" s="2" t="s">
        <v>174</v>
      </c>
      <c r="C127" s="64">
        <v>38583603</v>
      </c>
      <c r="D127" s="64">
        <v>18838418</v>
      </c>
      <c r="E127" s="64">
        <v>9285986</v>
      </c>
      <c r="F127" s="64">
        <f t="shared" si="15"/>
        <v>10459199</v>
      </c>
      <c r="G127" s="64">
        <v>984458</v>
      </c>
      <c r="H127" s="5">
        <f t="shared" si="16"/>
        <v>2.5514931822204372E-2</v>
      </c>
      <c r="I127" s="5">
        <f t="shared" si="17"/>
        <v>9.412365134270799E-2</v>
      </c>
    </row>
    <row r="128" spans="1:9" s="16" customFormat="1" ht="12" customHeight="1">
      <c r="A128" s="25">
        <v>50</v>
      </c>
      <c r="B128" s="6" t="s">
        <v>277</v>
      </c>
      <c r="C128" s="64">
        <v>319758880</v>
      </c>
      <c r="D128" s="64">
        <v>156379052</v>
      </c>
      <c r="E128" s="64">
        <v>33230737</v>
      </c>
      <c r="F128" s="64">
        <f t="shared" si="15"/>
        <v>130149091</v>
      </c>
      <c r="G128" s="64">
        <v>7725954</v>
      </c>
      <c r="H128" s="5">
        <f>G128/C128</f>
        <v>2.416181217547422E-2</v>
      </c>
      <c r="I128" s="5">
        <f>G128/F128</f>
        <v>5.9362335461874256E-2</v>
      </c>
    </row>
    <row r="129" spans="1:9" s="16" customFormat="1" ht="12" customHeight="1">
      <c r="A129" s="25">
        <v>172</v>
      </c>
      <c r="B129" s="6" t="s">
        <v>89</v>
      </c>
      <c r="C129" s="64">
        <v>80863291</v>
      </c>
      <c r="D129" s="64">
        <v>26810636</v>
      </c>
      <c r="E129" s="64">
        <v>7127902</v>
      </c>
      <c r="F129" s="64">
        <f t="shared" si="15"/>
        <v>46924753</v>
      </c>
      <c r="G129" s="64">
        <v>1471818</v>
      </c>
      <c r="H129" s="5">
        <f>G129/C129</f>
        <v>1.8201312138038012E-2</v>
      </c>
      <c r="I129" s="5">
        <f>G129/F129</f>
        <v>3.1365492749636847E-2</v>
      </c>
    </row>
    <row r="130" spans="1:9" s="16" customFormat="1" ht="12" customHeight="1">
      <c r="A130" s="28">
        <v>157</v>
      </c>
      <c r="B130" s="6" t="s">
        <v>61</v>
      </c>
      <c r="C130" s="64">
        <v>64431787</v>
      </c>
      <c r="D130" s="64">
        <v>39049025</v>
      </c>
      <c r="E130" s="64">
        <v>8744175</v>
      </c>
      <c r="F130" s="64">
        <f t="shared" si="15"/>
        <v>16638587</v>
      </c>
      <c r="G130" s="64">
        <v>567757</v>
      </c>
      <c r="H130" s="5">
        <f t="shared" si="16"/>
        <v>8.8117531180688814E-3</v>
      </c>
      <c r="I130" s="5">
        <f t="shared" si="17"/>
        <v>3.4122909595628526E-2</v>
      </c>
    </row>
    <row r="131" spans="1:9" s="16" customFormat="1" ht="12" customHeight="1">
      <c r="A131" s="28">
        <v>42</v>
      </c>
      <c r="B131" s="6" t="s">
        <v>175</v>
      </c>
      <c r="C131" s="64">
        <v>33789081</v>
      </c>
      <c r="D131" s="64">
        <v>0</v>
      </c>
      <c r="E131" s="64">
        <v>12889002</v>
      </c>
      <c r="F131" s="64">
        <f t="shared" si="15"/>
        <v>20900079</v>
      </c>
      <c r="G131" s="64">
        <v>5885172</v>
      </c>
      <c r="H131" s="5">
        <f t="shared" si="16"/>
        <v>0.17417378116912977</v>
      </c>
      <c r="I131" s="5">
        <f t="shared" si="17"/>
        <v>0.281586112664933</v>
      </c>
    </row>
    <row r="132" spans="1:9" s="16" customFormat="1" ht="12" customHeight="1">
      <c r="A132" s="28">
        <v>108</v>
      </c>
      <c r="B132" s="6" t="s">
        <v>126</v>
      </c>
      <c r="C132" s="64">
        <v>107003262</v>
      </c>
      <c r="D132" s="64">
        <v>56358873</v>
      </c>
      <c r="E132" s="64">
        <v>6780998</v>
      </c>
      <c r="F132" s="64">
        <f t="shared" si="15"/>
        <v>43863391</v>
      </c>
      <c r="G132" s="64">
        <v>1586230</v>
      </c>
      <c r="H132" s="5">
        <f t="shared" si="16"/>
        <v>1.4824127511178117E-2</v>
      </c>
      <c r="I132" s="5">
        <f t="shared" si="17"/>
        <v>3.6162958764405603E-2</v>
      </c>
    </row>
    <row r="133" spans="1:9" s="16" customFormat="1" ht="12" customHeight="1">
      <c r="A133" s="25">
        <v>180</v>
      </c>
      <c r="B133" s="6" t="s">
        <v>116</v>
      </c>
      <c r="C133" s="64">
        <v>383629068</v>
      </c>
      <c r="D133" s="64">
        <v>169461549</v>
      </c>
      <c r="E133" s="64">
        <v>59300701</v>
      </c>
      <c r="F133" s="64">
        <f t="shared" si="15"/>
        <v>154866818</v>
      </c>
      <c r="G133" s="64">
        <v>8914599</v>
      </c>
      <c r="H133" s="5">
        <f t="shared" si="16"/>
        <v>2.3237548307992135E-2</v>
      </c>
      <c r="I133" s="5">
        <f t="shared" si="17"/>
        <v>5.7563002295301244E-2</v>
      </c>
    </row>
    <row r="134" spans="1:9" s="16" customFormat="1" ht="12" customHeight="1">
      <c r="A134" s="25">
        <v>43</v>
      </c>
      <c r="B134" s="2" t="s">
        <v>62</v>
      </c>
      <c r="C134" s="64">
        <v>137348398</v>
      </c>
      <c r="D134" s="64">
        <v>75849367</v>
      </c>
      <c r="E134" s="64">
        <v>18536859</v>
      </c>
      <c r="F134" s="64">
        <f t="shared" si="15"/>
        <v>42962172</v>
      </c>
      <c r="G134" s="64">
        <v>4352513</v>
      </c>
      <c r="H134" s="5">
        <f t="shared" si="16"/>
        <v>3.1689579662953188E-2</v>
      </c>
      <c r="I134" s="5">
        <f t="shared" si="17"/>
        <v>0.10131035739999365</v>
      </c>
    </row>
    <row r="135" spans="1:9" s="16" customFormat="1" ht="12" customHeight="1">
      <c r="A135" s="25">
        <v>153</v>
      </c>
      <c r="B135" s="6" t="s">
        <v>117</v>
      </c>
      <c r="C135" s="64">
        <v>33100053</v>
      </c>
      <c r="D135" s="64">
        <v>18322897</v>
      </c>
      <c r="E135" s="64">
        <v>2838896</v>
      </c>
      <c r="F135" s="64">
        <f t="shared" si="15"/>
        <v>11938260</v>
      </c>
      <c r="G135" s="64">
        <v>563579</v>
      </c>
      <c r="H135" s="5">
        <f t="shared" si="16"/>
        <v>1.7026528628217002E-2</v>
      </c>
      <c r="I135" s="5">
        <f t="shared" si="17"/>
        <v>4.7207800801791884E-2</v>
      </c>
    </row>
    <row r="136" spans="1:9" s="16" customFormat="1" ht="12" customHeight="1">
      <c r="A136" s="1"/>
      <c r="B136" s="7"/>
      <c r="C136" s="4"/>
      <c r="D136" s="4"/>
      <c r="E136" s="4"/>
      <c r="F136" s="4"/>
      <c r="G136" s="4"/>
      <c r="H136" s="7"/>
      <c r="I136" s="7"/>
    </row>
    <row r="137" spans="1:9" s="16" customFormat="1" ht="12" customHeight="1">
      <c r="A137" s="1"/>
      <c r="B137" s="11" t="s">
        <v>63</v>
      </c>
      <c r="C137" s="60">
        <f>SUM(C115:C135)</f>
        <v>4804590917.8699999</v>
      </c>
      <c r="D137" s="60">
        <f>SUM(D115:D135)</f>
        <v>2132386926.0999999</v>
      </c>
      <c r="E137" s="60">
        <f>SUM(E115:E135)</f>
        <v>829608222.01999998</v>
      </c>
      <c r="F137" s="60">
        <f>SUM(F115:F135)</f>
        <v>1842595769.75</v>
      </c>
      <c r="G137" s="60">
        <f>SUM(G115:G135)</f>
        <v>99990166.75999999</v>
      </c>
      <c r="H137" s="61">
        <f>G137/C137</f>
        <v>2.0811379880043612E-2</v>
      </c>
      <c r="I137" s="61">
        <f>G137/F137</f>
        <v>5.4265926581154839E-2</v>
      </c>
    </row>
    <row r="138" spans="1:9" s="16" customFormat="1" ht="12" customHeight="1">
      <c r="A138" s="1" t="s">
        <v>0</v>
      </c>
      <c r="B138" s="7"/>
      <c r="C138" s="4"/>
      <c r="D138" s="4"/>
      <c r="E138" s="4"/>
      <c r="F138" s="4"/>
      <c r="G138" s="4"/>
      <c r="H138" s="7"/>
      <c r="I138" s="7"/>
    </row>
    <row r="139" spans="1:9" s="16" customFormat="1" ht="12" customHeight="1">
      <c r="A139" s="1"/>
      <c r="B139" s="67" t="s">
        <v>176</v>
      </c>
      <c r="C139" s="60">
        <f>C32+C55+C80+C105+C137</f>
        <v>44700484344.010002</v>
      </c>
      <c r="D139" s="60">
        <f>D32+D55+D80+D105+D137</f>
        <v>16979704620.416693</v>
      </c>
      <c r="E139" s="60">
        <f>E32+E55+E80+E105+E137</f>
        <v>6958855463.9772167</v>
      </c>
      <c r="F139" s="60">
        <f>F32+F55+F80+F105+F137</f>
        <v>20761924259.616089</v>
      </c>
      <c r="G139" s="60">
        <f>G32+G55+G80+G105+G137</f>
        <v>1283408501.76</v>
      </c>
      <c r="H139" s="61">
        <f>G139/C139</f>
        <v>2.8711288492604008E-2</v>
      </c>
      <c r="I139" s="61">
        <f>G139/F139</f>
        <v>6.1815489051578479E-2</v>
      </c>
    </row>
    <row r="140" spans="1:9" s="16" customFormat="1" ht="12" customHeight="1">
      <c r="A140" s="1"/>
      <c r="B140" s="2" t="s">
        <v>177</v>
      </c>
      <c r="C140" s="4"/>
      <c r="D140" s="4"/>
      <c r="E140" s="4"/>
      <c r="F140" s="4"/>
      <c r="G140" s="4"/>
      <c r="H140" s="5"/>
      <c r="I140" s="5"/>
    </row>
    <row r="141" spans="1:9" s="16" customFormat="1" ht="12" customHeight="1">
      <c r="A141" s="29"/>
      <c r="B141" s="2" t="s">
        <v>275</v>
      </c>
    </row>
    <row r="142" spans="1:9" s="16" customFormat="1" ht="12" customHeight="1">
      <c r="A142" s="29"/>
    </row>
    <row r="143" spans="1:9" s="16" customFormat="1" ht="12" customHeight="1">
      <c r="A143" s="29"/>
      <c r="B143" s="410" t="s">
        <v>64</v>
      </c>
      <c r="C143" s="410"/>
      <c r="D143" s="410"/>
    </row>
    <row r="144" spans="1:9" s="16" customFormat="1" ht="12" customHeight="1">
      <c r="A144" s="29"/>
    </row>
    <row r="145" spans="1:1" s="16" customFormat="1" ht="12" customHeight="1">
      <c r="A145" s="29"/>
    </row>
    <row r="146" spans="1:1" s="16" customFormat="1" ht="12" customHeight="1">
      <c r="A146" s="29"/>
    </row>
    <row r="147" spans="1:1" s="16" customFormat="1" ht="12" customHeight="1">
      <c r="A147" s="29"/>
    </row>
    <row r="148" spans="1:1" s="16" customFormat="1" ht="12" customHeight="1">
      <c r="A148" s="29"/>
    </row>
    <row r="149" spans="1:1" s="16" customFormat="1" ht="12" customHeight="1">
      <c r="A149" s="29"/>
    </row>
    <row r="150" spans="1:1" s="16" customFormat="1" ht="12" customHeight="1">
      <c r="A150" s="29"/>
    </row>
    <row r="151" spans="1:1" s="16" customFormat="1" ht="12" customHeight="1">
      <c r="A151" s="29"/>
    </row>
    <row r="152" spans="1:1" s="16" customFormat="1" ht="12" customHeight="1">
      <c r="A152" s="29"/>
    </row>
    <row r="153" spans="1:1" s="16" customFormat="1" ht="12" customHeight="1">
      <c r="A153" s="29"/>
    </row>
    <row r="154" spans="1:1" s="16" customFormat="1" ht="12" customHeight="1">
      <c r="A154" s="29"/>
    </row>
    <row r="155" spans="1:1" s="16" customFormat="1" ht="12" customHeight="1">
      <c r="A155" s="29"/>
    </row>
    <row r="156" spans="1:1" s="16" customFormat="1" ht="12" customHeight="1">
      <c r="A156" s="29"/>
    </row>
    <row r="157" spans="1:1" s="16" customFormat="1" ht="12" customHeight="1">
      <c r="A157" s="29"/>
    </row>
    <row r="158" spans="1:1" s="16" customFormat="1" ht="12" customHeight="1">
      <c r="A158" s="29"/>
    </row>
    <row r="159" spans="1:1" s="16" customFormat="1" ht="12" customHeight="1">
      <c r="A159" s="29"/>
    </row>
    <row r="160" spans="1:1" s="16" customFormat="1" ht="12" customHeight="1">
      <c r="A160" s="29"/>
    </row>
    <row r="161" spans="1:1" s="16" customFormat="1" ht="12" customHeight="1">
      <c r="A161" s="29"/>
    </row>
    <row r="162" spans="1:1" s="16" customFormat="1" ht="12" customHeight="1">
      <c r="A162" s="29"/>
    </row>
    <row r="163" spans="1:1" s="16" customFormat="1" ht="12" customHeight="1">
      <c r="A163" s="29"/>
    </row>
    <row r="164" spans="1:1" s="16" customFormat="1" ht="12" customHeight="1">
      <c r="A164" s="29"/>
    </row>
  </sheetData>
  <mergeCells count="41">
    <mergeCell ref="C36:I36"/>
    <mergeCell ref="A57:A58"/>
    <mergeCell ref="B57:I57"/>
    <mergeCell ref="B58:I58"/>
    <mergeCell ref="A2:A3"/>
    <mergeCell ref="B2:I2"/>
    <mergeCell ref="B3:I3"/>
    <mergeCell ref="B4:I4"/>
    <mergeCell ref="C5:C8"/>
    <mergeCell ref="D5:D8"/>
    <mergeCell ref="E5:E8"/>
    <mergeCell ref="F5:F8"/>
    <mergeCell ref="G5:I5"/>
    <mergeCell ref="G6:G8"/>
    <mergeCell ref="H6:H8"/>
    <mergeCell ref="I6:I8"/>
    <mergeCell ref="B59:I59"/>
    <mergeCell ref="C60:C63"/>
    <mergeCell ref="D60:D63"/>
    <mergeCell ref="E60:E63"/>
    <mergeCell ref="F60:F63"/>
    <mergeCell ref="G60:I60"/>
    <mergeCell ref="G61:G63"/>
    <mergeCell ref="H61:H63"/>
    <mergeCell ref="I61:I63"/>
    <mergeCell ref="B143:D143"/>
    <mergeCell ref="C71:I71"/>
    <mergeCell ref="A107:A108"/>
    <mergeCell ref="B107:I107"/>
    <mergeCell ref="B108:I108"/>
    <mergeCell ref="B109:I109"/>
    <mergeCell ref="C110:C113"/>
    <mergeCell ref="D110:D113"/>
    <mergeCell ref="E110:E113"/>
    <mergeCell ref="F110:F113"/>
    <mergeCell ref="G110:I110"/>
    <mergeCell ref="G111:G113"/>
    <mergeCell ref="H111:H113"/>
    <mergeCell ref="I111:I113"/>
    <mergeCell ref="C118:I118"/>
    <mergeCell ref="C123:I123"/>
  </mergeCells>
  <printOptions gridLinesSet="0"/>
  <pageMargins left="0.25" right="0.21" top="0.51" bottom="0.53" header="0.5" footer="0.42"/>
  <pageSetup fitToHeight="0" orientation="portrait" r:id="rId1"/>
  <headerFooter alignWithMargins="0">
    <oddFooter>&amp;L&amp;"Times New Roman,Italic"&amp;9 21&amp;R&amp;"Times New Roman,Italic"&amp;9Charity Care in Washington Hospitals</oddFooter>
  </headerFooter>
  <rowBreaks count="2" manualBreakCount="2">
    <brk id="55" max="16383" man="1"/>
    <brk id="105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>
    <pageSetUpPr fitToPage="1"/>
  </sheetPr>
  <dimension ref="A1:H142"/>
  <sheetViews>
    <sheetView showGridLines="0" zoomScaleNormal="100" workbookViewId="0">
      <selection activeCell="B8" sqref="B1:F1048576"/>
    </sheetView>
  </sheetViews>
  <sheetFormatPr defaultColWidth="9.6640625" defaultRowHeight="12" customHeight="1"/>
  <cols>
    <col min="1" max="1" width="30.08203125" style="59" customWidth="1"/>
    <col min="2" max="6" width="13.4140625" style="59" customWidth="1"/>
    <col min="7" max="7" width="7" style="59" customWidth="1"/>
    <col min="8" max="8" width="7.33203125" style="59" customWidth="1"/>
    <col min="9" max="16384" width="9.6640625" style="59"/>
  </cols>
  <sheetData>
    <row r="1" spans="1:8" ht="13">
      <c r="A1" s="413" t="s">
        <v>152</v>
      </c>
      <c r="B1" s="413"/>
      <c r="C1" s="413"/>
      <c r="D1" s="413"/>
      <c r="E1" s="413"/>
      <c r="F1" s="413"/>
      <c r="G1" s="413"/>
      <c r="H1" s="413"/>
    </row>
    <row r="2" spans="1:8" ht="12" customHeight="1">
      <c r="A2" s="413" t="s">
        <v>153</v>
      </c>
      <c r="B2" s="413"/>
      <c r="C2" s="413"/>
      <c r="D2" s="413"/>
      <c r="E2" s="413"/>
      <c r="F2" s="413"/>
      <c r="G2" s="413"/>
      <c r="H2" s="413"/>
    </row>
    <row r="3" spans="1:8" ht="12" customHeight="1">
      <c r="A3" s="415" t="s">
        <v>1</v>
      </c>
      <c r="B3" s="415"/>
      <c r="C3" s="415"/>
      <c r="D3" s="415"/>
      <c r="E3" s="415"/>
      <c r="F3" s="415"/>
      <c r="G3" s="415"/>
      <c r="H3" s="415"/>
    </row>
    <row r="4" spans="1:8" ht="12" customHeight="1">
      <c r="A4" s="9"/>
      <c r="B4" s="416" t="s">
        <v>90</v>
      </c>
      <c r="C4" s="416" t="s">
        <v>91</v>
      </c>
      <c r="D4" s="416" t="s">
        <v>154</v>
      </c>
      <c r="E4" s="416" t="s">
        <v>93</v>
      </c>
      <c r="F4" s="418" t="s">
        <v>2</v>
      </c>
      <c r="G4" s="418"/>
      <c r="H4" s="418"/>
    </row>
    <row r="5" spans="1:8" ht="12" customHeight="1">
      <c r="A5" s="9"/>
      <c r="B5" s="419"/>
      <c r="C5" s="419"/>
      <c r="D5" s="419" t="s">
        <v>4</v>
      </c>
      <c r="E5" s="419"/>
      <c r="F5" s="416" t="s">
        <v>94</v>
      </c>
      <c r="G5" s="416" t="s">
        <v>95</v>
      </c>
      <c r="H5" s="416" t="s">
        <v>96</v>
      </c>
    </row>
    <row r="6" spans="1:8" ht="12" customHeight="1">
      <c r="A6" s="9"/>
      <c r="B6" s="419"/>
      <c r="C6" s="419"/>
      <c r="D6" s="419" t="s">
        <v>5</v>
      </c>
      <c r="E6" s="419" t="s">
        <v>6</v>
      </c>
      <c r="F6" s="416"/>
      <c r="G6" s="416"/>
      <c r="H6" s="416"/>
    </row>
    <row r="7" spans="1:8" ht="12" customHeight="1">
      <c r="A7" s="10" t="s">
        <v>74</v>
      </c>
      <c r="B7" s="419"/>
      <c r="C7" s="419"/>
      <c r="D7" s="419" t="s">
        <v>7</v>
      </c>
      <c r="E7" s="419" t="s">
        <v>7</v>
      </c>
      <c r="F7" s="416"/>
      <c r="G7" s="416"/>
      <c r="H7" s="416"/>
    </row>
    <row r="8" spans="1:8" ht="15" customHeight="1">
      <c r="A8" s="14" t="s">
        <v>73</v>
      </c>
      <c r="B8" s="3"/>
      <c r="C8" s="3"/>
      <c r="D8" s="3"/>
      <c r="E8" s="3"/>
      <c r="F8" s="3"/>
      <c r="G8" s="3"/>
      <c r="H8" s="3"/>
    </row>
    <row r="9" spans="1:8" ht="12" customHeight="1">
      <c r="A9" s="2" t="s">
        <v>8</v>
      </c>
      <c r="B9" s="4">
        <v>453690066</v>
      </c>
      <c r="C9" s="4">
        <v>132383687</v>
      </c>
      <c r="D9" s="4">
        <v>50154387</v>
      </c>
      <c r="E9" s="4">
        <f t="shared" ref="E9:E29" si="0">B9-C9-D9</f>
        <v>271151992</v>
      </c>
      <c r="F9" s="4">
        <v>6741337</v>
      </c>
      <c r="G9" s="5">
        <f t="shared" ref="G9:G29" si="1">F9/B9</f>
        <v>1.485890369924917E-2</v>
      </c>
      <c r="H9" s="5">
        <f t="shared" ref="H9:H29" si="2">F9/E9</f>
        <v>2.4861838374397781E-2</v>
      </c>
    </row>
    <row r="10" spans="1:8" ht="12" customHeight="1">
      <c r="A10" s="6" t="s">
        <v>9</v>
      </c>
      <c r="B10" s="4">
        <v>85573390</v>
      </c>
      <c r="C10" s="4">
        <v>11280548</v>
      </c>
      <c r="D10" s="4">
        <v>29586527</v>
      </c>
      <c r="E10" s="4">
        <f t="shared" si="0"/>
        <v>44706315</v>
      </c>
      <c r="F10" s="4">
        <v>2110126</v>
      </c>
      <c r="G10" s="5">
        <f t="shared" si="1"/>
        <v>2.465867017772698E-2</v>
      </c>
      <c r="H10" s="5">
        <f t="shared" si="2"/>
        <v>4.7199730060507109E-2</v>
      </c>
    </row>
    <row r="11" spans="1:8" ht="12" customHeight="1">
      <c r="A11" s="2" t="s">
        <v>10</v>
      </c>
      <c r="B11" s="4">
        <v>938226583</v>
      </c>
      <c r="C11" s="4">
        <v>331704147</v>
      </c>
      <c r="D11" s="4">
        <v>69134128</v>
      </c>
      <c r="E11" s="4">
        <f t="shared" si="0"/>
        <v>537388308</v>
      </c>
      <c r="F11" s="4">
        <v>13419510</v>
      </c>
      <c r="G11" s="5">
        <f t="shared" si="1"/>
        <v>1.4303058816656871E-2</v>
      </c>
      <c r="H11" s="5">
        <f t="shared" si="2"/>
        <v>2.497171933260595E-2</v>
      </c>
    </row>
    <row r="12" spans="1:8" ht="12" customHeight="1">
      <c r="A12" s="2" t="s">
        <v>11</v>
      </c>
      <c r="B12" s="4">
        <v>1499560000</v>
      </c>
      <c r="C12" s="4">
        <v>393550000</v>
      </c>
      <c r="D12" s="4">
        <v>324341000</v>
      </c>
      <c r="E12" s="4">
        <f t="shared" si="0"/>
        <v>781669000</v>
      </c>
      <c r="F12" s="4">
        <v>189020000</v>
      </c>
      <c r="G12" s="5">
        <f t="shared" si="1"/>
        <v>0.12605030809037318</v>
      </c>
      <c r="H12" s="5">
        <f t="shared" si="2"/>
        <v>0.24181590929152877</v>
      </c>
    </row>
    <row r="13" spans="1:8" ht="12" customHeight="1">
      <c r="A13" s="6" t="s">
        <v>12</v>
      </c>
      <c r="B13" s="4">
        <v>606134721</v>
      </c>
      <c r="C13" s="4">
        <v>248747497</v>
      </c>
      <c r="D13" s="4">
        <v>111591543</v>
      </c>
      <c r="E13" s="4">
        <f t="shared" si="0"/>
        <v>245795681</v>
      </c>
      <c r="F13" s="4">
        <v>16376842</v>
      </c>
      <c r="G13" s="5">
        <f t="shared" si="1"/>
        <v>2.701848521889905E-2</v>
      </c>
      <c r="H13" s="5">
        <f t="shared" si="2"/>
        <v>6.6627867232540994E-2</v>
      </c>
    </row>
    <row r="14" spans="1:8" ht="12" customHeight="1">
      <c r="A14" s="6" t="s">
        <v>109</v>
      </c>
      <c r="B14" s="4">
        <v>47811128</v>
      </c>
      <c r="C14" s="4">
        <v>22083189</v>
      </c>
      <c r="D14" s="4">
        <v>3361526</v>
      </c>
      <c r="E14" s="4">
        <f t="shared" si="0"/>
        <v>22366413</v>
      </c>
      <c r="F14" s="4">
        <v>0</v>
      </c>
      <c r="G14" s="5">
        <f t="shared" si="1"/>
        <v>0</v>
      </c>
      <c r="H14" s="5">
        <f t="shared" si="2"/>
        <v>0</v>
      </c>
    </row>
    <row r="15" spans="1:8" ht="12" customHeight="1">
      <c r="A15" s="2" t="s">
        <v>155</v>
      </c>
      <c r="B15" s="4">
        <v>17352145</v>
      </c>
      <c r="C15" s="4">
        <v>5748532</v>
      </c>
      <c r="D15" s="4">
        <v>7833221</v>
      </c>
      <c r="E15" s="4">
        <f t="shared" si="0"/>
        <v>3770392</v>
      </c>
      <c r="F15" s="4">
        <v>315582</v>
      </c>
      <c r="G15" s="5">
        <f t="shared" si="1"/>
        <v>1.8186915796289161E-2</v>
      </c>
      <c r="H15" s="5">
        <f t="shared" si="2"/>
        <v>8.370005028654845E-2</v>
      </c>
    </row>
    <row r="16" spans="1:8" ht="12" customHeight="1">
      <c r="A16" s="2" t="s">
        <v>13</v>
      </c>
      <c r="B16" s="4">
        <v>675971965</v>
      </c>
      <c r="C16" s="4">
        <v>316010935</v>
      </c>
      <c r="D16" s="4">
        <v>47462392</v>
      </c>
      <c r="E16" s="4">
        <f t="shared" si="0"/>
        <v>312498638</v>
      </c>
      <c r="F16" s="4">
        <v>10190566</v>
      </c>
      <c r="G16" s="5">
        <f t="shared" si="1"/>
        <v>1.5075426981650045E-2</v>
      </c>
      <c r="H16" s="5">
        <f t="shared" si="2"/>
        <v>3.2609953327220581E-2</v>
      </c>
    </row>
    <row r="17" spans="1:8" ht="12" customHeight="1">
      <c r="A17" s="2" t="s">
        <v>14</v>
      </c>
      <c r="B17" s="4">
        <v>983689597</v>
      </c>
      <c r="C17" s="4">
        <v>403088304</v>
      </c>
      <c r="D17" s="4">
        <v>44772519</v>
      </c>
      <c r="E17" s="4">
        <f t="shared" si="0"/>
        <v>535828774</v>
      </c>
      <c r="F17" s="4">
        <v>15447473</v>
      </c>
      <c r="G17" s="5">
        <f t="shared" si="1"/>
        <v>1.5703605128193705E-2</v>
      </c>
      <c r="H17" s="5">
        <f t="shared" si="2"/>
        <v>2.8829121819426592E-2</v>
      </c>
    </row>
    <row r="18" spans="1:8" ht="12" customHeight="1">
      <c r="A18" s="2" t="s">
        <v>156</v>
      </c>
      <c r="B18" s="4">
        <v>40926217</v>
      </c>
      <c r="C18" s="4">
        <v>23993255</v>
      </c>
      <c r="D18" s="4">
        <v>3112762</v>
      </c>
      <c r="E18" s="4">
        <f t="shared" si="0"/>
        <v>13820200</v>
      </c>
      <c r="F18" s="4">
        <v>32114</v>
      </c>
      <c r="G18" s="5">
        <f t="shared" si="1"/>
        <v>7.8468039203330225E-4</v>
      </c>
      <c r="H18" s="5">
        <f t="shared" si="2"/>
        <v>2.3237000911708948E-3</v>
      </c>
    </row>
    <row r="19" spans="1:8" ht="12" customHeight="1">
      <c r="A19" s="2" t="s">
        <v>157</v>
      </c>
      <c r="B19" s="4">
        <v>124484099</v>
      </c>
      <c r="C19" s="4">
        <v>33498915</v>
      </c>
      <c r="D19" s="4">
        <v>14451010</v>
      </c>
      <c r="E19" s="4">
        <f t="shared" si="0"/>
        <v>76534174</v>
      </c>
      <c r="F19" s="4">
        <v>3082887</v>
      </c>
      <c r="G19" s="5">
        <f t="shared" si="1"/>
        <v>2.4765307575548262E-2</v>
      </c>
      <c r="H19" s="5">
        <f t="shared" si="2"/>
        <v>4.0281182103043274E-2</v>
      </c>
    </row>
    <row r="20" spans="1:8" ht="12" customHeight="1">
      <c r="A20" s="2" t="s">
        <v>16</v>
      </c>
      <c r="B20" s="4">
        <v>780534741</v>
      </c>
      <c r="C20" s="4">
        <v>209414948</v>
      </c>
      <c r="D20" s="4">
        <v>117709935</v>
      </c>
      <c r="E20" s="4">
        <f t="shared" si="0"/>
        <v>453409858</v>
      </c>
      <c r="F20" s="4">
        <v>27002976</v>
      </c>
      <c r="G20" s="5">
        <f t="shared" si="1"/>
        <v>3.4595482534710134E-2</v>
      </c>
      <c r="H20" s="5">
        <f t="shared" si="2"/>
        <v>5.9555335031996594E-2</v>
      </c>
    </row>
    <row r="21" spans="1:8" ht="12" customHeight="1">
      <c r="A21" s="6" t="s">
        <v>66</v>
      </c>
      <c r="B21" s="4">
        <v>489215064</v>
      </c>
      <c r="C21" s="4">
        <v>126839469</v>
      </c>
      <c r="D21" s="4">
        <v>59344660</v>
      </c>
      <c r="E21" s="4">
        <f t="shared" si="0"/>
        <v>303030935</v>
      </c>
      <c r="F21" s="4">
        <v>5535358</v>
      </c>
      <c r="G21" s="5">
        <f t="shared" si="1"/>
        <v>1.1314774231890782E-2</v>
      </c>
      <c r="H21" s="5">
        <f t="shared" si="2"/>
        <v>1.8266643304915387E-2</v>
      </c>
    </row>
    <row r="22" spans="1:8" ht="12" customHeight="1">
      <c r="A22" s="2" t="s">
        <v>80</v>
      </c>
      <c r="B22" s="4">
        <v>1262261143</v>
      </c>
      <c r="C22" s="4">
        <v>18779153</v>
      </c>
      <c r="D22" s="4">
        <v>573179348</v>
      </c>
      <c r="E22" s="4">
        <f t="shared" si="0"/>
        <v>670302642</v>
      </c>
      <c r="F22" s="4">
        <v>21923982</v>
      </c>
      <c r="G22" s="5">
        <f t="shared" si="1"/>
        <v>1.7368816367026519E-2</v>
      </c>
      <c r="H22" s="5">
        <f t="shared" si="2"/>
        <v>3.2707587030516287E-2</v>
      </c>
    </row>
    <row r="23" spans="1:8" ht="12" customHeight="1">
      <c r="A23" s="6" t="s">
        <v>70</v>
      </c>
      <c r="B23" s="4">
        <v>27841293</v>
      </c>
      <c r="C23" s="4">
        <v>9764484</v>
      </c>
      <c r="D23" s="4">
        <v>1996873</v>
      </c>
      <c r="E23" s="4">
        <f t="shared" si="0"/>
        <v>16079936</v>
      </c>
      <c r="F23" s="4">
        <v>561214</v>
      </c>
      <c r="G23" s="5">
        <f t="shared" si="1"/>
        <v>2.0157612651107836E-2</v>
      </c>
      <c r="H23" s="5">
        <f t="shared" si="2"/>
        <v>3.4901507070674909E-2</v>
      </c>
    </row>
    <row r="24" spans="1:8" ht="12" customHeight="1">
      <c r="A24" s="6" t="s">
        <v>158</v>
      </c>
      <c r="B24" s="4">
        <v>39345042</v>
      </c>
      <c r="C24" s="4">
        <v>11063536</v>
      </c>
      <c r="D24" s="4">
        <v>1894233</v>
      </c>
      <c r="E24" s="4">
        <f t="shared" si="0"/>
        <v>26387273</v>
      </c>
      <c r="F24" s="4">
        <v>595494.59</v>
      </c>
      <c r="G24" s="5">
        <f t="shared" si="1"/>
        <v>1.5135187554253976E-2</v>
      </c>
      <c r="H24" s="5">
        <f t="shared" si="2"/>
        <v>2.2567492669666924E-2</v>
      </c>
    </row>
    <row r="25" spans="1:8" ht="12" customHeight="1">
      <c r="A25" s="2" t="s">
        <v>159</v>
      </c>
      <c r="B25" s="4">
        <v>2953492602</v>
      </c>
      <c r="C25" s="4">
        <v>956731232</v>
      </c>
      <c r="D25" s="4">
        <v>385385465</v>
      </c>
      <c r="E25" s="4">
        <f t="shared" si="0"/>
        <v>1611375905</v>
      </c>
      <c r="F25" s="4">
        <v>52480697</v>
      </c>
      <c r="G25" s="5">
        <f t="shared" si="1"/>
        <v>1.7769029441435519E-2</v>
      </c>
      <c r="H25" s="5">
        <f t="shared" si="2"/>
        <v>3.2568872872652269E-2</v>
      </c>
    </row>
    <row r="26" spans="1:8" ht="12" customHeight="1">
      <c r="A26" s="6" t="s">
        <v>81</v>
      </c>
      <c r="B26" s="4">
        <v>1168261148</v>
      </c>
      <c r="C26" s="4">
        <v>592040377</v>
      </c>
      <c r="D26" s="4">
        <v>95486688</v>
      </c>
      <c r="E26" s="4">
        <f t="shared" si="0"/>
        <v>480734083</v>
      </c>
      <c r="F26" s="4">
        <v>27700071</v>
      </c>
      <c r="G26" s="5">
        <f t="shared" si="1"/>
        <v>2.371051288268982E-2</v>
      </c>
      <c r="H26" s="5">
        <f t="shared" si="2"/>
        <v>5.7620360152412994E-2</v>
      </c>
    </row>
    <row r="27" spans="1:8" ht="12" customHeight="1">
      <c r="A27" s="2" t="s">
        <v>17</v>
      </c>
      <c r="B27" s="4">
        <v>1508920679</v>
      </c>
      <c r="C27" s="4">
        <v>445483977</v>
      </c>
      <c r="D27" s="4">
        <v>256177217</v>
      </c>
      <c r="E27" s="4">
        <f t="shared" si="0"/>
        <v>807259485</v>
      </c>
      <c r="F27" s="4">
        <v>34355735</v>
      </c>
      <c r="G27" s="5">
        <f t="shared" si="1"/>
        <v>2.2768416841346766E-2</v>
      </c>
      <c r="H27" s="5">
        <f t="shared" si="2"/>
        <v>4.2558477959537384E-2</v>
      </c>
    </row>
    <row r="28" spans="1:8" ht="12" customHeight="1">
      <c r="A28" s="2" t="s">
        <v>18</v>
      </c>
      <c r="B28" s="4">
        <v>1137989278</v>
      </c>
      <c r="C28" s="4">
        <v>381453722</v>
      </c>
      <c r="D28" s="4">
        <v>170717842</v>
      </c>
      <c r="E28" s="4">
        <f t="shared" si="0"/>
        <v>585817714</v>
      </c>
      <c r="F28" s="4">
        <v>18227017</v>
      </c>
      <c r="G28" s="5">
        <f t="shared" si="1"/>
        <v>1.6016861803859632E-2</v>
      </c>
      <c r="H28" s="5">
        <f t="shared" si="2"/>
        <v>3.1113803089948898E-2</v>
      </c>
    </row>
    <row r="29" spans="1:8" ht="12" customHeight="1">
      <c r="A29" s="2" t="s">
        <v>19</v>
      </c>
      <c r="B29" s="4">
        <v>1625644725</v>
      </c>
      <c r="C29" s="4">
        <v>633581253</v>
      </c>
      <c r="D29" s="4">
        <v>60287451</v>
      </c>
      <c r="E29" s="4">
        <f t="shared" si="0"/>
        <v>931776021</v>
      </c>
      <c r="F29" s="4">
        <v>20928263</v>
      </c>
      <c r="G29" s="5">
        <f t="shared" si="1"/>
        <v>1.2873823337999021E-2</v>
      </c>
      <c r="H29" s="5">
        <f t="shared" si="2"/>
        <v>2.2460615564606809E-2</v>
      </c>
    </row>
    <row r="30" spans="1:8" ht="12" customHeight="1">
      <c r="A30" s="7"/>
      <c r="B30" s="4"/>
      <c r="C30" s="4"/>
      <c r="D30" s="4"/>
      <c r="E30" s="4"/>
      <c r="F30" s="4"/>
      <c r="G30" s="5"/>
      <c r="H30" s="5"/>
    </row>
    <row r="31" spans="1:8" ht="12" customHeight="1">
      <c r="A31" s="11" t="s">
        <v>20</v>
      </c>
      <c r="B31" s="60">
        <f>SUM(B9:B29)</f>
        <v>16466925626</v>
      </c>
      <c r="C31" s="60">
        <f>SUM(C9:C29)</f>
        <v>5307241160</v>
      </c>
      <c r="D31" s="60">
        <f>SUM(D9:D29)</f>
        <v>2427980727</v>
      </c>
      <c r="E31" s="60">
        <f>SUM(E9:E29)</f>
        <v>8731703739</v>
      </c>
      <c r="F31" s="60">
        <f>SUM(F9:F29)</f>
        <v>466047244.58999997</v>
      </c>
      <c r="G31" s="61">
        <f>F31/B31</f>
        <v>2.8302019161011299E-2</v>
      </c>
      <c r="H31" s="61">
        <f>F31/E31</f>
        <v>5.3374147648689481E-2</v>
      </c>
    </row>
    <row r="32" spans="1:8" ht="12" customHeight="1">
      <c r="A32" s="7"/>
      <c r="B32" s="4"/>
      <c r="C32" s="4"/>
      <c r="D32" s="4"/>
      <c r="E32" s="4"/>
      <c r="F32" s="4"/>
      <c r="G32" s="7"/>
      <c r="H32" s="7"/>
    </row>
    <row r="33" spans="1:8" ht="12" customHeight="1">
      <c r="A33" s="15" t="s">
        <v>107</v>
      </c>
      <c r="B33" s="8"/>
      <c r="C33" s="4"/>
      <c r="D33" s="4"/>
      <c r="E33" s="4"/>
      <c r="F33" s="4"/>
      <c r="G33" s="7"/>
      <c r="H33" s="7"/>
    </row>
    <row r="34" spans="1:8" ht="12" customHeight="1">
      <c r="A34" s="2" t="s">
        <v>21</v>
      </c>
      <c r="B34" s="4">
        <v>90204254</v>
      </c>
      <c r="C34" s="4">
        <v>33734905</v>
      </c>
      <c r="D34" s="4">
        <v>17791822</v>
      </c>
      <c r="E34" s="4">
        <f t="shared" ref="E34:E52" si="3">B34-C34-D34</f>
        <v>38677527</v>
      </c>
      <c r="F34" s="4">
        <v>1693764</v>
      </c>
      <c r="G34" s="5">
        <f t="shared" ref="G34:G52" si="4">F34/B34</f>
        <v>1.8776985839270951E-2</v>
      </c>
      <c r="H34" s="5">
        <f t="shared" ref="H34:H52" si="5">F34/E34</f>
        <v>4.3791941506498074E-2</v>
      </c>
    </row>
    <row r="35" spans="1:8" ht="12" customHeight="1">
      <c r="A35" s="2" t="s">
        <v>122</v>
      </c>
      <c r="B35" s="4">
        <v>23618535</v>
      </c>
      <c r="C35" s="4">
        <v>6981866</v>
      </c>
      <c r="D35" s="4">
        <v>4537584</v>
      </c>
      <c r="E35" s="4">
        <f t="shared" si="3"/>
        <v>12099085</v>
      </c>
      <c r="F35" s="4">
        <v>279525</v>
      </c>
      <c r="G35" s="5">
        <f t="shared" si="4"/>
        <v>1.1834984684697845E-2</v>
      </c>
      <c r="H35" s="5">
        <f t="shared" si="5"/>
        <v>2.3102986713458083E-2</v>
      </c>
    </row>
    <row r="36" spans="1:8" ht="12" customHeight="1">
      <c r="A36" s="2" t="s">
        <v>22</v>
      </c>
      <c r="B36" s="4">
        <v>1004517251</v>
      </c>
      <c r="C36" s="4">
        <v>502506525</v>
      </c>
      <c r="D36" s="4">
        <v>127325161</v>
      </c>
      <c r="E36" s="4">
        <f t="shared" si="3"/>
        <v>374685565</v>
      </c>
      <c r="F36" s="4">
        <v>17966561</v>
      </c>
      <c r="G36" s="5">
        <f t="shared" si="4"/>
        <v>1.7885766503376855E-2</v>
      </c>
      <c r="H36" s="5">
        <f t="shared" si="5"/>
        <v>4.7951035957309963E-2</v>
      </c>
    </row>
    <row r="37" spans="1:8" ht="12" customHeight="1">
      <c r="A37" s="2" t="s">
        <v>23</v>
      </c>
      <c r="B37" s="4">
        <v>159831089</v>
      </c>
      <c r="C37" s="4">
        <v>60176821</v>
      </c>
      <c r="D37" s="4">
        <v>8332544</v>
      </c>
      <c r="E37" s="4">
        <f t="shared" si="3"/>
        <v>91321724</v>
      </c>
      <c r="F37" s="4">
        <v>1796029</v>
      </c>
      <c r="G37" s="5">
        <f t="shared" si="4"/>
        <v>1.1237044127253615E-2</v>
      </c>
      <c r="H37" s="5">
        <f t="shared" si="5"/>
        <v>1.9667050963689647E-2</v>
      </c>
    </row>
    <row r="38" spans="1:8" ht="12" customHeight="1">
      <c r="A38" s="2" t="s">
        <v>101</v>
      </c>
      <c r="B38" s="4">
        <v>119568605</v>
      </c>
      <c r="C38" s="4">
        <v>60183248</v>
      </c>
      <c r="D38" s="4">
        <v>15133565</v>
      </c>
      <c r="E38" s="4">
        <f t="shared" si="3"/>
        <v>44251792</v>
      </c>
      <c r="F38" s="4">
        <v>5773552</v>
      </c>
      <c r="G38" s="5">
        <f t="shared" si="4"/>
        <v>4.8286521365704653E-2</v>
      </c>
      <c r="H38" s="5">
        <f t="shared" si="5"/>
        <v>0.13047046772704707</v>
      </c>
    </row>
    <row r="39" spans="1:8" ht="12" customHeight="1">
      <c r="A39" s="2" t="s">
        <v>24</v>
      </c>
      <c r="B39" s="4">
        <v>475164387</v>
      </c>
      <c r="C39" s="4">
        <v>0</v>
      </c>
      <c r="D39" s="4">
        <v>242265825</v>
      </c>
      <c r="E39" s="4">
        <f t="shared" si="3"/>
        <v>232898562</v>
      </c>
      <c r="F39" s="4">
        <v>3364140</v>
      </c>
      <c r="G39" s="5">
        <f t="shared" si="4"/>
        <v>7.079949785883259E-3</v>
      </c>
      <c r="H39" s="5">
        <f t="shared" si="5"/>
        <v>1.4444657670320866E-2</v>
      </c>
    </row>
    <row r="40" spans="1:8" ht="12" customHeight="1">
      <c r="A40" s="2" t="s">
        <v>112</v>
      </c>
      <c r="B40" s="4">
        <v>1082656945</v>
      </c>
      <c r="C40" s="4">
        <v>450451214</v>
      </c>
      <c r="D40" s="4">
        <v>140129284</v>
      </c>
      <c r="E40" s="4">
        <f t="shared" si="3"/>
        <v>492076447</v>
      </c>
      <c r="F40" s="4">
        <v>26146248</v>
      </c>
      <c r="G40" s="5">
        <f t="shared" si="4"/>
        <v>2.4150076458429776E-2</v>
      </c>
      <c r="H40" s="5">
        <f t="shared" si="5"/>
        <v>5.3134524441077344E-2</v>
      </c>
    </row>
    <row r="41" spans="1:8" ht="12" customHeight="1">
      <c r="A41" s="2" t="s">
        <v>113</v>
      </c>
      <c r="B41" s="4">
        <v>224468520</v>
      </c>
      <c r="C41" s="4">
        <v>123017698</v>
      </c>
      <c r="D41" s="4">
        <v>26106228</v>
      </c>
      <c r="E41" s="4">
        <f t="shared" si="3"/>
        <v>75344594</v>
      </c>
      <c r="F41" s="4">
        <v>3429849</v>
      </c>
      <c r="G41" s="5">
        <f t="shared" si="4"/>
        <v>1.5279866415121373E-2</v>
      </c>
      <c r="H41" s="5">
        <f t="shared" si="5"/>
        <v>4.5522164470087924E-2</v>
      </c>
    </row>
    <row r="42" spans="1:8" ht="12" customHeight="1">
      <c r="A42" s="2" t="s">
        <v>83</v>
      </c>
      <c r="B42" s="4">
        <v>831178523</v>
      </c>
      <c r="C42" s="4">
        <v>401524970</v>
      </c>
      <c r="D42" s="4">
        <v>121174955</v>
      </c>
      <c r="E42" s="4">
        <f t="shared" si="3"/>
        <v>308478598</v>
      </c>
      <c r="F42" s="4">
        <v>21728335</v>
      </c>
      <c r="G42" s="5">
        <f t="shared" si="4"/>
        <v>2.6141598223177381E-2</v>
      </c>
      <c r="H42" s="5">
        <f t="shared" si="5"/>
        <v>7.0437090744298575E-2</v>
      </c>
    </row>
    <row r="43" spans="1:8" ht="12" customHeight="1">
      <c r="A43" s="2" t="s">
        <v>160</v>
      </c>
      <c r="B43" s="4">
        <v>1526395634</v>
      </c>
      <c r="C43" s="4">
        <v>625218214</v>
      </c>
      <c r="D43" s="4">
        <v>215213970</v>
      </c>
      <c r="E43" s="4">
        <f t="shared" si="3"/>
        <v>685963450</v>
      </c>
      <c r="F43" s="4">
        <v>69834278</v>
      </c>
      <c r="G43" s="5">
        <f t="shared" si="4"/>
        <v>4.5751099154414901E-2</v>
      </c>
      <c r="H43" s="5">
        <f t="shared" si="5"/>
        <v>0.10180466320763883</v>
      </c>
    </row>
    <row r="44" spans="1:8" ht="12" customHeight="1">
      <c r="A44" s="6" t="s">
        <v>103</v>
      </c>
      <c r="B44" s="4">
        <v>398484509</v>
      </c>
      <c r="C44" s="4">
        <v>141837439</v>
      </c>
      <c r="D44" s="4">
        <v>37294457</v>
      </c>
      <c r="E44" s="4">
        <f t="shared" si="3"/>
        <v>219352613</v>
      </c>
      <c r="F44" s="4">
        <v>10340000</v>
      </c>
      <c r="G44" s="5">
        <f t="shared" si="4"/>
        <v>2.5948311079766466E-2</v>
      </c>
      <c r="H44" s="5">
        <f t="shared" si="5"/>
        <v>4.7138713592620847E-2</v>
      </c>
    </row>
    <row r="45" spans="1:8" ht="12" customHeight="1">
      <c r="A45" s="2" t="s">
        <v>25</v>
      </c>
      <c r="B45" s="4">
        <v>604518928</v>
      </c>
      <c r="C45" s="4">
        <v>191631374</v>
      </c>
      <c r="D45" s="4">
        <v>132512013</v>
      </c>
      <c r="E45" s="4">
        <f t="shared" si="3"/>
        <v>280375541</v>
      </c>
      <c r="F45" s="4">
        <v>25493993</v>
      </c>
      <c r="G45" s="5">
        <f t="shared" si="4"/>
        <v>4.217236519680985E-2</v>
      </c>
      <c r="H45" s="5">
        <f t="shared" si="5"/>
        <v>9.092802071490251E-2</v>
      </c>
    </row>
    <row r="46" spans="1:8" ht="12" customHeight="1">
      <c r="A46" s="2" t="s">
        <v>26</v>
      </c>
      <c r="B46" s="4">
        <v>2069307968</v>
      </c>
      <c r="C46" s="4">
        <v>658742330</v>
      </c>
      <c r="D46" s="4">
        <v>327392946</v>
      </c>
      <c r="E46" s="4">
        <f t="shared" si="3"/>
        <v>1083172692</v>
      </c>
      <c r="F46" s="4">
        <v>48259898</v>
      </c>
      <c r="G46" s="5">
        <f t="shared" si="4"/>
        <v>2.3321757199168142E-2</v>
      </c>
      <c r="H46" s="5">
        <f t="shared" si="5"/>
        <v>4.4554204843266117E-2</v>
      </c>
    </row>
    <row r="47" spans="1:8" ht="12" customHeight="1">
      <c r="A47" s="6" t="s">
        <v>75</v>
      </c>
      <c r="B47" s="4">
        <v>610975379</v>
      </c>
      <c r="C47" s="4">
        <v>253802651</v>
      </c>
      <c r="D47" s="4">
        <v>102566142</v>
      </c>
      <c r="E47" s="4">
        <f t="shared" si="3"/>
        <v>254606586</v>
      </c>
      <c r="F47" s="4">
        <v>7128024</v>
      </c>
      <c r="G47" s="5">
        <f t="shared" si="4"/>
        <v>1.1666630514091468E-2</v>
      </c>
      <c r="H47" s="5">
        <f t="shared" si="5"/>
        <v>2.7996227874482398E-2</v>
      </c>
    </row>
    <row r="48" spans="1:8" ht="12" customHeight="1">
      <c r="A48" s="2" t="s">
        <v>104</v>
      </c>
      <c r="B48" s="4">
        <v>595597844</v>
      </c>
      <c r="C48" s="4">
        <v>266644294</v>
      </c>
      <c r="D48" s="4">
        <v>91151869</v>
      </c>
      <c r="E48" s="4">
        <f t="shared" si="3"/>
        <v>237801681</v>
      </c>
      <c r="F48" s="4">
        <v>23321992</v>
      </c>
      <c r="G48" s="5">
        <f t="shared" si="4"/>
        <v>3.915728076409894E-2</v>
      </c>
      <c r="H48" s="5">
        <f t="shared" si="5"/>
        <v>9.807328485621597E-2</v>
      </c>
    </row>
    <row r="49" spans="1:8" ht="12" customHeight="1">
      <c r="A49" s="2" t="s">
        <v>65</v>
      </c>
      <c r="B49" s="4">
        <v>2119420650</v>
      </c>
      <c r="C49" s="4">
        <v>744523290</v>
      </c>
      <c r="D49" s="4">
        <v>352876021</v>
      </c>
      <c r="E49" s="4">
        <f t="shared" si="3"/>
        <v>1022021339</v>
      </c>
      <c r="F49" s="4">
        <v>55655833</v>
      </c>
      <c r="G49" s="5">
        <f t="shared" si="4"/>
        <v>2.6259927683539366E-2</v>
      </c>
      <c r="H49" s="5">
        <f t="shared" si="5"/>
        <v>5.4456625195768049E-2</v>
      </c>
    </row>
    <row r="50" spans="1:8" ht="12" customHeight="1">
      <c r="A50" s="6" t="s">
        <v>76</v>
      </c>
      <c r="B50" s="4">
        <v>79498606</v>
      </c>
      <c r="C50" s="4">
        <v>28959388</v>
      </c>
      <c r="D50" s="4">
        <v>11665691</v>
      </c>
      <c r="E50" s="4">
        <f t="shared" si="3"/>
        <v>38873527</v>
      </c>
      <c r="F50" s="4">
        <v>2821708</v>
      </c>
      <c r="G50" s="5">
        <f t="shared" si="4"/>
        <v>3.5493804759293514E-2</v>
      </c>
      <c r="H50" s="5">
        <f t="shared" si="5"/>
        <v>7.2586878983221664E-2</v>
      </c>
    </row>
    <row r="51" spans="1:8" ht="12" customHeight="1">
      <c r="A51" s="2" t="s">
        <v>27</v>
      </c>
      <c r="B51" s="4">
        <v>103400951</v>
      </c>
      <c r="C51" s="4">
        <v>29536194</v>
      </c>
      <c r="D51" s="4">
        <v>14235168</v>
      </c>
      <c r="E51" s="4">
        <f t="shared" si="3"/>
        <v>59629589</v>
      </c>
      <c r="F51" s="4">
        <v>3052901</v>
      </c>
      <c r="G51" s="5">
        <f t="shared" si="4"/>
        <v>2.9524883189904125E-2</v>
      </c>
      <c r="H51" s="5">
        <f t="shared" si="5"/>
        <v>5.1197753517972427E-2</v>
      </c>
    </row>
    <row r="52" spans="1:8" ht="12" customHeight="1">
      <c r="A52" s="2" t="s">
        <v>28</v>
      </c>
      <c r="B52" s="4">
        <v>174193662</v>
      </c>
      <c r="C52" s="4">
        <v>76623611</v>
      </c>
      <c r="D52" s="4">
        <v>14092557</v>
      </c>
      <c r="E52" s="4">
        <f t="shared" si="3"/>
        <v>83477494</v>
      </c>
      <c r="F52" s="4">
        <v>3243845</v>
      </c>
      <c r="G52" s="5">
        <f t="shared" si="4"/>
        <v>1.8622061002426138E-2</v>
      </c>
      <c r="H52" s="5">
        <f t="shared" si="5"/>
        <v>3.8858916871654055E-2</v>
      </c>
    </row>
    <row r="53" spans="1:8" ht="12" customHeight="1">
      <c r="A53" s="2"/>
      <c r="B53" s="17"/>
      <c r="C53" s="17"/>
      <c r="D53" s="17"/>
      <c r="E53" s="4"/>
      <c r="F53" s="18"/>
      <c r="G53" s="5"/>
      <c r="H53" s="5"/>
    </row>
    <row r="54" spans="1:8" ht="12" customHeight="1">
      <c r="A54" s="11" t="s">
        <v>29</v>
      </c>
      <c r="B54" s="60">
        <f>SUM(B34:B52)</f>
        <v>12293002240</v>
      </c>
      <c r="C54" s="60">
        <f>SUM(C34:C52)</f>
        <v>4656096032</v>
      </c>
      <c r="D54" s="60">
        <f>SUM(D34:D52)</f>
        <v>2001797802</v>
      </c>
      <c r="E54" s="60">
        <f>SUM(E34:E52)</f>
        <v>5635108406</v>
      </c>
      <c r="F54" s="60">
        <f>SUM(F34:F52)</f>
        <v>331330475</v>
      </c>
      <c r="G54" s="61">
        <f>F54/B54</f>
        <v>2.6952771058797106E-2</v>
      </c>
      <c r="H54" s="61">
        <f>F54/E54</f>
        <v>5.8797533450681234E-2</v>
      </c>
    </row>
    <row r="55" spans="1:8" ht="12.75" customHeight="1">
      <c r="A55" s="6"/>
      <c r="B55" s="4"/>
      <c r="C55" s="4"/>
      <c r="D55" s="4"/>
      <c r="E55" s="4"/>
      <c r="F55" s="4"/>
      <c r="G55" s="5"/>
      <c r="H55" s="5"/>
    </row>
    <row r="56" spans="1:8" ht="13">
      <c r="A56" s="413" t="s">
        <v>69</v>
      </c>
      <c r="B56" s="413"/>
      <c r="C56" s="413"/>
      <c r="D56" s="413"/>
      <c r="E56" s="413"/>
      <c r="F56" s="413"/>
      <c r="G56" s="413"/>
      <c r="H56" s="413"/>
    </row>
    <row r="57" spans="1:8" ht="12" customHeight="1">
      <c r="A57" s="413" t="s">
        <v>161</v>
      </c>
      <c r="B57" s="413"/>
      <c r="C57" s="413"/>
      <c r="D57" s="413"/>
      <c r="E57" s="413"/>
      <c r="F57" s="413"/>
      <c r="G57" s="413"/>
      <c r="H57" s="413"/>
    </row>
    <row r="58" spans="1:8" ht="12" customHeight="1">
      <c r="A58" s="415" t="s">
        <v>1</v>
      </c>
      <c r="B58" s="415"/>
      <c r="C58" s="415"/>
      <c r="D58" s="415"/>
      <c r="E58" s="415"/>
      <c r="F58" s="415"/>
      <c r="G58" s="415"/>
      <c r="H58" s="415"/>
    </row>
    <row r="59" spans="1:8" ht="12" customHeight="1">
      <c r="A59" s="9"/>
      <c r="B59" s="416" t="s">
        <v>90</v>
      </c>
      <c r="C59" s="416" t="s">
        <v>91</v>
      </c>
      <c r="D59" s="416" t="s">
        <v>154</v>
      </c>
      <c r="E59" s="416" t="s">
        <v>93</v>
      </c>
      <c r="F59" s="418" t="s">
        <v>2</v>
      </c>
      <c r="G59" s="418"/>
      <c r="H59" s="418"/>
    </row>
    <row r="60" spans="1:8" ht="12" customHeight="1">
      <c r="A60" s="9"/>
      <c r="B60" s="419"/>
      <c r="C60" s="419"/>
      <c r="D60" s="419" t="s">
        <v>4</v>
      </c>
      <c r="E60" s="419"/>
      <c r="F60" s="416" t="s">
        <v>94</v>
      </c>
      <c r="G60" s="416" t="s">
        <v>95</v>
      </c>
      <c r="H60" s="416" t="s">
        <v>96</v>
      </c>
    </row>
    <row r="61" spans="1:8" ht="12" customHeight="1">
      <c r="A61" s="9"/>
      <c r="B61" s="419"/>
      <c r="C61" s="419"/>
      <c r="D61" s="419" t="s">
        <v>5</v>
      </c>
      <c r="E61" s="419" t="s">
        <v>6</v>
      </c>
      <c r="F61" s="416"/>
      <c r="G61" s="416"/>
      <c r="H61" s="416"/>
    </row>
    <row r="62" spans="1:8" ht="12" customHeight="1">
      <c r="A62" s="10" t="s">
        <v>74</v>
      </c>
      <c r="B62" s="419"/>
      <c r="C62" s="419"/>
      <c r="D62" s="419" t="s">
        <v>7</v>
      </c>
      <c r="E62" s="419" t="s">
        <v>7</v>
      </c>
      <c r="F62" s="416"/>
      <c r="G62" s="416"/>
      <c r="H62" s="416"/>
    </row>
    <row r="63" spans="1:8" ht="12" customHeight="1">
      <c r="A63" s="14" t="s">
        <v>79</v>
      </c>
      <c r="B63" s="4"/>
      <c r="C63" s="4"/>
      <c r="D63" s="4"/>
      <c r="E63" s="4"/>
      <c r="F63" s="4"/>
      <c r="G63" s="7"/>
      <c r="H63" s="7"/>
    </row>
    <row r="64" spans="1:8" ht="12" customHeight="1">
      <c r="A64" s="2" t="s">
        <v>30</v>
      </c>
      <c r="B64" s="4">
        <v>307912014</v>
      </c>
      <c r="C64" s="4">
        <v>118098673</v>
      </c>
      <c r="D64" s="4">
        <v>22209070</v>
      </c>
      <c r="E64" s="4">
        <f t="shared" ref="E64:E77" si="6">B64-C64-D64</f>
        <v>167604271</v>
      </c>
      <c r="F64" s="4">
        <v>1891724</v>
      </c>
      <c r="G64" s="5">
        <f t="shared" ref="G64:G77" si="7">F64/B64</f>
        <v>6.1437161071604043E-3</v>
      </c>
      <c r="H64" s="5">
        <f t="shared" ref="H64:H77" si="8">F64/E64</f>
        <v>1.1286848412114749E-2</v>
      </c>
    </row>
    <row r="65" spans="1:8" ht="12" customHeight="1">
      <c r="A65" s="2" t="s">
        <v>31</v>
      </c>
      <c r="B65" s="4">
        <v>330455375</v>
      </c>
      <c r="C65" s="4">
        <v>134506657</v>
      </c>
      <c r="D65" s="4">
        <v>60035711</v>
      </c>
      <c r="E65" s="4">
        <f t="shared" si="6"/>
        <v>135913007</v>
      </c>
      <c r="F65" s="4">
        <v>3080404</v>
      </c>
      <c r="G65" s="5">
        <f t="shared" si="7"/>
        <v>9.321694343752164E-3</v>
      </c>
      <c r="H65" s="5">
        <f t="shared" si="8"/>
        <v>2.2664526876371736E-2</v>
      </c>
    </row>
    <row r="66" spans="1:8" ht="12" customHeight="1">
      <c r="A66" s="2" t="s">
        <v>97</v>
      </c>
      <c r="B66" s="4">
        <v>28509705</v>
      </c>
      <c r="C66" s="4">
        <v>12144199</v>
      </c>
      <c r="D66" s="4">
        <v>5402541</v>
      </c>
      <c r="E66" s="4">
        <f t="shared" si="6"/>
        <v>10962965</v>
      </c>
      <c r="F66" s="4">
        <v>475111</v>
      </c>
      <c r="G66" s="5">
        <f t="shared" si="7"/>
        <v>1.6664886571081672E-2</v>
      </c>
      <c r="H66" s="5">
        <f t="shared" si="8"/>
        <v>4.3337819650067291E-2</v>
      </c>
    </row>
    <row r="67" spans="1:8" ht="12" customHeight="1">
      <c r="A67" s="6" t="s">
        <v>78</v>
      </c>
      <c r="B67" s="4">
        <v>457943415</v>
      </c>
      <c r="C67" s="4">
        <v>147223424</v>
      </c>
      <c r="D67" s="4">
        <v>108171468</v>
      </c>
      <c r="E67" s="4">
        <f t="shared" si="6"/>
        <v>202548523</v>
      </c>
      <c r="F67" s="4">
        <v>29608459</v>
      </c>
      <c r="G67" s="5">
        <f t="shared" si="7"/>
        <v>6.4655278425610724E-2</v>
      </c>
      <c r="H67" s="5">
        <f t="shared" si="8"/>
        <v>0.14617958482965585</v>
      </c>
    </row>
    <row r="68" spans="1:8" ht="12" customHeight="1">
      <c r="A68" s="2" t="s">
        <v>110</v>
      </c>
      <c r="B68" s="4">
        <v>21950542</v>
      </c>
      <c r="C68" s="4">
        <v>7897935</v>
      </c>
      <c r="D68" s="4">
        <v>5236065</v>
      </c>
      <c r="E68" s="4">
        <f t="shared" si="6"/>
        <v>8816542</v>
      </c>
      <c r="F68" s="4">
        <v>703347</v>
      </c>
      <c r="G68" s="5">
        <f t="shared" si="7"/>
        <v>3.2042352302735853E-2</v>
      </c>
      <c r="H68" s="5">
        <f t="shared" si="8"/>
        <v>7.9775835015587743E-2</v>
      </c>
    </row>
    <row r="69" spans="1:8" ht="12" customHeight="1">
      <c r="A69" s="2" t="s">
        <v>32</v>
      </c>
      <c r="B69" s="4">
        <v>128227607</v>
      </c>
      <c r="C69" s="4">
        <v>58187412</v>
      </c>
      <c r="D69" s="4">
        <v>28078774</v>
      </c>
      <c r="E69" s="4">
        <f t="shared" si="6"/>
        <v>41961421</v>
      </c>
      <c r="F69" s="4">
        <v>3849795</v>
      </c>
      <c r="G69" s="5">
        <f t="shared" si="7"/>
        <v>3.0023136905299962E-2</v>
      </c>
      <c r="H69" s="5">
        <f t="shared" si="8"/>
        <v>9.1746058838188538E-2</v>
      </c>
    </row>
    <row r="70" spans="1:8" ht="12" customHeight="1">
      <c r="A70" s="2" t="s">
        <v>33</v>
      </c>
      <c r="B70" s="4">
        <v>26258905</v>
      </c>
      <c r="C70" s="4">
        <v>10276499</v>
      </c>
      <c r="D70" s="4">
        <v>3004433</v>
      </c>
      <c r="E70" s="4">
        <f t="shared" si="6"/>
        <v>12977973</v>
      </c>
      <c r="F70" s="4">
        <v>325201</v>
      </c>
      <c r="G70" s="5">
        <f t="shared" si="7"/>
        <v>1.23844082607405E-2</v>
      </c>
      <c r="H70" s="5">
        <f t="shared" si="8"/>
        <v>2.5057919291402442E-2</v>
      </c>
    </row>
    <row r="71" spans="1:8" ht="12" customHeight="1">
      <c r="A71" s="2" t="s">
        <v>123</v>
      </c>
      <c r="B71" s="4">
        <v>30309315</v>
      </c>
      <c r="C71" s="4">
        <v>19354708</v>
      </c>
      <c r="D71" s="4">
        <v>2581276</v>
      </c>
      <c r="E71" s="4">
        <f t="shared" si="6"/>
        <v>8373331</v>
      </c>
      <c r="F71" s="4">
        <v>670220</v>
      </c>
      <c r="G71" s="5">
        <f t="shared" si="7"/>
        <v>2.2112673941987803E-2</v>
      </c>
      <c r="H71" s="5">
        <f t="shared" si="8"/>
        <v>8.0042219756987984E-2</v>
      </c>
    </row>
    <row r="72" spans="1:8" ht="12" customHeight="1">
      <c r="A72" s="2" t="s">
        <v>34</v>
      </c>
      <c r="B72" s="4">
        <v>553584198</v>
      </c>
      <c r="C72" s="4">
        <v>256163538</v>
      </c>
      <c r="D72" s="4">
        <v>109576280</v>
      </c>
      <c r="E72" s="4">
        <f t="shared" si="6"/>
        <v>187844380</v>
      </c>
      <c r="F72" s="4">
        <v>20755734</v>
      </c>
      <c r="G72" s="5">
        <f t="shared" si="7"/>
        <v>3.7493364288552183E-2</v>
      </c>
      <c r="H72" s="5">
        <f t="shared" si="8"/>
        <v>0.1104943038487497</v>
      </c>
    </row>
    <row r="73" spans="1:8" ht="12" customHeight="1">
      <c r="A73" s="2" t="s">
        <v>114</v>
      </c>
      <c r="B73" s="4">
        <v>762859539</v>
      </c>
      <c r="C73" s="4">
        <v>312879485</v>
      </c>
      <c r="D73" s="4">
        <v>133093109</v>
      </c>
      <c r="E73" s="4">
        <f t="shared" si="6"/>
        <v>316886945</v>
      </c>
      <c r="F73" s="4">
        <v>19835169</v>
      </c>
      <c r="G73" s="5">
        <f t="shared" si="7"/>
        <v>2.6001076195496062E-2</v>
      </c>
      <c r="H73" s="5">
        <f t="shared" si="8"/>
        <v>6.2593834529851011E-2</v>
      </c>
    </row>
    <row r="74" spans="1:8" ht="12" customHeight="1">
      <c r="A74" s="2" t="s">
        <v>35</v>
      </c>
      <c r="B74" s="4">
        <v>431239462</v>
      </c>
      <c r="C74" s="4">
        <v>216680618</v>
      </c>
      <c r="D74" s="4">
        <v>69831707</v>
      </c>
      <c r="E74" s="4">
        <f t="shared" si="6"/>
        <v>144727137</v>
      </c>
      <c r="F74" s="4">
        <v>19056383</v>
      </c>
      <c r="G74" s="5">
        <f t="shared" si="7"/>
        <v>4.4189794022143548E-2</v>
      </c>
      <c r="H74" s="5">
        <f t="shared" si="8"/>
        <v>0.13167111154834771</v>
      </c>
    </row>
    <row r="75" spans="1:8" ht="12" customHeight="1">
      <c r="A75" s="2" t="s">
        <v>36</v>
      </c>
      <c r="B75" s="4">
        <v>1283493968</v>
      </c>
      <c r="C75" s="4">
        <v>630570906</v>
      </c>
      <c r="D75" s="4">
        <v>160963573</v>
      </c>
      <c r="E75" s="4">
        <f t="shared" si="6"/>
        <v>491959489</v>
      </c>
      <c r="F75" s="4">
        <v>47656909</v>
      </c>
      <c r="G75" s="5">
        <f t="shared" si="7"/>
        <v>3.7130606133086247E-2</v>
      </c>
      <c r="H75" s="5">
        <f t="shared" si="8"/>
        <v>9.6871612532307513E-2</v>
      </c>
    </row>
    <row r="76" spans="1:8" ht="12" customHeight="1">
      <c r="A76" s="2" t="s">
        <v>37</v>
      </c>
      <c r="B76" s="4">
        <v>25992524</v>
      </c>
      <c r="C76" s="4">
        <v>10258800</v>
      </c>
      <c r="D76" s="4">
        <v>5031568</v>
      </c>
      <c r="E76" s="4">
        <f t="shared" si="6"/>
        <v>10702156</v>
      </c>
      <c r="F76" s="4">
        <v>255123</v>
      </c>
      <c r="G76" s="5">
        <f t="shared" si="7"/>
        <v>9.8152453374670354E-3</v>
      </c>
      <c r="H76" s="5">
        <f t="shared" si="8"/>
        <v>2.3838467688192921E-2</v>
      </c>
    </row>
    <row r="77" spans="1:8" ht="12" customHeight="1">
      <c r="A77" s="2" t="s">
        <v>162</v>
      </c>
      <c r="B77" s="4">
        <v>17308910</v>
      </c>
      <c r="C77" s="4"/>
      <c r="D77" s="4"/>
      <c r="E77" s="4">
        <f t="shared" si="6"/>
        <v>17308910</v>
      </c>
      <c r="F77" s="4">
        <v>383250</v>
      </c>
      <c r="G77" s="5">
        <f t="shared" si="7"/>
        <v>2.2141775536414481E-2</v>
      </c>
      <c r="H77" s="5">
        <f t="shared" si="8"/>
        <v>2.2141775536414481E-2</v>
      </c>
    </row>
    <row r="78" spans="1:8" ht="12" customHeight="1">
      <c r="A78" s="7"/>
      <c r="B78" s="4"/>
      <c r="C78" s="4"/>
      <c r="D78" s="4"/>
      <c r="E78" s="4"/>
      <c r="F78" s="4"/>
      <c r="G78" s="7"/>
      <c r="H78" s="7"/>
    </row>
    <row r="79" spans="1:8" ht="12" customHeight="1">
      <c r="A79" s="11" t="s">
        <v>38</v>
      </c>
      <c r="B79" s="60">
        <f>SUM(B64:B77)</f>
        <v>4406045479</v>
      </c>
      <c r="C79" s="60">
        <f>SUM(C64:C77)</f>
        <v>1934242854</v>
      </c>
      <c r="D79" s="60">
        <f>SUM(D64:D77)</f>
        <v>713215575</v>
      </c>
      <c r="E79" s="60">
        <f>SUM(E64:E77)</f>
        <v>1758587050</v>
      </c>
      <c r="F79" s="60">
        <f>SUM(F64:F77)</f>
        <v>148546829</v>
      </c>
      <c r="G79" s="61">
        <f>F79/B79</f>
        <v>3.3714320405452178E-2</v>
      </c>
      <c r="H79" s="61">
        <f>F79/E79</f>
        <v>8.4469420493003169E-2</v>
      </c>
    </row>
    <row r="80" spans="1:8" ht="12" customHeight="1">
      <c r="A80" s="7"/>
      <c r="B80" s="4"/>
      <c r="C80" s="4"/>
      <c r="D80" s="4"/>
      <c r="E80" s="4"/>
      <c r="F80" s="4"/>
      <c r="G80" s="7"/>
      <c r="H80" s="7"/>
    </row>
    <row r="81" spans="1:8" ht="12" customHeight="1">
      <c r="A81" s="14" t="s">
        <v>68</v>
      </c>
      <c r="B81" s="4"/>
      <c r="C81" s="4"/>
      <c r="D81" s="4"/>
      <c r="E81" s="4"/>
      <c r="F81" s="4"/>
      <c r="G81" s="7"/>
      <c r="H81" s="7"/>
    </row>
    <row r="82" spans="1:8" ht="12" customHeight="1">
      <c r="A82" s="2" t="s">
        <v>102</v>
      </c>
      <c r="B82" s="4">
        <v>11837911</v>
      </c>
      <c r="C82" s="4">
        <v>6375625</v>
      </c>
      <c r="D82" s="4">
        <v>373428</v>
      </c>
      <c r="E82" s="4">
        <f t="shared" ref="E82:E102" si="9">B82-C82-D82</f>
        <v>5088858</v>
      </c>
      <c r="F82" s="4">
        <v>254649</v>
      </c>
      <c r="G82" s="5">
        <f t="shared" ref="G82:G102" si="10">F82/B82</f>
        <v>2.1511312257711687E-2</v>
      </c>
      <c r="H82" s="5">
        <f t="shared" ref="H82:H102" si="11">F82/E82</f>
        <v>5.0040500245831183E-2</v>
      </c>
    </row>
    <row r="83" spans="1:8" ht="12" customHeight="1">
      <c r="A83" s="2" t="s">
        <v>39</v>
      </c>
      <c r="B83" s="4">
        <v>369257794</v>
      </c>
      <c r="C83" s="4">
        <v>196338150</v>
      </c>
      <c r="D83" s="4">
        <v>58361775</v>
      </c>
      <c r="E83" s="4">
        <f t="shared" si="9"/>
        <v>114557869</v>
      </c>
      <c r="F83" s="4">
        <v>5926279</v>
      </c>
      <c r="G83" s="5">
        <f t="shared" si="10"/>
        <v>1.6049164286563441E-2</v>
      </c>
      <c r="H83" s="5">
        <f t="shared" si="11"/>
        <v>5.1731749653967464E-2</v>
      </c>
    </row>
    <row r="84" spans="1:8" ht="12" customHeight="1">
      <c r="A84" s="2" t="s">
        <v>40</v>
      </c>
      <c r="B84" s="4">
        <v>16188953</v>
      </c>
      <c r="C84" s="4">
        <v>6042111</v>
      </c>
      <c r="D84" s="4">
        <v>4766541</v>
      </c>
      <c r="E84" s="4">
        <f t="shared" si="9"/>
        <v>5380301</v>
      </c>
      <c r="F84" s="4">
        <v>138209</v>
      </c>
      <c r="G84" s="5">
        <f t="shared" si="10"/>
        <v>8.5372414139444353E-3</v>
      </c>
      <c r="H84" s="5">
        <f t="shared" si="11"/>
        <v>2.5687968015172386E-2</v>
      </c>
    </row>
    <row r="85" spans="1:8" ht="12" customHeight="1">
      <c r="A85" s="2" t="s">
        <v>41</v>
      </c>
      <c r="B85" s="4">
        <v>29782197</v>
      </c>
      <c r="C85" s="4">
        <v>10210442</v>
      </c>
      <c r="D85" s="4">
        <v>7392671</v>
      </c>
      <c r="E85" s="4">
        <f t="shared" si="9"/>
        <v>12179084</v>
      </c>
      <c r="F85" s="4">
        <v>344500</v>
      </c>
      <c r="G85" s="5">
        <f t="shared" si="10"/>
        <v>1.1567313183778887E-2</v>
      </c>
      <c r="H85" s="5">
        <f t="shared" si="11"/>
        <v>2.8286199520423702E-2</v>
      </c>
    </row>
    <row r="86" spans="1:8" ht="12" customHeight="1">
      <c r="A86" s="2" t="s">
        <v>42</v>
      </c>
      <c r="B86" s="4">
        <v>695401290</v>
      </c>
      <c r="C86" s="4">
        <v>274032288</v>
      </c>
      <c r="D86" s="4">
        <v>98837511</v>
      </c>
      <c r="E86" s="4">
        <f t="shared" si="9"/>
        <v>322531491</v>
      </c>
      <c r="F86" s="4">
        <v>27166866</v>
      </c>
      <c r="G86" s="5">
        <f t="shared" si="10"/>
        <v>3.9066459022530718E-2</v>
      </c>
      <c r="H86" s="5">
        <f t="shared" si="11"/>
        <v>8.4230119408712251E-2</v>
      </c>
    </row>
    <row r="87" spans="1:8" ht="12" customHeight="1">
      <c r="A87" s="2" t="s">
        <v>43</v>
      </c>
      <c r="B87" s="4">
        <v>349036475</v>
      </c>
      <c r="C87" s="4">
        <v>124080593</v>
      </c>
      <c r="D87" s="4">
        <v>71929913</v>
      </c>
      <c r="E87" s="4">
        <f t="shared" si="9"/>
        <v>153025969</v>
      </c>
      <c r="F87" s="4">
        <v>9123257</v>
      </c>
      <c r="G87" s="5">
        <f t="shared" si="10"/>
        <v>2.6138405735389118E-2</v>
      </c>
      <c r="H87" s="5">
        <f t="shared" si="11"/>
        <v>5.9619011463341885E-2</v>
      </c>
    </row>
    <row r="88" spans="1:8" ht="12" customHeight="1">
      <c r="A88" s="2" t="s">
        <v>119</v>
      </c>
      <c r="B88" s="4">
        <v>98354141</v>
      </c>
      <c r="C88" s="4">
        <v>32292837</v>
      </c>
      <c r="D88" s="4">
        <v>10695686</v>
      </c>
      <c r="E88" s="4">
        <f t="shared" si="9"/>
        <v>55365618</v>
      </c>
      <c r="F88" s="4">
        <v>1913076</v>
      </c>
      <c r="G88" s="5">
        <f t="shared" si="10"/>
        <v>1.945089429432361E-2</v>
      </c>
      <c r="H88" s="5">
        <f t="shared" si="11"/>
        <v>3.4553502139179591E-2</v>
      </c>
    </row>
    <row r="89" spans="1:8" ht="12" customHeight="1">
      <c r="A89" s="2" t="s">
        <v>44</v>
      </c>
      <c r="B89" s="4">
        <v>29336323</v>
      </c>
      <c r="C89" s="4">
        <v>13740634</v>
      </c>
      <c r="D89" s="4">
        <v>4040506</v>
      </c>
      <c r="E89" s="4">
        <f t="shared" si="9"/>
        <v>11555183</v>
      </c>
      <c r="F89" s="4">
        <v>364208</v>
      </c>
      <c r="G89" s="5">
        <f t="shared" si="10"/>
        <v>1.2414916484250599E-2</v>
      </c>
      <c r="H89" s="5">
        <f t="shared" si="11"/>
        <v>3.1519016185204508E-2</v>
      </c>
    </row>
    <row r="90" spans="1:8" ht="12" customHeight="1">
      <c r="A90" s="6" t="s">
        <v>45</v>
      </c>
      <c r="B90" s="4">
        <v>26710482</v>
      </c>
      <c r="C90" s="4">
        <v>5923118</v>
      </c>
      <c r="D90" s="4">
        <v>12149480</v>
      </c>
      <c r="E90" s="4">
        <f t="shared" si="9"/>
        <v>8637884</v>
      </c>
      <c r="F90" s="4">
        <v>175810</v>
      </c>
      <c r="G90" s="5">
        <f t="shared" si="10"/>
        <v>6.5820601814673358E-3</v>
      </c>
      <c r="H90" s="5">
        <f t="shared" si="11"/>
        <v>2.0353364319317092E-2</v>
      </c>
    </row>
    <row r="91" spans="1:8" ht="12" customHeight="1">
      <c r="A91" s="2" t="s">
        <v>46</v>
      </c>
      <c r="B91" s="4">
        <v>213253617</v>
      </c>
      <c r="C91" s="4">
        <v>71392512</v>
      </c>
      <c r="D91" s="4">
        <v>46542059</v>
      </c>
      <c r="E91" s="4">
        <f t="shared" si="9"/>
        <v>95319046</v>
      </c>
      <c r="F91" s="4">
        <v>4911066</v>
      </c>
      <c r="G91" s="5">
        <f t="shared" si="10"/>
        <v>2.3029227213529513E-2</v>
      </c>
      <c r="H91" s="5">
        <f t="shared" si="11"/>
        <v>5.152239983602018E-2</v>
      </c>
    </row>
    <row r="92" spans="1:8" ht="12" customHeight="1">
      <c r="A92" s="2" t="s">
        <v>47</v>
      </c>
      <c r="B92" s="4">
        <v>53322339</v>
      </c>
      <c r="C92" s="4">
        <v>19318563</v>
      </c>
      <c r="D92" s="4">
        <v>13585573</v>
      </c>
      <c r="E92" s="4">
        <f t="shared" si="9"/>
        <v>20418203</v>
      </c>
      <c r="F92" s="4">
        <v>1271067</v>
      </c>
      <c r="G92" s="5">
        <f t="shared" si="10"/>
        <v>2.3837420185187301E-2</v>
      </c>
      <c r="H92" s="5">
        <f t="shared" si="11"/>
        <v>6.2251658483364086E-2</v>
      </c>
    </row>
    <row r="93" spans="1:8" ht="12" customHeight="1">
      <c r="A93" s="2" t="s">
        <v>48</v>
      </c>
      <c r="B93" s="4">
        <v>33825595</v>
      </c>
      <c r="C93" s="4">
        <v>12363179</v>
      </c>
      <c r="D93" s="4">
        <v>10195639</v>
      </c>
      <c r="E93" s="4">
        <f t="shared" si="9"/>
        <v>11266777</v>
      </c>
      <c r="F93" s="4">
        <v>727333</v>
      </c>
      <c r="G93" s="5">
        <f t="shared" si="10"/>
        <v>2.1502445115895226E-2</v>
      </c>
      <c r="H93" s="5">
        <f t="shared" si="11"/>
        <v>6.4555551245933068E-2</v>
      </c>
    </row>
    <row r="94" spans="1:8" ht="12" customHeight="1">
      <c r="A94" s="2" t="s">
        <v>49</v>
      </c>
      <c r="B94" s="4">
        <v>21357112</v>
      </c>
      <c r="C94" s="4">
        <v>8058631</v>
      </c>
      <c r="D94" s="4">
        <v>3079027</v>
      </c>
      <c r="E94" s="4">
        <f t="shared" si="9"/>
        <v>10219454</v>
      </c>
      <c r="F94" s="4">
        <v>482284</v>
      </c>
      <c r="G94" s="5">
        <f t="shared" si="10"/>
        <v>2.2581892158452885E-2</v>
      </c>
      <c r="H94" s="5">
        <f t="shared" si="11"/>
        <v>4.7192736519974549E-2</v>
      </c>
    </row>
    <row r="95" spans="1:8" ht="12" customHeight="1">
      <c r="A95" s="2" t="s">
        <v>124</v>
      </c>
      <c r="B95" s="4">
        <v>53433265</v>
      </c>
      <c r="C95" s="4">
        <v>15182709</v>
      </c>
      <c r="D95" s="4">
        <v>16206218</v>
      </c>
      <c r="E95" s="4">
        <f t="shared" si="9"/>
        <v>22044338</v>
      </c>
      <c r="F95" s="4">
        <v>1853548</v>
      </c>
      <c r="G95" s="5">
        <f t="shared" si="10"/>
        <v>3.4689027518718912E-2</v>
      </c>
      <c r="H95" s="5">
        <f t="shared" si="11"/>
        <v>8.4082724552671989E-2</v>
      </c>
    </row>
    <row r="96" spans="1:8" ht="12" customHeight="1">
      <c r="A96" s="2" t="s">
        <v>50</v>
      </c>
      <c r="B96" s="4">
        <v>12792367</v>
      </c>
      <c r="C96" s="4">
        <v>3044923</v>
      </c>
      <c r="D96" s="4">
        <v>2738557</v>
      </c>
      <c r="E96" s="4">
        <f t="shared" si="9"/>
        <v>7008887</v>
      </c>
      <c r="F96" s="4">
        <v>76456</v>
      </c>
      <c r="G96" s="5">
        <f t="shared" si="10"/>
        <v>5.9766890677855006E-3</v>
      </c>
      <c r="H96" s="5">
        <f t="shared" si="11"/>
        <v>1.0908436674753066E-2</v>
      </c>
    </row>
    <row r="97" spans="1:8" ht="12" customHeight="1">
      <c r="A97" s="2" t="s">
        <v>51</v>
      </c>
      <c r="B97" s="4">
        <v>117446913</v>
      </c>
      <c r="C97" s="4">
        <v>36232364</v>
      </c>
      <c r="D97" s="4">
        <v>13776466</v>
      </c>
      <c r="E97" s="4">
        <f t="shared" si="9"/>
        <v>67438083</v>
      </c>
      <c r="F97" s="4">
        <v>2424460</v>
      </c>
      <c r="G97" s="5">
        <f t="shared" si="10"/>
        <v>2.0643028735885124E-2</v>
      </c>
      <c r="H97" s="5">
        <f t="shared" si="11"/>
        <v>3.5950903290059413E-2</v>
      </c>
    </row>
    <row r="98" spans="1:8" ht="12" customHeight="1">
      <c r="A98" s="2" t="s">
        <v>52</v>
      </c>
      <c r="B98" s="4">
        <v>80823137</v>
      </c>
      <c r="C98" s="4">
        <v>18886123</v>
      </c>
      <c r="D98" s="4">
        <v>28900610</v>
      </c>
      <c r="E98" s="4">
        <f t="shared" si="9"/>
        <v>33036404</v>
      </c>
      <c r="F98" s="4">
        <v>2195834</v>
      </c>
      <c r="G98" s="5">
        <f t="shared" si="10"/>
        <v>2.7168383726555924E-2</v>
      </c>
      <c r="H98" s="5">
        <f t="shared" si="11"/>
        <v>6.6467100959293271E-2</v>
      </c>
    </row>
    <row r="99" spans="1:8" ht="12" customHeight="1">
      <c r="A99" s="6" t="s">
        <v>71</v>
      </c>
      <c r="B99" s="4">
        <v>79885324</v>
      </c>
      <c r="C99" s="4">
        <v>13752435</v>
      </c>
      <c r="D99" s="4">
        <v>24604744</v>
      </c>
      <c r="E99" s="4">
        <f t="shared" si="9"/>
        <v>41528145</v>
      </c>
      <c r="F99" s="4">
        <v>877849</v>
      </c>
      <c r="G99" s="5">
        <f t="shared" si="10"/>
        <v>1.0988864487800037E-2</v>
      </c>
      <c r="H99" s="5">
        <f t="shared" si="11"/>
        <v>2.1138651870917905E-2</v>
      </c>
    </row>
    <row r="100" spans="1:8" ht="12" customHeight="1">
      <c r="A100" s="6" t="s">
        <v>163</v>
      </c>
      <c r="B100" s="4">
        <v>167676258</v>
      </c>
      <c r="C100" s="4">
        <v>71191682</v>
      </c>
      <c r="D100" s="4">
        <v>17691498</v>
      </c>
      <c r="E100" s="4">
        <f t="shared" si="9"/>
        <v>78793078</v>
      </c>
      <c r="F100" s="4">
        <v>1714840</v>
      </c>
      <c r="G100" s="5">
        <f t="shared" si="10"/>
        <v>1.0227088917979073E-2</v>
      </c>
      <c r="H100" s="5">
        <f t="shared" si="11"/>
        <v>2.1763840727227333E-2</v>
      </c>
    </row>
    <row r="101" spans="1:8" ht="12" customHeight="1">
      <c r="A101" s="6" t="s">
        <v>72</v>
      </c>
      <c r="B101" s="4">
        <v>460978908</v>
      </c>
      <c r="C101" s="4">
        <v>182025057</v>
      </c>
      <c r="D101" s="4">
        <v>55296214</v>
      </c>
      <c r="E101" s="4">
        <f t="shared" si="9"/>
        <v>223657637</v>
      </c>
      <c r="F101" s="4">
        <v>4827074</v>
      </c>
      <c r="G101" s="5">
        <f t="shared" si="10"/>
        <v>1.0471355448653194E-2</v>
      </c>
      <c r="H101" s="5">
        <f t="shared" si="11"/>
        <v>2.1582424212055858E-2</v>
      </c>
    </row>
    <row r="102" spans="1:8" ht="12" customHeight="1">
      <c r="A102" s="2" t="s">
        <v>53</v>
      </c>
      <c r="B102" s="4">
        <v>692757300</v>
      </c>
      <c r="C102" s="4">
        <v>284205269</v>
      </c>
      <c r="D102" s="4">
        <v>147238348</v>
      </c>
      <c r="E102" s="4">
        <f t="shared" si="9"/>
        <v>261313683</v>
      </c>
      <c r="F102" s="4">
        <v>18399613</v>
      </c>
      <c r="G102" s="5">
        <f t="shared" si="10"/>
        <v>2.6559969848026142E-2</v>
      </c>
      <c r="H102" s="5">
        <f t="shared" si="11"/>
        <v>7.0411976857713957E-2</v>
      </c>
    </row>
    <row r="103" spans="1:8" ht="12" customHeight="1">
      <c r="A103" s="2"/>
      <c r="B103" s="17"/>
      <c r="C103" s="17"/>
      <c r="D103" s="17"/>
      <c r="E103" s="4"/>
      <c r="F103" s="18"/>
      <c r="G103" s="5"/>
      <c r="H103" s="5"/>
    </row>
    <row r="104" spans="1:8" ht="12" customHeight="1">
      <c r="A104" s="11" t="s">
        <v>54</v>
      </c>
      <c r="B104" s="60">
        <f>SUM(B82:B102)</f>
        <v>3613457701</v>
      </c>
      <c r="C104" s="60">
        <f>SUM(C82:C102)</f>
        <v>1404689245</v>
      </c>
      <c r="D104" s="60">
        <f>SUM(D82:D102)</f>
        <v>648402464</v>
      </c>
      <c r="E104" s="60">
        <f>SUM(E82:E102)</f>
        <v>1560365992</v>
      </c>
      <c r="F104" s="60">
        <f>SUM(F82:F102)</f>
        <v>85168278</v>
      </c>
      <c r="G104" s="61">
        <f>F104/B104</f>
        <v>2.3569745392738446E-2</v>
      </c>
      <c r="H104" s="61">
        <f>F104/E104</f>
        <v>5.4582244445635163E-2</v>
      </c>
    </row>
    <row r="105" spans="1:8" ht="12" customHeight="1">
      <c r="A105" s="19"/>
      <c r="B105" s="19"/>
      <c r="C105" s="19"/>
      <c r="D105" s="19"/>
      <c r="E105" s="19"/>
      <c r="F105" s="19"/>
      <c r="G105" s="19"/>
      <c r="H105" s="19"/>
    </row>
    <row r="106" spans="1:8" ht="13">
      <c r="A106" s="413" t="s">
        <v>69</v>
      </c>
      <c r="B106" s="413"/>
      <c r="C106" s="413"/>
      <c r="D106" s="413"/>
      <c r="E106" s="413"/>
      <c r="F106" s="413"/>
      <c r="G106" s="413"/>
      <c r="H106" s="413"/>
    </row>
    <row r="107" spans="1:8" ht="12" customHeight="1">
      <c r="A107" s="413" t="s">
        <v>161</v>
      </c>
      <c r="B107" s="413"/>
      <c r="C107" s="413"/>
      <c r="D107" s="413"/>
      <c r="E107" s="413"/>
      <c r="F107" s="413"/>
      <c r="G107" s="413"/>
      <c r="H107" s="413"/>
    </row>
    <row r="108" spans="1:8" ht="12" customHeight="1">
      <c r="A108" s="415" t="s">
        <v>1</v>
      </c>
      <c r="B108" s="415"/>
      <c r="C108" s="415"/>
      <c r="D108" s="415"/>
      <c r="E108" s="415"/>
      <c r="F108" s="415"/>
      <c r="G108" s="415"/>
      <c r="H108" s="415"/>
    </row>
    <row r="109" spans="1:8" ht="12" customHeight="1">
      <c r="A109" s="9"/>
      <c r="B109" s="416" t="s">
        <v>90</v>
      </c>
      <c r="C109" s="416" t="s">
        <v>91</v>
      </c>
      <c r="D109" s="416" t="s">
        <v>154</v>
      </c>
      <c r="E109" s="416" t="s">
        <v>93</v>
      </c>
      <c r="F109" s="418" t="s">
        <v>2</v>
      </c>
      <c r="G109" s="418"/>
      <c r="H109" s="418"/>
    </row>
    <row r="110" spans="1:8" ht="12" customHeight="1">
      <c r="A110" s="9"/>
      <c r="B110" s="419"/>
      <c r="C110" s="419"/>
      <c r="D110" s="419" t="s">
        <v>4</v>
      </c>
      <c r="E110" s="419"/>
      <c r="F110" s="416" t="s">
        <v>94</v>
      </c>
      <c r="G110" s="416" t="s">
        <v>95</v>
      </c>
      <c r="H110" s="416" t="s">
        <v>96</v>
      </c>
    </row>
    <row r="111" spans="1:8" ht="12" customHeight="1">
      <c r="A111" s="9"/>
      <c r="B111" s="419"/>
      <c r="C111" s="419"/>
      <c r="D111" s="419" t="s">
        <v>5</v>
      </c>
      <c r="E111" s="419" t="s">
        <v>6</v>
      </c>
      <c r="F111" s="416"/>
      <c r="G111" s="416"/>
      <c r="H111" s="416"/>
    </row>
    <row r="112" spans="1:8" ht="12" customHeight="1">
      <c r="A112" s="10" t="s">
        <v>74</v>
      </c>
      <c r="B112" s="419"/>
      <c r="C112" s="419"/>
      <c r="D112" s="419" t="s">
        <v>7</v>
      </c>
      <c r="E112" s="419" t="s">
        <v>7</v>
      </c>
      <c r="F112" s="416"/>
      <c r="G112" s="416"/>
      <c r="H112" s="416"/>
    </row>
    <row r="113" spans="1:8" ht="12" customHeight="1">
      <c r="A113" s="14" t="s">
        <v>108</v>
      </c>
      <c r="B113" s="4"/>
      <c r="C113" s="4"/>
      <c r="D113" s="4"/>
      <c r="E113" s="4"/>
      <c r="F113" s="4"/>
      <c r="G113" s="7"/>
      <c r="H113" s="7"/>
    </row>
    <row r="114" spans="1:8" ht="12" customHeight="1">
      <c r="A114" s="2" t="s">
        <v>55</v>
      </c>
      <c r="B114" s="4">
        <v>10112566</v>
      </c>
      <c r="C114" s="4">
        <v>4681262</v>
      </c>
      <c r="D114" s="4">
        <v>2045139</v>
      </c>
      <c r="E114" s="4">
        <f t="shared" ref="E114:E133" si="12">B114-C114-D114</f>
        <v>3386165</v>
      </c>
      <c r="F114" s="4">
        <v>51068</v>
      </c>
      <c r="G114" s="5">
        <f t="shared" ref="G114:G133" si="13">F114/B114</f>
        <v>5.049954680147452E-3</v>
      </c>
      <c r="H114" s="5">
        <f t="shared" ref="H114:H133" si="14">F114/E114</f>
        <v>1.5081367860101324E-2</v>
      </c>
    </row>
    <row r="115" spans="1:8" ht="12" customHeight="1">
      <c r="A115" s="6" t="s">
        <v>118</v>
      </c>
      <c r="B115" s="4">
        <v>784911548</v>
      </c>
      <c r="C115" s="4">
        <v>359738703</v>
      </c>
      <c r="D115" s="4">
        <v>134664176</v>
      </c>
      <c r="E115" s="4">
        <f t="shared" si="12"/>
        <v>290508669</v>
      </c>
      <c r="F115" s="4">
        <v>11453041</v>
      </c>
      <c r="G115" s="5">
        <f t="shared" si="13"/>
        <v>1.4591505283853971E-2</v>
      </c>
      <c r="H115" s="5">
        <f t="shared" si="14"/>
        <v>3.9424093743653479E-2</v>
      </c>
    </row>
    <row r="116" spans="1:8" ht="12" customHeight="1">
      <c r="A116" s="2" t="s">
        <v>105</v>
      </c>
      <c r="B116" s="4">
        <v>5706849</v>
      </c>
      <c r="C116" s="4">
        <v>2659808</v>
      </c>
      <c r="D116" s="4">
        <v>829838</v>
      </c>
      <c r="E116" s="4">
        <f t="shared" si="12"/>
        <v>2217203</v>
      </c>
      <c r="F116" s="4">
        <v>44229</v>
      </c>
      <c r="G116" s="5">
        <f t="shared" si="13"/>
        <v>7.7501612536094791E-3</v>
      </c>
      <c r="H116" s="5">
        <f t="shared" si="14"/>
        <v>1.9948105789140642E-2</v>
      </c>
    </row>
    <row r="117" spans="1:8" ht="12" customHeight="1">
      <c r="A117" s="2" t="s">
        <v>56</v>
      </c>
      <c r="B117" s="4">
        <v>11367827</v>
      </c>
      <c r="C117" s="4">
        <v>4153281</v>
      </c>
      <c r="D117" s="4">
        <v>916948</v>
      </c>
      <c r="E117" s="4">
        <f t="shared" si="12"/>
        <v>6297598</v>
      </c>
      <c r="F117" s="4">
        <v>103902</v>
      </c>
      <c r="G117" s="5">
        <f t="shared" si="13"/>
        <v>9.1400053853740032E-3</v>
      </c>
      <c r="H117" s="5">
        <f t="shared" si="14"/>
        <v>1.649867139820611E-2</v>
      </c>
    </row>
    <row r="118" spans="1:8" ht="12" customHeight="1">
      <c r="A118" s="2" t="s">
        <v>57</v>
      </c>
      <c r="B118" s="4">
        <v>7660083</v>
      </c>
      <c r="C118" s="4">
        <v>3099933</v>
      </c>
      <c r="D118" s="4">
        <v>2410517</v>
      </c>
      <c r="E118" s="4">
        <f t="shared" si="12"/>
        <v>2149633</v>
      </c>
      <c r="F118" s="4">
        <v>26309</v>
      </c>
      <c r="G118" s="5">
        <f t="shared" si="13"/>
        <v>3.4345580850755793E-3</v>
      </c>
      <c r="H118" s="5">
        <f t="shared" si="14"/>
        <v>1.223883332643293E-2</v>
      </c>
    </row>
    <row r="119" spans="1:8" ht="12" customHeight="1">
      <c r="A119" s="2" t="s">
        <v>106</v>
      </c>
      <c r="B119" s="4">
        <v>26551362</v>
      </c>
      <c r="C119" s="4">
        <v>11706314</v>
      </c>
      <c r="D119" s="4">
        <v>5560983</v>
      </c>
      <c r="E119" s="4">
        <f t="shared" si="12"/>
        <v>9284065</v>
      </c>
      <c r="F119" s="4">
        <v>395931</v>
      </c>
      <c r="G119" s="5">
        <f t="shared" si="13"/>
        <v>1.4911890395679138E-2</v>
      </c>
      <c r="H119" s="5">
        <f t="shared" si="14"/>
        <v>4.264629771549424E-2</v>
      </c>
    </row>
    <row r="120" spans="1:8" ht="12" customHeight="1">
      <c r="A120" s="2" t="s">
        <v>58</v>
      </c>
      <c r="B120" s="4">
        <v>32589186</v>
      </c>
      <c r="C120" s="4">
        <v>12487495</v>
      </c>
      <c r="D120" s="4">
        <v>8019063</v>
      </c>
      <c r="E120" s="4">
        <f t="shared" si="12"/>
        <v>12082628</v>
      </c>
      <c r="F120" s="4">
        <v>676465</v>
      </c>
      <c r="G120" s="5">
        <f t="shared" si="13"/>
        <v>2.0757345703571732E-2</v>
      </c>
      <c r="H120" s="5">
        <f t="shared" si="14"/>
        <v>5.5986578416549776E-2</v>
      </c>
    </row>
    <row r="121" spans="1:8" ht="12" customHeight="1">
      <c r="A121" s="2" t="s">
        <v>59</v>
      </c>
      <c r="B121" s="4">
        <v>4201713</v>
      </c>
      <c r="C121" s="4">
        <v>970884</v>
      </c>
      <c r="D121" s="4">
        <v>1675672</v>
      </c>
      <c r="E121" s="4">
        <f t="shared" si="12"/>
        <v>1555157</v>
      </c>
      <c r="F121" s="4">
        <v>44752</v>
      </c>
      <c r="G121" s="5">
        <f t="shared" si="13"/>
        <v>1.0650894052021164E-2</v>
      </c>
      <c r="H121" s="5">
        <f t="shared" si="14"/>
        <v>2.877651581158687E-2</v>
      </c>
    </row>
    <row r="122" spans="1:8" ht="12" customHeight="1">
      <c r="A122" s="2" t="s">
        <v>60</v>
      </c>
      <c r="B122" s="4">
        <v>34999807.599999994</v>
      </c>
      <c r="C122" s="4">
        <v>5260416.7700000005</v>
      </c>
      <c r="D122" s="4">
        <v>18732072.600000001</v>
      </c>
      <c r="E122" s="4">
        <f t="shared" si="12"/>
        <v>11007318.229999993</v>
      </c>
      <c r="F122" s="4">
        <v>898261.65</v>
      </c>
      <c r="G122" s="5">
        <f t="shared" si="13"/>
        <v>2.566475965427879E-2</v>
      </c>
      <c r="H122" s="5">
        <f t="shared" si="14"/>
        <v>8.1605858141888268E-2</v>
      </c>
    </row>
    <row r="123" spans="1:8" ht="12" customHeight="1">
      <c r="A123" s="2" t="s">
        <v>84</v>
      </c>
      <c r="B123" s="4">
        <v>540600905</v>
      </c>
      <c r="C123" s="4">
        <v>228290398</v>
      </c>
      <c r="D123" s="4">
        <v>130028444</v>
      </c>
      <c r="E123" s="4">
        <f t="shared" si="12"/>
        <v>182282063</v>
      </c>
      <c r="F123" s="4">
        <v>17081385</v>
      </c>
      <c r="G123" s="5">
        <f>F123/B123</f>
        <v>3.1597033674962124E-2</v>
      </c>
      <c r="H123" s="5">
        <f>F123/E123</f>
        <v>9.3708534558334458E-2</v>
      </c>
    </row>
    <row r="124" spans="1:8" ht="12" customHeight="1">
      <c r="A124" s="2" t="s">
        <v>85</v>
      </c>
      <c r="B124" s="4">
        <v>65844084</v>
      </c>
      <c r="C124" s="4">
        <v>30207732</v>
      </c>
      <c r="D124" s="4">
        <v>13055537</v>
      </c>
      <c r="E124" s="4">
        <f t="shared" si="12"/>
        <v>22580815</v>
      </c>
      <c r="F124" s="4">
        <v>1902192</v>
      </c>
      <c r="G124" s="5">
        <f>F124/B124</f>
        <v>2.888933803073333E-2</v>
      </c>
      <c r="H124" s="5">
        <f>F124/E124</f>
        <v>8.4239297828709897E-2</v>
      </c>
    </row>
    <row r="125" spans="1:8" ht="12" customHeight="1">
      <c r="A125" s="2" t="s">
        <v>86</v>
      </c>
      <c r="B125" s="4">
        <v>1854500006</v>
      </c>
      <c r="C125" s="4">
        <v>751200154</v>
      </c>
      <c r="D125" s="4">
        <v>364980392</v>
      </c>
      <c r="E125" s="4">
        <f t="shared" si="12"/>
        <v>738319460</v>
      </c>
      <c r="F125" s="4">
        <v>35471846</v>
      </c>
      <c r="G125" s="5">
        <f t="shared" si="13"/>
        <v>1.9127444532345824E-2</v>
      </c>
      <c r="H125" s="5">
        <f t="shared" si="14"/>
        <v>4.8044035030581481E-2</v>
      </c>
    </row>
    <row r="126" spans="1:8" ht="12" customHeight="1">
      <c r="A126" s="2" t="s">
        <v>87</v>
      </c>
      <c r="B126" s="4">
        <v>40667777</v>
      </c>
      <c r="C126" s="4">
        <v>18934592</v>
      </c>
      <c r="D126" s="4">
        <v>10974550</v>
      </c>
      <c r="E126" s="4">
        <f t="shared" si="12"/>
        <v>10758635</v>
      </c>
      <c r="F126" s="4">
        <v>1045517</v>
      </c>
      <c r="G126" s="5">
        <f t="shared" si="13"/>
        <v>2.5708732493541508E-2</v>
      </c>
      <c r="H126" s="5">
        <f t="shared" si="14"/>
        <v>9.7179335482614662E-2</v>
      </c>
    </row>
    <row r="127" spans="1:8" ht="12" customHeight="1">
      <c r="A127" s="2" t="s">
        <v>88</v>
      </c>
      <c r="B127" s="4">
        <v>287183909</v>
      </c>
      <c r="C127" s="4">
        <v>136521114</v>
      </c>
      <c r="D127" s="4">
        <v>30737685</v>
      </c>
      <c r="E127" s="4">
        <f t="shared" si="12"/>
        <v>119925110</v>
      </c>
      <c r="F127" s="4">
        <v>8671675</v>
      </c>
      <c r="G127" s="5">
        <f>F127/B127</f>
        <v>3.0195546227487279E-2</v>
      </c>
      <c r="H127" s="5">
        <f>F127/E127</f>
        <v>7.2309085228272882E-2</v>
      </c>
    </row>
    <row r="128" spans="1:8" ht="12" customHeight="1">
      <c r="A128" s="2" t="s">
        <v>89</v>
      </c>
      <c r="B128" s="4">
        <v>72168553</v>
      </c>
      <c r="C128" s="4">
        <v>23964897</v>
      </c>
      <c r="D128" s="4">
        <v>6502947</v>
      </c>
      <c r="E128" s="4">
        <f t="shared" si="12"/>
        <v>41700709</v>
      </c>
      <c r="F128" s="4">
        <v>1384507</v>
      </c>
      <c r="G128" s="5">
        <f>F128/B128</f>
        <v>1.9184353051944939E-2</v>
      </c>
      <c r="H128" s="5">
        <f>F128/E128</f>
        <v>3.3201042217291796E-2</v>
      </c>
    </row>
    <row r="129" spans="1:8" ht="12" customHeight="1">
      <c r="A129" s="2" t="s">
        <v>61</v>
      </c>
      <c r="B129" s="4">
        <v>62076248</v>
      </c>
      <c r="C129" s="4">
        <v>38104175</v>
      </c>
      <c r="D129" s="4">
        <v>6813904</v>
      </c>
      <c r="E129" s="4">
        <f t="shared" si="12"/>
        <v>17158169</v>
      </c>
      <c r="F129" s="4">
        <v>477838</v>
      </c>
      <c r="G129" s="5">
        <f t="shared" si="13"/>
        <v>7.6975979604952931E-3</v>
      </c>
      <c r="H129" s="5">
        <f t="shared" si="14"/>
        <v>2.7849008830720806E-2</v>
      </c>
    </row>
    <row r="130" spans="1:8" ht="12" customHeight="1">
      <c r="A130" s="2" t="s">
        <v>125</v>
      </c>
      <c r="B130" s="4">
        <v>94356412</v>
      </c>
      <c r="C130" s="4">
        <v>51683351</v>
      </c>
      <c r="D130" s="4">
        <v>6041104</v>
      </c>
      <c r="E130" s="4">
        <f t="shared" si="12"/>
        <v>36631957</v>
      </c>
      <c r="F130" s="4">
        <v>1383949</v>
      </c>
      <c r="G130" s="5">
        <f t="shared" si="13"/>
        <v>1.4667249110744058E-2</v>
      </c>
      <c r="H130" s="5">
        <f t="shared" si="14"/>
        <v>3.7779827051009039E-2</v>
      </c>
    </row>
    <row r="131" spans="1:8" ht="12" customHeight="1">
      <c r="A131" s="2" t="s">
        <v>116</v>
      </c>
      <c r="B131" s="4">
        <v>312062837</v>
      </c>
      <c r="C131" s="4">
        <v>131640469</v>
      </c>
      <c r="D131" s="4">
        <v>51008220</v>
      </c>
      <c r="E131" s="4">
        <f t="shared" si="12"/>
        <v>129414148</v>
      </c>
      <c r="F131" s="4">
        <v>7009772</v>
      </c>
      <c r="G131" s="5">
        <f t="shared" si="13"/>
        <v>2.2462693947757708E-2</v>
      </c>
      <c r="H131" s="5">
        <f t="shared" si="14"/>
        <v>5.4165422469883276E-2</v>
      </c>
    </row>
    <row r="132" spans="1:8" ht="12" customHeight="1">
      <c r="A132" s="2" t="s">
        <v>164</v>
      </c>
      <c r="B132" s="4">
        <v>123602883</v>
      </c>
      <c r="C132" s="4">
        <v>41637841</v>
      </c>
      <c r="D132" s="4">
        <v>18881670</v>
      </c>
      <c r="E132" s="4">
        <f t="shared" si="12"/>
        <v>63083372</v>
      </c>
      <c r="F132" s="4">
        <v>3645975</v>
      </c>
      <c r="G132" s="5">
        <f t="shared" si="13"/>
        <v>2.9497491575499902E-2</v>
      </c>
      <c r="H132" s="5">
        <f t="shared" si="14"/>
        <v>5.7796133662607635E-2</v>
      </c>
    </row>
    <row r="133" spans="1:8" ht="12" customHeight="1">
      <c r="A133" s="2" t="s">
        <v>117</v>
      </c>
      <c r="B133" s="4">
        <v>30930390</v>
      </c>
      <c r="C133" s="4">
        <v>15924772</v>
      </c>
      <c r="D133" s="4">
        <v>2445664</v>
      </c>
      <c r="E133" s="4">
        <f t="shared" si="12"/>
        <v>12559954</v>
      </c>
      <c r="F133" s="4">
        <v>224776</v>
      </c>
      <c r="G133" s="5">
        <f t="shared" si="13"/>
        <v>7.2671569934941007E-3</v>
      </c>
      <c r="H133" s="5">
        <f t="shared" si="14"/>
        <v>1.7896243887517423E-2</v>
      </c>
    </row>
    <row r="134" spans="1:8" ht="12" customHeight="1">
      <c r="A134" s="7"/>
      <c r="B134" s="4"/>
      <c r="C134" s="4"/>
      <c r="D134" s="4"/>
      <c r="E134" s="4"/>
      <c r="F134" s="4"/>
      <c r="G134" s="7"/>
      <c r="H134" s="7"/>
    </row>
    <row r="135" spans="1:8" ht="12" customHeight="1">
      <c r="A135" s="11" t="s">
        <v>63</v>
      </c>
      <c r="B135" s="60">
        <f>SUM(B114:B133)</f>
        <v>4402094945.6000004</v>
      </c>
      <c r="C135" s="60">
        <f>SUM(C114:C133)</f>
        <v>1872867591.77</v>
      </c>
      <c r="D135" s="60">
        <f>SUM(D114:D133)</f>
        <v>816324525.60000002</v>
      </c>
      <c r="E135" s="60">
        <f>SUM(E114:E133)</f>
        <v>1712902828.23</v>
      </c>
      <c r="F135" s="60">
        <f>SUM(F114:F133)</f>
        <v>91993390.650000006</v>
      </c>
      <c r="G135" s="61">
        <f>F135/B135</f>
        <v>2.0897638916659352E-2</v>
      </c>
      <c r="H135" s="61">
        <f>F135/E135</f>
        <v>5.3706135067252976E-2</v>
      </c>
    </row>
    <row r="136" spans="1:8" ht="12" customHeight="1">
      <c r="A136" s="7"/>
      <c r="B136" s="4"/>
      <c r="C136" s="4"/>
      <c r="D136" s="4"/>
      <c r="E136" s="4"/>
      <c r="F136" s="4"/>
      <c r="G136" s="7"/>
      <c r="H136" s="7"/>
    </row>
    <row r="137" spans="1:8" ht="12" customHeight="1">
      <c r="A137" s="11" t="s">
        <v>165</v>
      </c>
      <c r="B137" s="60">
        <f>B31+B54+B79+B104+B135</f>
        <v>41181525991.599998</v>
      </c>
      <c r="C137" s="60">
        <f>C31+C54+C79+C104+C135</f>
        <v>15175136882.77</v>
      </c>
      <c r="D137" s="60">
        <f>D31+D54+D79+D104+D135</f>
        <v>6607721093.6000004</v>
      </c>
      <c r="E137" s="60">
        <f>E31+E54+E79+E104+E135</f>
        <v>19398668015.23</v>
      </c>
      <c r="F137" s="60">
        <f>F31+F54+F79+F104+F135</f>
        <v>1123086217.24</v>
      </c>
      <c r="G137" s="61">
        <f>F137/B137</f>
        <v>2.7271602744130499E-2</v>
      </c>
      <c r="H137" s="61">
        <f>F137/E137</f>
        <v>5.7895017140262357E-2</v>
      </c>
    </row>
    <row r="138" spans="1:8" ht="12" customHeight="1">
      <c r="A138" s="2" t="s">
        <v>127</v>
      </c>
      <c r="B138" s="4"/>
      <c r="C138" s="4"/>
      <c r="D138" s="4"/>
      <c r="E138" s="4"/>
      <c r="F138" s="4"/>
      <c r="G138" s="5"/>
      <c r="H138" s="5"/>
    </row>
    <row r="142" spans="1:8" ht="12" customHeight="1">
      <c r="E142" s="59" t="s">
        <v>121</v>
      </c>
    </row>
  </sheetData>
  <mergeCells count="33">
    <mergeCell ref="A1:H1"/>
    <mergeCell ref="A2:H2"/>
    <mergeCell ref="A3:H3"/>
    <mergeCell ref="B4:B7"/>
    <mergeCell ref="C4:C7"/>
    <mergeCell ref="D4:D7"/>
    <mergeCell ref="E4:E7"/>
    <mergeCell ref="F4:H4"/>
    <mergeCell ref="F5:F7"/>
    <mergeCell ref="G5:G7"/>
    <mergeCell ref="H5:H7"/>
    <mergeCell ref="A56:H56"/>
    <mergeCell ref="A57:H57"/>
    <mergeCell ref="A58:H58"/>
    <mergeCell ref="B59:B62"/>
    <mergeCell ref="C59:C62"/>
    <mergeCell ref="D59:D62"/>
    <mergeCell ref="E59:E62"/>
    <mergeCell ref="F59:H59"/>
    <mergeCell ref="F60:F62"/>
    <mergeCell ref="F110:F112"/>
    <mergeCell ref="G110:G112"/>
    <mergeCell ref="H110:H112"/>
    <mergeCell ref="G60:G62"/>
    <mergeCell ref="H60:H62"/>
    <mergeCell ref="A106:H106"/>
    <mergeCell ref="A107:H107"/>
    <mergeCell ref="A108:H108"/>
    <mergeCell ref="B109:B112"/>
    <mergeCell ref="C109:C112"/>
    <mergeCell ref="D109:D112"/>
    <mergeCell ref="E109:E112"/>
    <mergeCell ref="F109:H109"/>
  </mergeCells>
  <printOptions gridLinesSet="0"/>
  <pageMargins left="0.25" right="0.21" top="0.51" bottom="0.53" header="0.5" footer="0.42"/>
  <pageSetup fitToHeight="0" orientation="portrait" r:id="rId1"/>
  <headerFooter alignWithMargins="0">
    <oddFooter>&amp;L&amp;"Times New Roman,Italic"&amp;9 21&amp;R&amp;"Times New Roman,Italic"&amp;9Charity Care in Washington Hospitals</oddFooter>
  </headerFooter>
  <rowBreaks count="2" manualBreakCount="2">
    <brk id="54" max="16383" man="1"/>
    <brk id="104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 codeName="Sheet1">
    <pageSetUpPr fitToPage="1"/>
  </sheetPr>
  <dimension ref="A1:I171"/>
  <sheetViews>
    <sheetView showGridLines="0" zoomScaleNormal="100" workbookViewId="0">
      <selection activeCell="C8" sqref="C1:G1048576"/>
    </sheetView>
  </sheetViews>
  <sheetFormatPr defaultColWidth="9.6640625" defaultRowHeight="12" customHeight="1"/>
  <cols>
    <col min="1" max="1" width="6" style="29" customWidth="1"/>
    <col min="2" max="2" width="27.25" customWidth="1"/>
    <col min="3" max="7" width="13.4140625" customWidth="1"/>
    <col min="8" max="8" width="7" customWidth="1"/>
    <col min="9" max="9" width="9.6640625" customWidth="1"/>
  </cols>
  <sheetData>
    <row r="1" spans="1:9" s="16" customFormat="1" ht="12.5">
      <c r="A1" s="412" t="s">
        <v>0</v>
      </c>
      <c r="B1" s="413" t="s">
        <v>69</v>
      </c>
      <c r="C1" s="413"/>
      <c r="D1" s="413"/>
      <c r="E1" s="413"/>
      <c r="F1" s="413"/>
      <c r="G1" s="413"/>
      <c r="H1" s="413"/>
      <c r="I1" s="413"/>
    </row>
    <row r="2" spans="1:9" s="16" customFormat="1" ht="12" customHeight="1">
      <c r="A2" s="412"/>
      <c r="B2" s="413" t="s">
        <v>120</v>
      </c>
      <c r="C2" s="413"/>
      <c r="D2" s="413"/>
      <c r="E2" s="413"/>
      <c r="F2" s="413"/>
      <c r="G2" s="413"/>
      <c r="H2" s="413"/>
      <c r="I2" s="413"/>
    </row>
    <row r="3" spans="1:9" ht="12" customHeight="1">
      <c r="A3" s="10"/>
      <c r="B3" s="415" t="s">
        <v>1</v>
      </c>
      <c r="C3" s="415"/>
      <c r="D3" s="415"/>
      <c r="E3" s="415"/>
      <c r="F3" s="415"/>
      <c r="G3" s="415"/>
      <c r="H3" s="415"/>
      <c r="I3" s="415"/>
    </row>
    <row r="4" spans="1:9" ht="12" customHeight="1">
      <c r="A4" s="10"/>
      <c r="B4" s="9"/>
      <c r="C4" s="416" t="s">
        <v>90</v>
      </c>
      <c r="D4" s="416" t="s">
        <v>91</v>
      </c>
      <c r="E4" s="416" t="s">
        <v>92</v>
      </c>
      <c r="F4" s="416" t="s">
        <v>93</v>
      </c>
      <c r="G4" s="418" t="s">
        <v>2</v>
      </c>
      <c r="H4" s="418"/>
      <c r="I4" s="418"/>
    </row>
    <row r="5" spans="1:9" ht="12" customHeight="1">
      <c r="A5" s="10"/>
      <c r="B5" s="9"/>
      <c r="C5" s="417"/>
      <c r="D5" s="417"/>
      <c r="E5" s="417" t="s">
        <v>4</v>
      </c>
      <c r="F5" s="417"/>
      <c r="G5" s="416" t="s">
        <v>94</v>
      </c>
      <c r="H5" s="416" t="s">
        <v>95</v>
      </c>
      <c r="I5" s="416" t="s">
        <v>96</v>
      </c>
    </row>
    <row r="6" spans="1:9" ht="12" customHeight="1">
      <c r="A6" s="10" t="s">
        <v>3</v>
      </c>
      <c r="B6" s="9"/>
      <c r="C6" s="417"/>
      <c r="D6" s="417"/>
      <c r="E6" s="417" t="s">
        <v>5</v>
      </c>
      <c r="F6" s="417" t="s">
        <v>6</v>
      </c>
      <c r="G6" s="416"/>
      <c r="H6" s="416"/>
      <c r="I6" s="416"/>
    </row>
    <row r="7" spans="1:9" ht="12" customHeight="1">
      <c r="A7" s="10" t="s">
        <v>98</v>
      </c>
      <c r="B7" s="10" t="s">
        <v>74</v>
      </c>
      <c r="C7" s="417"/>
      <c r="D7" s="417"/>
      <c r="E7" s="417" t="s">
        <v>7</v>
      </c>
      <c r="F7" s="417" t="s">
        <v>7</v>
      </c>
      <c r="G7" s="416"/>
      <c r="H7" s="416"/>
      <c r="I7" s="416"/>
    </row>
    <row r="8" spans="1:9" s="16" customFormat="1" ht="15" customHeight="1">
      <c r="A8" s="1"/>
      <c r="B8" s="14" t="s">
        <v>73</v>
      </c>
      <c r="C8" s="3"/>
      <c r="D8" s="3"/>
      <c r="E8" s="3"/>
      <c r="F8" s="3"/>
      <c r="G8" s="3"/>
      <c r="H8" s="3"/>
      <c r="I8" s="3"/>
    </row>
    <row r="9" spans="1:9" s="16" customFormat="1" ht="12" customHeight="1">
      <c r="A9" s="20">
        <v>183</v>
      </c>
      <c r="B9" s="2" t="s">
        <v>8</v>
      </c>
      <c r="C9" s="4">
        <v>441125772</v>
      </c>
      <c r="D9" s="4">
        <v>125059687</v>
      </c>
      <c r="E9" s="4">
        <v>53955984</v>
      </c>
      <c r="F9" s="4">
        <f t="shared" ref="F9:F28" si="0">C9-D9-E9</f>
        <v>262110101</v>
      </c>
      <c r="G9" s="4">
        <v>4558114</v>
      </c>
      <c r="H9" s="5">
        <f t="shared" ref="H9:H28" si="1">G9/C9</f>
        <v>1.0332912491904916E-2</v>
      </c>
      <c r="I9" s="5">
        <f t="shared" ref="I9:I28" si="2">G9/F9</f>
        <v>1.7390073799559522E-2</v>
      </c>
    </row>
    <row r="10" spans="1:9" s="16" customFormat="1" ht="12" customHeight="1">
      <c r="A10" s="21">
        <v>904</v>
      </c>
      <c r="B10" s="6" t="s">
        <v>9</v>
      </c>
      <c r="C10" s="4">
        <v>79460350</v>
      </c>
      <c r="D10" s="4">
        <v>9941282</v>
      </c>
      <c r="E10" s="4">
        <v>29547021</v>
      </c>
      <c r="F10" s="4">
        <f t="shared" si="0"/>
        <v>39972047</v>
      </c>
      <c r="G10" s="4">
        <v>2075907</v>
      </c>
      <c r="H10" s="5">
        <f t="shared" si="1"/>
        <v>2.6125067407832964E-2</v>
      </c>
      <c r="I10" s="5">
        <f t="shared" si="2"/>
        <v>5.1933967755016401E-2</v>
      </c>
    </row>
    <row r="11" spans="1:9" s="16" customFormat="1" ht="12" customHeight="1">
      <c r="A11" s="20">
        <v>164</v>
      </c>
      <c r="B11" s="2" t="s">
        <v>10</v>
      </c>
      <c r="C11" s="4">
        <v>803752216</v>
      </c>
      <c r="D11" s="4">
        <v>274213821</v>
      </c>
      <c r="E11" s="4">
        <v>64210226</v>
      </c>
      <c r="F11" s="4">
        <f t="shared" si="0"/>
        <v>465328169</v>
      </c>
      <c r="G11" s="4">
        <v>11195377</v>
      </c>
      <c r="H11" s="5">
        <f t="shared" si="1"/>
        <v>1.3928890990454202E-2</v>
      </c>
      <c r="I11" s="5">
        <f t="shared" si="2"/>
        <v>2.4059100105757836E-2</v>
      </c>
    </row>
    <row r="12" spans="1:9" s="16" customFormat="1" ht="12" customHeight="1">
      <c r="A12" s="21">
        <v>29</v>
      </c>
      <c r="B12" s="2" t="s">
        <v>11</v>
      </c>
      <c r="C12" s="4">
        <v>1426100000</v>
      </c>
      <c r="D12" s="4">
        <v>390189000</v>
      </c>
      <c r="E12" s="4">
        <v>304258000</v>
      </c>
      <c r="F12" s="4">
        <f t="shared" si="0"/>
        <v>731653000</v>
      </c>
      <c r="G12" s="4">
        <v>186733000</v>
      </c>
      <c r="H12" s="5">
        <f t="shared" si="1"/>
        <v>0.13093962555220531</v>
      </c>
      <c r="I12" s="5">
        <f t="shared" si="2"/>
        <v>0.25522071255089501</v>
      </c>
    </row>
    <row r="13" spans="1:9" s="16" customFormat="1" ht="12" customHeight="1">
      <c r="A13" s="20">
        <v>126</v>
      </c>
      <c r="B13" s="6" t="s">
        <v>12</v>
      </c>
      <c r="C13" s="4">
        <v>581659934</v>
      </c>
      <c r="D13" s="4">
        <v>228045941</v>
      </c>
      <c r="E13" s="4">
        <v>102719783</v>
      </c>
      <c r="F13" s="4">
        <f t="shared" si="0"/>
        <v>250894210</v>
      </c>
      <c r="G13" s="4">
        <v>8228753</v>
      </c>
      <c r="H13" s="5">
        <f t="shared" si="1"/>
        <v>1.4147017043811033E-2</v>
      </c>
      <c r="I13" s="5">
        <f t="shared" si="2"/>
        <v>3.2797699875178464E-2</v>
      </c>
    </row>
    <row r="14" spans="1:9" s="16" customFormat="1" ht="12" customHeight="1">
      <c r="A14" s="22">
        <v>148</v>
      </c>
      <c r="B14" s="6" t="s">
        <v>109</v>
      </c>
      <c r="C14" s="4">
        <v>44316030</v>
      </c>
      <c r="D14" s="4">
        <v>22791210</v>
      </c>
      <c r="E14" s="4">
        <v>3318515</v>
      </c>
      <c r="F14" s="4">
        <f t="shared" si="0"/>
        <v>18206305</v>
      </c>
      <c r="G14" s="4">
        <v>0</v>
      </c>
      <c r="H14" s="5">
        <f t="shared" si="1"/>
        <v>0</v>
      </c>
      <c r="I14" s="5">
        <f t="shared" si="2"/>
        <v>0</v>
      </c>
    </row>
    <row r="15" spans="1:9" s="16" customFormat="1" ht="12" customHeight="1">
      <c r="A15" s="22">
        <v>919</v>
      </c>
      <c r="B15" s="2" t="s">
        <v>99</v>
      </c>
      <c r="C15" s="4">
        <v>15719457</v>
      </c>
      <c r="D15" s="4">
        <v>6214885</v>
      </c>
      <c r="E15" s="4">
        <v>6802461</v>
      </c>
      <c r="F15" s="4">
        <f t="shared" si="0"/>
        <v>2702111</v>
      </c>
      <c r="G15" s="4">
        <v>233609</v>
      </c>
      <c r="H15" s="5">
        <f t="shared" si="1"/>
        <v>1.4861136742827694E-2</v>
      </c>
      <c r="I15" s="5">
        <f t="shared" si="2"/>
        <v>8.6454257430579273E-2</v>
      </c>
    </row>
    <row r="16" spans="1:9" s="16" customFormat="1" ht="12" customHeight="1">
      <c r="A16" s="20">
        <v>130</v>
      </c>
      <c r="B16" s="2" t="s">
        <v>13</v>
      </c>
      <c r="C16" s="4">
        <v>317535204</v>
      </c>
      <c r="D16" s="4">
        <v>148362406</v>
      </c>
      <c r="E16" s="4">
        <v>18915541</v>
      </c>
      <c r="F16" s="4">
        <f t="shared" si="0"/>
        <v>150257257</v>
      </c>
      <c r="G16" s="4">
        <v>4307373</v>
      </c>
      <c r="H16" s="5">
        <f t="shared" si="1"/>
        <v>1.3565025060969302E-2</v>
      </c>
      <c r="I16" s="5">
        <f t="shared" si="2"/>
        <v>2.8666655348300416E-2</v>
      </c>
    </row>
    <row r="17" spans="1:9" s="16" customFormat="1" ht="12" customHeight="1">
      <c r="A17" s="21">
        <v>131</v>
      </c>
      <c r="B17" s="2" t="s">
        <v>14</v>
      </c>
      <c r="C17" s="4">
        <v>890074661</v>
      </c>
      <c r="D17" s="4">
        <v>363326680</v>
      </c>
      <c r="E17" s="4">
        <v>41490715</v>
      </c>
      <c r="F17" s="4">
        <f t="shared" si="0"/>
        <v>485257266</v>
      </c>
      <c r="G17" s="4">
        <v>11639818</v>
      </c>
      <c r="H17" s="5">
        <f t="shared" si="1"/>
        <v>1.3077350148270314E-2</v>
      </c>
      <c r="I17" s="5">
        <f t="shared" si="2"/>
        <v>2.3986901001911014E-2</v>
      </c>
    </row>
    <row r="18" spans="1:9" s="16" customFormat="1" ht="12" customHeight="1">
      <c r="A18" s="1">
        <v>202</v>
      </c>
      <c r="B18" s="2" t="s">
        <v>15</v>
      </c>
      <c r="C18" s="4">
        <v>45085856</v>
      </c>
      <c r="D18" s="4">
        <v>22723024</v>
      </c>
      <c r="E18" s="4">
        <v>3722574</v>
      </c>
      <c r="F18" s="4">
        <f t="shared" si="0"/>
        <v>18640258</v>
      </c>
      <c r="G18" s="4">
        <v>216046</v>
      </c>
      <c r="H18" s="5">
        <f t="shared" si="1"/>
        <v>4.7918797416200767E-3</v>
      </c>
      <c r="I18" s="5">
        <f t="shared" si="2"/>
        <v>1.159029022023193E-2</v>
      </c>
    </row>
    <row r="19" spans="1:9" s="16" customFormat="1" ht="12" customHeight="1">
      <c r="A19" s="1">
        <v>35</v>
      </c>
      <c r="B19" s="6" t="s">
        <v>115</v>
      </c>
      <c r="C19" s="4">
        <v>115287892</v>
      </c>
      <c r="D19" s="4">
        <v>31878131</v>
      </c>
      <c r="E19" s="4">
        <v>13800546</v>
      </c>
      <c r="F19" s="4">
        <f t="shared" si="0"/>
        <v>69609215</v>
      </c>
      <c r="G19" s="4">
        <v>2795403</v>
      </c>
      <c r="H19" s="5">
        <f t="shared" si="1"/>
        <v>2.424715164364355E-2</v>
      </c>
      <c r="I19" s="5">
        <f t="shared" si="2"/>
        <v>4.0158519242028519E-2</v>
      </c>
    </row>
    <row r="20" spans="1:9" s="16" customFormat="1" ht="12" customHeight="1">
      <c r="A20" s="1">
        <v>201</v>
      </c>
      <c r="B20" s="2" t="s">
        <v>16</v>
      </c>
      <c r="C20" s="4">
        <v>749677624</v>
      </c>
      <c r="D20" s="4">
        <v>194889722</v>
      </c>
      <c r="E20" s="4">
        <v>106744214</v>
      </c>
      <c r="F20" s="4">
        <f t="shared" si="0"/>
        <v>448043688</v>
      </c>
      <c r="G20" s="4">
        <v>20420520</v>
      </c>
      <c r="H20" s="5">
        <f t="shared" si="1"/>
        <v>2.7239068295841252E-2</v>
      </c>
      <c r="I20" s="5">
        <f t="shared" si="2"/>
        <v>4.5577073278621885E-2</v>
      </c>
    </row>
    <row r="21" spans="1:9" s="16" customFormat="1" ht="12" customHeight="1">
      <c r="A21" s="1">
        <v>204</v>
      </c>
      <c r="B21" s="6" t="s">
        <v>66</v>
      </c>
      <c r="C21" s="4">
        <v>413591689</v>
      </c>
      <c r="D21" s="4">
        <v>108208235</v>
      </c>
      <c r="E21" s="4">
        <v>48900433</v>
      </c>
      <c r="F21" s="4">
        <f t="shared" si="0"/>
        <v>256483021</v>
      </c>
      <c r="G21" s="4">
        <v>3502265</v>
      </c>
      <c r="H21" s="5">
        <f t="shared" si="1"/>
        <v>8.4679288611140338E-3</v>
      </c>
      <c r="I21" s="5">
        <f t="shared" si="2"/>
        <v>1.3654958469940979E-2</v>
      </c>
    </row>
    <row r="22" spans="1:9" s="16" customFormat="1" ht="12" customHeight="1">
      <c r="A22" s="1">
        <v>14</v>
      </c>
      <c r="B22" s="2" t="s">
        <v>80</v>
      </c>
      <c r="C22" s="4">
        <v>1153589961</v>
      </c>
      <c r="D22" s="4">
        <v>13411748</v>
      </c>
      <c r="E22" s="4">
        <v>534177515</v>
      </c>
      <c r="F22" s="4">
        <f t="shared" si="0"/>
        <v>606000698</v>
      </c>
      <c r="G22" s="4">
        <v>18222670</v>
      </c>
      <c r="H22" s="5">
        <f t="shared" si="1"/>
        <v>1.5796488020928607E-2</v>
      </c>
      <c r="I22" s="5">
        <f t="shared" si="2"/>
        <v>3.0070377905736339E-2</v>
      </c>
    </row>
    <row r="23" spans="1:9" s="16" customFormat="1" ht="12" customHeight="1">
      <c r="A23" s="1">
        <v>195</v>
      </c>
      <c r="B23" s="6" t="s">
        <v>70</v>
      </c>
      <c r="C23" s="4">
        <v>24286373</v>
      </c>
      <c r="D23" s="4">
        <v>11281873</v>
      </c>
      <c r="E23" s="4">
        <v>3005750</v>
      </c>
      <c r="F23" s="4">
        <f t="shared" si="0"/>
        <v>9998750</v>
      </c>
      <c r="G23" s="4">
        <v>462990</v>
      </c>
      <c r="H23" s="5">
        <f t="shared" si="1"/>
        <v>1.9063777040729795E-2</v>
      </c>
      <c r="I23" s="5">
        <f t="shared" si="2"/>
        <v>4.6304788098512316E-2</v>
      </c>
    </row>
    <row r="24" spans="1:9" s="16" customFormat="1" ht="12" customHeight="1">
      <c r="A24" s="22">
        <v>1</v>
      </c>
      <c r="B24" s="2" t="s">
        <v>111</v>
      </c>
      <c r="C24" s="4">
        <v>2646901714</v>
      </c>
      <c r="D24" s="4">
        <v>855033470</v>
      </c>
      <c r="E24" s="4">
        <v>337775110</v>
      </c>
      <c r="F24" s="4">
        <f t="shared" si="0"/>
        <v>1454093134</v>
      </c>
      <c r="G24" s="4">
        <v>50673669</v>
      </c>
      <c r="H24" s="5">
        <f t="shared" si="1"/>
        <v>1.9144522341716236E-2</v>
      </c>
      <c r="I24" s="5">
        <f t="shared" si="2"/>
        <v>3.4848984439259448E-2</v>
      </c>
    </row>
    <row r="25" spans="1:9" s="16" customFormat="1" ht="12" customHeight="1">
      <c r="A25" s="22">
        <v>3</v>
      </c>
      <c r="B25" s="6" t="s">
        <v>81</v>
      </c>
      <c r="C25" s="4">
        <v>1067527893</v>
      </c>
      <c r="D25" s="4">
        <v>525789986</v>
      </c>
      <c r="E25" s="4">
        <v>94961162</v>
      </c>
      <c r="F25" s="4">
        <f t="shared" si="0"/>
        <v>446776745</v>
      </c>
      <c r="G25" s="4">
        <v>21036558</v>
      </c>
      <c r="H25" s="5">
        <f t="shared" si="1"/>
        <v>1.9705862617680567E-2</v>
      </c>
      <c r="I25" s="5">
        <f t="shared" si="2"/>
        <v>4.7085167783296328E-2</v>
      </c>
    </row>
    <row r="26" spans="1:9" s="16" customFormat="1" ht="12" customHeight="1">
      <c r="A26" s="23">
        <v>128</v>
      </c>
      <c r="B26" s="2" t="s">
        <v>17</v>
      </c>
      <c r="C26" s="4">
        <v>1391219218</v>
      </c>
      <c r="D26" s="4">
        <v>409959708</v>
      </c>
      <c r="E26" s="4">
        <v>235663543</v>
      </c>
      <c r="F26" s="4">
        <f t="shared" si="0"/>
        <v>745595967</v>
      </c>
      <c r="G26" s="4">
        <v>27210389</v>
      </c>
      <c r="H26" s="5">
        <f t="shared" si="1"/>
        <v>1.955866383093624E-2</v>
      </c>
      <c r="I26" s="5">
        <f t="shared" si="2"/>
        <v>3.6494817842811639E-2</v>
      </c>
    </row>
    <row r="27" spans="1:9" s="16" customFormat="1" ht="12" customHeight="1">
      <c r="A27" s="22">
        <v>155</v>
      </c>
      <c r="B27" s="2" t="s">
        <v>18</v>
      </c>
      <c r="C27" s="4">
        <v>986227523</v>
      </c>
      <c r="D27" s="4">
        <v>318693846</v>
      </c>
      <c r="E27" s="4">
        <v>155090479</v>
      </c>
      <c r="F27" s="4">
        <f t="shared" si="0"/>
        <v>512443198</v>
      </c>
      <c r="G27" s="4">
        <v>14426505</v>
      </c>
      <c r="H27" s="5">
        <f t="shared" si="1"/>
        <v>1.4627968357764034E-2</v>
      </c>
      <c r="I27" s="5">
        <f t="shared" si="2"/>
        <v>2.8152398268344269E-2</v>
      </c>
    </row>
    <row r="28" spans="1:9" s="16" customFormat="1" ht="12" customHeight="1">
      <c r="A28" s="22">
        <v>10</v>
      </c>
      <c r="B28" s="2" t="s">
        <v>19</v>
      </c>
      <c r="C28" s="4">
        <v>1520635776</v>
      </c>
      <c r="D28" s="4">
        <v>445376743</v>
      </c>
      <c r="E28" s="4">
        <v>52162517</v>
      </c>
      <c r="F28" s="4">
        <f t="shared" si="0"/>
        <v>1023096516</v>
      </c>
      <c r="G28" s="4">
        <v>16803591</v>
      </c>
      <c r="H28" s="5">
        <f t="shared" si="1"/>
        <v>1.1050371999139391E-2</v>
      </c>
      <c r="I28" s="5">
        <f t="shared" si="2"/>
        <v>1.6424248091174223E-2</v>
      </c>
    </row>
    <row r="29" spans="1:9" s="16" customFormat="1" ht="12" customHeight="1">
      <c r="A29" s="22"/>
      <c r="B29" s="7"/>
      <c r="C29" s="4"/>
      <c r="D29" s="4"/>
      <c r="E29" s="4"/>
      <c r="F29" s="4"/>
      <c r="G29" s="4"/>
      <c r="H29" s="5"/>
      <c r="I29" s="5"/>
    </row>
    <row r="30" spans="1:9" s="16" customFormat="1" ht="12" customHeight="1">
      <c r="A30" s="1"/>
      <c r="B30" s="11" t="s">
        <v>20</v>
      </c>
      <c r="C30" s="12">
        <f>SUM(C9:C28)</f>
        <v>14713775143</v>
      </c>
      <c r="D30" s="12">
        <f>SUM(D9:D28)</f>
        <v>4505391398</v>
      </c>
      <c r="E30" s="12">
        <f>SUM(E9:E28)</f>
        <v>2211222089</v>
      </c>
      <c r="F30" s="12">
        <f>SUM(F9:F28)</f>
        <v>7997161656</v>
      </c>
      <c r="G30" s="12">
        <f>SUM(G9:G28)</f>
        <v>404742557</v>
      </c>
      <c r="H30" s="13">
        <f>G30/C30</f>
        <v>2.7507730209711281E-2</v>
      </c>
      <c r="I30" s="13">
        <f>G30/F30</f>
        <v>5.0610775974040158E-2</v>
      </c>
    </row>
    <row r="31" spans="1:9" s="16" customFormat="1" ht="12" customHeight="1">
      <c r="A31" s="1"/>
      <c r="B31" s="7"/>
      <c r="C31" s="4"/>
      <c r="D31" s="4"/>
      <c r="E31" s="4"/>
      <c r="F31" s="4"/>
      <c r="G31" s="4"/>
      <c r="H31" s="7"/>
      <c r="I31" s="7"/>
    </row>
    <row r="32" spans="1:9" s="16" customFormat="1" ht="12" customHeight="1">
      <c r="A32" s="1"/>
      <c r="B32" s="15" t="s">
        <v>107</v>
      </c>
      <c r="C32" s="8"/>
      <c r="D32" s="4"/>
      <c r="E32" s="4"/>
      <c r="F32" s="4"/>
      <c r="G32" s="4"/>
      <c r="H32" s="7"/>
      <c r="I32" s="7"/>
    </row>
    <row r="33" spans="1:9" s="16" customFormat="1" ht="12" customHeight="1">
      <c r="A33" s="22">
        <v>106</v>
      </c>
      <c r="B33" s="2" t="s">
        <v>21</v>
      </c>
      <c r="C33" s="4">
        <v>82580367</v>
      </c>
      <c r="D33" s="4">
        <v>30519662</v>
      </c>
      <c r="E33" s="4">
        <v>18522680</v>
      </c>
      <c r="F33" s="4">
        <f t="shared" ref="F33:F51" si="3">C33-D33-E33</f>
        <v>33538025</v>
      </c>
      <c r="G33" s="4">
        <v>1561617</v>
      </c>
      <c r="H33" s="5">
        <f t="shared" ref="H33:H51" si="4">G33/C33</f>
        <v>1.8910269555958741E-2</v>
      </c>
      <c r="I33" s="5">
        <f t="shared" ref="I33:I51" si="5">G33/F33</f>
        <v>4.6562580831757384E-2</v>
      </c>
    </row>
    <row r="34" spans="1:9" s="16" customFormat="1" ht="12" customHeight="1">
      <c r="A34" s="22">
        <v>54</v>
      </c>
      <c r="B34" s="2" t="s">
        <v>122</v>
      </c>
      <c r="C34" s="4">
        <v>28975758</v>
      </c>
      <c r="D34" s="4">
        <v>7957493</v>
      </c>
      <c r="E34" s="4">
        <v>7765228</v>
      </c>
      <c r="F34" s="4">
        <f t="shared" si="3"/>
        <v>13253037</v>
      </c>
      <c r="G34" s="4">
        <v>332874</v>
      </c>
      <c r="H34" s="5">
        <f t="shared" si="4"/>
        <v>1.1488016983024223E-2</v>
      </c>
      <c r="I34" s="5">
        <f t="shared" si="5"/>
        <v>2.5116809075534912E-2</v>
      </c>
    </row>
    <row r="35" spans="1:9" s="16" customFormat="1" ht="12" customHeight="1">
      <c r="A35" s="21">
        <v>142</v>
      </c>
      <c r="B35" s="2" t="s">
        <v>22</v>
      </c>
      <c r="C35" s="4">
        <v>873834682</v>
      </c>
      <c r="D35" s="4">
        <v>436452626</v>
      </c>
      <c r="E35" s="4">
        <v>109805394</v>
      </c>
      <c r="F35" s="4">
        <f t="shared" si="3"/>
        <v>327576662</v>
      </c>
      <c r="G35" s="4">
        <v>14851580</v>
      </c>
      <c r="H35" s="5">
        <f t="shared" si="4"/>
        <v>1.6995869248412367E-2</v>
      </c>
      <c r="I35" s="5">
        <f t="shared" si="5"/>
        <v>4.5337723112887696E-2</v>
      </c>
    </row>
    <row r="36" spans="1:9" s="16" customFormat="1" ht="12" customHeight="1">
      <c r="A36" s="20">
        <v>134</v>
      </c>
      <c r="B36" s="2" t="s">
        <v>23</v>
      </c>
      <c r="C36" s="4">
        <v>150328769</v>
      </c>
      <c r="D36" s="4">
        <v>56255047</v>
      </c>
      <c r="E36" s="4">
        <v>6896100</v>
      </c>
      <c r="F36" s="4">
        <f t="shared" si="3"/>
        <v>87177622</v>
      </c>
      <c r="G36" s="4">
        <v>1235854</v>
      </c>
      <c r="H36" s="5">
        <f t="shared" si="4"/>
        <v>8.2210079163223902E-3</v>
      </c>
      <c r="I36" s="5">
        <f t="shared" si="5"/>
        <v>1.4176275650189219E-2</v>
      </c>
    </row>
    <row r="37" spans="1:9" s="16" customFormat="1" ht="12" customHeight="1">
      <c r="A37" s="20">
        <v>85</v>
      </c>
      <c r="B37" s="2" t="s">
        <v>101</v>
      </c>
      <c r="C37" s="4">
        <v>111316493</v>
      </c>
      <c r="D37" s="4">
        <v>55270339</v>
      </c>
      <c r="E37" s="4">
        <v>16645327</v>
      </c>
      <c r="F37" s="4">
        <f t="shared" si="3"/>
        <v>39400827</v>
      </c>
      <c r="G37" s="4">
        <v>4243525</v>
      </c>
      <c r="H37" s="5">
        <f t="shared" si="4"/>
        <v>3.8121260252063457E-2</v>
      </c>
      <c r="I37" s="5">
        <f t="shared" si="5"/>
        <v>0.10770141956665022</v>
      </c>
    </row>
    <row r="38" spans="1:9" s="16" customFormat="1" ht="12" customHeight="1">
      <c r="A38" s="20">
        <v>175</v>
      </c>
      <c r="B38" s="2" t="s">
        <v>24</v>
      </c>
      <c r="C38" s="4">
        <v>468575323</v>
      </c>
      <c r="D38" s="4">
        <v>405577</v>
      </c>
      <c r="E38" s="4">
        <v>242693109</v>
      </c>
      <c r="F38" s="4">
        <f t="shared" si="3"/>
        <v>225476637</v>
      </c>
      <c r="G38" s="4">
        <v>1884985</v>
      </c>
      <c r="H38" s="5">
        <f t="shared" si="4"/>
        <v>4.0228004068408874E-3</v>
      </c>
      <c r="I38" s="5">
        <f t="shared" si="5"/>
        <v>8.3600013956213123E-3</v>
      </c>
    </row>
    <row r="39" spans="1:9" s="16" customFormat="1" ht="12" customHeight="1">
      <c r="A39" s="21">
        <v>81</v>
      </c>
      <c r="B39" s="2" t="s">
        <v>112</v>
      </c>
      <c r="C39" s="4">
        <v>921652701</v>
      </c>
      <c r="D39" s="4">
        <v>372732682</v>
      </c>
      <c r="E39" s="4">
        <v>124200444</v>
      </c>
      <c r="F39" s="4">
        <f t="shared" si="3"/>
        <v>424719575</v>
      </c>
      <c r="G39" s="4">
        <v>21512080</v>
      </c>
      <c r="H39" s="5">
        <f t="shared" si="4"/>
        <v>2.3340765970369569E-2</v>
      </c>
      <c r="I39" s="5">
        <f t="shared" si="5"/>
        <v>5.0650078937378856E-2</v>
      </c>
    </row>
    <row r="40" spans="1:9" s="16" customFormat="1" ht="12" customHeight="1">
      <c r="A40" s="22">
        <v>38</v>
      </c>
      <c r="B40" s="2" t="s">
        <v>113</v>
      </c>
      <c r="C40" s="4">
        <v>213185005</v>
      </c>
      <c r="D40" s="4">
        <v>114847802</v>
      </c>
      <c r="E40" s="4">
        <v>24604200</v>
      </c>
      <c r="F40" s="4">
        <f t="shared" si="3"/>
        <v>73733003</v>
      </c>
      <c r="G40" s="4">
        <v>4131556</v>
      </c>
      <c r="H40" s="5">
        <f t="shared" si="4"/>
        <v>1.9380143551841277E-2</v>
      </c>
      <c r="I40" s="5">
        <f t="shared" si="5"/>
        <v>5.6034012340444077E-2</v>
      </c>
    </row>
    <row r="41" spans="1:9" s="16" customFormat="1" ht="12" customHeight="1">
      <c r="A41" s="21">
        <v>145</v>
      </c>
      <c r="B41" s="2" t="s">
        <v>83</v>
      </c>
      <c r="C41" s="4">
        <v>736447946</v>
      </c>
      <c r="D41" s="4">
        <v>352980884</v>
      </c>
      <c r="E41" s="4">
        <v>107066027</v>
      </c>
      <c r="F41" s="4">
        <f t="shared" si="3"/>
        <v>276401035</v>
      </c>
      <c r="G41" s="4">
        <v>16288189</v>
      </c>
      <c r="H41" s="5">
        <f t="shared" si="4"/>
        <v>2.2117230536752696E-2</v>
      </c>
      <c r="I41" s="5">
        <f t="shared" si="5"/>
        <v>5.8929551403452594E-2</v>
      </c>
    </row>
    <row r="42" spans="1:9" s="16" customFormat="1" ht="12" customHeight="1">
      <c r="A42" s="20">
        <v>84</v>
      </c>
      <c r="B42" s="2" t="s">
        <v>82</v>
      </c>
      <c r="C42" s="4">
        <v>1418030088</v>
      </c>
      <c r="D42" s="4">
        <v>579150552</v>
      </c>
      <c r="E42" s="4">
        <v>189184662</v>
      </c>
      <c r="F42" s="4">
        <f t="shared" si="3"/>
        <v>649694874</v>
      </c>
      <c r="G42" s="4">
        <v>62589372</v>
      </c>
      <c r="H42" s="5">
        <f t="shared" si="4"/>
        <v>4.4138253856289118E-2</v>
      </c>
      <c r="I42" s="5">
        <f t="shared" si="5"/>
        <v>9.6336564293102306E-2</v>
      </c>
    </row>
    <row r="43" spans="1:9" s="16" customFormat="1" ht="12" customHeight="1">
      <c r="A43" s="20">
        <v>209</v>
      </c>
      <c r="B43" s="6" t="s">
        <v>103</v>
      </c>
      <c r="C43" s="4">
        <v>319678823</v>
      </c>
      <c r="D43" s="4">
        <v>110292001</v>
      </c>
      <c r="E43" s="4">
        <v>28096576</v>
      </c>
      <c r="F43" s="4">
        <f t="shared" si="3"/>
        <v>181290246</v>
      </c>
      <c r="G43" s="4">
        <v>6997187</v>
      </c>
      <c r="H43" s="5">
        <f t="shared" si="4"/>
        <v>2.1888178060515445E-2</v>
      </c>
      <c r="I43" s="5">
        <f t="shared" si="5"/>
        <v>3.8596599400058183E-2</v>
      </c>
    </row>
    <row r="44" spans="1:9" s="16" customFormat="1" ht="12" customHeight="1">
      <c r="A44" s="20">
        <v>132</v>
      </c>
      <c r="B44" s="2" t="s">
        <v>25</v>
      </c>
      <c r="C44" s="4">
        <v>559210793</v>
      </c>
      <c r="D44" s="4">
        <v>173511871</v>
      </c>
      <c r="E44" s="4">
        <v>118992387</v>
      </c>
      <c r="F44" s="4">
        <f t="shared" si="3"/>
        <v>266706535</v>
      </c>
      <c r="G44" s="4">
        <v>22466966</v>
      </c>
      <c r="H44" s="5">
        <f t="shared" si="4"/>
        <v>4.0176202393146586E-2</v>
      </c>
      <c r="I44" s="5">
        <f t="shared" si="5"/>
        <v>8.4238528313526323E-2</v>
      </c>
    </row>
    <row r="45" spans="1:9" s="16" customFormat="1" ht="12" customHeight="1">
      <c r="A45" s="21">
        <v>32</v>
      </c>
      <c r="B45" s="2" t="s">
        <v>26</v>
      </c>
      <c r="C45" s="4">
        <v>1932984758</v>
      </c>
      <c r="D45" s="4">
        <v>643899775</v>
      </c>
      <c r="E45" s="4">
        <v>300505639</v>
      </c>
      <c r="F45" s="4">
        <f t="shared" si="3"/>
        <v>988579344</v>
      </c>
      <c r="G45" s="4">
        <v>35729308</v>
      </c>
      <c r="H45" s="5">
        <f t="shared" si="4"/>
        <v>1.8484009173961629E-2</v>
      </c>
      <c r="I45" s="5">
        <f t="shared" si="5"/>
        <v>3.6142074196524987E-2</v>
      </c>
    </row>
    <row r="46" spans="1:9" s="16" customFormat="1" ht="12" customHeight="1">
      <c r="A46" s="21">
        <v>207</v>
      </c>
      <c r="B46" s="6" t="s">
        <v>75</v>
      </c>
      <c r="C46" s="4">
        <v>520327529</v>
      </c>
      <c r="D46" s="4">
        <v>216699928</v>
      </c>
      <c r="E46" s="4">
        <v>89545778</v>
      </c>
      <c r="F46" s="4">
        <f t="shared" si="3"/>
        <v>214081823</v>
      </c>
      <c r="G46" s="4">
        <v>5913573</v>
      </c>
      <c r="H46" s="5">
        <f t="shared" si="4"/>
        <v>1.1365097309698561E-2</v>
      </c>
      <c r="I46" s="5">
        <f t="shared" si="5"/>
        <v>2.7622957041056214E-2</v>
      </c>
    </row>
    <row r="47" spans="1:9" s="16" customFormat="1" ht="12" customHeight="1">
      <c r="A47" s="20">
        <v>138</v>
      </c>
      <c r="B47" s="2" t="s">
        <v>104</v>
      </c>
      <c r="C47" s="4">
        <v>513897180</v>
      </c>
      <c r="D47" s="4">
        <v>216034028</v>
      </c>
      <c r="E47" s="4">
        <v>86636497</v>
      </c>
      <c r="F47" s="4">
        <f t="shared" si="3"/>
        <v>211226655</v>
      </c>
      <c r="G47" s="4">
        <v>11553450</v>
      </c>
      <c r="H47" s="5">
        <f t="shared" si="4"/>
        <v>2.2482026462958993E-2</v>
      </c>
      <c r="I47" s="5">
        <f t="shared" si="5"/>
        <v>5.469693207043401E-2</v>
      </c>
    </row>
    <row r="48" spans="1:9" s="16" customFormat="1" ht="12" customHeight="1">
      <c r="A48" s="20">
        <v>176</v>
      </c>
      <c r="B48" s="2" t="s">
        <v>65</v>
      </c>
      <c r="C48" s="4">
        <v>1911439553</v>
      </c>
      <c r="D48" s="4">
        <v>566147692</v>
      </c>
      <c r="E48" s="4">
        <v>329832364</v>
      </c>
      <c r="F48" s="4">
        <f t="shared" si="3"/>
        <v>1015459497</v>
      </c>
      <c r="G48" s="4">
        <v>44711603</v>
      </c>
      <c r="H48" s="5">
        <f t="shared" si="4"/>
        <v>2.339158616333184E-2</v>
      </c>
      <c r="I48" s="5">
        <f t="shared" si="5"/>
        <v>4.4030907320373409E-2</v>
      </c>
    </row>
    <row r="49" spans="1:9" s="16" customFormat="1" ht="12" customHeight="1">
      <c r="A49" s="20">
        <v>206</v>
      </c>
      <c r="B49" s="6" t="s">
        <v>76</v>
      </c>
      <c r="C49" s="4">
        <v>84501427</v>
      </c>
      <c r="D49" s="4">
        <v>29718453</v>
      </c>
      <c r="E49" s="4">
        <v>12421131</v>
      </c>
      <c r="F49" s="4">
        <f t="shared" si="3"/>
        <v>42361843</v>
      </c>
      <c r="G49" s="4">
        <v>2769949</v>
      </c>
      <c r="H49" s="5">
        <f t="shared" si="4"/>
        <v>3.2779907965341228E-2</v>
      </c>
      <c r="I49" s="5">
        <f t="shared" si="5"/>
        <v>6.5387830269801994E-2</v>
      </c>
    </row>
    <row r="50" spans="1:9" s="16" customFormat="1" ht="12" customHeight="1">
      <c r="A50" s="22">
        <v>104</v>
      </c>
      <c r="B50" s="2" t="s">
        <v>27</v>
      </c>
      <c r="C50" s="4">
        <v>104260441</v>
      </c>
      <c r="D50" s="4">
        <v>28873482</v>
      </c>
      <c r="E50" s="4">
        <v>16412762</v>
      </c>
      <c r="F50" s="4">
        <f t="shared" si="3"/>
        <v>58974197</v>
      </c>
      <c r="G50" s="4">
        <v>4076173</v>
      </c>
      <c r="H50" s="5">
        <f t="shared" si="4"/>
        <v>3.9096065208471545E-2</v>
      </c>
      <c r="I50" s="5">
        <f t="shared" si="5"/>
        <v>6.9117905920787689E-2</v>
      </c>
    </row>
    <row r="51" spans="1:9" s="16" customFormat="1" ht="12" customHeight="1">
      <c r="A51" s="20">
        <v>156</v>
      </c>
      <c r="B51" s="2" t="s">
        <v>28</v>
      </c>
      <c r="C51" s="4">
        <v>160395216</v>
      </c>
      <c r="D51" s="4">
        <v>72600962</v>
      </c>
      <c r="E51" s="4">
        <v>13251357</v>
      </c>
      <c r="F51" s="4">
        <f t="shared" si="3"/>
        <v>74542897</v>
      </c>
      <c r="G51" s="4">
        <v>2533152</v>
      </c>
      <c r="H51" s="5">
        <f t="shared" si="4"/>
        <v>1.5793189243250249E-2</v>
      </c>
      <c r="I51" s="5">
        <f t="shared" si="5"/>
        <v>3.3982473205998419E-2</v>
      </c>
    </row>
    <row r="52" spans="1:9" s="16" customFormat="1" ht="12" customHeight="1">
      <c r="A52" s="20"/>
      <c r="B52" s="2"/>
      <c r="C52" s="17"/>
      <c r="D52" s="17"/>
      <c r="E52" s="17"/>
      <c r="F52" s="4"/>
      <c r="G52" s="18"/>
      <c r="H52" s="5"/>
      <c r="I52" s="5"/>
    </row>
    <row r="53" spans="1:9" s="16" customFormat="1" ht="12" customHeight="1">
      <c r="A53" s="1"/>
      <c r="B53" s="11" t="s">
        <v>29</v>
      </c>
      <c r="C53" s="12">
        <f>SUM(C33:C51)</f>
        <v>11111622852</v>
      </c>
      <c r="D53" s="12">
        <f>SUM(D33:D51)</f>
        <v>4064350856</v>
      </c>
      <c r="E53" s="12">
        <f>SUM(E33:E51)</f>
        <v>1843077662</v>
      </c>
      <c r="F53" s="12">
        <f>SUM(F33:F51)</f>
        <v>5204194334</v>
      </c>
      <c r="G53" s="12">
        <f>SUM(G33:G51)</f>
        <v>265382993</v>
      </c>
      <c r="H53" s="13">
        <f>G53/C53</f>
        <v>2.3883369381299084E-2</v>
      </c>
      <c r="I53" s="13">
        <f>G53/F53</f>
        <v>5.0994059016244264E-2</v>
      </c>
    </row>
    <row r="54" spans="1:9" s="16" customFormat="1" ht="12.75" customHeight="1">
      <c r="A54" s="1"/>
      <c r="B54" s="6"/>
      <c r="C54" s="4"/>
      <c r="D54" s="4"/>
      <c r="E54" s="4"/>
      <c r="F54" s="4"/>
      <c r="G54" s="4"/>
      <c r="H54" s="5"/>
      <c r="I54" s="5"/>
    </row>
    <row r="55" spans="1:9" s="16" customFormat="1" ht="12.5">
      <c r="A55" s="412" t="s">
        <v>0</v>
      </c>
      <c r="B55" s="413" t="s">
        <v>69</v>
      </c>
      <c r="C55" s="413"/>
      <c r="D55" s="413"/>
      <c r="E55" s="413"/>
      <c r="F55" s="413"/>
      <c r="G55" s="413"/>
      <c r="H55" s="413"/>
      <c r="I55" s="413"/>
    </row>
    <row r="56" spans="1:9" s="16" customFormat="1" ht="12" customHeight="1">
      <c r="A56" s="412"/>
      <c r="B56" s="413" t="s">
        <v>120</v>
      </c>
      <c r="C56" s="413"/>
      <c r="D56" s="413"/>
      <c r="E56" s="413"/>
      <c r="F56" s="413"/>
      <c r="G56" s="413"/>
      <c r="H56" s="413"/>
      <c r="I56" s="413"/>
    </row>
    <row r="57" spans="1:9" ht="12" customHeight="1">
      <c r="A57" s="10"/>
      <c r="B57" s="415" t="s">
        <v>1</v>
      </c>
      <c r="C57" s="415"/>
      <c r="D57" s="415"/>
      <c r="E57" s="415"/>
      <c r="F57" s="415"/>
      <c r="G57" s="415"/>
      <c r="H57" s="415"/>
      <c r="I57" s="415"/>
    </row>
    <row r="58" spans="1:9" ht="12" customHeight="1">
      <c r="A58" s="10"/>
      <c r="B58" s="9"/>
      <c r="C58" s="416" t="s">
        <v>90</v>
      </c>
      <c r="D58" s="416" t="s">
        <v>91</v>
      </c>
      <c r="E58" s="416" t="s">
        <v>92</v>
      </c>
      <c r="F58" s="416" t="s">
        <v>93</v>
      </c>
      <c r="G58" s="418" t="s">
        <v>2</v>
      </c>
      <c r="H58" s="418"/>
      <c r="I58" s="418"/>
    </row>
    <row r="59" spans="1:9" ht="12" customHeight="1">
      <c r="A59" s="10"/>
      <c r="B59" s="9"/>
      <c r="C59" s="417"/>
      <c r="D59" s="417"/>
      <c r="E59" s="417" t="s">
        <v>4</v>
      </c>
      <c r="F59" s="417"/>
      <c r="G59" s="416" t="s">
        <v>94</v>
      </c>
      <c r="H59" s="416" t="s">
        <v>95</v>
      </c>
      <c r="I59" s="416" t="s">
        <v>96</v>
      </c>
    </row>
    <row r="60" spans="1:9" ht="12" customHeight="1">
      <c r="A60" s="10" t="s">
        <v>3</v>
      </c>
      <c r="B60" s="9"/>
      <c r="C60" s="417"/>
      <c r="D60" s="417"/>
      <c r="E60" s="417" t="s">
        <v>5</v>
      </c>
      <c r="F60" s="417" t="s">
        <v>6</v>
      </c>
      <c r="G60" s="416"/>
      <c r="H60" s="416"/>
      <c r="I60" s="416"/>
    </row>
    <row r="61" spans="1:9" ht="12" customHeight="1">
      <c r="A61" s="10" t="s">
        <v>98</v>
      </c>
      <c r="B61" s="10" t="s">
        <v>74</v>
      </c>
      <c r="C61" s="417"/>
      <c r="D61" s="417"/>
      <c r="E61" s="417" t="s">
        <v>7</v>
      </c>
      <c r="F61" s="417" t="s">
        <v>7</v>
      </c>
      <c r="G61" s="416"/>
      <c r="H61" s="416"/>
      <c r="I61" s="416"/>
    </row>
    <row r="62" spans="1:9" s="16" customFormat="1" ht="12" customHeight="1">
      <c r="A62" s="1"/>
      <c r="B62" s="14" t="s">
        <v>79</v>
      </c>
      <c r="C62" s="4"/>
      <c r="D62" s="4"/>
      <c r="E62" s="4"/>
      <c r="F62" s="4"/>
      <c r="G62" s="4"/>
      <c r="H62" s="7"/>
      <c r="I62" s="7"/>
    </row>
    <row r="63" spans="1:9" s="16" customFormat="1" ht="12" customHeight="1">
      <c r="A63" s="22">
        <v>197</v>
      </c>
      <c r="B63" s="2" t="s">
        <v>30</v>
      </c>
      <c r="C63" s="4">
        <v>281506184</v>
      </c>
      <c r="D63" s="4">
        <v>98509737</v>
      </c>
      <c r="E63" s="4">
        <v>18955820</v>
      </c>
      <c r="F63" s="4">
        <f t="shared" ref="F63:F76" si="6">C63-D63-E63</f>
        <v>164040627</v>
      </c>
      <c r="G63" s="4">
        <v>2732726</v>
      </c>
      <c r="H63" s="5">
        <f t="shared" ref="H63:H76" si="7">G63/C63</f>
        <v>9.7075167627578649E-3</v>
      </c>
      <c r="I63" s="5">
        <f t="shared" ref="I63:I76" si="8">G63/F63</f>
        <v>1.6658836594181027E-2</v>
      </c>
    </row>
    <row r="64" spans="1:9" s="16" customFormat="1" ht="12" customHeight="1">
      <c r="A64" s="22">
        <v>63</v>
      </c>
      <c r="B64" s="2" t="s">
        <v>31</v>
      </c>
      <c r="C64" s="4">
        <v>300343183</v>
      </c>
      <c r="D64" s="4">
        <v>121151464</v>
      </c>
      <c r="E64" s="4">
        <v>54896783</v>
      </c>
      <c r="F64" s="4">
        <f t="shared" si="6"/>
        <v>124294936</v>
      </c>
      <c r="G64" s="4">
        <v>2563330</v>
      </c>
      <c r="H64" s="5">
        <f t="shared" si="7"/>
        <v>8.5346701543081143E-3</v>
      </c>
      <c r="I64" s="5">
        <f t="shared" si="8"/>
        <v>2.062296407634821E-2</v>
      </c>
    </row>
    <row r="65" spans="1:9" s="16" customFormat="1" ht="12" customHeight="1">
      <c r="A65" s="20">
        <v>8</v>
      </c>
      <c r="B65" s="2" t="s">
        <v>97</v>
      </c>
      <c r="C65" s="4">
        <v>26672556</v>
      </c>
      <c r="D65" s="4">
        <v>9859589</v>
      </c>
      <c r="E65" s="4">
        <v>4882120</v>
      </c>
      <c r="F65" s="4">
        <f t="shared" si="6"/>
        <v>11930847</v>
      </c>
      <c r="G65" s="4">
        <v>1005149</v>
      </c>
      <c r="H65" s="5">
        <f t="shared" si="7"/>
        <v>3.7684764819689569E-2</v>
      </c>
      <c r="I65" s="5">
        <f t="shared" si="8"/>
        <v>8.4247916346592996E-2</v>
      </c>
    </row>
    <row r="66" spans="1:9" s="16" customFormat="1" ht="12" customHeight="1">
      <c r="A66" s="20">
        <v>208</v>
      </c>
      <c r="B66" s="6" t="s">
        <v>78</v>
      </c>
      <c r="C66" s="4">
        <v>439697842</v>
      </c>
      <c r="D66" s="4">
        <v>138751812</v>
      </c>
      <c r="E66" s="4">
        <v>103739086</v>
      </c>
      <c r="F66" s="4">
        <f t="shared" si="6"/>
        <v>197206944</v>
      </c>
      <c r="G66" s="4">
        <v>22171861</v>
      </c>
      <c r="H66" s="5">
        <f t="shared" si="7"/>
        <v>5.0425221327331418E-2</v>
      </c>
      <c r="I66" s="5">
        <f t="shared" si="8"/>
        <v>0.11242941323607752</v>
      </c>
    </row>
    <row r="67" spans="1:9" s="16" customFormat="1" ht="12" customHeight="1">
      <c r="A67" s="20">
        <v>186</v>
      </c>
      <c r="B67" s="2" t="s">
        <v>110</v>
      </c>
      <c r="C67" s="4">
        <v>18728261</v>
      </c>
      <c r="D67" s="4">
        <v>5981036</v>
      </c>
      <c r="E67" s="4">
        <v>4636986</v>
      </c>
      <c r="F67" s="4">
        <f t="shared" si="6"/>
        <v>8110239</v>
      </c>
      <c r="G67" s="4">
        <v>495725</v>
      </c>
      <c r="H67" s="5">
        <f t="shared" si="7"/>
        <v>2.6469355590462991E-2</v>
      </c>
      <c r="I67" s="5">
        <f t="shared" si="8"/>
        <v>6.1123352838307228E-2</v>
      </c>
    </row>
    <row r="68" spans="1:9" s="16" customFormat="1" ht="12" customHeight="1">
      <c r="A68" s="20">
        <v>152</v>
      </c>
      <c r="B68" s="2" t="s">
        <v>32</v>
      </c>
      <c r="C68" s="4">
        <v>131579937</v>
      </c>
      <c r="D68" s="4">
        <v>55006376</v>
      </c>
      <c r="E68" s="4">
        <v>24116744</v>
      </c>
      <c r="F68" s="4">
        <f t="shared" si="6"/>
        <v>52456817</v>
      </c>
      <c r="G68" s="4">
        <v>3702748</v>
      </c>
      <c r="H68" s="5">
        <f t="shared" si="7"/>
        <v>2.8140673148369117E-2</v>
      </c>
      <c r="I68" s="5">
        <f t="shared" si="8"/>
        <v>7.0586593159093131E-2</v>
      </c>
    </row>
    <row r="69" spans="1:9" s="16" customFormat="1" ht="12" customHeight="1">
      <c r="A69" s="20">
        <v>173</v>
      </c>
      <c r="B69" s="2" t="s">
        <v>33</v>
      </c>
      <c r="C69" s="4">
        <v>23298867</v>
      </c>
      <c r="D69" s="4">
        <v>9153430</v>
      </c>
      <c r="E69" s="4">
        <v>3025026</v>
      </c>
      <c r="F69" s="4">
        <f t="shared" si="6"/>
        <v>11120411</v>
      </c>
      <c r="G69" s="4">
        <v>237472</v>
      </c>
      <c r="H69" s="5">
        <f t="shared" si="7"/>
        <v>1.0192426953636844E-2</v>
      </c>
      <c r="I69" s="5">
        <f t="shared" si="8"/>
        <v>2.1354606407982583E-2</v>
      </c>
    </row>
    <row r="70" spans="1:9" s="16" customFormat="1" ht="12" customHeight="1">
      <c r="A70" s="20">
        <v>79</v>
      </c>
      <c r="B70" s="2" t="s">
        <v>123</v>
      </c>
      <c r="C70" s="4">
        <v>8796712</v>
      </c>
      <c r="D70" s="4">
        <v>5620913</v>
      </c>
      <c r="E70" s="4">
        <v>559591</v>
      </c>
      <c r="F70" s="4">
        <f t="shared" si="6"/>
        <v>2616208</v>
      </c>
      <c r="G70" s="4">
        <v>180339</v>
      </c>
      <c r="H70" s="5">
        <f t="shared" si="7"/>
        <v>2.0500727999279732E-2</v>
      </c>
      <c r="I70" s="5">
        <f t="shared" si="8"/>
        <v>6.8931445817763726E-2</v>
      </c>
    </row>
    <row r="71" spans="1:9" s="16" customFormat="1" ht="12" customHeight="1">
      <c r="A71" s="22">
        <v>26</v>
      </c>
      <c r="B71" s="2" t="s">
        <v>34</v>
      </c>
      <c r="C71" s="4">
        <v>503483835</v>
      </c>
      <c r="D71" s="4">
        <v>228349323</v>
      </c>
      <c r="E71" s="4">
        <v>92775863</v>
      </c>
      <c r="F71" s="4">
        <f t="shared" si="6"/>
        <v>182358649</v>
      </c>
      <c r="G71" s="4">
        <v>22998163</v>
      </c>
      <c r="H71" s="5">
        <f t="shared" si="7"/>
        <v>4.5678056376924195E-2</v>
      </c>
      <c r="I71" s="5">
        <f t="shared" si="8"/>
        <v>0.1261150108652099</v>
      </c>
    </row>
    <row r="72" spans="1:9" s="16" customFormat="1" ht="12" customHeight="1">
      <c r="A72" s="23">
        <v>170</v>
      </c>
      <c r="B72" s="2" t="s">
        <v>114</v>
      </c>
      <c r="C72" s="4">
        <v>1373377134</v>
      </c>
      <c r="D72" s="4">
        <v>513068572</v>
      </c>
      <c r="E72" s="4">
        <v>230702247</v>
      </c>
      <c r="F72" s="4">
        <f t="shared" si="6"/>
        <v>629606315</v>
      </c>
      <c r="G72" s="4">
        <v>42530440</v>
      </c>
      <c r="H72" s="5">
        <f t="shared" si="7"/>
        <v>3.0967779313558891E-2</v>
      </c>
      <c r="I72" s="5">
        <f t="shared" si="8"/>
        <v>6.7550847230622199E-2</v>
      </c>
    </row>
    <row r="73" spans="1:9" s="16" customFormat="1" ht="12" customHeight="1">
      <c r="A73" s="20">
        <v>191</v>
      </c>
      <c r="B73" s="2" t="s">
        <v>35</v>
      </c>
      <c r="C73" s="4">
        <v>428688450</v>
      </c>
      <c r="D73" s="4">
        <v>211480710</v>
      </c>
      <c r="E73" s="4">
        <v>72420730</v>
      </c>
      <c r="F73" s="4">
        <f t="shared" si="6"/>
        <v>144787010</v>
      </c>
      <c r="G73" s="4">
        <v>22579090</v>
      </c>
      <c r="H73" s="5">
        <f t="shared" si="7"/>
        <v>5.267016174566868E-2</v>
      </c>
      <c r="I73" s="5">
        <f t="shared" si="8"/>
        <v>0.15594693197960233</v>
      </c>
    </row>
    <row r="74" spans="1:9" s="16" customFormat="1" ht="12" customHeight="1">
      <c r="A74" s="21">
        <v>159</v>
      </c>
      <c r="B74" s="2" t="s">
        <v>36</v>
      </c>
      <c r="C74" s="4">
        <v>1213772618</v>
      </c>
      <c r="D74" s="4">
        <v>581872420</v>
      </c>
      <c r="E74" s="4">
        <v>156016550</v>
      </c>
      <c r="F74" s="4">
        <f t="shared" si="6"/>
        <v>475883648</v>
      </c>
      <c r="G74" s="4">
        <v>45465269</v>
      </c>
      <c r="H74" s="5">
        <f t="shared" si="7"/>
        <v>3.7457814030205781E-2</v>
      </c>
      <c r="I74" s="5">
        <f t="shared" si="8"/>
        <v>9.5538624180673673E-2</v>
      </c>
    </row>
    <row r="75" spans="1:9" s="16" customFormat="1" ht="12" customHeight="1">
      <c r="A75" s="20">
        <v>96</v>
      </c>
      <c r="B75" s="2" t="s">
        <v>37</v>
      </c>
      <c r="C75" s="4">
        <v>25217537</v>
      </c>
      <c r="D75" s="4">
        <v>9209044</v>
      </c>
      <c r="E75" s="4">
        <v>5098637</v>
      </c>
      <c r="F75" s="4">
        <f t="shared" si="6"/>
        <v>10909856</v>
      </c>
      <c r="G75" s="4">
        <v>159269</v>
      </c>
      <c r="H75" s="5">
        <f t="shared" si="7"/>
        <v>6.3158031650751619E-3</v>
      </c>
      <c r="I75" s="5">
        <f t="shared" si="8"/>
        <v>1.4598634482434964E-2</v>
      </c>
    </row>
    <row r="76" spans="1:9" s="16" customFormat="1" ht="12" customHeight="1">
      <c r="A76" s="20">
        <v>56</v>
      </c>
      <c r="B76" s="2" t="s">
        <v>100</v>
      </c>
      <c r="C76" s="4">
        <v>18622440</v>
      </c>
      <c r="D76" s="4">
        <v>9929714</v>
      </c>
      <c r="E76" s="4">
        <v>2407325</v>
      </c>
      <c r="F76" s="4">
        <f t="shared" si="6"/>
        <v>6285401</v>
      </c>
      <c r="G76" s="4">
        <v>624592</v>
      </c>
      <c r="H76" s="5">
        <f t="shared" si="7"/>
        <v>3.3539750967112793E-2</v>
      </c>
      <c r="I76" s="5">
        <f t="shared" si="8"/>
        <v>9.9371861874842995E-2</v>
      </c>
    </row>
    <row r="77" spans="1:9" s="16" customFormat="1" ht="12" customHeight="1">
      <c r="A77" s="1"/>
      <c r="B77" s="7"/>
      <c r="C77" s="4"/>
      <c r="D77" s="4"/>
      <c r="E77" s="4"/>
      <c r="F77" s="4"/>
      <c r="G77" s="4"/>
      <c r="H77" s="7"/>
      <c r="I77" s="7"/>
    </row>
    <row r="78" spans="1:9" s="16" customFormat="1" ht="12" customHeight="1">
      <c r="A78" s="1"/>
      <c r="B78" s="11" t="s">
        <v>38</v>
      </c>
      <c r="C78" s="12">
        <f>SUM(C63:C76)</f>
        <v>4793785556</v>
      </c>
      <c r="D78" s="12">
        <f>SUM(D63:D76)</f>
        <v>1997944140</v>
      </c>
      <c r="E78" s="12">
        <f>SUM(E63:E76)</f>
        <v>774233508</v>
      </c>
      <c r="F78" s="12">
        <f>SUM(F63:F76)</f>
        <v>2021607908</v>
      </c>
      <c r="G78" s="12">
        <f>SUM(G63:G76)</f>
        <v>167446173</v>
      </c>
      <c r="H78" s="13">
        <f>G78/C78</f>
        <v>3.4929842197555322E-2</v>
      </c>
      <c r="I78" s="13">
        <f>G78/F78</f>
        <v>8.2828214282984494E-2</v>
      </c>
    </row>
    <row r="79" spans="1:9" s="16" customFormat="1" ht="12" customHeight="1">
      <c r="A79" s="1"/>
      <c r="B79" s="7"/>
      <c r="C79" s="4"/>
      <c r="D79" s="4"/>
      <c r="E79" s="4"/>
      <c r="F79" s="4"/>
      <c r="G79" s="4"/>
      <c r="H79" s="7"/>
      <c r="I79" s="7"/>
    </row>
    <row r="80" spans="1:9" s="16" customFormat="1" ht="12" customHeight="1">
      <c r="A80" s="1"/>
      <c r="B80" s="14" t="s">
        <v>68</v>
      </c>
      <c r="C80" s="4"/>
      <c r="D80" s="4"/>
      <c r="E80" s="4"/>
      <c r="F80" s="4"/>
      <c r="G80" s="4"/>
      <c r="H80" s="7"/>
      <c r="I80" s="7"/>
    </row>
    <row r="81" spans="1:9" s="16" customFormat="1" ht="12" customHeight="1">
      <c r="A81" s="24">
        <v>158</v>
      </c>
      <c r="B81" s="2" t="s">
        <v>102</v>
      </c>
      <c r="C81" s="4">
        <v>11190854</v>
      </c>
      <c r="D81" s="4">
        <v>5879683</v>
      </c>
      <c r="E81" s="4">
        <v>376061</v>
      </c>
      <c r="F81" s="4">
        <f t="shared" ref="F81:F101" si="9">C81-D81-E81</f>
        <v>4935110</v>
      </c>
      <c r="G81" s="4">
        <v>513351</v>
      </c>
      <c r="H81" s="5">
        <f t="shared" ref="H81:H101" si="10">G81/C81</f>
        <v>4.5872370419630173E-2</v>
      </c>
      <c r="I81" s="5">
        <f t="shared" ref="I81:I101" si="11">G81/F81</f>
        <v>0.10402017381578121</v>
      </c>
    </row>
    <row r="82" spans="1:9" s="16" customFormat="1" ht="12" customHeight="1">
      <c r="A82" s="25">
        <v>168</v>
      </c>
      <c r="B82" s="2" t="s">
        <v>39</v>
      </c>
      <c r="C82" s="4">
        <v>344305945</v>
      </c>
      <c r="D82" s="4">
        <v>178852536</v>
      </c>
      <c r="E82" s="4">
        <v>52903491</v>
      </c>
      <c r="F82" s="4">
        <f t="shared" si="9"/>
        <v>112549918</v>
      </c>
      <c r="G82" s="4">
        <v>6792872</v>
      </c>
      <c r="H82" s="5">
        <f t="shared" si="10"/>
        <v>1.9729174295843192E-2</v>
      </c>
      <c r="I82" s="5">
        <f t="shared" si="11"/>
        <v>6.0354304300781453E-2</v>
      </c>
    </row>
    <row r="83" spans="1:9" s="16" customFormat="1" ht="12" customHeight="1">
      <c r="A83" s="25">
        <v>45</v>
      </c>
      <c r="B83" s="2" t="s">
        <v>40</v>
      </c>
      <c r="C83" s="4">
        <v>18324001</v>
      </c>
      <c r="D83" s="4">
        <v>7126149</v>
      </c>
      <c r="E83" s="4">
        <v>5509916</v>
      </c>
      <c r="F83" s="4">
        <f t="shared" si="9"/>
        <v>5687936</v>
      </c>
      <c r="G83" s="4">
        <v>121184</v>
      </c>
      <c r="H83" s="5">
        <f t="shared" si="10"/>
        <v>6.6134028261622558E-3</v>
      </c>
      <c r="I83" s="5">
        <f t="shared" si="11"/>
        <v>2.1305443661813354E-2</v>
      </c>
    </row>
    <row r="84" spans="1:9" s="16" customFormat="1" ht="12" customHeight="1">
      <c r="A84" s="25">
        <v>150</v>
      </c>
      <c r="B84" s="2" t="s">
        <v>41</v>
      </c>
      <c r="C84" s="4">
        <v>25706776</v>
      </c>
      <c r="D84" s="4">
        <v>8332158</v>
      </c>
      <c r="E84" s="4">
        <v>6711860</v>
      </c>
      <c r="F84" s="4">
        <f t="shared" si="9"/>
        <v>10662758</v>
      </c>
      <c r="G84" s="4">
        <v>299325</v>
      </c>
      <c r="H84" s="5">
        <f t="shared" si="10"/>
        <v>1.1643817178785858E-2</v>
      </c>
      <c r="I84" s="5">
        <f t="shared" si="11"/>
        <v>2.8072005385473438E-2</v>
      </c>
    </row>
    <row r="85" spans="1:9" s="16" customFormat="1" ht="12" customHeight="1">
      <c r="A85" s="24">
        <v>161</v>
      </c>
      <c r="B85" s="2" t="s">
        <v>42</v>
      </c>
      <c r="C85" s="4">
        <v>639818442</v>
      </c>
      <c r="D85" s="4">
        <v>254952815</v>
      </c>
      <c r="E85" s="4">
        <v>94550341</v>
      </c>
      <c r="F85" s="4">
        <f t="shared" si="9"/>
        <v>290315286</v>
      </c>
      <c r="G85" s="4">
        <v>21355586</v>
      </c>
      <c r="H85" s="5">
        <f t="shared" si="10"/>
        <v>3.3377571820600943E-2</v>
      </c>
      <c r="I85" s="5">
        <f t="shared" si="11"/>
        <v>7.3559977823558345E-2</v>
      </c>
    </row>
    <row r="86" spans="1:9" s="16" customFormat="1" ht="12" customHeight="1">
      <c r="A86" s="24">
        <v>39</v>
      </c>
      <c r="B86" s="2" t="s">
        <v>43</v>
      </c>
      <c r="C86" s="4">
        <v>299529206</v>
      </c>
      <c r="D86" s="4">
        <v>100438788</v>
      </c>
      <c r="E86" s="4">
        <v>67764752</v>
      </c>
      <c r="F86" s="4">
        <f t="shared" si="9"/>
        <v>131325666</v>
      </c>
      <c r="G86" s="4">
        <v>6609228</v>
      </c>
      <c r="H86" s="5">
        <f t="shared" si="10"/>
        <v>2.206538750681962E-2</v>
      </c>
      <c r="I86" s="5">
        <f t="shared" si="11"/>
        <v>5.0327009192551897E-2</v>
      </c>
    </row>
    <row r="87" spans="1:9" s="16" customFormat="1" ht="12" customHeight="1">
      <c r="A87" s="25">
        <v>140</v>
      </c>
      <c r="B87" s="2" t="s">
        <v>119</v>
      </c>
      <c r="C87" s="4">
        <v>89049477</v>
      </c>
      <c r="D87" s="4">
        <v>28842036</v>
      </c>
      <c r="E87" s="4">
        <v>10381857</v>
      </c>
      <c r="F87" s="4">
        <f t="shared" si="9"/>
        <v>49825584</v>
      </c>
      <c r="G87" s="4">
        <v>1789011</v>
      </c>
      <c r="H87" s="5">
        <f t="shared" si="10"/>
        <v>2.0090078687379602E-2</v>
      </c>
      <c r="I87" s="5">
        <f t="shared" si="11"/>
        <v>3.590546976830216E-2</v>
      </c>
    </row>
    <row r="88" spans="1:9" s="16" customFormat="1" ht="12" customHeight="1">
      <c r="A88" s="25">
        <v>165</v>
      </c>
      <c r="B88" s="2" t="s">
        <v>44</v>
      </c>
      <c r="C88" s="4">
        <v>26941521</v>
      </c>
      <c r="D88" s="4">
        <v>10852436</v>
      </c>
      <c r="E88" s="4">
        <v>2246463</v>
      </c>
      <c r="F88" s="4">
        <f t="shared" si="9"/>
        <v>13842622</v>
      </c>
      <c r="G88" s="4">
        <v>141400</v>
      </c>
      <c r="H88" s="5">
        <f t="shared" si="10"/>
        <v>5.2484044980237012E-3</v>
      </c>
      <c r="I88" s="5">
        <f t="shared" si="11"/>
        <v>1.0214827797797267E-2</v>
      </c>
    </row>
    <row r="89" spans="1:9" s="16" customFormat="1" ht="12" customHeight="1">
      <c r="A89" s="26">
        <v>915</v>
      </c>
      <c r="B89" s="6" t="s">
        <v>45</v>
      </c>
      <c r="C89" s="4">
        <v>25254669</v>
      </c>
      <c r="D89" s="4">
        <v>5758115</v>
      </c>
      <c r="E89" s="4">
        <v>11611528</v>
      </c>
      <c r="F89" s="4">
        <f t="shared" si="9"/>
        <v>7885026</v>
      </c>
      <c r="G89" s="4">
        <v>196749</v>
      </c>
      <c r="H89" s="5">
        <f t="shared" si="10"/>
        <v>7.7905990373502813E-3</v>
      </c>
      <c r="I89" s="5">
        <f t="shared" si="11"/>
        <v>2.4952232243749102E-2</v>
      </c>
    </row>
    <row r="90" spans="1:9" s="16" customFormat="1" ht="12" customHeight="1">
      <c r="A90" s="26">
        <v>22</v>
      </c>
      <c r="B90" s="2" t="s">
        <v>46</v>
      </c>
      <c r="C90" s="4">
        <v>203673347</v>
      </c>
      <c r="D90" s="4">
        <v>65709706</v>
      </c>
      <c r="E90" s="4">
        <v>44809024</v>
      </c>
      <c r="F90" s="4">
        <f t="shared" si="9"/>
        <v>93154617</v>
      </c>
      <c r="G90" s="4">
        <v>4162197</v>
      </c>
      <c r="H90" s="5">
        <f t="shared" si="10"/>
        <v>2.0435648852964547E-2</v>
      </c>
      <c r="I90" s="5">
        <f t="shared" si="11"/>
        <v>4.4680522920297124E-2</v>
      </c>
    </row>
    <row r="91" spans="1:9" s="16" customFormat="1" ht="12" customHeight="1">
      <c r="A91" s="25">
        <v>147</v>
      </c>
      <c r="B91" s="2" t="s">
        <v>47</v>
      </c>
      <c r="C91" s="4">
        <v>53771282</v>
      </c>
      <c r="D91" s="4">
        <v>19242323</v>
      </c>
      <c r="E91" s="4">
        <v>14038190</v>
      </c>
      <c r="F91" s="4">
        <f t="shared" si="9"/>
        <v>20490769</v>
      </c>
      <c r="G91" s="4">
        <v>1194922</v>
      </c>
      <c r="H91" s="5">
        <f t="shared" si="10"/>
        <v>2.2222308183018586E-2</v>
      </c>
      <c r="I91" s="5">
        <f t="shared" si="11"/>
        <v>5.8315136928243153E-2</v>
      </c>
    </row>
    <row r="92" spans="1:9" s="16" customFormat="1" ht="12" customHeight="1">
      <c r="A92" s="24">
        <v>107</v>
      </c>
      <c r="B92" s="2" t="s">
        <v>48</v>
      </c>
      <c r="C92" s="4">
        <v>28375966</v>
      </c>
      <c r="D92" s="4">
        <v>10478971</v>
      </c>
      <c r="E92" s="4">
        <v>8891450</v>
      </c>
      <c r="F92" s="4">
        <f t="shared" si="9"/>
        <v>9005545</v>
      </c>
      <c r="G92" s="4">
        <v>718133</v>
      </c>
      <c r="H92" s="5">
        <f t="shared" si="10"/>
        <v>2.5307790402624531E-2</v>
      </c>
      <c r="I92" s="5">
        <f t="shared" si="11"/>
        <v>7.9743424745531782E-2</v>
      </c>
    </row>
    <row r="93" spans="1:9" s="16" customFormat="1" ht="12" customHeight="1">
      <c r="A93" s="24">
        <v>23</v>
      </c>
      <c r="B93" s="2" t="s">
        <v>49</v>
      </c>
      <c r="C93" s="4">
        <v>24261431</v>
      </c>
      <c r="D93" s="4">
        <v>7689300</v>
      </c>
      <c r="E93" s="4">
        <v>2898688</v>
      </c>
      <c r="F93" s="4">
        <f t="shared" si="9"/>
        <v>13673443</v>
      </c>
      <c r="G93" s="4">
        <v>535743</v>
      </c>
      <c r="H93" s="5">
        <f t="shared" si="10"/>
        <v>2.2082085759904269E-2</v>
      </c>
      <c r="I93" s="5">
        <f t="shared" si="11"/>
        <v>3.9181280091634567E-2</v>
      </c>
    </row>
    <row r="94" spans="1:9" s="16" customFormat="1" ht="12" customHeight="1">
      <c r="A94" s="24">
        <v>46</v>
      </c>
      <c r="B94" s="2" t="s">
        <v>124</v>
      </c>
      <c r="C94" s="4">
        <v>49092632</v>
      </c>
      <c r="D94" s="4">
        <v>15064263</v>
      </c>
      <c r="E94" s="4">
        <v>15941278</v>
      </c>
      <c r="F94" s="4">
        <f t="shared" si="9"/>
        <v>18087091</v>
      </c>
      <c r="G94" s="4">
        <v>853520</v>
      </c>
      <c r="H94" s="5">
        <f t="shared" si="10"/>
        <v>1.7385908337528126E-2</v>
      </c>
      <c r="I94" s="5">
        <f t="shared" si="11"/>
        <v>4.7189456834158684E-2</v>
      </c>
    </row>
    <row r="95" spans="1:9" s="16" customFormat="1" ht="12" customHeight="1">
      <c r="A95" s="25">
        <v>129</v>
      </c>
      <c r="B95" s="2" t="s">
        <v>50</v>
      </c>
      <c r="C95" s="4">
        <v>12937236</v>
      </c>
      <c r="D95" s="4">
        <v>3594977</v>
      </c>
      <c r="E95" s="4">
        <v>2283711</v>
      </c>
      <c r="F95" s="4">
        <f t="shared" si="9"/>
        <v>7058548</v>
      </c>
      <c r="G95" s="4">
        <v>162641</v>
      </c>
      <c r="H95" s="5">
        <f t="shared" si="10"/>
        <v>1.2571541556480843E-2</v>
      </c>
      <c r="I95" s="5">
        <f t="shared" si="11"/>
        <v>2.3041707727991648E-2</v>
      </c>
    </row>
    <row r="96" spans="1:9" s="16" customFormat="1" ht="12" customHeight="1">
      <c r="A96" s="25">
        <v>78</v>
      </c>
      <c r="B96" s="2" t="s">
        <v>51</v>
      </c>
      <c r="C96" s="4">
        <v>117407489</v>
      </c>
      <c r="D96" s="4">
        <v>36525527</v>
      </c>
      <c r="E96" s="4">
        <v>14503267</v>
      </c>
      <c r="F96" s="4">
        <f t="shared" si="9"/>
        <v>66378695</v>
      </c>
      <c r="G96" s="4">
        <v>3144385</v>
      </c>
      <c r="H96" s="5">
        <f t="shared" si="10"/>
        <v>2.678180946361948E-2</v>
      </c>
      <c r="I96" s="5">
        <f t="shared" si="11"/>
        <v>4.7370394973869252E-2</v>
      </c>
    </row>
    <row r="97" spans="1:9" s="16" customFormat="1" ht="12" customHeight="1">
      <c r="A97" s="27">
        <v>198</v>
      </c>
      <c r="B97" s="2" t="s">
        <v>52</v>
      </c>
      <c r="C97" s="4">
        <v>74388107</v>
      </c>
      <c r="D97" s="4">
        <v>16988504</v>
      </c>
      <c r="E97" s="4">
        <v>27467598</v>
      </c>
      <c r="F97" s="4">
        <f t="shared" si="9"/>
        <v>29932005</v>
      </c>
      <c r="G97" s="4">
        <v>1417611</v>
      </c>
      <c r="H97" s="5">
        <f t="shared" si="10"/>
        <v>1.9056957585975403E-2</v>
      </c>
      <c r="I97" s="5">
        <f t="shared" si="11"/>
        <v>4.7361043805785812E-2</v>
      </c>
    </row>
    <row r="98" spans="1:9" s="16" customFormat="1" ht="12" customHeight="1">
      <c r="A98" s="24">
        <v>199</v>
      </c>
      <c r="B98" s="6" t="s">
        <v>71</v>
      </c>
      <c r="C98" s="4">
        <v>72936502</v>
      </c>
      <c r="D98" s="4">
        <v>9817090</v>
      </c>
      <c r="E98" s="4">
        <v>23860605</v>
      </c>
      <c r="F98" s="4">
        <f t="shared" si="9"/>
        <v>39258807</v>
      </c>
      <c r="G98" s="4">
        <v>1110052</v>
      </c>
      <c r="H98" s="5">
        <f t="shared" si="10"/>
        <v>1.5219430183257212E-2</v>
      </c>
      <c r="I98" s="5">
        <f t="shared" si="11"/>
        <v>2.8275235159336349E-2</v>
      </c>
    </row>
    <row r="99" spans="1:9" s="16" customFormat="1" ht="12" customHeight="1">
      <c r="A99" s="27">
        <v>205</v>
      </c>
      <c r="B99" s="6" t="s">
        <v>67</v>
      </c>
      <c r="C99" s="4">
        <v>140749629</v>
      </c>
      <c r="D99" s="4">
        <v>52748088</v>
      </c>
      <c r="E99" s="4">
        <v>16720040</v>
      </c>
      <c r="F99" s="4">
        <f t="shared" si="9"/>
        <v>71281501</v>
      </c>
      <c r="G99" s="4">
        <v>1506724</v>
      </c>
      <c r="H99" s="5">
        <f t="shared" si="10"/>
        <v>1.0704994469292704E-2</v>
      </c>
      <c r="I99" s="5">
        <f t="shared" si="11"/>
        <v>2.113765814218755E-2</v>
      </c>
    </row>
    <row r="100" spans="1:9" s="16" customFormat="1" ht="12" customHeight="1">
      <c r="A100" s="28">
        <v>102</v>
      </c>
      <c r="B100" s="6" t="s">
        <v>72</v>
      </c>
      <c r="C100" s="4">
        <v>373462781</v>
      </c>
      <c r="D100" s="4">
        <v>139489603</v>
      </c>
      <c r="E100" s="4">
        <v>48974288</v>
      </c>
      <c r="F100" s="4">
        <f t="shared" si="9"/>
        <v>184998890</v>
      </c>
      <c r="G100" s="4">
        <v>3603008</v>
      </c>
      <c r="H100" s="5">
        <f t="shared" si="10"/>
        <v>9.6475691375521571E-3</v>
      </c>
      <c r="I100" s="5">
        <f t="shared" si="11"/>
        <v>1.9475835773933563E-2</v>
      </c>
    </row>
    <row r="101" spans="1:9" s="16" customFormat="1" ht="12" customHeight="1">
      <c r="A101" s="27">
        <v>58</v>
      </c>
      <c r="B101" s="2" t="s">
        <v>53</v>
      </c>
      <c r="C101" s="4">
        <v>692782327</v>
      </c>
      <c r="D101" s="4">
        <v>273056206</v>
      </c>
      <c r="E101" s="4">
        <v>139286251</v>
      </c>
      <c r="F101" s="4">
        <f t="shared" si="9"/>
        <v>280439870</v>
      </c>
      <c r="G101" s="4">
        <v>15361404</v>
      </c>
      <c r="H101" s="5">
        <f t="shared" si="10"/>
        <v>2.2173492887037807E-2</v>
      </c>
      <c r="I101" s="5">
        <f t="shared" si="11"/>
        <v>5.4776105836876907E-2</v>
      </c>
    </row>
    <row r="102" spans="1:9" s="16" customFormat="1" ht="12" customHeight="1">
      <c r="A102" s="23"/>
      <c r="B102" s="2"/>
      <c r="C102" s="17"/>
      <c r="D102" s="17"/>
      <c r="E102" s="17"/>
      <c r="F102" s="4"/>
      <c r="G102" s="18"/>
      <c r="H102" s="5"/>
      <c r="I102" s="5"/>
    </row>
    <row r="103" spans="1:9" s="16" customFormat="1" ht="12" customHeight="1">
      <c r="A103" s="1"/>
      <c r="B103" s="11" t="s">
        <v>54</v>
      </c>
      <c r="C103" s="12">
        <f>SUM(C81:C101)</f>
        <v>3323959620</v>
      </c>
      <c r="D103" s="12">
        <f>SUM(D81:D101)</f>
        <v>1251439274</v>
      </c>
      <c r="E103" s="12">
        <f>SUM(E81:E101)</f>
        <v>611730659</v>
      </c>
      <c r="F103" s="12">
        <f>SUM(F81:F101)</f>
        <v>1460789687</v>
      </c>
      <c r="G103" s="12">
        <f>SUM(G81:G101)</f>
        <v>71589046</v>
      </c>
      <c r="H103" s="13">
        <f>G103/C103</f>
        <v>2.1537279084034119E-2</v>
      </c>
      <c r="I103" s="13">
        <f>G103/F103</f>
        <v>4.9007086124095836E-2</v>
      </c>
    </row>
    <row r="104" spans="1:9" s="16" customFormat="1" ht="12" customHeight="1">
      <c r="A104" s="20"/>
      <c r="B104" s="19"/>
      <c r="C104" s="19"/>
      <c r="D104" s="19"/>
      <c r="E104" s="19"/>
      <c r="F104" s="19"/>
      <c r="G104" s="19"/>
      <c r="H104" s="19"/>
      <c r="I104" s="19"/>
    </row>
    <row r="105" spans="1:9" s="16" customFormat="1" ht="12.5">
      <c r="A105" s="412" t="s">
        <v>0</v>
      </c>
      <c r="B105" s="413" t="s">
        <v>69</v>
      </c>
      <c r="C105" s="413"/>
      <c r="D105" s="413"/>
      <c r="E105" s="413"/>
      <c r="F105" s="413"/>
      <c r="G105" s="413"/>
      <c r="H105" s="413"/>
      <c r="I105" s="413"/>
    </row>
    <row r="106" spans="1:9" s="16" customFormat="1" ht="12" customHeight="1">
      <c r="A106" s="412"/>
      <c r="B106" s="413" t="s">
        <v>120</v>
      </c>
      <c r="C106" s="413"/>
      <c r="D106" s="413"/>
      <c r="E106" s="413"/>
      <c r="F106" s="413"/>
      <c r="G106" s="413"/>
      <c r="H106" s="413"/>
      <c r="I106" s="413"/>
    </row>
    <row r="107" spans="1:9" ht="12" customHeight="1">
      <c r="A107" s="10"/>
      <c r="B107" s="415" t="s">
        <v>1</v>
      </c>
      <c r="C107" s="415"/>
      <c r="D107" s="415"/>
      <c r="E107" s="415"/>
      <c r="F107" s="415"/>
      <c r="G107" s="415"/>
      <c r="H107" s="415"/>
      <c r="I107" s="415"/>
    </row>
    <row r="108" spans="1:9" ht="12" customHeight="1">
      <c r="A108" s="10"/>
      <c r="B108" s="9"/>
      <c r="C108" s="416" t="s">
        <v>90</v>
      </c>
      <c r="D108" s="416" t="s">
        <v>91</v>
      </c>
      <c r="E108" s="416" t="s">
        <v>92</v>
      </c>
      <c r="F108" s="416" t="s">
        <v>93</v>
      </c>
      <c r="G108" s="418" t="s">
        <v>2</v>
      </c>
      <c r="H108" s="418"/>
      <c r="I108" s="418"/>
    </row>
    <row r="109" spans="1:9" ht="12" customHeight="1">
      <c r="A109" s="10"/>
      <c r="B109" s="9"/>
      <c r="C109" s="417"/>
      <c r="D109" s="417"/>
      <c r="E109" s="417" t="s">
        <v>4</v>
      </c>
      <c r="F109" s="417"/>
      <c r="G109" s="416" t="s">
        <v>94</v>
      </c>
      <c r="H109" s="416" t="s">
        <v>95</v>
      </c>
      <c r="I109" s="416" t="s">
        <v>96</v>
      </c>
    </row>
    <row r="110" spans="1:9" ht="12" customHeight="1">
      <c r="A110" s="10" t="s">
        <v>3</v>
      </c>
      <c r="B110" s="9"/>
      <c r="C110" s="417"/>
      <c r="D110" s="417"/>
      <c r="E110" s="417" t="s">
        <v>5</v>
      </c>
      <c r="F110" s="417" t="s">
        <v>6</v>
      </c>
      <c r="G110" s="416"/>
      <c r="H110" s="416"/>
      <c r="I110" s="416"/>
    </row>
    <row r="111" spans="1:9" ht="12" customHeight="1">
      <c r="A111" s="10" t="s">
        <v>98</v>
      </c>
      <c r="B111" s="10" t="s">
        <v>74</v>
      </c>
      <c r="C111" s="417"/>
      <c r="D111" s="417"/>
      <c r="E111" s="417" t="s">
        <v>7</v>
      </c>
      <c r="F111" s="417" t="s">
        <v>7</v>
      </c>
      <c r="G111" s="416"/>
      <c r="H111" s="416"/>
      <c r="I111" s="416"/>
    </row>
    <row r="112" spans="1:9" s="16" customFormat="1" ht="12" customHeight="1">
      <c r="A112" s="1"/>
      <c r="B112" s="14" t="s">
        <v>108</v>
      </c>
      <c r="C112" s="4"/>
      <c r="D112" s="4"/>
      <c r="E112" s="4"/>
      <c r="F112" s="4"/>
      <c r="G112" s="4"/>
      <c r="H112" s="7"/>
      <c r="I112" s="7"/>
    </row>
    <row r="113" spans="1:9" s="16" customFormat="1" ht="12" customHeight="1">
      <c r="A113" s="25">
        <v>141</v>
      </c>
      <c r="B113" s="2" t="s">
        <v>55</v>
      </c>
      <c r="C113" s="4">
        <v>10505880</v>
      </c>
      <c r="D113" s="4">
        <v>4219095</v>
      </c>
      <c r="E113" s="4">
        <v>2355481</v>
      </c>
      <c r="F113" s="4">
        <f t="shared" ref="F113:F132" si="12">C113-D113-E113</f>
        <v>3931304</v>
      </c>
      <c r="G113" s="4">
        <v>44679</v>
      </c>
      <c r="H113" s="5">
        <f t="shared" ref="H113:H132" si="13">G113/C113</f>
        <v>4.2527613108088039E-3</v>
      </c>
      <c r="I113" s="5">
        <f t="shared" ref="I113:I132" si="14">G113/F113</f>
        <v>1.1364931330672979E-2</v>
      </c>
    </row>
    <row r="114" spans="1:9" s="16" customFormat="1" ht="12" customHeight="1">
      <c r="A114" s="25">
        <v>37</v>
      </c>
      <c r="B114" s="6" t="s">
        <v>118</v>
      </c>
      <c r="C114" s="4">
        <v>692201792</v>
      </c>
      <c r="D114" s="4">
        <v>299728452</v>
      </c>
      <c r="E114" s="4">
        <v>128377611</v>
      </c>
      <c r="F114" s="4">
        <f t="shared" si="12"/>
        <v>264095729</v>
      </c>
      <c r="G114" s="4">
        <v>7677070</v>
      </c>
      <c r="H114" s="5">
        <f t="shared" si="13"/>
        <v>1.1090797638385773E-2</v>
      </c>
      <c r="I114" s="5">
        <f t="shared" si="14"/>
        <v>2.9069269802541941E-2</v>
      </c>
    </row>
    <row r="115" spans="1:9" s="16" customFormat="1" ht="12" customHeight="1">
      <c r="A115" s="25">
        <v>111</v>
      </c>
      <c r="B115" s="2" t="s">
        <v>105</v>
      </c>
      <c r="C115" s="4">
        <v>6174229</v>
      </c>
      <c r="D115" s="4">
        <v>3226162</v>
      </c>
      <c r="E115" s="4">
        <v>621411</v>
      </c>
      <c r="F115" s="4">
        <f t="shared" si="12"/>
        <v>2326656</v>
      </c>
      <c r="G115" s="4">
        <v>42044</v>
      </c>
      <c r="H115" s="5">
        <f t="shared" si="13"/>
        <v>6.8095951737455803E-3</v>
      </c>
      <c r="I115" s="5">
        <f t="shared" si="14"/>
        <v>1.8070569951037025E-2</v>
      </c>
    </row>
    <row r="116" spans="1:9" s="16" customFormat="1" ht="12" customHeight="1">
      <c r="A116" s="26">
        <v>167</v>
      </c>
      <c r="B116" s="2" t="s">
        <v>56</v>
      </c>
      <c r="C116" s="4">
        <v>11086833</v>
      </c>
      <c r="D116" s="4">
        <v>3814882</v>
      </c>
      <c r="E116" s="4">
        <v>1646421</v>
      </c>
      <c r="F116" s="4">
        <f t="shared" si="12"/>
        <v>5625530</v>
      </c>
      <c r="G116" s="4">
        <v>71172</v>
      </c>
      <c r="H116" s="5">
        <f t="shared" si="13"/>
        <v>6.4195068149759272E-3</v>
      </c>
      <c r="I116" s="5">
        <f t="shared" si="14"/>
        <v>1.2651607937385454E-2</v>
      </c>
    </row>
    <row r="117" spans="1:9" s="16" customFormat="1" ht="12" customHeight="1">
      <c r="A117" s="25">
        <v>82</v>
      </c>
      <c r="B117" s="2" t="s">
        <v>57</v>
      </c>
      <c r="C117" s="4">
        <v>7214647</v>
      </c>
      <c r="D117" s="4">
        <v>2969726</v>
      </c>
      <c r="E117" s="4">
        <v>1897966</v>
      </c>
      <c r="F117" s="4">
        <f t="shared" si="12"/>
        <v>2346955</v>
      </c>
      <c r="G117" s="4">
        <v>513</v>
      </c>
      <c r="H117" s="5">
        <f t="shared" si="13"/>
        <v>7.1105349991482604E-5</v>
      </c>
      <c r="I117" s="5">
        <f t="shared" si="14"/>
        <v>2.185810976350207E-4</v>
      </c>
    </row>
    <row r="118" spans="1:9" s="16" customFormat="1" ht="12" customHeight="1">
      <c r="A118" s="25">
        <v>137</v>
      </c>
      <c r="B118" s="2" t="s">
        <v>106</v>
      </c>
      <c r="C118" s="4">
        <v>24963140</v>
      </c>
      <c r="D118" s="4">
        <v>10078285</v>
      </c>
      <c r="E118" s="4">
        <v>5957991</v>
      </c>
      <c r="F118" s="4">
        <f t="shared" si="12"/>
        <v>8926864</v>
      </c>
      <c r="G118" s="4">
        <v>503079</v>
      </c>
      <c r="H118" s="5">
        <f t="shared" si="13"/>
        <v>2.0152873396535851E-2</v>
      </c>
      <c r="I118" s="5">
        <f t="shared" si="14"/>
        <v>5.6355624998879784E-2</v>
      </c>
    </row>
    <row r="119" spans="1:9" s="16" customFormat="1" ht="12" customHeight="1">
      <c r="A119" s="25">
        <v>21</v>
      </c>
      <c r="B119" s="2" t="s">
        <v>58</v>
      </c>
      <c r="C119" s="4">
        <v>31357212</v>
      </c>
      <c r="D119" s="4">
        <v>11134639</v>
      </c>
      <c r="E119" s="4">
        <v>5146933</v>
      </c>
      <c r="F119" s="4">
        <f t="shared" si="12"/>
        <v>15075640</v>
      </c>
      <c r="G119" s="4">
        <v>604152</v>
      </c>
      <c r="H119" s="5">
        <f t="shared" si="13"/>
        <v>1.926676389469829E-2</v>
      </c>
      <c r="I119" s="5">
        <f t="shared" si="14"/>
        <v>4.0074716562613591E-2</v>
      </c>
    </row>
    <row r="120" spans="1:9" s="16" customFormat="1" ht="12" customHeight="1">
      <c r="A120" s="25">
        <v>80</v>
      </c>
      <c r="B120" s="2" t="s">
        <v>59</v>
      </c>
      <c r="C120" s="4">
        <v>4098722</v>
      </c>
      <c r="D120" s="4">
        <v>919123</v>
      </c>
      <c r="E120" s="4">
        <v>1304004</v>
      </c>
      <c r="F120" s="4">
        <f t="shared" si="12"/>
        <v>1875595</v>
      </c>
      <c r="G120" s="4">
        <v>45768</v>
      </c>
      <c r="H120" s="5">
        <f t="shared" si="13"/>
        <v>1.1166407480185287E-2</v>
      </c>
      <c r="I120" s="5">
        <f t="shared" si="14"/>
        <v>2.4401856477544458E-2</v>
      </c>
    </row>
    <row r="121" spans="1:9" s="16" customFormat="1" ht="12" customHeight="1">
      <c r="A121" s="25">
        <v>125</v>
      </c>
      <c r="B121" s="2" t="s">
        <v>60</v>
      </c>
      <c r="C121" s="4">
        <v>33955165</v>
      </c>
      <c r="D121" s="4">
        <v>4665742</v>
      </c>
      <c r="E121" s="4">
        <v>15670509</v>
      </c>
      <c r="F121" s="4">
        <f t="shared" si="12"/>
        <v>13618914</v>
      </c>
      <c r="G121" s="4">
        <v>1381864</v>
      </c>
      <c r="H121" s="5">
        <f t="shared" si="13"/>
        <v>4.0696724636737888E-2</v>
      </c>
      <c r="I121" s="5">
        <f t="shared" si="14"/>
        <v>0.10146653396886125</v>
      </c>
    </row>
    <row r="122" spans="1:9" s="16" customFormat="1" ht="12" customHeight="1">
      <c r="A122" s="26">
        <v>139</v>
      </c>
      <c r="B122" s="2" t="s">
        <v>84</v>
      </c>
      <c r="C122" s="4">
        <v>510737986</v>
      </c>
      <c r="D122" s="4">
        <v>196470242</v>
      </c>
      <c r="E122" s="4">
        <v>82906857</v>
      </c>
      <c r="F122" s="4">
        <f t="shared" si="12"/>
        <v>231360887</v>
      </c>
      <c r="G122" s="4">
        <v>18045301</v>
      </c>
      <c r="H122" s="5">
        <f>G122/C122</f>
        <v>3.5331816889766256E-2</v>
      </c>
      <c r="I122" s="5">
        <f>G122/F122</f>
        <v>7.7996333926572473E-2</v>
      </c>
    </row>
    <row r="123" spans="1:9" s="16" customFormat="1" ht="12" customHeight="1">
      <c r="A123" s="26">
        <v>193</v>
      </c>
      <c r="B123" s="2" t="s">
        <v>85</v>
      </c>
      <c r="C123" s="4">
        <v>64887963</v>
      </c>
      <c r="D123" s="4">
        <v>30113692</v>
      </c>
      <c r="E123" s="4">
        <v>12614833</v>
      </c>
      <c r="F123" s="4">
        <f t="shared" si="12"/>
        <v>22159438</v>
      </c>
      <c r="G123" s="4">
        <v>1617175</v>
      </c>
      <c r="H123" s="5">
        <f>G123/C123</f>
        <v>2.4922573081851869E-2</v>
      </c>
      <c r="I123" s="5">
        <f>G123/F123</f>
        <v>7.2979062014117871E-2</v>
      </c>
    </row>
    <row r="124" spans="1:9" s="16" customFormat="1" ht="12" customHeight="1">
      <c r="A124" s="25">
        <v>162</v>
      </c>
      <c r="B124" s="2" t="s">
        <v>86</v>
      </c>
      <c r="C124" s="4">
        <v>1910289729</v>
      </c>
      <c r="D124" s="4">
        <v>794174699</v>
      </c>
      <c r="E124" s="4">
        <v>373704665</v>
      </c>
      <c r="F124" s="4">
        <f t="shared" si="12"/>
        <v>742410365</v>
      </c>
      <c r="G124" s="4">
        <v>38969181</v>
      </c>
      <c r="H124" s="5">
        <f t="shared" si="13"/>
        <v>2.0399618135621564E-2</v>
      </c>
      <c r="I124" s="5">
        <f t="shared" si="14"/>
        <v>5.2490082085532304E-2</v>
      </c>
    </row>
    <row r="125" spans="1:9" s="16" customFormat="1" ht="12" customHeight="1">
      <c r="A125" s="26">
        <v>194</v>
      </c>
      <c r="B125" s="2" t="s">
        <v>87</v>
      </c>
      <c r="C125" s="4">
        <v>39903689</v>
      </c>
      <c r="D125" s="4">
        <v>19687365</v>
      </c>
      <c r="E125" s="4">
        <v>10102058</v>
      </c>
      <c r="F125" s="4">
        <f t="shared" si="12"/>
        <v>10114266</v>
      </c>
      <c r="G125" s="4">
        <v>2971431</v>
      </c>
      <c r="H125" s="5">
        <f t="shared" si="13"/>
        <v>7.4465070134242473E-2</v>
      </c>
      <c r="I125" s="5">
        <f t="shared" si="14"/>
        <v>0.29378612348142713</v>
      </c>
    </row>
    <row r="126" spans="1:9" s="16" customFormat="1" ht="12" customHeight="1">
      <c r="A126" s="25">
        <v>50</v>
      </c>
      <c r="B126" s="2" t="s">
        <v>88</v>
      </c>
      <c r="C126" s="4">
        <v>271504885</v>
      </c>
      <c r="D126" s="4">
        <v>123755907</v>
      </c>
      <c r="E126" s="4">
        <v>31850477</v>
      </c>
      <c r="F126" s="4">
        <f t="shared" si="12"/>
        <v>115898501</v>
      </c>
      <c r="G126" s="4">
        <v>9131558</v>
      </c>
      <c r="H126" s="5">
        <f>G126/C126</f>
        <v>3.3633125974878865E-2</v>
      </c>
      <c r="I126" s="5">
        <f>G126/F126</f>
        <v>7.8789267516065631E-2</v>
      </c>
    </row>
    <row r="127" spans="1:9" s="16" customFormat="1" ht="12" customHeight="1">
      <c r="A127" s="25">
        <v>172</v>
      </c>
      <c r="B127" s="2" t="s">
        <v>89</v>
      </c>
      <c r="C127" s="4">
        <v>71101708</v>
      </c>
      <c r="D127" s="4">
        <v>23279973</v>
      </c>
      <c r="E127" s="4">
        <v>6378865</v>
      </c>
      <c r="F127" s="4">
        <f t="shared" si="12"/>
        <v>41442870</v>
      </c>
      <c r="G127" s="4">
        <v>1200505</v>
      </c>
      <c r="H127" s="5">
        <f>G127/C127</f>
        <v>1.6884334199116568E-2</v>
      </c>
      <c r="I127" s="5">
        <f>G127/F127</f>
        <v>2.8967709041386371E-2</v>
      </c>
    </row>
    <row r="128" spans="1:9" s="16" customFormat="1" ht="12" customHeight="1">
      <c r="A128" s="28">
        <v>157</v>
      </c>
      <c r="B128" s="2" t="s">
        <v>61</v>
      </c>
      <c r="C128" s="4">
        <v>60705931</v>
      </c>
      <c r="D128" s="4">
        <v>37336832</v>
      </c>
      <c r="E128" s="4">
        <v>6241144</v>
      </c>
      <c r="F128" s="4">
        <f t="shared" si="12"/>
        <v>17127955</v>
      </c>
      <c r="G128" s="4">
        <v>122596</v>
      </c>
      <c r="H128" s="5">
        <f t="shared" si="13"/>
        <v>2.0195061335934374E-3</v>
      </c>
      <c r="I128" s="5">
        <f t="shared" si="14"/>
        <v>7.1576554235458934E-3</v>
      </c>
    </row>
    <row r="129" spans="1:9" s="16" customFormat="1" ht="12" customHeight="1">
      <c r="A129" s="28">
        <v>108</v>
      </c>
      <c r="B129" s="2" t="s">
        <v>126</v>
      </c>
      <c r="C129" s="4">
        <v>89742165</v>
      </c>
      <c r="D129" s="4">
        <f>55120063+564547</f>
        <v>55684610</v>
      </c>
      <c r="E129" s="4">
        <f>6449532+44314</f>
        <v>6493846</v>
      </c>
      <c r="F129" s="4">
        <f t="shared" si="12"/>
        <v>27563709</v>
      </c>
      <c r="G129" s="4">
        <v>1243833</v>
      </c>
      <c r="H129" s="5">
        <f t="shared" si="13"/>
        <v>1.3860073467137772E-2</v>
      </c>
      <c r="I129" s="5">
        <f t="shared" si="14"/>
        <v>4.5125748497780178E-2</v>
      </c>
    </row>
    <row r="130" spans="1:9" s="16" customFormat="1" ht="12" customHeight="1">
      <c r="A130" s="25">
        <v>180</v>
      </c>
      <c r="B130" s="2" t="s">
        <v>116</v>
      </c>
      <c r="C130" s="4">
        <v>249117024</v>
      </c>
      <c r="D130" s="4">
        <v>100435829</v>
      </c>
      <c r="E130" s="4">
        <v>43201447</v>
      </c>
      <c r="F130" s="4">
        <f t="shared" si="12"/>
        <v>105479748</v>
      </c>
      <c r="G130" s="4">
        <v>4840769</v>
      </c>
      <c r="H130" s="5">
        <f t="shared" si="13"/>
        <v>1.943170692340962E-2</v>
      </c>
      <c r="I130" s="5">
        <f t="shared" si="14"/>
        <v>4.589287604289688E-2</v>
      </c>
    </row>
    <row r="131" spans="1:9" s="16" customFormat="1" ht="12" customHeight="1">
      <c r="A131" s="25">
        <v>43</v>
      </c>
      <c r="B131" s="2" t="s">
        <v>62</v>
      </c>
      <c r="C131" s="4">
        <v>109412825</v>
      </c>
      <c r="D131" s="4">
        <v>40555665</v>
      </c>
      <c r="E131" s="4">
        <v>17460358</v>
      </c>
      <c r="F131" s="4">
        <f t="shared" si="12"/>
        <v>51396802</v>
      </c>
      <c r="G131" s="4">
        <v>2973439</v>
      </c>
      <c r="H131" s="5">
        <f t="shared" si="13"/>
        <v>2.7176329648740904E-2</v>
      </c>
      <c r="I131" s="5">
        <f t="shared" si="14"/>
        <v>5.7852607249766243E-2</v>
      </c>
    </row>
    <row r="132" spans="1:9" s="16" customFormat="1" ht="12" customHeight="1">
      <c r="A132" s="25">
        <v>153</v>
      </c>
      <c r="B132" s="2" t="s">
        <v>117</v>
      </c>
      <c r="C132" s="4">
        <v>30209876</v>
      </c>
      <c r="D132" s="4">
        <v>16583711</v>
      </c>
      <c r="E132" s="4">
        <v>2396555</v>
      </c>
      <c r="F132" s="4">
        <f t="shared" si="12"/>
        <v>11229610</v>
      </c>
      <c r="G132" s="4">
        <v>145160</v>
      </c>
      <c r="H132" s="5">
        <f t="shared" si="13"/>
        <v>4.8050511693593185E-3</v>
      </c>
      <c r="I132" s="5">
        <f t="shared" si="14"/>
        <v>1.292653974626011E-2</v>
      </c>
    </row>
    <row r="133" spans="1:9" s="16" customFormat="1" ht="12" customHeight="1">
      <c r="A133" s="1"/>
      <c r="B133" s="7"/>
      <c r="C133" s="4"/>
      <c r="D133" s="4"/>
      <c r="E133" s="4"/>
      <c r="F133" s="4"/>
      <c r="G133" s="4"/>
      <c r="H133" s="7"/>
      <c r="I133" s="7"/>
    </row>
    <row r="134" spans="1:9" s="16" customFormat="1" ht="12" customHeight="1">
      <c r="A134" s="1"/>
      <c r="B134" s="11" t="s">
        <v>63</v>
      </c>
      <c r="C134" s="12">
        <f>SUM(C113:C132)</f>
        <v>4229171401</v>
      </c>
      <c r="D134" s="12">
        <f>SUM(D113:D132)</f>
        <v>1778834631</v>
      </c>
      <c r="E134" s="12">
        <f>SUM(E113:E132)</f>
        <v>756329432</v>
      </c>
      <c r="F134" s="12">
        <f>SUM(F113:F132)</f>
        <v>1694007338</v>
      </c>
      <c r="G134" s="12">
        <f>SUM(G113:G132)</f>
        <v>91631289</v>
      </c>
      <c r="H134" s="13">
        <f>G134/C134</f>
        <v>2.1666487430217065E-2</v>
      </c>
      <c r="I134" s="13">
        <f>G134/F134</f>
        <v>5.4091435700734845E-2</v>
      </c>
    </row>
    <row r="135" spans="1:9" s="16" customFormat="1" ht="12" customHeight="1">
      <c r="A135" s="1" t="s">
        <v>0</v>
      </c>
      <c r="B135" s="7"/>
      <c r="C135" s="4"/>
      <c r="D135" s="4"/>
      <c r="E135" s="4"/>
      <c r="F135" s="4"/>
      <c r="G135" s="4"/>
      <c r="H135" s="7"/>
      <c r="I135" s="7"/>
    </row>
    <row r="136" spans="1:9" s="16" customFormat="1" ht="12" customHeight="1">
      <c r="A136" s="1"/>
      <c r="B136" s="11" t="s">
        <v>77</v>
      </c>
      <c r="C136" s="12">
        <f>C30+C53+C78+C103+C134</f>
        <v>38172314572</v>
      </c>
      <c r="D136" s="12">
        <f>D30+D53+D78+D103+D134</f>
        <v>13597960299</v>
      </c>
      <c r="E136" s="12">
        <f>E30+E53+E78+E103+E134</f>
        <v>6196593350</v>
      </c>
      <c r="F136" s="12">
        <f>F30+F53+F78+F103+F134</f>
        <v>18377760923</v>
      </c>
      <c r="G136" s="12">
        <f>G30+G53+G78+G103+G134</f>
        <v>1000792058</v>
      </c>
      <c r="H136" s="13">
        <f>G136/C136</f>
        <v>2.6217746270332187E-2</v>
      </c>
      <c r="I136" s="13">
        <f>G136/F136</f>
        <v>5.4456691551988581E-2</v>
      </c>
    </row>
    <row r="137" spans="1:9" s="16" customFormat="1" ht="12" customHeight="1">
      <c r="A137" s="1"/>
      <c r="B137" s="2" t="s">
        <v>127</v>
      </c>
      <c r="C137" s="4"/>
      <c r="D137" s="4"/>
      <c r="E137" s="4"/>
      <c r="F137" s="4"/>
      <c r="G137" s="4"/>
      <c r="H137" s="5"/>
      <c r="I137" s="5"/>
    </row>
    <row r="138" spans="1:9" s="16" customFormat="1" ht="12" customHeight="1">
      <c r="A138" s="29"/>
      <c r="B138" s="410" t="s">
        <v>64</v>
      </c>
      <c r="C138" s="410"/>
      <c r="D138" s="410"/>
    </row>
    <row r="139" spans="1:9" s="16" customFormat="1" ht="12" customHeight="1">
      <c r="A139" s="29"/>
    </row>
    <row r="140" spans="1:9" s="16" customFormat="1" ht="12" customHeight="1">
      <c r="A140" s="29"/>
    </row>
    <row r="141" spans="1:9" s="16" customFormat="1" ht="12" customHeight="1">
      <c r="A141" s="29"/>
    </row>
    <row r="142" spans="1:9" s="16" customFormat="1" ht="12" customHeight="1">
      <c r="A142" s="29"/>
      <c r="F142" s="16" t="s">
        <v>121</v>
      </c>
    </row>
    <row r="143" spans="1:9" s="16" customFormat="1" ht="12" customHeight="1">
      <c r="A143" s="29"/>
    </row>
    <row r="144" spans="1:9" s="16" customFormat="1" ht="12" customHeight="1">
      <c r="A144" s="29"/>
    </row>
    <row r="145" spans="1:1" s="16" customFormat="1" ht="12" customHeight="1">
      <c r="A145" s="29"/>
    </row>
    <row r="146" spans="1:1" s="16" customFormat="1" ht="12" customHeight="1">
      <c r="A146" s="29"/>
    </row>
    <row r="147" spans="1:1" s="16" customFormat="1" ht="12" customHeight="1">
      <c r="A147" s="29"/>
    </row>
    <row r="148" spans="1:1" s="16" customFormat="1" ht="12" customHeight="1">
      <c r="A148" s="29"/>
    </row>
    <row r="149" spans="1:1" s="16" customFormat="1" ht="12" customHeight="1">
      <c r="A149" s="29"/>
    </row>
    <row r="150" spans="1:1" s="16" customFormat="1" ht="12" customHeight="1">
      <c r="A150" s="29"/>
    </row>
    <row r="151" spans="1:1" s="16" customFormat="1" ht="12" customHeight="1">
      <c r="A151" s="29"/>
    </row>
    <row r="152" spans="1:1" s="16" customFormat="1" ht="12" customHeight="1">
      <c r="A152" s="29"/>
    </row>
    <row r="153" spans="1:1" s="16" customFormat="1" ht="12" customHeight="1">
      <c r="A153" s="29"/>
    </row>
    <row r="154" spans="1:1" s="16" customFormat="1" ht="12" customHeight="1">
      <c r="A154" s="29"/>
    </row>
    <row r="155" spans="1:1" s="16" customFormat="1" ht="12" customHeight="1">
      <c r="A155" s="29"/>
    </row>
    <row r="156" spans="1:1" s="16" customFormat="1" ht="12" customHeight="1">
      <c r="A156" s="29"/>
    </row>
    <row r="157" spans="1:1" s="16" customFormat="1" ht="12" customHeight="1">
      <c r="A157" s="29"/>
    </row>
    <row r="158" spans="1:1" s="16" customFormat="1" ht="12" customHeight="1">
      <c r="A158" s="29"/>
    </row>
    <row r="159" spans="1:1" s="16" customFormat="1" ht="12" customHeight="1">
      <c r="A159" s="29"/>
    </row>
    <row r="160" spans="1:1" s="16" customFormat="1" ht="12" customHeight="1">
      <c r="A160" s="29"/>
    </row>
    <row r="161" spans="1:1" s="16" customFormat="1" ht="12" customHeight="1">
      <c r="A161" s="29"/>
    </row>
    <row r="162" spans="1:1" s="16" customFormat="1" ht="12" customHeight="1">
      <c r="A162" s="29"/>
    </row>
    <row r="163" spans="1:1" s="16" customFormat="1" ht="12" customHeight="1">
      <c r="A163" s="29"/>
    </row>
    <row r="164" spans="1:1" s="16" customFormat="1" ht="12" customHeight="1">
      <c r="A164" s="29"/>
    </row>
    <row r="165" spans="1:1" s="16" customFormat="1" ht="12" customHeight="1">
      <c r="A165" s="29"/>
    </row>
    <row r="166" spans="1:1" s="16" customFormat="1" ht="12" customHeight="1">
      <c r="A166" s="29"/>
    </row>
    <row r="167" spans="1:1" s="16" customFormat="1" ht="12" customHeight="1">
      <c r="A167" s="29"/>
    </row>
    <row r="168" spans="1:1" s="16" customFormat="1" ht="12" customHeight="1">
      <c r="A168" s="29"/>
    </row>
    <row r="169" spans="1:1" s="16" customFormat="1" ht="12" customHeight="1">
      <c r="A169" s="29"/>
    </row>
    <row r="170" spans="1:1" s="16" customFormat="1" ht="12" customHeight="1">
      <c r="A170" s="29"/>
    </row>
    <row r="171" spans="1:1" s="16" customFormat="1" ht="12" customHeight="1">
      <c r="A171" s="29"/>
    </row>
  </sheetData>
  <sortState xmlns:xlrd2="http://schemas.microsoft.com/office/spreadsheetml/2017/richdata2" ref="A63:I76">
    <sortCondition ref="B63:B76"/>
  </sortState>
  <mergeCells count="37">
    <mergeCell ref="A1:A2"/>
    <mergeCell ref="B1:I1"/>
    <mergeCell ref="B2:I2"/>
    <mergeCell ref="B3:I3"/>
    <mergeCell ref="G5:G7"/>
    <mergeCell ref="H5:H7"/>
    <mergeCell ref="I5:I7"/>
    <mergeCell ref="G4:I4"/>
    <mergeCell ref="B138:D138"/>
    <mergeCell ref="C4:C7"/>
    <mergeCell ref="D4:D7"/>
    <mergeCell ref="E4:E7"/>
    <mergeCell ref="F4:F7"/>
    <mergeCell ref="B106:I106"/>
    <mergeCell ref="B107:I107"/>
    <mergeCell ref="C108:C111"/>
    <mergeCell ref="D108:D111"/>
    <mergeCell ref="E108:E111"/>
    <mergeCell ref="F108:F111"/>
    <mergeCell ref="G108:I108"/>
    <mergeCell ref="G109:G111"/>
    <mergeCell ref="H59:H61"/>
    <mergeCell ref="I59:I61"/>
    <mergeCell ref="H109:H111"/>
    <mergeCell ref="I109:I111"/>
    <mergeCell ref="A55:A56"/>
    <mergeCell ref="B55:I55"/>
    <mergeCell ref="B56:I56"/>
    <mergeCell ref="B57:I57"/>
    <mergeCell ref="C58:C61"/>
    <mergeCell ref="D58:D61"/>
    <mergeCell ref="E58:E61"/>
    <mergeCell ref="F58:F61"/>
    <mergeCell ref="G58:I58"/>
    <mergeCell ref="G59:G61"/>
    <mergeCell ref="A105:A106"/>
    <mergeCell ref="B105:I105"/>
  </mergeCells>
  <phoneticPr fontId="0" type="noConversion"/>
  <printOptions gridLinesSet="0"/>
  <pageMargins left="0.25" right="0.21" top="0.51" bottom="0.53" header="0.5" footer="0.42"/>
  <pageSetup fitToHeight="0" orientation="portrait" r:id="rId1"/>
  <headerFooter alignWithMargins="0">
    <oddFooter>&amp;L&amp;"Times New Roman,Italic"&amp;9 21&amp;R&amp;"Times New Roman,Italic"&amp;9Charity Care in Washington Hospitals</oddFooter>
  </headerFooter>
  <rowBreaks count="2" manualBreakCount="2">
    <brk id="53" max="16383" man="1"/>
    <brk id="103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>
    <pageSetUpPr fitToPage="1"/>
  </sheetPr>
  <dimension ref="A1:I172"/>
  <sheetViews>
    <sheetView showGridLines="0" zoomScaleNormal="100" workbookViewId="0">
      <selection activeCell="C8" sqref="C1:G1048576"/>
    </sheetView>
  </sheetViews>
  <sheetFormatPr defaultColWidth="9.6640625" defaultRowHeight="12" customHeight="1"/>
  <cols>
    <col min="1" max="1" width="6" style="29" customWidth="1"/>
    <col min="2" max="2" width="27.25" customWidth="1"/>
    <col min="3" max="7" width="13.4140625" customWidth="1"/>
    <col min="8" max="8" width="7" customWidth="1"/>
    <col min="9" max="9" width="7.33203125" customWidth="1"/>
  </cols>
  <sheetData>
    <row r="1" spans="1:9" s="16" customFormat="1" ht="12.5">
      <c r="A1" s="412" t="s">
        <v>0</v>
      </c>
      <c r="B1" s="420" t="s">
        <v>69</v>
      </c>
      <c r="C1" s="420"/>
      <c r="D1" s="420"/>
      <c r="E1" s="420"/>
      <c r="F1" s="420"/>
      <c r="G1" s="420"/>
      <c r="H1" s="420"/>
      <c r="I1" s="420"/>
    </row>
    <row r="2" spans="1:9" s="16" customFormat="1" ht="12" customHeight="1">
      <c r="A2" s="412"/>
      <c r="B2" s="420" t="s">
        <v>128</v>
      </c>
      <c r="C2" s="420"/>
      <c r="D2" s="420"/>
      <c r="E2" s="420"/>
      <c r="F2" s="420"/>
      <c r="G2" s="420"/>
      <c r="H2" s="420"/>
      <c r="I2" s="420"/>
    </row>
    <row r="3" spans="1:9" ht="12" customHeight="1">
      <c r="A3" s="10"/>
      <c r="B3" s="415" t="s">
        <v>1</v>
      </c>
      <c r="C3" s="415"/>
      <c r="D3" s="415"/>
      <c r="E3" s="415"/>
      <c r="F3" s="415"/>
      <c r="G3" s="415"/>
      <c r="H3" s="415"/>
      <c r="I3" s="415"/>
    </row>
    <row r="4" spans="1:9" ht="12" customHeight="1">
      <c r="A4" s="10"/>
      <c r="B4" s="9"/>
      <c r="C4" s="416" t="s">
        <v>90</v>
      </c>
      <c r="D4" s="416" t="s">
        <v>91</v>
      </c>
      <c r="E4" s="416" t="s">
        <v>92</v>
      </c>
      <c r="F4" s="416" t="s">
        <v>93</v>
      </c>
      <c r="G4" s="418" t="s">
        <v>2</v>
      </c>
      <c r="H4" s="418"/>
      <c r="I4" s="418"/>
    </row>
    <row r="5" spans="1:9" ht="12" customHeight="1">
      <c r="A5" s="10"/>
      <c r="B5" s="9"/>
      <c r="C5" s="417"/>
      <c r="D5" s="417"/>
      <c r="E5" s="417" t="s">
        <v>4</v>
      </c>
      <c r="F5" s="417"/>
      <c r="G5" s="416" t="s">
        <v>94</v>
      </c>
      <c r="H5" s="416" t="s">
        <v>95</v>
      </c>
      <c r="I5" s="416" t="s">
        <v>96</v>
      </c>
    </row>
    <row r="6" spans="1:9" ht="12" customHeight="1">
      <c r="A6" s="10" t="s">
        <v>3</v>
      </c>
      <c r="B6" s="9"/>
      <c r="C6" s="417"/>
      <c r="D6" s="417"/>
      <c r="E6" s="417" t="s">
        <v>5</v>
      </c>
      <c r="F6" s="417" t="s">
        <v>6</v>
      </c>
      <c r="G6" s="416"/>
      <c r="H6" s="416"/>
      <c r="I6" s="416"/>
    </row>
    <row r="7" spans="1:9" ht="12" customHeight="1">
      <c r="A7" s="10" t="s">
        <v>98</v>
      </c>
      <c r="B7" s="10" t="s">
        <v>74</v>
      </c>
      <c r="C7" s="417"/>
      <c r="D7" s="417"/>
      <c r="E7" s="417" t="s">
        <v>7</v>
      </c>
      <c r="F7" s="417" t="s">
        <v>7</v>
      </c>
      <c r="G7" s="416"/>
      <c r="H7" s="416"/>
      <c r="I7" s="416"/>
    </row>
    <row r="8" spans="1:9" s="16" customFormat="1" ht="15" customHeight="1">
      <c r="A8" s="1"/>
      <c r="B8" s="14" t="s">
        <v>73</v>
      </c>
      <c r="C8" s="3"/>
      <c r="D8" s="3"/>
      <c r="E8" s="3"/>
      <c r="F8" s="3"/>
      <c r="G8" s="3"/>
      <c r="H8" s="3"/>
      <c r="I8" s="3"/>
    </row>
    <row r="9" spans="1:9" s="16" customFormat="1" ht="12" customHeight="1">
      <c r="A9" s="20">
        <v>183</v>
      </c>
      <c r="B9" s="2" t="s">
        <v>8</v>
      </c>
      <c r="C9" s="4">
        <v>374976729</v>
      </c>
      <c r="D9" s="4">
        <v>105686439</v>
      </c>
      <c r="E9" s="4">
        <v>42243300</v>
      </c>
      <c r="F9" s="4">
        <v>227046990</v>
      </c>
      <c r="G9" s="4">
        <v>2662697</v>
      </c>
      <c r="H9" s="5">
        <f>G9/C9</f>
        <v>7.1009659908788632E-3</v>
      </c>
      <c r="I9" s="5">
        <f t="shared" ref="I9:I28" si="0">G9/F9</f>
        <v>1.1727515083992085E-2</v>
      </c>
    </row>
    <row r="10" spans="1:9" s="16" customFormat="1" ht="12" customHeight="1">
      <c r="A10" s="21">
        <v>904</v>
      </c>
      <c r="B10" s="6" t="s">
        <v>9</v>
      </c>
      <c r="C10" s="4">
        <v>71632246</v>
      </c>
      <c r="D10" s="4">
        <v>8843928</v>
      </c>
      <c r="E10" s="4">
        <v>26453500</v>
      </c>
      <c r="F10" s="4">
        <v>36334818</v>
      </c>
      <c r="G10" s="4">
        <v>1640021</v>
      </c>
      <c r="H10" s="5">
        <f>G10/C10</f>
        <v>2.2895010160647482E-2</v>
      </c>
      <c r="I10" s="5">
        <f t="shared" si="0"/>
        <v>4.5136348281694987E-2</v>
      </c>
    </row>
    <row r="11" spans="1:9" s="16" customFormat="1" ht="12" customHeight="1">
      <c r="A11" s="1">
        <v>35</v>
      </c>
      <c r="B11" s="6" t="s">
        <v>129</v>
      </c>
      <c r="C11" s="4">
        <v>95998806</v>
      </c>
      <c r="D11" s="4">
        <v>9453177</v>
      </c>
      <c r="E11" s="4">
        <v>5110663</v>
      </c>
      <c r="F11" s="4">
        <v>81434966</v>
      </c>
      <c r="G11" s="4">
        <v>2105442</v>
      </c>
      <c r="H11" s="5">
        <f t="shared" ref="H11:H28" si="1">G11/C11</f>
        <v>2.1931960278755967E-2</v>
      </c>
      <c r="I11" s="5">
        <f t="shared" si="0"/>
        <v>2.5854274931483363E-2</v>
      </c>
    </row>
    <row r="12" spans="1:9" s="16" customFormat="1" ht="12" customHeight="1">
      <c r="A12" s="20">
        <v>164</v>
      </c>
      <c r="B12" s="2" t="s">
        <v>10</v>
      </c>
      <c r="C12" s="4">
        <v>760469787</v>
      </c>
      <c r="D12" s="4">
        <v>262175427</v>
      </c>
      <c r="E12" s="4">
        <v>58097328</v>
      </c>
      <c r="F12" s="4">
        <v>440197032</v>
      </c>
      <c r="G12" s="4">
        <v>9781713</v>
      </c>
      <c r="H12" s="5">
        <f t="shared" si="1"/>
        <v>1.2862724025616024E-2</v>
      </c>
      <c r="I12" s="5">
        <f t="shared" si="0"/>
        <v>2.222121524890245E-2</v>
      </c>
    </row>
    <row r="13" spans="1:9" s="16" customFormat="1" ht="12" customHeight="1">
      <c r="A13" s="21">
        <v>29</v>
      </c>
      <c r="B13" s="2" t="s">
        <v>11</v>
      </c>
      <c r="C13" s="4">
        <v>1323369000</v>
      </c>
      <c r="D13" s="4">
        <v>353942000</v>
      </c>
      <c r="E13" s="4">
        <v>293205000</v>
      </c>
      <c r="F13" s="4">
        <v>676222000</v>
      </c>
      <c r="G13" s="4">
        <v>155174000</v>
      </c>
      <c r="H13" s="5">
        <f t="shared" si="1"/>
        <v>0.11725678930064101</v>
      </c>
      <c r="I13" s="5">
        <f t="shared" si="0"/>
        <v>0.22947197813735726</v>
      </c>
    </row>
    <row r="14" spans="1:9" s="16" customFormat="1" ht="12" customHeight="1">
      <c r="A14" s="20">
        <v>126</v>
      </c>
      <c r="B14" s="6" t="s">
        <v>12</v>
      </c>
      <c r="C14" s="4">
        <v>568571627</v>
      </c>
      <c r="D14" s="4">
        <v>225520164</v>
      </c>
      <c r="E14" s="4">
        <v>108232035</v>
      </c>
      <c r="F14" s="4">
        <v>234819428</v>
      </c>
      <c r="G14" s="4">
        <v>6964191</v>
      </c>
      <c r="H14" s="5">
        <f t="shared" si="1"/>
        <v>1.2248572860988014E-2</v>
      </c>
      <c r="I14" s="5">
        <f t="shared" si="0"/>
        <v>2.9657644000393356E-2</v>
      </c>
    </row>
    <row r="15" spans="1:9" s="16" customFormat="1" ht="12" customHeight="1">
      <c r="A15" s="22">
        <v>148</v>
      </c>
      <c r="B15" s="6" t="s">
        <v>109</v>
      </c>
      <c r="C15" s="4">
        <v>45621109</v>
      </c>
      <c r="D15" s="4">
        <v>26682335</v>
      </c>
      <c r="E15" s="4">
        <v>3113006</v>
      </c>
      <c r="F15" s="4">
        <v>15825768</v>
      </c>
      <c r="G15" s="4">
        <v>0</v>
      </c>
      <c r="H15" s="5">
        <f t="shared" si="1"/>
        <v>0</v>
      </c>
      <c r="I15" s="5">
        <f t="shared" si="0"/>
        <v>0</v>
      </c>
    </row>
    <row r="16" spans="1:9" s="16" customFormat="1" ht="12" customHeight="1">
      <c r="A16" s="22">
        <v>919</v>
      </c>
      <c r="B16" s="2" t="s">
        <v>99</v>
      </c>
      <c r="C16" s="4">
        <v>11341186</v>
      </c>
      <c r="D16" s="4">
        <v>4690177</v>
      </c>
      <c r="E16" s="4">
        <v>5739512</v>
      </c>
      <c r="F16" s="4">
        <v>911497</v>
      </c>
      <c r="G16" s="4">
        <v>233761</v>
      </c>
      <c r="H16" s="5">
        <f>G16/C16</f>
        <v>2.0611689112584874E-2</v>
      </c>
      <c r="I16" s="5">
        <f>G16/F16</f>
        <v>0.25645833173340121</v>
      </c>
    </row>
    <row r="17" spans="1:9" s="16" customFormat="1" ht="12" customHeight="1">
      <c r="A17" s="20">
        <v>130</v>
      </c>
      <c r="B17" s="2" t="s">
        <v>13</v>
      </c>
      <c r="C17" s="4">
        <v>602564544</v>
      </c>
      <c r="D17" s="4">
        <v>276655271</v>
      </c>
      <c r="E17" s="4">
        <v>34572396</v>
      </c>
      <c r="F17" s="4">
        <v>291336877</v>
      </c>
      <c r="G17" s="4">
        <v>7830616</v>
      </c>
      <c r="H17" s="5">
        <f t="shared" si="1"/>
        <v>1.2995480862544744E-2</v>
      </c>
      <c r="I17" s="5">
        <f t="shared" si="0"/>
        <v>2.6878217686118741E-2</v>
      </c>
    </row>
    <row r="18" spans="1:9" s="16" customFormat="1" ht="12" customHeight="1">
      <c r="A18" s="21">
        <v>131</v>
      </c>
      <c r="B18" s="2" t="s">
        <v>14</v>
      </c>
      <c r="C18" s="4">
        <v>849937420</v>
      </c>
      <c r="D18" s="4">
        <v>245298435</v>
      </c>
      <c r="E18" s="4">
        <v>22307841</v>
      </c>
      <c r="F18" s="4">
        <v>582331144</v>
      </c>
      <c r="G18" s="4">
        <v>8360701</v>
      </c>
      <c r="H18" s="5">
        <f t="shared" si="1"/>
        <v>9.8368430466327737E-3</v>
      </c>
      <c r="I18" s="5">
        <f t="shared" si="0"/>
        <v>1.4357296679292839E-2</v>
      </c>
    </row>
    <row r="19" spans="1:9" s="16" customFormat="1" ht="12" customHeight="1">
      <c r="A19" s="1">
        <v>202</v>
      </c>
      <c r="B19" s="2" t="s">
        <v>15</v>
      </c>
      <c r="C19" s="4">
        <v>42650927</v>
      </c>
      <c r="D19" s="4">
        <v>20772985</v>
      </c>
      <c r="E19" s="4">
        <v>2698515</v>
      </c>
      <c r="F19" s="4">
        <v>19179427</v>
      </c>
      <c r="G19" s="4">
        <v>18656</v>
      </c>
      <c r="H19" s="5">
        <f t="shared" si="1"/>
        <v>4.3741136036738428E-4</v>
      </c>
      <c r="I19" s="5">
        <f t="shared" si="0"/>
        <v>9.7270893442228485E-4</v>
      </c>
    </row>
    <row r="20" spans="1:9" s="16" customFormat="1" ht="12" customHeight="1">
      <c r="A20" s="1">
        <v>201</v>
      </c>
      <c r="B20" s="2" t="s">
        <v>16</v>
      </c>
      <c r="C20" s="4">
        <v>641159978</v>
      </c>
      <c r="D20" s="4">
        <v>161558031</v>
      </c>
      <c r="E20" s="4">
        <v>89307017</v>
      </c>
      <c r="F20" s="4">
        <v>390294930</v>
      </c>
      <c r="G20" s="4">
        <v>14164375</v>
      </c>
      <c r="H20" s="5">
        <f t="shared" si="1"/>
        <v>2.2091795317891787E-2</v>
      </c>
      <c r="I20" s="5">
        <f t="shared" si="0"/>
        <v>3.6291465533513333E-2</v>
      </c>
    </row>
    <row r="21" spans="1:9" s="16" customFormat="1" ht="12" customHeight="1">
      <c r="A21" s="1">
        <v>204</v>
      </c>
      <c r="B21" s="6" t="s">
        <v>66</v>
      </c>
      <c r="C21" s="4">
        <v>360006981</v>
      </c>
      <c r="D21" s="4">
        <v>92126623</v>
      </c>
      <c r="E21" s="4">
        <v>40298825</v>
      </c>
      <c r="F21" s="4">
        <v>227581533</v>
      </c>
      <c r="G21" s="4">
        <v>2349793</v>
      </c>
      <c r="H21" s="5">
        <f t="shared" si="1"/>
        <v>6.5270762068916658E-3</v>
      </c>
      <c r="I21" s="5">
        <f t="shared" si="0"/>
        <v>1.0325060074184491E-2</v>
      </c>
    </row>
    <row r="22" spans="1:9" s="16" customFormat="1" ht="12" customHeight="1">
      <c r="A22" s="1">
        <v>14</v>
      </c>
      <c r="B22" s="2" t="s">
        <v>80</v>
      </c>
      <c r="C22" s="4">
        <v>1014955000</v>
      </c>
      <c r="D22" s="4">
        <v>16561491</v>
      </c>
      <c r="E22" s="4">
        <v>437473350</v>
      </c>
      <c r="F22" s="4">
        <v>560920159</v>
      </c>
      <c r="G22" s="4">
        <v>19305000</v>
      </c>
      <c r="H22" s="5">
        <f>G22/C22</f>
        <v>1.902054770901173E-2</v>
      </c>
      <c r="I22" s="5">
        <f>G22/F22</f>
        <v>3.4416662853438293E-2</v>
      </c>
    </row>
    <row r="23" spans="1:9" s="16" customFormat="1" ht="12" customHeight="1">
      <c r="A23" s="1">
        <v>195</v>
      </c>
      <c r="B23" s="6" t="s">
        <v>70</v>
      </c>
      <c r="C23" s="4">
        <v>20945592</v>
      </c>
      <c r="D23" s="4">
        <v>9145491</v>
      </c>
      <c r="E23" s="4">
        <v>2272863</v>
      </c>
      <c r="F23" s="4">
        <v>9527238</v>
      </c>
      <c r="G23" s="4">
        <v>529200</v>
      </c>
      <c r="H23" s="5">
        <f t="shared" si="1"/>
        <v>2.5265459195424032E-2</v>
      </c>
      <c r="I23" s="5">
        <f t="shared" si="0"/>
        <v>5.5546003994022194E-2</v>
      </c>
    </row>
    <row r="24" spans="1:9" s="16" customFormat="1" ht="12" customHeight="1">
      <c r="A24" s="22">
        <v>1</v>
      </c>
      <c r="B24" s="2" t="s">
        <v>111</v>
      </c>
      <c r="C24" s="4">
        <v>2499120218</v>
      </c>
      <c r="D24" s="4">
        <v>774417636</v>
      </c>
      <c r="E24" s="4">
        <v>316746555</v>
      </c>
      <c r="F24" s="4">
        <v>1407956027</v>
      </c>
      <c r="G24" s="4">
        <v>43269942</v>
      </c>
      <c r="H24" s="5">
        <f t="shared" si="1"/>
        <v>1.7314069842797774E-2</v>
      </c>
      <c r="I24" s="5">
        <f t="shared" si="0"/>
        <v>3.0732452697544366E-2</v>
      </c>
    </row>
    <row r="25" spans="1:9" s="16" customFormat="1" ht="12" customHeight="1">
      <c r="A25" s="22">
        <v>3</v>
      </c>
      <c r="B25" s="6" t="s">
        <v>81</v>
      </c>
      <c r="C25" s="4">
        <v>995990224</v>
      </c>
      <c r="D25" s="4">
        <v>490184902</v>
      </c>
      <c r="E25" s="4">
        <v>96115087</v>
      </c>
      <c r="F25" s="4">
        <v>409690235</v>
      </c>
      <c r="G25" s="4">
        <v>20748838</v>
      </c>
      <c r="H25" s="5">
        <f t="shared" si="1"/>
        <v>2.0832371141827594E-2</v>
      </c>
      <c r="I25" s="5">
        <f t="shared" si="0"/>
        <v>5.0645185624207029E-2</v>
      </c>
    </row>
    <row r="26" spans="1:9" s="16" customFormat="1" ht="12" customHeight="1">
      <c r="A26" s="23">
        <v>128</v>
      </c>
      <c r="B26" s="2" t="s">
        <v>17</v>
      </c>
      <c r="C26" s="4">
        <v>1269926036</v>
      </c>
      <c r="D26" s="4">
        <v>356215201</v>
      </c>
      <c r="E26" s="4">
        <v>215721040</v>
      </c>
      <c r="F26" s="4">
        <v>697989795</v>
      </c>
      <c r="G26" s="4">
        <v>18650391</v>
      </c>
      <c r="H26" s="5">
        <f t="shared" si="1"/>
        <v>1.468620255928039E-2</v>
      </c>
      <c r="I26" s="5">
        <f t="shared" si="0"/>
        <v>2.6720148537415223E-2</v>
      </c>
    </row>
    <row r="27" spans="1:9" s="16" customFormat="1" ht="12" customHeight="1">
      <c r="A27" s="22">
        <v>155</v>
      </c>
      <c r="B27" s="2" t="s">
        <v>18</v>
      </c>
      <c r="C27" s="4">
        <v>895926107</v>
      </c>
      <c r="D27" s="4">
        <v>284688991</v>
      </c>
      <c r="E27" s="4">
        <v>137343563</v>
      </c>
      <c r="F27" s="4">
        <v>473893553</v>
      </c>
      <c r="G27" s="4">
        <v>14124290</v>
      </c>
      <c r="H27" s="5">
        <f t="shared" si="1"/>
        <v>1.5765016656669434E-2</v>
      </c>
      <c r="I27" s="5">
        <f t="shared" si="0"/>
        <v>2.9804773478317399E-2</v>
      </c>
    </row>
    <row r="28" spans="1:9" s="16" customFormat="1" ht="12" customHeight="1">
      <c r="A28" s="22">
        <v>10</v>
      </c>
      <c r="B28" s="2" t="s">
        <v>19</v>
      </c>
      <c r="C28" s="4">
        <v>1433932402</v>
      </c>
      <c r="D28" s="4">
        <v>412589756</v>
      </c>
      <c r="E28" s="4">
        <v>52120270</v>
      </c>
      <c r="F28" s="4">
        <v>969222376</v>
      </c>
      <c r="G28" s="4">
        <v>16826510</v>
      </c>
      <c r="H28" s="5">
        <f t="shared" si="1"/>
        <v>1.1734521081001419E-2</v>
      </c>
      <c r="I28" s="5">
        <f t="shared" si="0"/>
        <v>1.7360835259956894E-2</v>
      </c>
    </row>
    <row r="29" spans="1:9" s="16" customFormat="1" ht="12" customHeight="1">
      <c r="A29" s="22"/>
      <c r="B29" s="7"/>
      <c r="C29" s="4"/>
      <c r="D29" s="4"/>
      <c r="E29" s="4"/>
      <c r="F29" s="4"/>
      <c r="G29" s="4"/>
      <c r="H29" s="5"/>
      <c r="I29" s="5"/>
    </row>
    <row r="30" spans="1:9" s="16" customFormat="1" ht="12" customHeight="1">
      <c r="A30" s="1"/>
      <c r="B30" s="11" t="s">
        <v>20</v>
      </c>
      <c r="C30" s="12">
        <f>SUM(C9:C28)</f>
        <v>13879095919</v>
      </c>
      <c r="D30" s="12">
        <f>SUM(D9:D28)</f>
        <v>4137208460</v>
      </c>
      <c r="E30" s="12">
        <f>SUM(E9:E28)</f>
        <v>1989171666</v>
      </c>
      <c r="F30" s="12">
        <f>SUM(F9:F28)</f>
        <v>7752715793</v>
      </c>
      <c r="G30" s="12">
        <f>SUM(G9:G28)</f>
        <v>344740137</v>
      </c>
      <c r="H30" s="13">
        <f>G30/C30</f>
        <v>2.4838803551178196E-2</v>
      </c>
      <c r="I30" s="13">
        <f>G30/F30</f>
        <v>4.4467015972811635E-2</v>
      </c>
    </row>
    <row r="31" spans="1:9" s="16" customFormat="1" ht="12" customHeight="1">
      <c r="A31" s="1"/>
      <c r="B31" s="7"/>
      <c r="C31" s="4"/>
      <c r="D31" s="4"/>
      <c r="E31" s="4"/>
      <c r="F31" s="4"/>
      <c r="G31" s="4"/>
      <c r="H31" s="7"/>
      <c r="I31" s="7"/>
    </row>
    <row r="32" spans="1:9" s="16" customFormat="1" ht="12" customHeight="1">
      <c r="A32" s="1"/>
      <c r="B32" s="15" t="s">
        <v>107</v>
      </c>
      <c r="C32" s="8"/>
      <c r="D32" s="4"/>
      <c r="E32" s="4"/>
      <c r="F32" s="4"/>
      <c r="G32" s="4"/>
      <c r="H32" s="7"/>
      <c r="I32" s="7"/>
    </row>
    <row r="33" spans="1:9" s="16" customFormat="1" ht="12" customHeight="1">
      <c r="A33" s="22">
        <v>106</v>
      </c>
      <c r="B33" s="2" t="s">
        <v>21</v>
      </c>
      <c r="C33" s="4">
        <v>79609564</v>
      </c>
      <c r="D33" s="4">
        <v>28370358</v>
      </c>
      <c r="E33" s="4">
        <v>16777497</v>
      </c>
      <c r="F33" s="4">
        <f t="shared" ref="F33:F49" si="2">C33-D33-E33</f>
        <v>34461709</v>
      </c>
      <c r="G33" s="4">
        <v>1065036</v>
      </c>
      <c r="H33" s="5">
        <f t="shared" ref="H33:H51" si="3">G33/C33</f>
        <v>1.337824184038993E-2</v>
      </c>
      <c r="I33" s="5">
        <f t="shared" ref="I33:I51" si="4">G33/F33</f>
        <v>3.0904909562088172E-2</v>
      </c>
    </row>
    <row r="34" spans="1:9" s="16" customFormat="1" ht="12" customHeight="1">
      <c r="A34" s="20">
        <v>54</v>
      </c>
      <c r="B34" s="2" t="s">
        <v>130</v>
      </c>
      <c r="C34" s="4">
        <v>27046792</v>
      </c>
      <c r="D34" s="4">
        <v>5601481</v>
      </c>
      <c r="E34" s="4">
        <v>7474832</v>
      </c>
      <c r="F34" s="4">
        <v>13970479</v>
      </c>
      <c r="G34" s="4">
        <v>647719</v>
      </c>
      <c r="H34" s="5">
        <f t="shared" si="3"/>
        <v>2.3948089666234722E-2</v>
      </c>
      <c r="I34" s="5">
        <f t="shared" si="4"/>
        <v>4.6363406723563309E-2</v>
      </c>
    </row>
    <row r="35" spans="1:9" s="16" customFormat="1" ht="12" customHeight="1">
      <c r="A35" s="21">
        <v>81</v>
      </c>
      <c r="B35" s="2" t="s">
        <v>131</v>
      </c>
      <c r="C35" s="4">
        <v>800157272</v>
      </c>
      <c r="D35" s="4">
        <v>335766564</v>
      </c>
      <c r="E35" s="4">
        <v>116796491</v>
      </c>
      <c r="F35" s="4">
        <f t="shared" si="2"/>
        <v>347594217</v>
      </c>
      <c r="G35" s="4">
        <v>16305628</v>
      </c>
      <c r="H35" s="5">
        <f t="shared" si="3"/>
        <v>2.037802888330183E-2</v>
      </c>
      <c r="I35" s="5">
        <f t="shared" si="4"/>
        <v>4.6909951899458673E-2</v>
      </c>
    </row>
    <row r="36" spans="1:9" s="16" customFormat="1" ht="12" customHeight="1">
      <c r="A36" s="21">
        <v>142</v>
      </c>
      <c r="B36" s="2" t="s">
        <v>22</v>
      </c>
      <c r="C36" s="4">
        <v>677786911</v>
      </c>
      <c r="D36" s="4">
        <v>329290917</v>
      </c>
      <c r="E36" s="4">
        <v>88376925</v>
      </c>
      <c r="F36" s="4">
        <f t="shared" si="2"/>
        <v>260119069</v>
      </c>
      <c r="G36" s="4">
        <v>14778330</v>
      </c>
      <c r="H36" s="5">
        <f t="shared" si="3"/>
        <v>2.1803799631061334E-2</v>
      </c>
      <c r="I36" s="5">
        <f t="shared" si="4"/>
        <v>5.681371249256624E-2</v>
      </c>
    </row>
    <row r="37" spans="1:9" s="16" customFormat="1" ht="12" customHeight="1">
      <c r="A37" s="20">
        <v>134</v>
      </c>
      <c r="B37" s="2" t="s">
        <v>23</v>
      </c>
      <c r="C37" s="4">
        <v>134482510</v>
      </c>
      <c r="D37" s="4">
        <v>48659858</v>
      </c>
      <c r="E37" s="4">
        <v>7646101</v>
      </c>
      <c r="F37" s="4">
        <f t="shared" si="2"/>
        <v>78176551</v>
      </c>
      <c r="G37" s="4">
        <v>1024284</v>
      </c>
      <c r="H37" s="5">
        <f t="shared" si="3"/>
        <v>7.6164848499630173E-3</v>
      </c>
      <c r="I37" s="5">
        <f t="shared" si="4"/>
        <v>1.3102189683451244E-2</v>
      </c>
    </row>
    <row r="38" spans="1:9" s="16" customFormat="1" ht="12" customHeight="1">
      <c r="A38" s="20">
        <v>85</v>
      </c>
      <c r="B38" s="2" t="s">
        <v>101</v>
      </c>
      <c r="C38" s="4">
        <v>99643589</v>
      </c>
      <c r="D38" s="4">
        <v>49649067</v>
      </c>
      <c r="E38" s="4">
        <v>13594905</v>
      </c>
      <c r="F38" s="4">
        <f t="shared" si="2"/>
        <v>36399617</v>
      </c>
      <c r="G38" s="4">
        <v>3918488</v>
      </c>
      <c r="H38" s="5">
        <f t="shared" si="3"/>
        <v>3.9325038763908832E-2</v>
      </c>
      <c r="I38" s="5">
        <f t="shared" si="4"/>
        <v>0.10765190194171549</v>
      </c>
    </row>
    <row r="39" spans="1:9" s="16" customFormat="1" ht="12" customHeight="1">
      <c r="A39" s="20">
        <v>175</v>
      </c>
      <c r="B39" s="2" t="s">
        <v>24</v>
      </c>
      <c r="C39" s="4">
        <v>449757234</v>
      </c>
      <c r="D39" s="4">
        <v>780653</v>
      </c>
      <c r="E39" s="4">
        <v>254520292</v>
      </c>
      <c r="F39" s="4">
        <f t="shared" si="2"/>
        <v>194456289</v>
      </c>
      <c r="G39" s="4">
        <v>1320185</v>
      </c>
      <c r="H39" s="5">
        <f t="shared" si="3"/>
        <v>2.9353279951912902E-3</v>
      </c>
      <c r="I39" s="5">
        <f t="shared" si="4"/>
        <v>6.7891092995197499E-3</v>
      </c>
    </row>
    <row r="40" spans="1:9" s="16" customFormat="1" ht="12" customHeight="1">
      <c r="A40" s="22">
        <v>38</v>
      </c>
      <c r="B40" s="2" t="s">
        <v>132</v>
      </c>
      <c r="C40" s="4">
        <v>216479407</v>
      </c>
      <c r="D40" s="4">
        <v>114378339</v>
      </c>
      <c r="E40" s="4">
        <v>24841035</v>
      </c>
      <c r="F40" s="4">
        <f t="shared" si="2"/>
        <v>77260033</v>
      </c>
      <c r="G40" s="4">
        <v>2766951</v>
      </c>
      <c r="H40" s="5">
        <f t="shared" si="3"/>
        <v>1.2781589890441635E-2</v>
      </c>
      <c r="I40" s="5">
        <f t="shared" si="4"/>
        <v>3.5813484573582827E-2</v>
      </c>
    </row>
    <row r="41" spans="1:9" s="16" customFormat="1" ht="12" customHeight="1">
      <c r="A41" s="21">
        <v>145</v>
      </c>
      <c r="B41" s="2" t="s">
        <v>83</v>
      </c>
      <c r="C41" s="4">
        <v>671228401</v>
      </c>
      <c r="D41" s="4">
        <v>315324892</v>
      </c>
      <c r="E41" s="4">
        <v>97825724</v>
      </c>
      <c r="F41" s="4">
        <f>C41-D41-E41</f>
        <v>258077785</v>
      </c>
      <c r="G41" s="4">
        <v>15411146</v>
      </c>
      <c r="H41" s="5">
        <f>G41/C41</f>
        <v>2.2959615500536604E-2</v>
      </c>
      <c r="I41" s="5">
        <f>G41/F41</f>
        <v>5.9715120385119551E-2</v>
      </c>
    </row>
    <row r="42" spans="1:9" s="16" customFormat="1" ht="12" customHeight="1">
      <c r="A42" s="20">
        <v>84</v>
      </c>
      <c r="B42" s="2" t="s">
        <v>82</v>
      </c>
      <c r="C42" s="4">
        <v>1359061903</v>
      </c>
      <c r="D42" s="4">
        <v>549478624</v>
      </c>
      <c r="E42" s="4">
        <v>176559701</v>
      </c>
      <c r="F42" s="4">
        <f t="shared" si="2"/>
        <v>633023578</v>
      </c>
      <c r="G42" s="4">
        <v>44663363</v>
      </c>
      <c r="H42" s="5">
        <f t="shared" si="3"/>
        <v>3.2863376496250735E-2</v>
      </c>
      <c r="I42" s="5">
        <f t="shared" si="4"/>
        <v>7.0555607330000589E-2</v>
      </c>
    </row>
    <row r="43" spans="1:9" s="16" customFormat="1" ht="12" customHeight="1">
      <c r="A43" s="20">
        <v>209</v>
      </c>
      <c r="B43" s="6" t="s">
        <v>103</v>
      </c>
      <c r="C43" s="4">
        <v>65873250</v>
      </c>
      <c r="D43" s="4">
        <v>23980028</v>
      </c>
      <c r="E43" s="4">
        <v>4829859</v>
      </c>
      <c r="F43" s="4">
        <f>C43-D43-E43</f>
        <v>37063363</v>
      </c>
      <c r="G43" s="4">
        <v>414585</v>
      </c>
      <c r="H43" s="5">
        <f>G43/C43</f>
        <v>6.293677630904806E-3</v>
      </c>
      <c r="I43" s="5">
        <f>G43/F43</f>
        <v>1.1185844090834391E-2</v>
      </c>
    </row>
    <row r="44" spans="1:9" s="16" customFormat="1" ht="12" customHeight="1">
      <c r="A44" s="20">
        <v>132</v>
      </c>
      <c r="B44" s="2" t="s">
        <v>25</v>
      </c>
      <c r="C44" s="4">
        <v>494038469</v>
      </c>
      <c r="D44" s="4">
        <v>157495141</v>
      </c>
      <c r="E44" s="4">
        <v>98594899</v>
      </c>
      <c r="F44" s="4">
        <f>C44-D44-E44</f>
        <v>237948429</v>
      </c>
      <c r="G44" s="4">
        <v>21538705</v>
      </c>
      <c r="H44" s="5">
        <f>G44/C44</f>
        <v>4.3597222385530467E-2</v>
      </c>
      <c r="I44" s="5">
        <f>G44/F44</f>
        <v>9.0518374466763127E-2</v>
      </c>
    </row>
    <row r="45" spans="1:9" s="16" customFormat="1" ht="12" customHeight="1">
      <c r="A45" s="21">
        <v>32</v>
      </c>
      <c r="B45" s="2" t="s">
        <v>26</v>
      </c>
      <c r="C45" s="4">
        <v>1729873408</v>
      </c>
      <c r="D45" s="4">
        <v>587483845</v>
      </c>
      <c r="E45" s="4">
        <v>247025012</v>
      </c>
      <c r="F45" s="4">
        <f t="shared" si="2"/>
        <v>895364551</v>
      </c>
      <c r="G45" s="4">
        <v>32660784</v>
      </c>
      <c r="H45" s="5">
        <f t="shared" si="3"/>
        <v>1.8880447464511809E-2</v>
      </c>
      <c r="I45" s="5">
        <f t="shared" si="4"/>
        <v>3.6477638034164254E-2</v>
      </c>
    </row>
    <row r="46" spans="1:9" s="16" customFormat="1" ht="12" customHeight="1">
      <c r="A46" s="21">
        <v>207</v>
      </c>
      <c r="B46" s="6" t="s">
        <v>75</v>
      </c>
      <c r="C46" s="4">
        <v>428803301</v>
      </c>
      <c r="D46" s="4">
        <v>171176660</v>
      </c>
      <c r="E46" s="4">
        <v>75246286</v>
      </c>
      <c r="F46" s="4">
        <f t="shared" si="2"/>
        <v>182380355</v>
      </c>
      <c r="G46" s="4">
        <v>6440416</v>
      </c>
      <c r="H46" s="5">
        <f t="shared" si="3"/>
        <v>1.5019511242055481E-2</v>
      </c>
      <c r="I46" s="5">
        <f t="shared" si="4"/>
        <v>3.5313101567326151E-2</v>
      </c>
    </row>
    <row r="47" spans="1:9" s="16" customFormat="1" ht="12" customHeight="1">
      <c r="A47" s="20">
        <v>138</v>
      </c>
      <c r="B47" s="2" t="s">
        <v>104</v>
      </c>
      <c r="C47" s="4">
        <v>443704896</v>
      </c>
      <c r="D47" s="4">
        <v>182496141</v>
      </c>
      <c r="E47" s="4">
        <v>66543932</v>
      </c>
      <c r="F47" s="4">
        <f t="shared" si="2"/>
        <v>194664823</v>
      </c>
      <c r="G47" s="4">
        <v>8968352</v>
      </c>
      <c r="H47" s="5">
        <f t="shared" si="3"/>
        <v>2.0212425152054216E-2</v>
      </c>
      <c r="I47" s="5">
        <f t="shared" si="4"/>
        <v>4.6070737700770928E-2</v>
      </c>
    </row>
    <row r="48" spans="1:9" s="16" customFormat="1" ht="12" customHeight="1">
      <c r="A48" s="20">
        <v>176</v>
      </c>
      <c r="B48" s="2" t="s">
        <v>65</v>
      </c>
      <c r="C48" s="4">
        <v>1804697780</v>
      </c>
      <c r="D48" s="4">
        <v>627899656</v>
      </c>
      <c r="E48" s="4">
        <v>364901190</v>
      </c>
      <c r="F48" s="4">
        <f t="shared" si="2"/>
        <v>811896934</v>
      </c>
      <c r="G48" s="4">
        <v>25787670</v>
      </c>
      <c r="H48" s="5">
        <f t="shared" si="3"/>
        <v>1.4289190293124868E-2</v>
      </c>
      <c r="I48" s="5">
        <f t="shared" si="4"/>
        <v>3.1762245822201864E-2</v>
      </c>
    </row>
    <row r="49" spans="1:9" s="16" customFormat="1" ht="12" customHeight="1">
      <c r="A49" s="20">
        <v>206</v>
      </c>
      <c r="B49" s="6" t="s">
        <v>76</v>
      </c>
      <c r="C49" s="4">
        <v>84268891</v>
      </c>
      <c r="D49" s="4">
        <v>28819280</v>
      </c>
      <c r="E49" s="4">
        <v>14503100</v>
      </c>
      <c r="F49" s="4">
        <f t="shared" si="2"/>
        <v>40946511</v>
      </c>
      <c r="G49" s="4">
        <v>2443736</v>
      </c>
      <c r="H49" s="5">
        <f t="shared" si="3"/>
        <v>2.8999266170478023E-2</v>
      </c>
      <c r="I49" s="5">
        <f t="shared" si="4"/>
        <v>5.9681177719879477E-2</v>
      </c>
    </row>
    <row r="50" spans="1:9" s="16" customFormat="1" ht="12" customHeight="1">
      <c r="A50" s="22">
        <v>104</v>
      </c>
      <c r="B50" s="2" t="s">
        <v>27</v>
      </c>
      <c r="C50" s="4">
        <v>97533225</v>
      </c>
      <c r="D50" s="4">
        <v>25024612</v>
      </c>
      <c r="E50" s="4">
        <v>6968205</v>
      </c>
      <c r="F50" s="4">
        <f>C50-D50-E50</f>
        <v>65540408</v>
      </c>
      <c r="G50" s="4">
        <v>5867536</v>
      </c>
      <c r="H50" s="5">
        <f t="shared" si="3"/>
        <v>6.0159355952804798E-2</v>
      </c>
      <c r="I50" s="5">
        <f t="shared" si="4"/>
        <v>8.9525472590893856E-2</v>
      </c>
    </row>
    <row r="51" spans="1:9" s="16" customFormat="1" ht="12" customHeight="1">
      <c r="A51" s="20">
        <v>156</v>
      </c>
      <c r="B51" s="2" t="s">
        <v>28</v>
      </c>
      <c r="C51" s="4">
        <v>145267264</v>
      </c>
      <c r="D51" s="4">
        <v>65418823</v>
      </c>
      <c r="E51" s="4">
        <v>11156414</v>
      </c>
      <c r="F51" s="4">
        <f>C51-D51-E51</f>
        <v>68692027</v>
      </c>
      <c r="G51" s="4">
        <v>1811850</v>
      </c>
      <c r="H51" s="5">
        <f t="shared" si="3"/>
        <v>1.2472527877994591E-2</v>
      </c>
      <c r="I51" s="5">
        <f t="shared" si="4"/>
        <v>2.6376423569506837E-2</v>
      </c>
    </row>
    <row r="52" spans="1:9" s="16" customFormat="1" ht="12" customHeight="1">
      <c r="A52" s="20"/>
      <c r="B52" s="2"/>
      <c r="C52" s="17"/>
      <c r="D52" s="17"/>
      <c r="E52" s="17"/>
      <c r="F52" s="4"/>
      <c r="G52" s="18"/>
      <c r="H52" s="5"/>
      <c r="I52" s="5"/>
    </row>
    <row r="53" spans="1:9" s="16" customFormat="1" ht="12" customHeight="1">
      <c r="A53" s="1"/>
      <c r="B53" s="11" t="s">
        <v>29</v>
      </c>
      <c r="C53" s="12">
        <f>SUM(C33:C51)</f>
        <v>9809314067</v>
      </c>
      <c r="D53" s="12">
        <f>SUM(D33:D51)</f>
        <v>3647094939</v>
      </c>
      <c r="E53" s="12">
        <f>SUM(E33:E51)</f>
        <v>1694182400</v>
      </c>
      <c r="F53" s="12">
        <f>SUM(F33:F51)</f>
        <v>4468036728</v>
      </c>
      <c r="G53" s="12">
        <f>SUM(G33:G51)</f>
        <v>207834764</v>
      </c>
      <c r="H53" s="13">
        <f>G53/C53</f>
        <v>2.1187492069316777E-2</v>
      </c>
      <c r="I53" s="13">
        <f>G53/F53</f>
        <v>4.6515903214840358E-2</v>
      </c>
    </row>
    <row r="54" spans="1:9" s="16" customFormat="1" ht="12.75" customHeight="1">
      <c r="A54" s="1"/>
      <c r="B54" s="6"/>
      <c r="C54" s="4"/>
      <c r="D54" s="4"/>
      <c r="E54" s="4"/>
      <c r="F54" s="4"/>
      <c r="G54" s="4"/>
      <c r="H54" s="5"/>
      <c r="I54" s="5"/>
    </row>
    <row r="55" spans="1:9" s="16" customFormat="1" ht="12.5">
      <c r="A55" s="412" t="s">
        <v>0</v>
      </c>
      <c r="B55" s="413" t="s">
        <v>69</v>
      </c>
      <c r="C55" s="413"/>
      <c r="D55" s="413"/>
      <c r="E55" s="413"/>
      <c r="F55" s="413"/>
      <c r="G55" s="413"/>
      <c r="H55" s="413"/>
      <c r="I55" s="413"/>
    </row>
    <row r="56" spans="1:9" s="16" customFormat="1" ht="12" customHeight="1">
      <c r="A56" s="412"/>
      <c r="B56" s="413" t="s">
        <v>128</v>
      </c>
      <c r="C56" s="413"/>
      <c r="D56" s="413"/>
      <c r="E56" s="413"/>
      <c r="F56" s="413"/>
      <c r="G56" s="413"/>
      <c r="H56" s="413"/>
      <c r="I56" s="413"/>
    </row>
    <row r="57" spans="1:9" ht="12" customHeight="1">
      <c r="A57" s="10"/>
      <c r="B57" s="415" t="s">
        <v>1</v>
      </c>
      <c r="C57" s="415"/>
      <c r="D57" s="415"/>
      <c r="E57" s="415"/>
      <c r="F57" s="415"/>
      <c r="G57" s="415"/>
      <c r="H57" s="415"/>
      <c r="I57" s="415"/>
    </row>
    <row r="58" spans="1:9" ht="12" customHeight="1">
      <c r="A58" s="10"/>
      <c r="B58" s="9"/>
      <c r="C58" s="416" t="s">
        <v>90</v>
      </c>
      <c r="D58" s="416" t="s">
        <v>91</v>
      </c>
      <c r="E58" s="416" t="s">
        <v>92</v>
      </c>
      <c r="F58" s="416" t="s">
        <v>93</v>
      </c>
      <c r="G58" s="418" t="s">
        <v>2</v>
      </c>
      <c r="H58" s="418"/>
      <c r="I58" s="418"/>
    </row>
    <row r="59" spans="1:9" ht="12" customHeight="1">
      <c r="A59" s="10"/>
      <c r="B59" s="9"/>
      <c r="C59" s="417"/>
      <c r="D59" s="417"/>
      <c r="E59" s="417" t="s">
        <v>4</v>
      </c>
      <c r="F59" s="417"/>
      <c r="G59" s="416" t="s">
        <v>94</v>
      </c>
      <c r="H59" s="416" t="s">
        <v>95</v>
      </c>
      <c r="I59" s="416" t="s">
        <v>96</v>
      </c>
    </row>
    <row r="60" spans="1:9" ht="12" customHeight="1">
      <c r="A60" s="10" t="s">
        <v>3</v>
      </c>
      <c r="B60" s="9"/>
      <c r="C60" s="417"/>
      <c r="D60" s="417"/>
      <c r="E60" s="417" t="s">
        <v>5</v>
      </c>
      <c r="F60" s="417" t="s">
        <v>6</v>
      </c>
      <c r="G60" s="416"/>
      <c r="H60" s="416"/>
      <c r="I60" s="416"/>
    </row>
    <row r="61" spans="1:9" ht="12" customHeight="1">
      <c r="A61" s="10" t="s">
        <v>98</v>
      </c>
      <c r="B61" s="10" t="s">
        <v>74</v>
      </c>
      <c r="C61" s="417"/>
      <c r="D61" s="417"/>
      <c r="E61" s="417" t="s">
        <v>7</v>
      </c>
      <c r="F61" s="417" t="s">
        <v>7</v>
      </c>
      <c r="G61" s="416"/>
      <c r="H61" s="416"/>
      <c r="I61" s="416"/>
    </row>
    <row r="62" spans="1:9" s="16" customFormat="1" ht="12" customHeight="1">
      <c r="A62" s="1"/>
      <c r="B62" s="14" t="s">
        <v>79</v>
      </c>
      <c r="C62" s="4"/>
      <c r="D62" s="4"/>
      <c r="E62" s="4"/>
      <c r="F62" s="4"/>
      <c r="G62" s="4"/>
      <c r="H62" s="7"/>
      <c r="I62" s="7"/>
    </row>
    <row r="63" spans="1:9" s="16" customFormat="1" ht="12" customHeight="1">
      <c r="A63" s="22">
        <v>197</v>
      </c>
      <c r="B63" s="2" t="s">
        <v>30</v>
      </c>
      <c r="C63" s="4">
        <v>244558023</v>
      </c>
      <c r="D63" s="4">
        <v>86009355</v>
      </c>
      <c r="E63" s="4">
        <v>15750796</v>
      </c>
      <c r="F63" s="4">
        <v>142797872</v>
      </c>
      <c r="G63" s="4">
        <v>2052921</v>
      </c>
      <c r="H63" s="5">
        <f t="shared" ref="H63:H76" si="5">G63/C63</f>
        <v>8.3944128056677985E-3</v>
      </c>
      <c r="I63" s="5">
        <f t="shared" ref="I63:I76" si="6">G63/F63</f>
        <v>1.4376411715715203E-2</v>
      </c>
    </row>
    <row r="64" spans="1:9" s="16" customFormat="1" ht="12" customHeight="1">
      <c r="A64" s="22">
        <v>63</v>
      </c>
      <c r="B64" s="2" t="s">
        <v>31</v>
      </c>
      <c r="C64" s="4">
        <v>279460363</v>
      </c>
      <c r="D64" s="4">
        <v>108453761</v>
      </c>
      <c r="E64" s="4">
        <v>50095635</v>
      </c>
      <c r="F64" s="4">
        <v>120910967</v>
      </c>
      <c r="G64" s="4">
        <v>3423464</v>
      </c>
      <c r="H64" s="5">
        <f t="shared" si="5"/>
        <v>1.225026677575739E-2</v>
      </c>
      <c r="I64" s="5">
        <f t="shared" si="6"/>
        <v>2.8313924575592883E-2</v>
      </c>
    </row>
    <row r="65" spans="1:9" s="16" customFormat="1" ht="12" customHeight="1">
      <c r="A65" s="20">
        <v>8</v>
      </c>
      <c r="B65" s="2" t="s">
        <v>97</v>
      </c>
      <c r="C65" s="4">
        <v>25380072</v>
      </c>
      <c r="D65" s="4">
        <v>9531468</v>
      </c>
      <c r="E65" s="4">
        <v>3556984</v>
      </c>
      <c r="F65" s="4">
        <v>12291620</v>
      </c>
      <c r="G65" s="4">
        <v>485717</v>
      </c>
      <c r="H65" s="5">
        <f t="shared" si="5"/>
        <v>1.9137731366561925E-2</v>
      </c>
      <c r="I65" s="5">
        <f t="shared" si="6"/>
        <v>3.9516109349296516E-2</v>
      </c>
    </row>
    <row r="66" spans="1:9" s="16" customFormat="1" ht="12" customHeight="1">
      <c r="A66" s="20">
        <v>208</v>
      </c>
      <c r="B66" s="6" t="s">
        <v>78</v>
      </c>
      <c r="C66" s="4">
        <v>369804428</v>
      </c>
      <c r="D66" s="4">
        <v>116697560</v>
      </c>
      <c r="E66" s="4">
        <v>87223797</v>
      </c>
      <c r="F66" s="4">
        <v>165883071</v>
      </c>
      <c r="G66" s="4">
        <v>15070778</v>
      </c>
      <c r="H66" s="5">
        <f t="shared" si="5"/>
        <v>4.0753373564255971E-2</v>
      </c>
      <c r="I66" s="5">
        <f t="shared" si="6"/>
        <v>9.0851814529042563E-2</v>
      </c>
    </row>
    <row r="67" spans="1:9" s="16" customFormat="1" ht="12" customHeight="1">
      <c r="A67" s="20">
        <v>186</v>
      </c>
      <c r="B67" s="2" t="s">
        <v>110</v>
      </c>
      <c r="C67" s="4">
        <v>18757410</v>
      </c>
      <c r="D67" s="4">
        <v>5510448</v>
      </c>
      <c r="E67" s="4">
        <v>4870232</v>
      </c>
      <c r="F67" s="4">
        <v>8376730</v>
      </c>
      <c r="G67" s="4">
        <v>501702</v>
      </c>
      <c r="H67" s="5">
        <f t="shared" si="5"/>
        <v>2.6746869637119409E-2</v>
      </c>
      <c r="I67" s="5">
        <f t="shared" si="6"/>
        <v>5.9892344626124992E-2</v>
      </c>
    </row>
    <row r="68" spans="1:9" s="16" customFormat="1" ht="12" customHeight="1">
      <c r="A68" s="20">
        <v>152</v>
      </c>
      <c r="B68" s="2" t="s">
        <v>32</v>
      </c>
      <c r="C68" s="4">
        <v>120758347</v>
      </c>
      <c r="D68" s="4">
        <v>48823721</v>
      </c>
      <c r="E68" s="4">
        <v>25724837</v>
      </c>
      <c r="F68" s="4">
        <v>46209789</v>
      </c>
      <c r="G68" s="4">
        <v>3711755</v>
      </c>
      <c r="H68" s="5">
        <f t="shared" si="5"/>
        <v>3.0737047104495395E-2</v>
      </c>
      <c r="I68" s="5">
        <f t="shared" si="6"/>
        <v>8.0323998016956971E-2</v>
      </c>
    </row>
    <row r="69" spans="1:9" s="16" customFormat="1" ht="12" customHeight="1">
      <c r="A69" s="20">
        <v>173</v>
      </c>
      <c r="B69" s="2" t="s">
        <v>33</v>
      </c>
      <c r="C69" s="4">
        <v>21715497</v>
      </c>
      <c r="D69" s="4">
        <v>8213272</v>
      </c>
      <c r="E69" s="4">
        <v>2831785</v>
      </c>
      <c r="F69" s="4">
        <v>10670440</v>
      </c>
      <c r="G69" s="4">
        <v>263941</v>
      </c>
      <c r="H69" s="5">
        <f t="shared" si="5"/>
        <v>1.2154499618406155E-2</v>
      </c>
      <c r="I69" s="5">
        <f t="shared" si="6"/>
        <v>2.4735718489584311E-2</v>
      </c>
    </row>
    <row r="70" spans="1:9" s="16" customFormat="1" ht="12" customHeight="1">
      <c r="A70" s="20">
        <v>79</v>
      </c>
      <c r="B70" s="2" t="s">
        <v>133</v>
      </c>
      <c r="C70" s="4">
        <v>35678463</v>
      </c>
      <c r="D70" s="4">
        <v>20834490</v>
      </c>
      <c r="E70" s="4">
        <v>3562008</v>
      </c>
      <c r="F70" s="4">
        <v>11281965</v>
      </c>
      <c r="G70" s="4">
        <v>519350</v>
      </c>
      <c r="H70" s="5">
        <f t="shared" si="5"/>
        <v>1.4556400593826029E-2</v>
      </c>
      <c r="I70" s="5">
        <f t="shared" si="6"/>
        <v>4.6033647507326962E-2</v>
      </c>
    </row>
    <row r="71" spans="1:9" s="16" customFormat="1" ht="12" customHeight="1">
      <c r="A71" s="22">
        <v>26</v>
      </c>
      <c r="B71" s="2" t="s">
        <v>34</v>
      </c>
      <c r="C71" s="4">
        <v>433353183</v>
      </c>
      <c r="D71" s="4">
        <v>193826481</v>
      </c>
      <c r="E71" s="4">
        <v>74829557</v>
      </c>
      <c r="F71" s="4">
        <v>164697145</v>
      </c>
      <c r="G71" s="4">
        <v>19618278</v>
      </c>
      <c r="H71" s="5">
        <f t="shared" si="5"/>
        <v>4.527087551125706E-2</v>
      </c>
      <c r="I71" s="5">
        <f t="shared" si="6"/>
        <v>0.1191172925310879</v>
      </c>
    </row>
    <row r="72" spans="1:9" s="16" customFormat="1" ht="12" customHeight="1">
      <c r="A72" s="20">
        <v>191</v>
      </c>
      <c r="B72" s="2" t="s">
        <v>35</v>
      </c>
      <c r="C72" s="4">
        <v>354330415</v>
      </c>
      <c r="D72" s="4">
        <v>173870727</v>
      </c>
      <c r="E72" s="4">
        <v>61621254</v>
      </c>
      <c r="F72" s="4">
        <v>118838434</v>
      </c>
      <c r="G72" s="4">
        <v>23959101</v>
      </c>
      <c r="H72" s="5">
        <f t="shared" si="5"/>
        <v>6.7617963306932038E-2</v>
      </c>
      <c r="I72" s="5">
        <f t="shared" si="6"/>
        <v>0.20161070954536475</v>
      </c>
    </row>
    <row r="73" spans="1:9" s="16" customFormat="1" ht="12" customHeight="1">
      <c r="A73" s="21">
        <v>159</v>
      </c>
      <c r="B73" s="2" t="s">
        <v>36</v>
      </c>
      <c r="C73" s="4">
        <v>1137768435</v>
      </c>
      <c r="D73" s="4">
        <v>550062380</v>
      </c>
      <c r="E73" s="4">
        <v>140473556</v>
      </c>
      <c r="F73" s="4">
        <v>447232499</v>
      </c>
      <c r="G73" s="4">
        <v>33598351</v>
      </c>
      <c r="H73" s="5">
        <f t="shared" si="5"/>
        <v>2.9530043167351534E-2</v>
      </c>
      <c r="I73" s="5">
        <f t="shared" si="6"/>
        <v>7.5125021269977069E-2</v>
      </c>
    </row>
    <row r="74" spans="1:9" s="16" customFormat="1" ht="12" customHeight="1">
      <c r="A74" s="20">
        <v>96</v>
      </c>
      <c r="B74" s="2" t="s">
        <v>37</v>
      </c>
      <c r="C74" s="4">
        <v>23315854</v>
      </c>
      <c r="D74" s="4">
        <v>8386445</v>
      </c>
      <c r="E74" s="4">
        <v>4431556</v>
      </c>
      <c r="F74" s="4">
        <v>10497853</v>
      </c>
      <c r="G74" s="4">
        <v>101478</v>
      </c>
      <c r="H74" s="5">
        <f t="shared" si="5"/>
        <v>4.3523175260919032E-3</v>
      </c>
      <c r="I74" s="5">
        <f t="shared" si="6"/>
        <v>9.6665480074830546E-3</v>
      </c>
    </row>
    <row r="75" spans="1:9" s="16" customFormat="1" ht="12" customHeight="1">
      <c r="A75" s="23">
        <v>170</v>
      </c>
      <c r="B75" s="2" t="s">
        <v>134</v>
      </c>
      <c r="C75" s="4">
        <v>1208988845</v>
      </c>
      <c r="D75" s="4">
        <v>448334360</v>
      </c>
      <c r="E75" s="4">
        <v>211105944</v>
      </c>
      <c r="F75" s="4">
        <v>549548541</v>
      </c>
      <c r="G75" s="4">
        <v>39956101</v>
      </c>
      <c r="H75" s="5">
        <f t="shared" si="5"/>
        <v>3.3049189134577994E-2</v>
      </c>
      <c r="I75" s="5">
        <f t="shared" si="6"/>
        <v>7.2707136893299482E-2</v>
      </c>
    </row>
    <row r="76" spans="1:9" s="16" customFormat="1" ht="12" customHeight="1">
      <c r="A76" s="20">
        <v>56</v>
      </c>
      <c r="B76" s="2" t="s">
        <v>100</v>
      </c>
      <c r="C76" s="4">
        <v>16841323</v>
      </c>
      <c r="D76" s="4">
        <v>8434025</v>
      </c>
      <c r="E76" s="4">
        <v>2553577</v>
      </c>
      <c r="F76" s="4">
        <v>5853721</v>
      </c>
      <c r="G76" s="4">
        <v>542591</v>
      </c>
      <c r="H76" s="5">
        <f t="shared" si="5"/>
        <v>3.2217837042849896E-2</v>
      </c>
      <c r="I76" s="5">
        <f t="shared" si="6"/>
        <v>9.269164006962409E-2</v>
      </c>
    </row>
    <row r="77" spans="1:9" s="16" customFormat="1" ht="12" customHeight="1">
      <c r="A77" s="1"/>
      <c r="B77" s="7"/>
      <c r="C77" s="4"/>
      <c r="D77" s="4"/>
      <c r="E77" s="4"/>
      <c r="F77" s="4"/>
      <c r="G77" s="4"/>
      <c r="H77" s="7"/>
      <c r="I77" s="7"/>
    </row>
    <row r="78" spans="1:9" s="16" customFormat="1" ht="12" customHeight="1">
      <c r="A78" s="1"/>
      <c r="B78" s="11" t="s">
        <v>38</v>
      </c>
      <c r="C78" s="12">
        <f>SUM(C63:C76)</f>
        <v>4290710658</v>
      </c>
      <c r="D78" s="12">
        <f>SUM(D63:D76)</f>
        <v>1786988493</v>
      </c>
      <c r="E78" s="12">
        <f>SUM(E63:E76)</f>
        <v>688631518</v>
      </c>
      <c r="F78" s="12">
        <f>SUM(F63:F76)</f>
        <v>1815090647</v>
      </c>
      <c r="G78" s="12">
        <f>SUM(G63:G76)</f>
        <v>143805528</v>
      </c>
      <c r="H78" s="13">
        <f>G78/C78</f>
        <v>3.3515550094685501E-2</v>
      </c>
      <c r="I78" s="13">
        <f>G78/F78</f>
        <v>7.9227738976939369E-2</v>
      </c>
    </row>
    <row r="79" spans="1:9" s="16" customFormat="1" ht="12" customHeight="1">
      <c r="A79" s="1"/>
      <c r="B79" s="7"/>
      <c r="C79" s="4"/>
      <c r="D79" s="4"/>
      <c r="E79" s="4"/>
      <c r="F79" s="4"/>
      <c r="G79" s="4"/>
      <c r="H79" s="7"/>
      <c r="I79" s="7"/>
    </row>
    <row r="80" spans="1:9" s="16" customFormat="1" ht="12" customHeight="1">
      <c r="A80" s="1"/>
      <c r="B80" s="14" t="s">
        <v>68</v>
      </c>
      <c r="C80" s="4"/>
      <c r="D80" s="4"/>
      <c r="E80" s="4"/>
      <c r="F80" s="4"/>
      <c r="G80" s="4"/>
      <c r="H80" s="7"/>
      <c r="I80" s="7"/>
    </row>
    <row r="81" spans="1:9" s="16" customFormat="1" ht="12" customHeight="1">
      <c r="A81" s="24">
        <v>158</v>
      </c>
      <c r="B81" s="2" t="s">
        <v>102</v>
      </c>
      <c r="C81" s="4">
        <v>10243857</v>
      </c>
      <c r="D81" s="4">
        <v>3973756</v>
      </c>
      <c r="E81" s="4">
        <v>216450</v>
      </c>
      <c r="F81" s="4">
        <v>6053651</v>
      </c>
      <c r="G81" s="4">
        <v>315287</v>
      </c>
      <c r="H81" s="5">
        <f t="shared" ref="H81:H101" si="7">G81/C81</f>
        <v>3.077815318976046E-2</v>
      </c>
      <c r="I81" s="5">
        <f t="shared" ref="I81:I101" si="8">G81/F81</f>
        <v>5.2082123663884816E-2</v>
      </c>
    </row>
    <row r="82" spans="1:9" s="16" customFormat="1" ht="12" customHeight="1">
      <c r="A82" s="25">
        <v>168</v>
      </c>
      <c r="B82" s="2" t="s">
        <v>39</v>
      </c>
      <c r="C82" s="4">
        <v>334760162</v>
      </c>
      <c r="D82" s="4">
        <v>167687043</v>
      </c>
      <c r="E82" s="4">
        <v>52328021</v>
      </c>
      <c r="F82" s="4">
        <v>114745098</v>
      </c>
      <c r="G82" s="4">
        <v>6976487</v>
      </c>
      <c r="H82" s="5">
        <f t="shared" si="7"/>
        <v>2.0840254582025205E-2</v>
      </c>
      <c r="I82" s="5">
        <f t="shared" si="8"/>
        <v>6.0799869638004059E-2</v>
      </c>
    </row>
    <row r="83" spans="1:9" s="16" customFormat="1" ht="12" customHeight="1">
      <c r="A83" s="25">
        <v>45</v>
      </c>
      <c r="B83" s="2" t="s">
        <v>40</v>
      </c>
      <c r="C83" s="4">
        <v>16313682</v>
      </c>
      <c r="D83" s="4">
        <v>5524827</v>
      </c>
      <c r="E83" s="4">
        <v>4988545</v>
      </c>
      <c r="F83" s="4">
        <v>5800310</v>
      </c>
      <c r="G83" s="4">
        <v>94373</v>
      </c>
      <c r="H83" s="5">
        <f t="shared" si="7"/>
        <v>5.7848988352230965E-3</v>
      </c>
      <c r="I83" s="5">
        <f t="shared" si="8"/>
        <v>1.6270337275076676E-2</v>
      </c>
    </row>
    <row r="84" spans="1:9" s="16" customFormat="1" ht="12" customHeight="1">
      <c r="A84" s="25">
        <v>150</v>
      </c>
      <c r="B84" s="2" t="s">
        <v>41</v>
      </c>
      <c r="C84" s="4">
        <v>24894803</v>
      </c>
      <c r="D84" s="4">
        <v>8361620</v>
      </c>
      <c r="E84" s="4">
        <v>5117402</v>
      </c>
      <c r="F84" s="4">
        <v>11415781</v>
      </c>
      <c r="G84" s="4">
        <v>252349</v>
      </c>
      <c r="H84" s="5">
        <f t="shared" si="7"/>
        <v>1.0136613653861813E-2</v>
      </c>
      <c r="I84" s="5">
        <f t="shared" si="8"/>
        <v>2.2105276896955187E-2</v>
      </c>
    </row>
    <row r="85" spans="1:9" s="16" customFormat="1" ht="12" customHeight="1">
      <c r="A85" s="24">
        <v>161</v>
      </c>
      <c r="B85" s="2" t="s">
        <v>42</v>
      </c>
      <c r="C85" s="4">
        <v>561257797</v>
      </c>
      <c r="D85" s="4">
        <v>222598140</v>
      </c>
      <c r="E85" s="4">
        <v>81545857</v>
      </c>
      <c r="F85" s="4">
        <v>257113800</v>
      </c>
      <c r="G85" s="4">
        <v>15834739</v>
      </c>
      <c r="H85" s="5">
        <f t="shared" si="7"/>
        <v>2.8212951489741175E-2</v>
      </c>
      <c r="I85" s="5">
        <f t="shared" si="8"/>
        <v>6.1586499830036348E-2</v>
      </c>
    </row>
    <row r="86" spans="1:9" s="16" customFormat="1" ht="12" customHeight="1">
      <c r="A86" s="24">
        <v>39</v>
      </c>
      <c r="B86" s="2" t="s">
        <v>43</v>
      </c>
      <c r="C86" s="4">
        <v>265878076</v>
      </c>
      <c r="D86" s="4">
        <v>91012194</v>
      </c>
      <c r="E86" s="4">
        <v>62072020</v>
      </c>
      <c r="F86" s="4">
        <v>112793862</v>
      </c>
      <c r="G86" s="4">
        <v>5541597</v>
      </c>
      <c r="H86" s="5">
        <f t="shared" si="7"/>
        <v>2.0842624872913555E-2</v>
      </c>
      <c r="I86" s="5">
        <f t="shared" si="8"/>
        <v>4.9130306399119486E-2</v>
      </c>
    </row>
    <row r="87" spans="1:9" s="16" customFormat="1" ht="12" customHeight="1">
      <c r="A87" s="25">
        <v>140</v>
      </c>
      <c r="B87" s="2" t="s">
        <v>135</v>
      </c>
      <c r="C87" s="4">
        <v>78384547</v>
      </c>
      <c r="D87" s="4">
        <v>25731963</v>
      </c>
      <c r="E87" s="4">
        <v>9590961</v>
      </c>
      <c r="F87" s="4">
        <v>43061623</v>
      </c>
      <c r="G87" s="4">
        <v>1138851</v>
      </c>
      <c r="H87" s="5">
        <f t="shared" si="7"/>
        <v>1.4529024451720057E-2</v>
      </c>
      <c r="I87" s="5">
        <f t="shared" si="8"/>
        <v>2.6447005957021173E-2</v>
      </c>
    </row>
    <row r="88" spans="1:9" s="16" customFormat="1" ht="12" customHeight="1">
      <c r="A88" s="25">
        <v>165</v>
      </c>
      <c r="B88" s="2" t="s">
        <v>44</v>
      </c>
      <c r="C88" s="4">
        <v>24452313</v>
      </c>
      <c r="D88" s="4">
        <v>8768173</v>
      </c>
      <c r="E88" s="4">
        <v>1950651</v>
      </c>
      <c r="F88" s="4">
        <v>13733489</v>
      </c>
      <c r="G88" s="4">
        <v>147002</v>
      </c>
      <c r="H88" s="5">
        <f t="shared" si="7"/>
        <v>6.0117830161915565E-3</v>
      </c>
      <c r="I88" s="5">
        <f t="shared" si="8"/>
        <v>1.070390779793831E-2</v>
      </c>
    </row>
    <row r="89" spans="1:9" s="16" customFormat="1" ht="12" customHeight="1">
      <c r="A89" s="26">
        <v>915</v>
      </c>
      <c r="B89" s="6" t="s">
        <v>45</v>
      </c>
      <c r="C89" s="4">
        <v>28353473</v>
      </c>
      <c r="D89" s="4">
        <v>4884993</v>
      </c>
      <c r="E89" s="4">
        <v>13975375</v>
      </c>
      <c r="F89" s="4">
        <v>9493105</v>
      </c>
      <c r="G89" s="4">
        <v>161468</v>
      </c>
      <c r="H89" s="5">
        <f t="shared" si="7"/>
        <v>5.6948226413039418E-3</v>
      </c>
      <c r="I89" s="5">
        <f t="shared" si="8"/>
        <v>1.7008976515060142E-2</v>
      </c>
    </row>
    <row r="90" spans="1:9" s="16" customFormat="1" ht="12" customHeight="1">
      <c r="A90" s="26">
        <v>22</v>
      </c>
      <c r="B90" s="2" t="s">
        <v>46</v>
      </c>
      <c r="C90" s="4">
        <v>187124422</v>
      </c>
      <c r="D90" s="4">
        <v>63402435</v>
      </c>
      <c r="E90" s="4">
        <v>38684150</v>
      </c>
      <c r="F90" s="4">
        <v>85037837</v>
      </c>
      <c r="G90" s="4">
        <v>2862579</v>
      </c>
      <c r="H90" s="5">
        <f t="shared" si="7"/>
        <v>1.5297730619042339E-2</v>
      </c>
      <c r="I90" s="5">
        <f t="shared" si="8"/>
        <v>3.3662415472773606E-2</v>
      </c>
    </row>
    <row r="91" spans="1:9" s="16" customFormat="1" ht="12" customHeight="1">
      <c r="A91" s="25">
        <v>147</v>
      </c>
      <c r="B91" s="2" t="s">
        <v>47</v>
      </c>
      <c r="C91" s="4">
        <v>48016225</v>
      </c>
      <c r="D91" s="4">
        <v>17782004</v>
      </c>
      <c r="E91" s="4">
        <v>12195126</v>
      </c>
      <c r="F91" s="4">
        <v>18039095</v>
      </c>
      <c r="G91" s="4">
        <v>676166</v>
      </c>
      <c r="H91" s="5">
        <f t="shared" si="7"/>
        <v>1.4082031646594459E-2</v>
      </c>
      <c r="I91" s="5">
        <f t="shared" si="8"/>
        <v>3.7483365989258333E-2</v>
      </c>
    </row>
    <row r="92" spans="1:9" s="16" customFormat="1" ht="12" customHeight="1">
      <c r="A92" s="24">
        <v>107</v>
      </c>
      <c r="B92" s="2" t="s">
        <v>48</v>
      </c>
      <c r="C92" s="4">
        <v>23804525</v>
      </c>
      <c r="D92" s="4">
        <v>8329662</v>
      </c>
      <c r="E92" s="4">
        <v>7010205</v>
      </c>
      <c r="F92" s="4">
        <v>8464658</v>
      </c>
      <c r="G92" s="4">
        <v>386263</v>
      </c>
      <c r="H92" s="5">
        <f t="shared" si="7"/>
        <v>1.6226452743753551E-2</v>
      </c>
      <c r="I92" s="5">
        <f t="shared" si="8"/>
        <v>4.5632440200182922E-2</v>
      </c>
    </row>
    <row r="93" spans="1:9" s="16" customFormat="1" ht="12" customHeight="1">
      <c r="A93" s="24">
        <v>23</v>
      </c>
      <c r="B93" s="2" t="s">
        <v>49</v>
      </c>
      <c r="C93" s="4">
        <v>25710494</v>
      </c>
      <c r="D93" s="4">
        <v>9738289</v>
      </c>
      <c r="E93" s="4">
        <v>4086846</v>
      </c>
      <c r="F93" s="4">
        <v>11885359</v>
      </c>
      <c r="G93" s="4">
        <v>484110</v>
      </c>
      <c r="H93" s="5">
        <f t="shared" si="7"/>
        <v>1.8829276481424278E-2</v>
      </c>
      <c r="I93" s="5">
        <f t="shared" si="8"/>
        <v>4.0731626196566714E-2</v>
      </c>
    </row>
    <row r="94" spans="1:9" s="16" customFormat="1" ht="12" customHeight="1">
      <c r="A94" s="24">
        <v>46</v>
      </c>
      <c r="B94" s="2" t="s">
        <v>136</v>
      </c>
      <c r="C94" s="4">
        <v>28502890</v>
      </c>
      <c r="D94" s="4">
        <v>7695780</v>
      </c>
      <c r="E94" s="4">
        <v>9405954</v>
      </c>
      <c r="F94" s="4">
        <v>11401156</v>
      </c>
      <c r="G94" s="4">
        <v>587224</v>
      </c>
      <c r="H94" s="5">
        <f t="shared" si="7"/>
        <v>2.060226173556436E-2</v>
      </c>
      <c r="I94" s="5">
        <f t="shared" si="8"/>
        <v>5.1505654338910897E-2</v>
      </c>
    </row>
    <row r="95" spans="1:9" s="16" customFormat="1" ht="12" customHeight="1">
      <c r="A95" s="25">
        <v>129</v>
      </c>
      <c r="B95" s="2" t="s">
        <v>50</v>
      </c>
      <c r="C95" s="4">
        <v>12685212</v>
      </c>
      <c r="D95" s="4">
        <v>3091810</v>
      </c>
      <c r="E95" s="4">
        <v>2032863</v>
      </c>
      <c r="F95" s="4">
        <v>7560539</v>
      </c>
      <c r="G95" s="4">
        <v>69078</v>
      </c>
      <c r="H95" s="5">
        <f t="shared" si="7"/>
        <v>5.4455534523191254E-3</v>
      </c>
      <c r="I95" s="5">
        <f t="shared" si="8"/>
        <v>9.136650177983343E-3</v>
      </c>
    </row>
    <row r="96" spans="1:9" s="16" customFormat="1" ht="12" customHeight="1">
      <c r="A96" s="25">
        <v>78</v>
      </c>
      <c r="B96" s="2" t="s">
        <v>51</v>
      </c>
      <c r="C96" s="4">
        <v>118721313</v>
      </c>
      <c r="D96" s="4">
        <v>36402833</v>
      </c>
      <c r="E96" s="4">
        <v>15180732</v>
      </c>
      <c r="F96" s="4">
        <v>67137748</v>
      </c>
      <c r="G96" s="4">
        <v>1854262</v>
      </c>
      <c r="H96" s="5">
        <f t="shared" si="7"/>
        <v>1.5618610956568515E-2</v>
      </c>
      <c r="I96" s="5">
        <f t="shared" si="8"/>
        <v>2.7618769697190321E-2</v>
      </c>
    </row>
    <row r="97" spans="1:9" s="16" customFormat="1" ht="12" customHeight="1">
      <c r="A97" s="27">
        <v>198</v>
      </c>
      <c r="B97" s="2" t="s">
        <v>52</v>
      </c>
      <c r="C97" s="4">
        <v>66794756</v>
      </c>
      <c r="D97" s="4">
        <v>14396637</v>
      </c>
      <c r="E97" s="4">
        <v>27357259</v>
      </c>
      <c r="F97" s="4">
        <v>25040860</v>
      </c>
      <c r="G97" s="4">
        <v>970701</v>
      </c>
      <c r="H97" s="5">
        <f t="shared" si="7"/>
        <v>1.4532592947865549E-2</v>
      </c>
      <c r="I97" s="5">
        <f t="shared" si="8"/>
        <v>3.8764683002101369E-2</v>
      </c>
    </row>
    <row r="98" spans="1:9" s="16" customFormat="1" ht="12" customHeight="1">
      <c r="A98" s="24">
        <v>199</v>
      </c>
      <c r="B98" s="6" t="s">
        <v>71</v>
      </c>
      <c r="C98" s="4">
        <v>68707707</v>
      </c>
      <c r="D98" s="4">
        <v>9961956</v>
      </c>
      <c r="E98" s="4">
        <v>22580581</v>
      </c>
      <c r="F98" s="4">
        <v>36165170</v>
      </c>
      <c r="G98" s="4">
        <v>937904</v>
      </c>
      <c r="H98" s="5">
        <f t="shared" si="7"/>
        <v>1.3650637475065206E-2</v>
      </c>
      <c r="I98" s="5">
        <f t="shared" si="8"/>
        <v>2.5933902702517365E-2</v>
      </c>
    </row>
    <row r="99" spans="1:9" s="16" customFormat="1" ht="12" customHeight="1">
      <c r="A99" s="27">
        <v>205</v>
      </c>
      <c r="B99" s="6" t="s">
        <v>67</v>
      </c>
      <c r="C99" s="4">
        <v>126212040</v>
      </c>
      <c r="D99" s="4">
        <v>48496695</v>
      </c>
      <c r="E99" s="4">
        <v>13621986</v>
      </c>
      <c r="F99" s="4">
        <v>64093359</v>
      </c>
      <c r="G99" s="4">
        <v>2004246</v>
      </c>
      <c r="H99" s="5">
        <f t="shared" si="7"/>
        <v>1.5879990530221998E-2</v>
      </c>
      <c r="I99" s="5">
        <f t="shared" si="8"/>
        <v>3.1270728064041707E-2</v>
      </c>
    </row>
    <row r="100" spans="1:9" s="16" customFormat="1" ht="12" customHeight="1">
      <c r="A100" s="28">
        <v>102</v>
      </c>
      <c r="B100" s="6" t="s">
        <v>72</v>
      </c>
      <c r="C100" s="4">
        <v>349784008</v>
      </c>
      <c r="D100" s="4">
        <v>124434284</v>
      </c>
      <c r="E100" s="4">
        <v>50047056</v>
      </c>
      <c r="F100" s="4">
        <v>175302668</v>
      </c>
      <c r="G100" s="4">
        <v>4685608</v>
      </c>
      <c r="H100" s="5">
        <f t="shared" si="7"/>
        <v>1.3395718194183424E-2</v>
      </c>
      <c r="I100" s="5">
        <f t="shared" si="8"/>
        <v>2.6728674774077026E-2</v>
      </c>
    </row>
    <row r="101" spans="1:9" s="16" customFormat="1" ht="12" customHeight="1">
      <c r="A101" s="27">
        <v>58</v>
      </c>
      <c r="B101" s="2" t="s">
        <v>53</v>
      </c>
      <c r="C101" s="4">
        <v>629533122</v>
      </c>
      <c r="D101" s="4">
        <v>252854420</v>
      </c>
      <c r="E101" s="4">
        <v>115407187</v>
      </c>
      <c r="F101" s="4">
        <v>261271515</v>
      </c>
      <c r="G101" s="4">
        <v>13045086</v>
      </c>
      <c r="H101" s="5">
        <f t="shared" si="7"/>
        <v>2.0721842178146745E-2</v>
      </c>
      <c r="I101" s="5">
        <f t="shared" si="8"/>
        <v>4.9929231665380741E-2</v>
      </c>
    </row>
    <row r="102" spans="1:9" s="16" customFormat="1" ht="12" customHeight="1">
      <c r="A102" s="23"/>
      <c r="B102" s="2"/>
      <c r="C102" s="17"/>
      <c r="D102" s="17"/>
      <c r="E102" s="17"/>
      <c r="F102" s="4"/>
      <c r="G102" s="18"/>
      <c r="H102" s="5"/>
      <c r="I102" s="5"/>
    </row>
    <row r="103" spans="1:9" s="16" customFormat="1" ht="12" customHeight="1">
      <c r="A103" s="1"/>
      <c r="B103" s="11" t="s">
        <v>54</v>
      </c>
      <c r="C103" s="12">
        <f>SUM(C81:C101)</f>
        <v>3030135424</v>
      </c>
      <c r="D103" s="12">
        <f>SUM(D81:D101)</f>
        <v>1135129514</v>
      </c>
      <c r="E103" s="12">
        <f>SUM(E81:E101)</f>
        <v>549395227</v>
      </c>
      <c r="F103" s="12">
        <f>SUM(F81:F101)</f>
        <v>1345610683</v>
      </c>
      <c r="G103" s="12">
        <f>SUM(G81:G101)</f>
        <v>59025380</v>
      </c>
      <c r="H103" s="13">
        <f>G103/C103</f>
        <v>1.9479452810093282E-2</v>
      </c>
      <c r="I103" s="13">
        <f>G103/F103</f>
        <v>4.3865124397202783E-2</v>
      </c>
    </row>
    <row r="104" spans="1:9" s="16" customFormat="1" ht="12" customHeight="1">
      <c r="A104" s="20"/>
      <c r="B104" s="19"/>
      <c r="C104" s="19"/>
      <c r="D104" s="19"/>
      <c r="E104" s="19"/>
      <c r="F104" s="19"/>
      <c r="G104" s="19"/>
      <c r="H104" s="19"/>
      <c r="I104" s="19"/>
    </row>
    <row r="105" spans="1:9" s="16" customFormat="1" ht="12.5">
      <c r="A105" s="412" t="s">
        <v>0</v>
      </c>
      <c r="B105" s="413" t="s">
        <v>69</v>
      </c>
      <c r="C105" s="413"/>
      <c r="D105" s="413"/>
      <c r="E105" s="413"/>
      <c r="F105" s="413"/>
      <c r="G105" s="413"/>
      <c r="H105" s="413"/>
      <c r="I105" s="413"/>
    </row>
    <row r="106" spans="1:9" s="16" customFormat="1" ht="12" customHeight="1">
      <c r="A106" s="412"/>
      <c r="B106" s="413" t="s">
        <v>128</v>
      </c>
      <c r="C106" s="413"/>
      <c r="D106" s="413"/>
      <c r="E106" s="413"/>
      <c r="F106" s="413"/>
      <c r="G106" s="413"/>
      <c r="H106" s="413"/>
      <c r="I106" s="413"/>
    </row>
    <row r="107" spans="1:9" ht="12" customHeight="1">
      <c r="A107" s="10"/>
      <c r="B107" s="415" t="s">
        <v>1</v>
      </c>
      <c r="C107" s="415"/>
      <c r="D107" s="415"/>
      <c r="E107" s="415"/>
      <c r="F107" s="415"/>
      <c r="G107" s="415"/>
      <c r="H107" s="415"/>
      <c r="I107" s="415"/>
    </row>
    <row r="108" spans="1:9" ht="12" customHeight="1">
      <c r="A108" s="10"/>
      <c r="B108" s="9"/>
      <c r="C108" s="416" t="s">
        <v>90</v>
      </c>
      <c r="D108" s="416" t="s">
        <v>91</v>
      </c>
      <c r="E108" s="416" t="s">
        <v>92</v>
      </c>
      <c r="F108" s="416" t="s">
        <v>93</v>
      </c>
      <c r="G108" s="418" t="s">
        <v>2</v>
      </c>
      <c r="H108" s="418"/>
      <c r="I108" s="418"/>
    </row>
    <row r="109" spans="1:9" ht="12" customHeight="1">
      <c r="A109" s="10"/>
      <c r="B109" s="9"/>
      <c r="C109" s="417"/>
      <c r="D109" s="417"/>
      <c r="E109" s="417" t="s">
        <v>4</v>
      </c>
      <c r="F109" s="417"/>
      <c r="G109" s="416" t="s">
        <v>94</v>
      </c>
      <c r="H109" s="416" t="s">
        <v>95</v>
      </c>
      <c r="I109" s="416" t="s">
        <v>96</v>
      </c>
    </row>
    <row r="110" spans="1:9" ht="12" customHeight="1">
      <c r="A110" s="10" t="s">
        <v>3</v>
      </c>
      <c r="B110" s="9"/>
      <c r="C110" s="417"/>
      <c r="D110" s="417"/>
      <c r="E110" s="417" t="s">
        <v>5</v>
      </c>
      <c r="F110" s="417" t="s">
        <v>6</v>
      </c>
      <c r="G110" s="416"/>
      <c r="H110" s="416"/>
      <c r="I110" s="416"/>
    </row>
    <row r="111" spans="1:9" ht="12" customHeight="1">
      <c r="A111" s="10" t="s">
        <v>98</v>
      </c>
      <c r="B111" s="10" t="s">
        <v>74</v>
      </c>
      <c r="C111" s="417"/>
      <c r="D111" s="417"/>
      <c r="E111" s="417" t="s">
        <v>7</v>
      </c>
      <c r="F111" s="417" t="s">
        <v>7</v>
      </c>
      <c r="G111" s="416"/>
      <c r="H111" s="416"/>
      <c r="I111" s="416"/>
    </row>
    <row r="112" spans="1:9" s="16" customFormat="1" ht="12" customHeight="1">
      <c r="A112" s="1"/>
      <c r="B112" s="14" t="s">
        <v>108</v>
      </c>
      <c r="C112" s="4"/>
      <c r="D112" s="4"/>
      <c r="E112" s="4"/>
      <c r="F112" s="4"/>
      <c r="G112" s="4"/>
      <c r="H112" s="7"/>
      <c r="I112" s="7"/>
    </row>
    <row r="113" spans="1:9" s="16" customFormat="1" ht="12" customHeight="1">
      <c r="A113" s="25">
        <v>141</v>
      </c>
      <c r="B113" s="2" t="s">
        <v>55</v>
      </c>
      <c r="C113" s="4">
        <v>9628882</v>
      </c>
      <c r="D113" s="4">
        <v>3560449</v>
      </c>
      <c r="E113" s="4">
        <v>2420263</v>
      </c>
      <c r="F113" s="4">
        <v>3648170</v>
      </c>
      <c r="G113" s="4">
        <v>47564</v>
      </c>
      <c r="H113" s="5">
        <f t="shared" ref="H113:H132" si="9">G113/C113</f>
        <v>4.9397219739529472E-3</v>
      </c>
      <c r="I113" s="5">
        <f t="shared" ref="I113:I132" si="10">G113/F113</f>
        <v>1.3037769621481454E-2</v>
      </c>
    </row>
    <row r="114" spans="1:9" s="16" customFormat="1" ht="12" customHeight="1">
      <c r="A114" s="25">
        <v>37</v>
      </c>
      <c r="B114" s="6" t="s">
        <v>137</v>
      </c>
      <c r="C114" s="4">
        <v>583613013</v>
      </c>
      <c r="D114" s="4">
        <v>201632015</v>
      </c>
      <c r="E114" s="4">
        <v>113276906</v>
      </c>
      <c r="F114" s="4">
        <v>268704092</v>
      </c>
      <c r="G114" s="4">
        <v>9092830</v>
      </c>
      <c r="H114" s="5">
        <f t="shared" si="9"/>
        <v>1.5580238612671236E-2</v>
      </c>
      <c r="I114" s="5">
        <f t="shared" si="10"/>
        <v>3.3839566537006815E-2</v>
      </c>
    </row>
    <row r="115" spans="1:9" s="16" customFormat="1" ht="12" customHeight="1">
      <c r="A115" s="25">
        <v>111</v>
      </c>
      <c r="B115" s="2" t="s">
        <v>105</v>
      </c>
      <c r="C115" s="4">
        <v>5896184</v>
      </c>
      <c r="D115" s="4">
        <v>2919602</v>
      </c>
      <c r="E115" s="4">
        <v>618541</v>
      </c>
      <c r="F115" s="4">
        <v>2358041</v>
      </c>
      <c r="G115" s="4">
        <v>25740</v>
      </c>
      <c r="H115" s="5">
        <f t="shared" si="9"/>
        <v>4.365535403915482E-3</v>
      </c>
      <c r="I115" s="5">
        <f t="shared" si="10"/>
        <v>1.0915840733897333E-2</v>
      </c>
    </row>
    <row r="116" spans="1:9" s="16" customFormat="1" ht="12" customHeight="1">
      <c r="A116" s="26">
        <v>167</v>
      </c>
      <c r="B116" s="2" t="s">
        <v>56</v>
      </c>
      <c r="C116" s="4">
        <v>9861038</v>
      </c>
      <c r="D116" s="4">
        <v>3610501</v>
      </c>
      <c r="E116" s="4">
        <v>1615664</v>
      </c>
      <c r="F116" s="4">
        <v>4634873</v>
      </c>
      <c r="G116" s="4">
        <v>138839</v>
      </c>
      <c r="H116" s="5">
        <f t="shared" si="9"/>
        <v>1.4079552274314327E-2</v>
      </c>
      <c r="I116" s="5">
        <f t="shared" si="10"/>
        <v>2.9955297588520766E-2</v>
      </c>
    </row>
    <row r="117" spans="1:9" s="16" customFormat="1" ht="12" customHeight="1">
      <c r="A117" s="25">
        <v>82</v>
      </c>
      <c r="B117" s="2" t="s">
        <v>57</v>
      </c>
      <c r="C117" s="4">
        <v>6148869</v>
      </c>
      <c r="D117" s="4">
        <v>2302068</v>
      </c>
      <c r="E117" s="4">
        <v>1598671</v>
      </c>
      <c r="F117" s="4">
        <v>2248130</v>
      </c>
      <c r="G117" s="4">
        <v>1702</v>
      </c>
      <c r="H117" s="5">
        <f t="shared" si="9"/>
        <v>2.7679887146725684E-4</v>
      </c>
      <c r="I117" s="5">
        <f t="shared" si="10"/>
        <v>7.5707365677251759E-4</v>
      </c>
    </row>
    <row r="118" spans="1:9" s="16" customFormat="1" ht="12" customHeight="1">
      <c r="A118" s="25">
        <v>137</v>
      </c>
      <c r="B118" s="2" t="s">
        <v>106</v>
      </c>
      <c r="C118" s="4">
        <v>24092557</v>
      </c>
      <c r="D118" s="4">
        <v>9962640</v>
      </c>
      <c r="E118" s="4">
        <v>4427835</v>
      </c>
      <c r="F118" s="4">
        <v>9702082</v>
      </c>
      <c r="G118" s="4">
        <v>350064</v>
      </c>
      <c r="H118" s="5">
        <f t="shared" si="9"/>
        <v>1.452996458615829E-2</v>
      </c>
      <c r="I118" s="5">
        <f t="shared" si="10"/>
        <v>3.6081327698529037E-2</v>
      </c>
    </row>
    <row r="119" spans="1:9" s="16" customFormat="1" ht="12" customHeight="1">
      <c r="A119" s="25">
        <v>21</v>
      </c>
      <c r="B119" s="2" t="s">
        <v>58</v>
      </c>
      <c r="C119" s="4">
        <v>30221870</v>
      </c>
      <c r="D119" s="4">
        <v>10230636</v>
      </c>
      <c r="E119" s="4">
        <v>8785429</v>
      </c>
      <c r="F119" s="4">
        <v>11205805</v>
      </c>
      <c r="G119" s="4">
        <v>478784</v>
      </c>
      <c r="H119" s="5">
        <f t="shared" si="9"/>
        <v>1.5842302279772891E-2</v>
      </c>
      <c r="I119" s="5">
        <f t="shared" si="10"/>
        <v>4.2726426169293508E-2</v>
      </c>
    </row>
    <row r="120" spans="1:9" s="16" customFormat="1" ht="12" customHeight="1">
      <c r="A120" s="25">
        <v>80</v>
      </c>
      <c r="B120" s="2" t="s">
        <v>59</v>
      </c>
      <c r="C120" s="4">
        <v>4088254</v>
      </c>
      <c r="D120" s="4">
        <v>1159738</v>
      </c>
      <c r="E120" s="4">
        <v>1480095</v>
      </c>
      <c r="F120" s="4">
        <v>1448421</v>
      </c>
      <c r="G120" s="4">
        <v>45696</v>
      </c>
      <c r="H120" s="5">
        <f t="shared" si="9"/>
        <v>1.1177387706341142E-2</v>
      </c>
      <c r="I120" s="5">
        <f t="shared" si="10"/>
        <v>3.154883835569907E-2</v>
      </c>
    </row>
    <row r="121" spans="1:9" s="16" customFormat="1" ht="12" customHeight="1">
      <c r="A121" s="25">
        <v>125</v>
      </c>
      <c r="B121" s="2" t="s">
        <v>60</v>
      </c>
      <c r="C121" s="4">
        <v>32832527</v>
      </c>
      <c r="D121" s="4">
        <v>4753370</v>
      </c>
      <c r="E121" s="4">
        <v>14166063</v>
      </c>
      <c r="F121" s="4">
        <v>13913094</v>
      </c>
      <c r="G121" s="4">
        <v>1292502</v>
      </c>
      <c r="H121" s="5">
        <f t="shared" si="9"/>
        <v>3.9366509924746274E-2</v>
      </c>
      <c r="I121" s="5">
        <f t="shared" si="10"/>
        <v>9.2898243913251785E-2</v>
      </c>
    </row>
    <row r="122" spans="1:9" s="16" customFormat="1" ht="12" customHeight="1">
      <c r="A122" s="26">
        <v>139</v>
      </c>
      <c r="B122" s="2" t="s">
        <v>84</v>
      </c>
      <c r="C122" s="4">
        <v>475886198</v>
      </c>
      <c r="D122" s="4">
        <v>198099362</v>
      </c>
      <c r="E122" s="4">
        <v>96642209</v>
      </c>
      <c r="F122" s="4">
        <v>181144627</v>
      </c>
      <c r="G122" s="4">
        <v>15416570</v>
      </c>
      <c r="H122" s="5">
        <f>G122/C122</f>
        <v>3.2395497210868887E-2</v>
      </c>
      <c r="I122" s="5">
        <f>G122/F122</f>
        <v>8.5106416101428176E-2</v>
      </c>
    </row>
    <row r="123" spans="1:9" s="16" customFormat="1" ht="12" customHeight="1">
      <c r="A123" s="26">
        <v>193</v>
      </c>
      <c r="B123" s="2" t="s">
        <v>85</v>
      </c>
      <c r="C123" s="4">
        <v>59421520</v>
      </c>
      <c r="D123" s="4">
        <v>35080278</v>
      </c>
      <c r="E123" s="4">
        <v>11266712</v>
      </c>
      <c r="F123" s="4">
        <v>13074530</v>
      </c>
      <c r="G123" s="4">
        <v>1101771</v>
      </c>
      <c r="H123" s="5">
        <f>G123/C123</f>
        <v>1.854161589942499E-2</v>
      </c>
      <c r="I123" s="5">
        <f>G123/F123</f>
        <v>8.426849760565007E-2</v>
      </c>
    </row>
    <row r="124" spans="1:9" s="16" customFormat="1" ht="12" customHeight="1">
      <c r="A124" s="25">
        <v>162</v>
      </c>
      <c r="B124" s="2" t="s">
        <v>86</v>
      </c>
      <c r="C124" s="4">
        <v>1809973505</v>
      </c>
      <c r="D124" s="4">
        <v>766642791</v>
      </c>
      <c r="E124" s="4">
        <v>355097767</v>
      </c>
      <c r="F124" s="4">
        <v>688232947</v>
      </c>
      <c r="G124" s="4">
        <v>25248094</v>
      </c>
      <c r="H124" s="5">
        <f t="shared" si="9"/>
        <v>1.394942739783365E-2</v>
      </c>
      <c r="I124" s="5">
        <f t="shared" si="10"/>
        <v>3.6685389896046347E-2</v>
      </c>
    </row>
    <row r="125" spans="1:9" s="16" customFormat="1" ht="12" customHeight="1">
      <c r="A125" s="26">
        <v>194</v>
      </c>
      <c r="B125" s="2" t="s">
        <v>87</v>
      </c>
      <c r="C125" s="4">
        <v>36828454</v>
      </c>
      <c r="D125" s="4">
        <v>21065607</v>
      </c>
      <c r="E125" s="4">
        <v>9491964</v>
      </c>
      <c r="F125" s="4">
        <v>6270883</v>
      </c>
      <c r="G125" s="4">
        <v>2051794</v>
      </c>
      <c r="H125" s="5">
        <f t="shared" si="9"/>
        <v>5.5712194706842702E-2</v>
      </c>
      <c r="I125" s="5">
        <f t="shared" si="10"/>
        <v>0.32719379392025016</v>
      </c>
    </row>
    <row r="126" spans="1:9" s="16" customFormat="1" ht="12" customHeight="1">
      <c r="A126" s="25">
        <v>50</v>
      </c>
      <c r="B126" s="2" t="s">
        <v>88</v>
      </c>
      <c r="C126" s="4">
        <v>284483256</v>
      </c>
      <c r="D126" s="4">
        <v>108472845</v>
      </c>
      <c r="E126" s="4">
        <v>28038957</v>
      </c>
      <c r="F126" s="4">
        <v>147971454</v>
      </c>
      <c r="G126" s="4">
        <v>6890590</v>
      </c>
      <c r="H126" s="5">
        <f>G126/C126</f>
        <v>2.4221425530928261E-2</v>
      </c>
      <c r="I126" s="5">
        <f>G126/F126</f>
        <v>4.6567022312290048E-2</v>
      </c>
    </row>
    <row r="127" spans="1:9" s="16" customFormat="1" ht="12" customHeight="1">
      <c r="A127" s="25">
        <v>172</v>
      </c>
      <c r="B127" s="2" t="s">
        <v>89</v>
      </c>
      <c r="C127" s="4">
        <v>66543905</v>
      </c>
      <c r="D127" s="4">
        <v>20280909</v>
      </c>
      <c r="E127" s="4">
        <v>5720752</v>
      </c>
      <c r="F127" s="4">
        <v>40542244</v>
      </c>
      <c r="G127" s="4">
        <v>851555</v>
      </c>
      <c r="H127" s="5">
        <f>G127/C127</f>
        <v>1.2796889512270131E-2</v>
      </c>
      <c r="I127" s="5">
        <f>G127/F127</f>
        <v>2.1004140767343811E-2</v>
      </c>
    </row>
    <row r="128" spans="1:9" s="16" customFormat="1" ht="12" customHeight="1">
      <c r="A128" s="28">
        <v>157</v>
      </c>
      <c r="B128" s="2" t="s">
        <v>61</v>
      </c>
      <c r="C128" s="4">
        <v>54029034</v>
      </c>
      <c r="D128" s="4">
        <v>34533996</v>
      </c>
      <c r="E128" s="4">
        <v>5886045</v>
      </c>
      <c r="F128" s="4">
        <v>13608993</v>
      </c>
      <c r="G128" s="4">
        <v>56187</v>
      </c>
      <c r="H128" s="5">
        <f t="shared" si="9"/>
        <v>1.0399408584650985E-3</v>
      </c>
      <c r="I128" s="5">
        <f t="shared" si="10"/>
        <v>4.1286669777844693E-3</v>
      </c>
    </row>
    <row r="129" spans="1:9" s="16" customFormat="1" ht="12" customHeight="1">
      <c r="A129" s="27">
        <v>108</v>
      </c>
      <c r="B129" s="2" t="s">
        <v>125</v>
      </c>
      <c r="C129" s="4">
        <v>86215343</v>
      </c>
      <c r="D129" s="4">
        <v>53227278</v>
      </c>
      <c r="E129" s="4">
        <v>6622481</v>
      </c>
      <c r="F129" s="4">
        <v>26365584</v>
      </c>
      <c r="G129" s="4">
        <v>1349919</v>
      </c>
      <c r="H129" s="5">
        <f t="shared" si="9"/>
        <v>1.5657526294362709E-2</v>
      </c>
      <c r="I129" s="5">
        <f t="shared" si="10"/>
        <v>5.1200041690713169E-2</v>
      </c>
    </row>
    <row r="130" spans="1:9" s="16" customFormat="1" ht="12" customHeight="1">
      <c r="A130" s="25">
        <v>180</v>
      </c>
      <c r="B130" s="2" t="s">
        <v>138</v>
      </c>
      <c r="C130" s="4">
        <v>204781600</v>
      </c>
      <c r="D130" s="4">
        <v>64111852</v>
      </c>
      <c r="E130" s="4">
        <v>36164827</v>
      </c>
      <c r="F130" s="4">
        <v>104504921</v>
      </c>
      <c r="G130" s="4">
        <v>3423540</v>
      </c>
      <c r="H130" s="5">
        <f t="shared" si="9"/>
        <v>1.6718005914593888E-2</v>
      </c>
      <c r="I130" s="5">
        <f t="shared" si="10"/>
        <v>3.2759605645747536E-2</v>
      </c>
    </row>
    <row r="131" spans="1:9" s="16" customFormat="1" ht="12" customHeight="1">
      <c r="A131" s="25">
        <v>43</v>
      </c>
      <c r="B131" s="2" t="s">
        <v>62</v>
      </c>
      <c r="C131" s="4">
        <v>106164142</v>
      </c>
      <c r="D131" s="4">
        <v>37797702</v>
      </c>
      <c r="E131" s="4">
        <v>15163015</v>
      </c>
      <c r="F131" s="4">
        <v>53203425</v>
      </c>
      <c r="G131" s="4">
        <v>2776872</v>
      </c>
      <c r="H131" s="5">
        <f t="shared" si="9"/>
        <v>2.6156402224773785E-2</v>
      </c>
      <c r="I131" s="5">
        <f t="shared" si="10"/>
        <v>5.2193481904595426E-2</v>
      </c>
    </row>
    <row r="132" spans="1:9" s="16" customFormat="1" ht="12" customHeight="1">
      <c r="A132" s="25">
        <v>153</v>
      </c>
      <c r="B132" s="2" t="s">
        <v>139</v>
      </c>
      <c r="C132" s="4">
        <v>33170857</v>
      </c>
      <c r="D132" s="4">
        <v>17096795</v>
      </c>
      <c r="E132" s="4">
        <v>2900737</v>
      </c>
      <c r="F132" s="4">
        <v>13173325</v>
      </c>
      <c r="G132" s="4">
        <v>216355</v>
      </c>
      <c r="H132" s="5">
        <f t="shared" si="9"/>
        <v>6.5224422751573767E-3</v>
      </c>
      <c r="I132" s="5">
        <f t="shared" si="10"/>
        <v>1.6423719903668966E-2</v>
      </c>
    </row>
    <row r="133" spans="1:9" s="16" customFormat="1" ht="12" customHeight="1">
      <c r="A133" s="1"/>
      <c r="B133" s="7"/>
      <c r="C133" s="4"/>
      <c r="D133" s="4"/>
      <c r="E133" s="4"/>
      <c r="F133" s="4"/>
      <c r="G133" s="4"/>
      <c r="H133" s="7"/>
      <c r="I133" s="7"/>
    </row>
    <row r="134" spans="1:9" s="16" customFormat="1" ht="12" customHeight="1">
      <c r="A134" s="1"/>
      <c r="B134" s="11" t="s">
        <v>63</v>
      </c>
      <c r="C134" s="12">
        <f>SUM(C113:C132)</f>
        <v>3923881008</v>
      </c>
      <c r="D134" s="12">
        <f>SUM(D113:D132)</f>
        <v>1596540434</v>
      </c>
      <c r="E134" s="12">
        <f>SUM(E113:E132)</f>
        <v>721384933</v>
      </c>
      <c r="F134" s="12">
        <f>SUM(F113:F132)</f>
        <v>1605955641</v>
      </c>
      <c r="G134" s="12">
        <f>SUM(G113:G132)</f>
        <v>70856968</v>
      </c>
      <c r="H134" s="13">
        <f>G134/C134</f>
        <v>1.8057878884588235E-2</v>
      </c>
      <c r="I134" s="13">
        <f>G134/F134</f>
        <v>4.4121373088411478E-2</v>
      </c>
    </row>
    <row r="135" spans="1:9" s="16" customFormat="1" ht="12" customHeight="1">
      <c r="A135" s="1" t="s">
        <v>0</v>
      </c>
      <c r="B135" s="7"/>
      <c r="C135" s="4"/>
      <c r="D135" s="4"/>
      <c r="E135" s="4"/>
      <c r="F135" s="4"/>
      <c r="G135" s="4"/>
      <c r="H135" s="7"/>
      <c r="I135" s="7"/>
    </row>
    <row r="136" spans="1:9" s="16" customFormat="1" ht="12" customHeight="1">
      <c r="A136" s="1"/>
      <c r="B136" s="11" t="s">
        <v>77</v>
      </c>
      <c r="C136" s="12">
        <f>C30+C53+C78+C103+C134</f>
        <v>34933137076</v>
      </c>
      <c r="D136" s="12">
        <f>D30+D53+D78+D103+D134</f>
        <v>12302961840</v>
      </c>
      <c r="E136" s="12">
        <f>E30+E53+E78+E103+E134</f>
        <v>5642765744</v>
      </c>
      <c r="F136" s="12">
        <f>F30+F53+F78+F103+F134</f>
        <v>16987409492</v>
      </c>
      <c r="G136" s="12">
        <f>G30+G53+G78+G103+G134</f>
        <v>826262777</v>
      </c>
      <c r="H136" s="13">
        <f>G136/C136</f>
        <v>2.3652693292400145E-2</v>
      </c>
      <c r="I136" s="13">
        <f>G136/F136</f>
        <v>4.8639716219775461E-2</v>
      </c>
    </row>
    <row r="137" spans="1:9" s="16" customFormat="1" ht="12" customHeight="1">
      <c r="A137" s="1"/>
      <c r="B137" s="6" t="s">
        <v>140</v>
      </c>
      <c r="C137" s="4"/>
      <c r="D137" s="4"/>
      <c r="E137" s="4"/>
      <c r="F137" s="4"/>
      <c r="G137" s="4"/>
      <c r="H137" s="5"/>
      <c r="I137" s="5"/>
    </row>
    <row r="138" spans="1:9" s="16" customFormat="1" ht="12" customHeight="1">
      <c r="A138" s="29"/>
      <c r="B138" s="2" t="s">
        <v>141</v>
      </c>
    </row>
    <row r="139" spans="1:9" s="16" customFormat="1" ht="12" customHeight="1">
      <c r="A139" s="29"/>
      <c r="B139" s="410" t="s">
        <v>64</v>
      </c>
      <c r="C139" s="410"/>
      <c r="D139" s="410"/>
    </row>
    <row r="140" spans="1:9" s="16" customFormat="1" ht="12" customHeight="1">
      <c r="A140" s="29"/>
    </row>
    <row r="141" spans="1:9" s="16" customFormat="1" ht="12" customHeight="1">
      <c r="A141" s="29"/>
    </row>
    <row r="142" spans="1:9" s="16" customFormat="1" ht="12" customHeight="1">
      <c r="A142" s="29"/>
    </row>
    <row r="143" spans="1:9" s="16" customFormat="1" ht="12" customHeight="1">
      <c r="A143" s="29"/>
    </row>
    <row r="144" spans="1:9" s="16" customFormat="1" ht="12" customHeight="1">
      <c r="A144" s="29"/>
    </row>
    <row r="145" spans="1:1" s="16" customFormat="1" ht="12" customHeight="1">
      <c r="A145" s="29"/>
    </row>
    <row r="146" spans="1:1" s="16" customFormat="1" ht="12" customHeight="1">
      <c r="A146" s="29"/>
    </row>
    <row r="147" spans="1:1" s="16" customFormat="1" ht="12" customHeight="1">
      <c r="A147" s="29"/>
    </row>
    <row r="148" spans="1:1" s="16" customFormat="1" ht="12" customHeight="1">
      <c r="A148" s="29"/>
    </row>
    <row r="149" spans="1:1" s="16" customFormat="1" ht="12" customHeight="1">
      <c r="A149" s="29"/>
    </row>
    <row r="150" spans="1:1" s="16" customFormat="1" ht="12" customHeight="1">
      <c r="A150" s="29"/>
    </row>
    <row r="151" spans="1:1" s="16" customFormat="1" ht="12" customHeight="1">
      <c r="A151" s="29"/>
    </row>
    <row r="152" spans="1:1" s="16" customFormat="1" ht="12" customHeight="1">
      <c r="A152" s="29"/>
    </row>
    <row r="153" spans="1:1" s="16" customFormat="1" ht="12" customHeight="1">
      <c r="A153" s="29"/>
    </row>
    <row r="154" spans="1:1" s="16" customFormat="1" ht="12" customHeight="1">
      <c r="A154" s="29"/>
    </row>
    <row r="155" spans="1:1" s="16" customFormat="1" ht="12" customHeight="1">
      <c r="A155" s="29"/>
    </row>
    <row r="156" spans="1:1" s="16" customFormat="1" ht="12" customHeight="1">
      <c r="A156" s="29"/>
    </row>
    <row r="157" spans="1:1" s="16" customFormat="1" ht="12" customHeight="1">
      <c r="A157" s="29"/>
    </row>
    <row r="158" spans="1:1" s="16" customFormat="1" ht="12" customHeight="1">
      <c r="A158" s="29"/>
    </row>
    <row r="159" spans="1:1" s="16" customFormat="1" ht="12" customHeight="1">
      <c r="A159" s="29"/>
    </row>
    <row r="160" spans="1:1" s="16" customFormat="1" ht="12" customHeight="1">
      <c r="A160" s="29"/>
    </row>
    <row r="161" spans="1:1" s="16" customFormat="1" ht="12" customHeight="1">
      <c r="A161" s="29"/>
    </row>
    <row r="162" spans="1:1" s="16" customFormat="1" ht="12" customHeight="1">
      <c r="A162" s="29"/>
    </row>
    <row r="163" spans="1:1" s="16" customFormat="1" ht="12" customHeight="1">
      <c r="A163" s="29"/>
    </row>
    <row r="164" spans="1:1" s="16" customFormat="1" ht="12" customHeight="1">
      <c r="A164" s="29"/>
    </row>
    <row r="165" spans="1:1" s="16" customFormat="1" ht="12" customHeight="1">
      <c r="A165" s="29"/>
    </row>
    <row r="166" spans="1:1" s="16" customFormat="1" ht="12" customHeight="1">
      <c r="A166" s="29"/>
    </row>
    <row r="167" spans="1:1" s="16" customFormat="1" ht="12" customHeight="1">
      <c r="A167" s="29"/>
    </row>
    <row r="168" spans="1:1" s="16" customFormat="1" ht="12" customHeight="1">
      <c r="A168" s="29"/>
    </row>
    <row r="169" spans="1:1" s="16" customFormat="1" ht="12" customHeight="1">
      <c r="A169" s="29"/>
    </row>
    <row r="170" spans="1:1" s="16" customFormat="1" ht="12" customHeight="1">
      <c r="A170" s="29"/>
    </row>
    <row r="171" spans="1:1" s="16" customFormat="1" ht="12" customHeight="1">
      <c r="A171" s="29"/>
    </row>
    <row r="172" spans="1:1" s="16" customFormat="1" ht="12" customHeight="1">
      <c r="A172" s="29"/>
    </row>
  </sheetData>
  <mergeCells count="37">
    <mergeCell ref="B57:I57"/>
    <mergeCell ref="A1:A2"/>
    <mergeCell ref="B1:I1"/>
    <mergeCell ref="B2:I2"/>
    <mergeCell ref="B3:I3"/>
    <mergeCell ref="C4:C7"/>
    <mergeCell ref="D4:D7"/>
    <mergeCell ref="E4:E7"/>
    <mergeCell ref="F4:F7"/>
    <mergeCell ref="G4:I4"/>
    <mergeCell ref="G5:G7"/>
    <mergeCell ref="H5:H7"/>
    <mergeCell ref="I5:I7"/>
    <mergeCell ref="A55:A56"/>
    <mergeCell ref="B55:I55"/>
    <mergeCell ref="B56:I56"/>
    <mergeCell ref="C58:C61"/>
    <mergeCell ref="D58:D61"/>
    <mergeCell ref="E58:E61"/>
    <mergeCell ref="F58:F61"/>
    <mergeCell ref="G58:I58"/>
    <mergeCell ref="G59:G61"/>
    <mergeCell ref="H59:H61"/>
    <mergeCell ref="I59:I61"/>
    <mergeCell ref="H109:H111"/>
    <mergeCell ref="I109:I111"/>
    <mergeCell ref="B139:D139"/>
    <mergeCell ref="A105:A106"/>
    <mergeCell ref="B105:I105"/>
    <mergeCell ref="B106:I106"/>
    <mergeCell ref="B107:I107"/>
    <mergeCell ref="C108:C111"/>
    <mergeCell ref="D108:D111"/>
    <mergeCell ref="E108:E111"/>
    <mergeCell ref="F108:F111"/>
    <mergeCell ref="G108:I108"/>
    <mergeCell ref="G109:G111"/>
  </mergeCells>
  <printOptions gridLinesSet="0"/>
  <pageMargins left="0.25" right="0.21" top="0.51" bottom="0.53" header="0.5" footer="0.42"/>
  <pageSetup scale="96" fitToHeight="0" orientation="portrait" r:id="rId1"/>
  <headerFooter alignWithMargins="0">
    <oddFooter>&amp;L&amp;"Times New Roman,Italic"&amp;9 21&amp;R&amp;"Times New Roman,Italic"&amp;9Charity Care in Washington Hospitals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>
    <pageSetUpPr fitToPage="1"/>
  </sheetPr>
  <dimension ref="A1:I138"/>
  <sheetViews>
    <sheetView showGridLines="0" zoomScaleNormal="100" workbookViewId="0">
      <selection activeCell="C8" sqref="C1:G1048576"/>
    </sheetView>
  </sheetViews>
  <sheetFormatPr defaultColWidth="9.6640625" defaultRowHeight="12" customHeight="1"/>
  <cols>
    <col min="1" max="1" width="6" style="57" customWidth="1"/>
    <col min="2" max="2" width="27.25" style="30" customWidth="1"/>
    <col min="3" max="7" width="13.4140625" style="30" customWidth="1"/>
    <col min="8" max="8" width="7" style="30" customWidth="1"/>
    <col min="9" max="9" width="7.33203125" style="30" customWidth="1"/>
    <col min="10" max="256" width="9.6640625" style="30"/>
    <col min="257" max="257" width="6" style="30" customWidth="1"/>
    <col min="258" max="258" width="27.25" style="30" customWidth="1"/>
    <col min="259" max="259" width="10.9140625" style="30" customWidth="1"/>
    <col min="260" max="260" width="10.4140625" style="30" customWidth="1"/>
    <col min="261" max="261" width="11" style="30" customWidth="1"/>
    <col min="262" max="262" width="10.9140625" style="30" customWidth="1"/>
    <col min="263" max="263" width="8.9140625" style="30" customWidth="1"/>
    <col min="264" max="264" width="7" style="30" customWidth="1"/>
    <col min="265" max="265" width="7.33203125" style="30" customWidth="1"/>
    <col min="266" max="512" width="9.6640625" style="30"/>
    <col min="513" max="513" width="6" style="30" customWidth="1"/>
    <col min="514" max="514" width="27.25" style="30" customWidth="1"/>
    <col min="515" max="515" width="10.9140625" style="30" customWidth="1"/>
    <col min="516" max="516" width="10.4140625" style="30" customWidth="1"/>
    <col min="517" max="517" width="11" style="30" customWidth="1"/>
    <col min="518" max="518" width="10.9140625" style="30" customWidth="1"/>
    <col min="519" max="519" width="8.9140625" style="30" customWidth="1"/>
    <col min="520" max="520" width="7" style="30" customWidth="1"/>
    <col min="521" max="521" width="7.33203125" style="30" customWidth="1"/>
    <col min="522" max="768" width="9.6640625" style="30"/>
    <col min="769" max="769" width="6" style="30" customWidth="1"/>
    <col min="770" max="770" width="27.25" style="30" customWidth="1"/>
    <col min="771" max="771" width="10.9140625" style="30" customWidth="1"/>
    <col min="772" max="772" width="10.4140625" style="30" customWidth="1"/>
    <col min="773" max="773" width="11" style="30" customWidth="1"/>
    <col min="774" max="774" width="10.9140625" style="30" customWidth="1"/>
    <col min="775" max="775" width="8.9140625" style="30" customWidth="1"/>
    <col min="776" max="776" width="7" style="30" customWidth="1"/>
    <col min="777" max="777" width="7.33203125" style="30" customWidth="1"/>
    <col min="778" max="1024" width="9.6640625" style="30"/>
    <col min="1025" max="1025" width="6" style="30" customWidth="1"/>
    <col min="1026" max="1026" width="27.25" style="30" customWidth="1"/>
    <col min="1027" max="1027" width="10.9140625" style="30" customWidth="1"/>
    <col min="1028" max="1028" width="10.4140625" style="30" customWidth="1"/>
    <col min="1029" max="1029" width="11" style="30" customWidth="1"/>
    <col min="1030" max="1030" width="10.9140625" style="30" customWidth="1"/>
    <col min="1031" max="1031" width="8.9140625" style="30" customWidth="1"/>
    <col min="1032" max="1032" width="7" style="30" customWidth="1"/>
    <col min="1033" max="1033" width="7.33203125" style="30" customWidth="1"/>
    <col min="1034" max="1280" width="9.6640625" style="30"/>
    <col min="1281" max="1281" width="6" style="30" customWidth="1"/>
    <col min="1282" max="1282" width="27.25" style="30" customWidth="1"/>
    <col min="1283" max="1283" width="10.9140625" style="30" customWidth="1"/>
    <col min="1284" max="1284" width="10.4140625" style="30" customWidth="1"/>
    <col min="1285" max="1285" width="11" style="30" customWidth="1"/>
    <col min="1286" max="1286" width="10.9140625" style="30" customWidth="1"/>
    <col min="1287" max="1287" width="8.9140625" style="30" customWidth="1"/>
    <col min="1288" max="1288" width="7" style="30" customWidth="1"/>
    <col min="1289" max="1289" width="7.33203125" style="30" customWidth="1"/>
    <col min="1290" max="1536" width="9.6640625" style="30"/>
    <col min="1537" max="1537" width="6" style="30" customWidth="1"/>
    <col min="1538" max="1538" width="27.25" style="30" customWidth="1"/>
    <col min="1539" max="1539" width="10.9140625" style="30" customWidth="1"/>
    <col min="1540" max="1540" width="10.4140625" style="30" customWidth="1"/>
    <col min="1541" max="1541" width="11" style="30" customWidth="1"/>
    <col min="1542" max="1542" width="10.9140625" style="30" customWidth="1"/>
    <col min="1543" max="1543" width="8.9140625" style="30" customWidth="1"/>
    <col min="1544" max="1544" width="7" style="30" customWidth="1"/>
    <col min="1545" max="1545" width="7.33203125" style="30" customWidth="1"/>
    <col min="1546" max="1792" width="9.6640625" style="30"/>
    <col min="1793" max="1793" width="6" style="30" customWidth="1"/>
    <col min="1794" max="1794" width="27.25" style="30" customWidth="1"/>
    <col min="1795" max="1795" width="10.9140625" style="30" customWidth="1"/>
    <col min="1796" max="1796" width="10.4140625" style="30" customWidth="1"/>
    <col min="1797" max="1797" width="11" style="30" customWidth="1"/>
    <col min="1798" max="1798" width="10.9140625" style="30" customWidth="1"/>
    <col min="1799" max="1799" width="8.9140625" style="30" customWidth="1"/>
    <col min="1800" max="1800" width="7" style="30" customWidth="1"/>
    <col min="1801" max="1801" width="7.33203125" style="30" customWidth="1"/>
    <col min="1802" max="2048" width="9.6640625" style="30"/>
    <col min="2049" max="2049" width="6" style="30" customWidth="1"/>
    <col min="2050" max="2050" width="27.25" style="30" customWidth="1"/>
    <col min="2051" max="2051" width="10.9140625" style="30" customWidth="1"/>
    <col min="2052" max="2052" width="10.4140625" style="30" customWidth="1"/>
    <col min="2053" max="2053" width="11" style="30" customWidth="1"/>
    <col min="2054" max="2054" width="10.9140625" style="30" customWidth="1"/>
    <col min="2055" max="2055" width="8.9140625" style="30" customWidth="1"/>
    <col min="2056" max="2056" width="7" style="30" customWidth="1"/>
    <col min="2057" max="2057" width="7.33203125" style="30" customWidth="1"/>
    <col min="2058" max="2304" width="9.6640625" style="30"/>
    <col min="2305" max="2305" width="6" style="30" customWidth="1"/>
    <col min="2306" max="2306" width="27.25" style="30" customWidth="1"/>
    <col min="2307" max="2307" width="10.9140625" style="30" customWidth="1"/>
    <col min="2308" max="2308" width="10.4140625" style="30" customWidth="1"/>
    <col min="2309" max="2309" width="11" style="30" customWidth="1"/>
    <col min="2310" max="2310" width="10.9140625" style="30" customWidth="1"/>
    <col min="2311" max="2311" width="8.9140625" style="30" customWidth="1"/>
    <col min="2312" max="2312" width="7" style="30" customWidth="1"/>
    <col min="2313" max="2313" width="7.33203125" style="30" customWidth="1"/>
    <col min="2314" max="2560" width="9.6640625" style="30"/>
    <col min="2561" max="2561" width="6" style="30" customWidth="1"/>
    <col min="2562" max="2562" width="27.25" style="30" customWidth="1"/>
    <col min="2563" max="2563" width="10.9140625" style="30" customWidth="1"/>
    <col min="2564" max="2564" width="10.4140625" style="30" customWidth="1"/>
    <col min="2565" max="2565" width="11" style="30" customWidth="1"/>
    <col min="2566" max="2566" width="10.9140625" style="30" customWidth="1"/>
    <col min="2567" max="2567" width="8.9140625" style="30" customWidth="1"/>
    <col min="2568" max="2568" width="7" style="30" customWidth="1"/>
    <col min="2569" max="2569" width="7.33203125" style="30" customWidth="1"/>
    <col min="2570" max="2816" width="9.6640625" style="30"/>
    <col min="2817" max="2817" width="6" style="30" customWidth="1"/>
    <col min="2818" max="2818" width="27.25" style="30" customWidth="1"/>
    <col min="2819" max="2819" width="10.9140625" style="30" customWidth="1"/>
    <col min="2820" max="2820" width="10.4140625" style="30" customWidth="1"/>
    <col min="2821" max="2821" width="11" style="30" customWidth="1"/>
    <col min="2822" max="2822" width="10.9140625" style="30" customWidth="1"/>
    <col min="2823" max="2823" width="8.9140625" style="30" customWidth="1"/>
    <col min="2824" max="2824" width="7" style="30" customWidth="1"/>
    <col min="2825" max="2825" width="7.33203125" style="30" customWidth="1"/>
    <col min="2826" max="3072" width="9.6640625" style="30"/>
    <col min="3073" max="3073" width="6" style="30" customWidth="1"/>
    <col min="3074" max="3074" width="27.25" style="30" customWidth="1"/>
    <col min="3075" max="3075" width="10.9140625" style="30" customWidth="1"/>
    <col min="3076" max="3076" width="10.4140625" style="30" customWidth="1"/>
    <col min="3077" max="3077" width="11" style="30" customWidth="1"/>
    <col min="3078" max="3078" width="10.9140625" style="30" customWidth="1"/>
    <col min="3079" max="3079" width="8.9140625" style="30" customWidth="1"/>
    <col min="3080" max="3080" width="7" style="30" customWidth="1"/>
    <col min="3081" max="3081" width="7.33203125" style="30" customWidth="1"/>
    <col min="3082" max="3328" width="9.6640625" style="30"/>
    <col min="3329" max="3329" width="6" style="30" customWidth="1"/>
    <col min="3330" max="3330" width="27.25" style="30" customWidth="1"/>
    <col min="3331" max="3331" width="10.9140625" style="30" customWidth="1"/>
    <col min="3332" max="3332" width="10.4140625" style="30" customWidth="1"/>
    <col min="3333" max="3333" width="11" style="30" customWidth="1"/>
    <col min="3334" max="3334" width="10.9140625" style="30" customWidth="1"/>
    <col min="3335" max="3335" width="8.9140625" style="30" customWidth="1"/>
    <col min="3336" max="3336" width="7" style="30" customWidth="1"/>
    <col min="3337" max="3337" width="7.33203125" style="30" customWidth="1"/>
    <col min="3338" max="3584" width="9.6640625" style="30"/>
    <col min="3585" max="3585" width="6" style="30" customWidth="1"/>
    <col min="3586" max="3586" width="27.25" style="30" customWidth="1"/>
    <col min="3587" max="3587" width="10.9140625" style="30" customWidth="1"/>
    <col min="3588" max="3588" width="10.4140625" style="30" customWidth="1"/>
    <col min="3589" max="3589" width="11" style="30" customWidth="1"/>
    <col min="3590" max="3590" width="10.9140625" style="30" customWidth="1"/>
    <col min="3591" max="3591" width="8.9140625" style="30" customWidth="1"/>
    <col min="3592" max="3592" width="7" style="30" customWidth="1"/>
    <col min="3593" max="3593" width="7.33203125" style="30" customWidth="1"/>
    <col min="3594" max="3840" width="9.6640625" style="30"/>
    <col min="3841" max="3841" width="6" style="30" customWidth="1"/>
    <col min="3842" max="3842" width="27.25" style="30" customWidth="1"/>
    <col min="3843" max="3843" width="10.9140625" style="30" customWidth="1"/>
    <col min="3844" max="3844" width="10.4140625" style="30" customWidth="1"/>
    <col min="3845" max="3845" width="11" style="30" customWidth="1"/>
    <col min="3846" max="3846" width="10.9140625" style="30" customWidth="1"/>
    <col min="3847" max="3847" width="8.9140625" style="30" customWidth="1"/>
    <col min="3848" max="3848" width="7" style="30" customWidth="1"/>
    <col min="3849" max="3849" width="7.33203125" style="30" customWidth="1"/>
    <col min="3850" max="4096" width="9.6640625" style="30"/>
    <col min="4097" max="4097" width="6" style="30" customWidth="1"/>
    <col min="4098" max="4098" width="27.25" style="30" customWidth="1"/>
    <col min="4099" max="4099" width="10.9140625" style="30" customWidth="1"/>
    <col min="4100" max="4100" width="10.4140625" style="30" customWidth="1"/>
    <col min="4101" max="4101" width="11" style="30" customWidth="1"/>
    <col min="4102" max="4102" width="10.9140625" style="30" customWidth="1"/>
    <col min="4103" max="4103" width="8.9140625" style="30" customWidth="1"/>
    <col min="4104" max="4104" width="7" style="30" customWidth="1"/>
    <col min="4105" max="4105" width="7.33203125" style="30" customWidth="1"/>
    <col min="4106" max="4352" width="9.6640625" style="30"/>
    <col min="4353" max="4353" width="6" style="30" customWidth="1"/>
    <col min="4354" max="4354" width="27.25" style="30" customWidth="1"/>
    <col min="4355" max="4355" width="10.9140625" style="30" customWidth="1"/>
    <col min="4356" max="4356" width="10.4140625" style="30" customWidth="1"/>
    <col min="4357" max="4357" width="11" style="30" customWidth="1"/>
    <col min="4358" max="4358" width="10.9140625" style="30" customWidth="1"/>
    <col min="4359" max="4359" width="8.9140625" style="30" customWidth="1"/>
    <col min="4360" max="4360" width="7" style="30" customWidth="1"/>
    <col min="4361" max="4361" width="7.33203125" style="30" customWidth="1"/>
    <col min="4362" max="4608" width="9.6640625" style="30"/>
    <col min="4609" max="4609" width="6" style="30" customWidth="1"/>
    <col min="4610" max="4610" width="27.25" style="30" customWidth="1"/>
    <col min="4611" max="4611" width="10.9140625" style="30" customWidth="1"/>
    <col min="4612" max="4612" width="10.4140625" style="30" customWidth="1"/>
    <col min="4613" max="4613" width="11" style="30" customWidth="1"/>
    <col min="4614" max="4614" width="10.9140625" style="30" customWidth="1"/>
    <col min="4615" max="4615" width="8.9140625" style="30" customWidth="1"/>
    <col min="4616" max="4616" width="7" style="30" customWidth="1"/>
    <col min="4617" max="4617" width="7.33203125" style="30" customWidth="1"/>
    <col min="4618" max="4864" width="9.6640625" style="30"/>
    <col min="4865" max="4865" width="6" style="30" customWidth="1"/>
    <col min="4866" max="4866" width="27.25" style="30" customWidth="1"/>
    <col min="4867" max="4867" width="10.9140625" style="30" customWidth="1"/>
    <col min="4868" max="4868" width="10.4140625" style="30" customWidth="1"/>
    <col min="4869" max="4869" width="11" style="30" customWidth="1"/>
    <col min="4870" max="4870" width="10.9140625" style="30" customWidth="1"/>
    <col min="4871" max="4871" width="8.9140625" style="30" customWidth="1"/>
    <col min="4872" max="4872" width="7" style="30" customWidth="1"/>
    <col min="4873" max="4873" width="7.33203125" style="30" customWidth="1"/>
    <col min="4874" max="5120" width="9.6640625" style="30"/>
    <col min="5121" max="5121" width="6" style="30" customWidth="1"/>
    <col min="5122" max="5122" width="27.25" style="30" customWidth="1"/>
    <col min="5123" max="5123" width="10.9140625" style="30" customWidth="1"/>
    <col min="5124" max="5124" width="10.4140625" style="30" customWidth="1"/>
    <col min="5125" max="5125" width="11" style="30" customWidth="1"/>
    <col min="5126" max="5126" width="10.9140625" style="30" customWidth="1"/>
    <col min="5127" max="5127" width="8.9140625" style="30" customWidth="1"/>
    <col min="5128" max="5128" width="7" style="30" customWidth="1"/>
    <col min="5129" max="5129" width="7.33203125" style="30" customWidth="1"/>
    <col min="5130" max="5376" width="9.6640625" style="30"/>
    <col min="5377" max="5377" width="6" style="30" customWidth="1"/>
    <col min="5378" max="5378" width="27.25" style="30" customWidth="1"/>
    <col min="5379" max="5379" width="10.9140625" style="30" customWidth="1"/>
    <col min="5380" max="5380" width="10.4140625" style="30" customWidth="1"/>
    <col min="5381" max="5381" width="11" style="30" customWidth="1"/>
    <col min="5382" max="5382" width="10.9140625" style="30" customWidth="1"/>
    <col min="5383" max="5383" width="8.9140625" style="30" customWidth="1"/>
    <col min="5384" max="5384" width="7" style="30" customWidth="1"/>
    <col min="5385" max="5385" width="7.33203125" style="30" customWidth="1"/>
    <col min="5386" max="5632" width="9.6640625" style="30"/>
    <col min="5633" max="5633" width="6" style="30" customWidth="1"/>
    <col min="5634" max="5634" width="27.25" style="30" customWidth="1"/>
    <col min="5635" max="5635" width="10.9140625" style="30" customWidth="1"/>
    <col min="5636" max="5636" width="10.4140625" style="30" customWidth="1"/>
    <col min="5637" max="5637" width="11" style="30" customWidth="1"/>
    <col min="5638" max="5638" width="10.9140625" style="30" customWidth="1"/>
    <col min="5639" max="5639" width="8.9140625" style="30" customWidth="1"/>
    <col min="5640" max="5640" width="7" style="30" customWidth="1"/>
    <col min="5641" max="5641" width="7.33203125" style="30" customWidth="1"/>
    <col min="5642" max="5888" width="9.6640625" style="30"/>
    <col min="5889" max="5889" width="6" style="30" customWidth="1"/>
    <col min="5890" max="5890" width="27.25" style="30" customWidth="1"/>
    <col min="5891" max="5891" width="10.9140625" style="30" customWidth="1"/>
    <col min="5892" max="5892" width="10.4140625" style="30" customWidth="1"/>
    <col min="5893" max="5893" width="11" style="30" customWidth="1"/>
    <col min="5894" max="5894" width="10.9140625" style="30" customWidth="1"/>
    <col min="5895" max="5895" width="8.9140625" style="30" customWidth="1"/>
    <col min="5896" max="5896" width="7" style="30" customWidth="1"/>
    <col min="5897" max="5897" width="7.33203125" style="30" customWidth="1"/>
    <col min="5898" max="6144" width="9.6640625" style="30"/>
    <col min="6145" max="6145" width="6" style="30" customWidth="1"/>
    <col min="6146" max="6146" width="27.25" style="30" customWidth="1"/>
    <col min="6147" max="6147" width="10.9140625" style="30" customWidth="1"/>
    <col min="6148" max="6148" width="10.4140625" style="30" customWidth="1"/>
    <col min="6149" max="6149" width="11" style="30" customWidth="1"/>
    <col min="6150" max="6150" width="10.9140625" style="30" customWidth="1"/>
    <col min="6151" max="6151" width="8.9140625" style="30" customWidth="1"/>
    <col min="6152" max="6152" width="7" style="30" customWidth="1"/>
    <col min="6153" max="6153" width="7.33203125" style="30" customWidth="1"/>
    <col min="6154" max="6400" width="9.6640625" style="30"/>
    <col min="6401" max="6401" width="6" style="30" customWidth="1"/>
    <col min="6402" max="6402" width="27.25" style="30" customWidth="1"/>
    <col min="6403" max="6403" width="10.9140625" style="30" customWidth="1"/>
    <col min="6404" max="6404" width="10.4140625" style="30" customWidth="1"/>
    <col min="6405" max="6405" width="11" style="30" customWidth="1"/>
    <col min="6406" max="6406" width="10.9140625" style="30" customWidth="1"/>
    <col min="6407" max="6407" width="8.9140625" style="30" customWidth="1"/>
    <col min="6408" max="6408" width="7" style="30" customWidth="1"/>
    <col min="6409" max="6409" width="7.33203125" style="30" customWidth="1"/>
    <col min="6410" max="6656" width="9.6640625" style="30"/>
    <col min="6657" max="6657" width="6" style="30" customWidth="1"/>
    <col min="6658" max="6658" width="27.25" style="30" customWidth="1"/>
    <col min="6659" max="6659" width="10.9140625" style="30" customWidth="1"/>
    <col min="6660" max="6660" width="10.4140625" style="30" customWidth="1"/>
    <col min="6661" max="6661" width="11" style="30" customWidth="1"/>
    <col min="6662" max="6662" width="10.9140625" style="30" customWidth="1"/>
    <col min="6663" max="6663" width="8.9140625" style="30" customWidth="1"/>
    <col min="6664" max="6664" width="7" style="30" customWidth="1"/>
    <col min="6665" max="6665" width="7.33203125" style="30" customWidth="1"/>
    <col min="6666" max="6912" width="9.6640625" style="30"/>
    <col min="6913" max="6913" width="6" style="30" customWidth="1"/>
    <col min="6914" max="6914" width="27.25" style="30" customWidth="1"/>
    <col min="6915" max="6915" width="10.9140625" style="30" customWidth="1"/>
    <col min="6916" max="6916" width="10.4140625" style="30" customWidth="1"/>
    <col min="6917" max="6917" width="11" style="30" customWidth="1"/>
    <col min="6918" max="6918" width="10.9140625" style="30" customWidth="1"/>
    <col min="6919" max="6919" width="8.9140625" style="30" customWidth="1"/>
    <col min="6920" max="6920" width="7" style="30" customWidth="1"/>
    <col min="6921" max="6921" width="7.33203125" style="30" customWidth="1"/>
    <col min="6922" max="7168" width="9.6640625" style="30"/>
    <col min="7169" max="7169" width="6" style="30" customWidth="1"/>
    <col min="7170" max="7170" width="27.25" style="30" customWidth="1"/>
    <col min="7171" max="7171" width="10.9140625" style="30" customWidth="1"/>
    <col min="7172" max="7172" width="10.4140625" style="30" customWidth="1"/>
    <col min="7173" max="7173" width="11" style="30" customWidth="1"/>
    <col min="7174" max="7174" width="10.9140625" style="30" customWidth="1"/>
    <col min="7175" max="7175" width="8.9140625" style="30" customWidth="1"/>
    <col min="7176" max="7176" width="7" style="30" customWidth="1"/>
    <col min="7177" max="7177" width="7.33203125" style="30" customWidth="1"/>
    <col min="7178" max="7424" width="9.6640625" style="30"/>
    <col min="7425" max="7425" width="6" style="30" customWidth="1"/>
    <col min="7426" max="7426" width="27.25" style="30" customWidth="1"/>
    <col min="7427" max="7427" width="10.9140625" style="30" customWidth="1"/>
    <col min="7428" max="7428" width="10.4140625" style="30" customWidth="1"/>
    <col min="7429" max="7429" width="11" style="30" customWidth="1"/>
    <col min="7430" max="7430" width="10.9140625" style="30" customWidth="1"/>
    <col min="7431" max="7431" width="8.9140625" style="30" customWidth="1"/>
    <col min="7432" max="7432" width="7" style="30" customWidth="1"/>
    <col min="7433" max="7433" width="7.33203125" style="30" customWidth="1"/>
    <col min="7434" max="7680" width="9.6640625" style="30"/>
    <col min="7681" max="7681" width="6" style="30" customWidth="1"/>
    <col min="7682" max="7682" width="27.25" style="30" customWidth="1"/>
    <col min="7683" max="7683" width="10.9140625" style="30" customWidth="1"/>
    <col min="7684" max="7684" width="10.4140625" style="30" customWidth="1"/>
    <col min="7685" max="7685" width="11" style="30" customWidth="1"/>
    <col min="7686" max="7686" width="10.9140625" style="30" customWidth="1"/>
    <col min="7687" max="7687" width="8.9140625" style="30" customWidth="1"/>
    <col min="7688" max="7688" width="7" style="30" customWidth="1"/>
    <col min="7689" max="7689" width="7.33203125" style="30" customWidth="1"/>
    <col min="7690" max="7936" width="9.6640625" style="30"/>
    <col min="7937" max="7937" width="6" style="30" customWidth="1"/>
    <col min="7938" max="7938" width="27.25" style="30" customWidth="1"/>
    <col min="7939" max="7939" width="10.9140625" style="30" customWidth="1"/>
    <col min="7940" max="7940" width="10.4140625" style="30" customWidth="1"/>
    <col min="7941" max="7941" width="11" style="30" customWidth="1"/>
    <col min="7942" max="7942" width="10.9140625" style="30" customWidth="1"/>
    <col min="7943" max="7943" width="8.9140625" style="30" customWidth="1"/>
    <col min="7944" max="7944" width="7" style="30" customWidth="1"/>
    <col min="7945" max="7945" width="7.33203125" style="30" customWidth="1"/>
    <col min="7946" max="8192" width="9.6640625" style="30"/>
    <col min="8193" max="8193" width="6" style="30" customWidth="1"/>
    <col min="8194" max="8194" width="27.25" style="30" customWidth="1"/>
    <col min="8195" max="8195" width="10.9140625" style="30" customWidth="1"/>
    <col min="8196" max="8196" width="10.4140625" style="30" customWidth="1"/>
    <col min="8197" max="8197" width="11" style="30" customWidth="1"/>
    <col min="8198" max="8198" width="10.9140625" style="30" customWidth="1"/>
    <col min="8199" max="8199" width="8.9140625" style="30" customWidth="1"/>
    <col min="8200" max="8200" width="7" style="30" customWidth="1"/>
    <col min="8201" max="8201" width="7.33203125" style="30" customWidth="1"/>
    <col min="8202" max="8448" width="9.6640625" style="30"/>
    <col min="8449" max="8449" width="6" style="30" customWidth="1"/>
    <col min="8450" max="8450" width="27.25" style="30" customWidth="1"/>
    <col min="8451" max="8451" width="10.9140625" style="30" customWidth="1"/>
    <col min="8452" max="8452" width="10.4140625" style="30" customWidth="1"/>
    <col min="8453" max="8453" width="11" style="30" customWidth="1"/>
    <col min="8454" max="8454" width="10.9140625" style="30" customWidth="1"/>
    <col min="8455" max="8455" width="8.9140625" style="30" customWidth="1"/>
    <col min="8456" max="8456" width="7" style="30" customWidth="1"/>
    <col min="8457" max="8457" width="7.33203125" style="30" customWidth="1"/>
    <col min="8458" max="8704" width="9.6640625" style="30"/>
    <col min="8705" max="8705" width="6" style="30" customWidth="1"/>
    <col min="8706" max="8706" width="27.25" style="30" customWidth="1"/>
    <col min="8707" max="8707" width="10.9140625" style="30" customWidth="1"/>
    <col min="8708" max="8708" width="10.4140625" style="30" customWidth="1"/>
    <col min="8709" max="8709" width="11" style="30" customWidth="1"/>
    <col min="8710" max="8710" width="10.9140625" style="30" customWidth="1"/>
    <col min="8711" max="8711" width="8.9140625" style="30" customWidth="1"/>
    <col min="8712" max="8712" width="7" style="30" customWidth="1"/>
    <col min="8713" max="8713" width="7.33203125" style="30" customWidth="1"/>
    <col min="8714" max="8960" width="9.6640625" style="30"/>
    <col min="8961" max="8961" width="6" style="30" customWidth="1"/>
    <col min="8962" max="8962" width="27.25" style="30" customWidth="1"/>
    <col min="8963" max="8963" width="10.9140625" style="30" customWidth="1"/>
    <col min="8964" max="8964" width="10.4140625" style="30" customWidth="1"/>
    <col min="8965" max="8965" width="11" style="30" customWidth="1"/>
    <col min="8966" max="8966" width="10.9140625" style="30" customWidth="1"/>
    <col min="8967" max="8967" width="8.9140625" style="30" customWidth="1"/>
    <col min="8968" max="8968" width="7" style="30" customWidth="1"/>
    <col min="8969" max="8969" width="7.33203125" style="30" customWidth="1"/>
    <col min="8970" max="9216" width="9.6640625" style="30"/>
    <col min="9217" max="9217" width="6" style="30" customWidth="1"/>
    <col min="9218" max="9218" width="27.25" style="30" customWidth="1"/>
    <col min="9219" max="9219" width="10.9140625" style="30" customWidth="1"/>
    <col min="9220" max="9220" width="10.4140625" style="30" customWidth="1"/>
    <col min="9221" max="9221" width="11" style="30" customWidth="1"/>
    <col min="9222" max="9222" width="10.9140625" style="30" customWidth="1"/>
    <col min="9223" max="9223" width="8.9140625" style="30" customWidth="1"/>
    <col min="9224" max="9224" width="7" style="30" customWidth="1"/>
    <col min="9225" max="9225" width="7.33203125" style="30" customWidth="1"/>
    <col min="9226" max="9472" width="9.6640625" style="30"/>
    <col min="9473" max="9473" width="6" style="30" customWidth="1"/>
    <col min="9474" max="9474" width="27.25" style="30" customWidth="1"/>
    <col min="9475" max="9475" width="10.9140625" style="30" customWidth="1"/>
    <col min="9476" max="9476" width="10.4140625" style="30" customWidth="1"/>
    <col min="9477" max="9477" width="11" style="30" customWidth="1"/>
    <col min="9478" max="9478" width="10.9140625" style="30" customWidth="1"/>
    <col min="9479" max="9479" width="8.9140625" style="30" customWidth="1"/>
    <col min="9480" max="9480" width="7" style="30" customWidth="1"/>
    <col min="9481" max="9481" width="7.33203125" style="30" customWidth="1"/>
    <col min="9482" max="9728" width="9.6640625" style="30"/>
    <col min="9729" max="9729" width="6" style="30" customWidth="1"/>
    <col min="9730" max="9730" width="27.25" style="30" customWidth="1"/>
    <col min="9731" max="9731" width="10.9140625" style="30" customWidth="1"/>
    <col min="9732" max="9732" width="10.4140625" style="30" customWidth="1"/>
    <col min="9733" max="9733" width="11" style="30" customWidth="1"/>
    <col min="9734" max="9734" width="10.9140625" style="30" customWidth="1"/>
    <col min="9735" max="9735" width="8.9140625" style="30" customWidth="1"/>
    <col min="9736" max="9736" width="7" style="30" customWidth="1"/>
    <col min="9737" max="9737" width="7.33203125" style="30" customWidth="1"/>
    <col min="9738" max="9984" width="9.6640625" style="30"/>
    <col min="9985" max="9985" width="6" style="30" customWidth="1"/>
    <col min="9986" max="9986" width="27.25" style="30" customWidth="1"/>
    <col min="9987" max="9987" width="10.9140625" style="30" customWidth="1"/>
    <col min="9988" max="9988" width="10.4140625" style="30" customWidth="1"/>
    <col min="9989" max="9989" width="11" style="30" customWidth="1"/>
    <col min="9990" max="9990" width="10.9140625" style="30" customWidth="1"/>
    <col min="9991" max="9991" width="8.9140625" style="30" customWidth="1"/>
    <col min="9992" max="9992" width="7" style="30" customWidth="1"/>
    <col min="9993" max="9993" width="7.33203125" style="30" customWidth="1"/>
    <col min="9994" max="10240" width="9.6640625" style="30"/>
    <col min="10241" max="10241" width="6" style="30" customWidth="1"/>
    <col min="10242" max="10242" width="27.25" style="30" customWidth="1"/>
    <col min="10243" max="10243" width="10.9140625" style="30" customWidth="1"/>
    <col min="10244" max="10244" width="10.4140625" style="30" customWidth="1"/>
    <col min="10245" max="10245" width="11" style="30" customWidth="1"/>
    <col min="10246" max="10246" width="10.9140625" style="30" customWidth="1"/>
    <col min="10247" max="10247" width="8.9140625" style="30" customWidth="1"/>
    <col min="10248" max="10248" width="7" style="30" customWidth="1"/>
    <col min="10249" max="10249" width="7.33203125" style="30" customWidth="1"/>
    <col min="10250" max="10496" width="9.6640625" style="30"/>
    <col min="10497" max="10497" width="6" style="30" customWidth="1"/>
    <col min="10498" max="10498" width="27.25" style="30" customWidth="1"/>
    <col min="10499" max="10499" width="10.9140625" style="30" customWidth="1"/>
    <col min="10500" max="10500" width="10.4140625" style="30" customWidth="1"/>
    <col min="10501" max="10501" width="11" style="30" customWidth="1"/>
    <col min="10502" max="10502" width="10.9140625" style="30" customWidth="1"/>
    <col min="10503" max="10503" width="8.9140625" style="30" customWidth="1"/>
    <col min="10504" max="10504" width="7" style="30" customWidth="1"/>
    <col min="10505" max="10505" width="7.33203125" style="30" customWidth="1"/>
    <col min="10506" max="10752" width="9.6640625" style="30"/>
    <col min="10753" max="10753" width="6" style="30" customWidth="1"/>
    <col min="10754" max="10754" width="27.25" style="30" customWidth="1"/>
    <col min="10755" max="10755" width="10.9140625" style="30" customWidth="1"/>
    <col min="10756" max="10756" width="10.4140625" style="30" customWidth="1"/>
    <col min="10757" max="10757" width="11" style="30" customWidth="1"/>
    <col min="10758" max="10758" width="10.9140625" style="30" customWidth="1"/>
    <col min="10759" max="10759" width="8.9140625" style="30" customWidth="1"/>
    <col min="10760" max="10760" width="7" style="30" customWidth="1"/>
    <col min="10761" max="10761" width="7.33203125" style="30" customWidth="1"/>
    <col min="10762" max="11008" width="9.6640625" style="30"/>
    <col min="11009" max="11009" width="6" style="30" customWidth="1"/>
    <col min="11010" max="11010" width="27.25" style="30" customWidth="1"/>
    <col min="11011" max="11011" width="10.9140625" style="30" customWidth="1"/>
    <col min="11012" max="11012" width="10.4140625" style="30" customWidth="1"/>
    <col min="11013" max="11013" width="11" style="30" customWidth="1"/>
    <col min="11014" max="11014" width="10.9140625" style="30" customWidth="1"/>
    <col min="11015" max="11015" width="8.9140625" style="30" customWidth="1"/>
    <col min="11016" max="11016" width="7" style="30" customWidth="1"/>
    <col min="11017" max="11017" width="7.33203125" style="30" customWidth="1"/>
    <col min="11018" max="11264" width="9.6640625" style="30"/>
    <col min="11265" max="11265" width="6" style="30" customWidth="1"/>
    <col min="11266" max="11266" width="27.25" style="30" customWidth="1"/>
    <col min="11267" max="11267" width="10.9140625" style="30" customWidth="1"/>
    <col min="11268" max="11268" width="10.4140625" style="30" customWidth="1"/>
    <col min="11269" max="11269" width="11" style="30" customWidth="1"/>
    <col min="11270" max="11270" width="10.9140625" style="30" customWidth="1"/>
    <col min="11271" max="11271" width="8.9140625" style="30" customWidth="1"/>
    <col min="11272" max="11272" width="7" style="30" customWidth="1"/>
    <col min="11273" max="11273" width="7.33203125" style="30" customWidth="1"/>
    <col min="11274" max="11520" width="9.6640625" style="30"/>
    <col min="11521" max="11521" width="6" style="30" customWidth="1"/>
    <col min="11522" max="11522" width="27.25" style="30" customWidth="1"/>
    <col min="11523" max="11523" width="10.9140625" style="30" customWidth="1"/>
    <col min="11524" max="11524" width="10.4140625" style="30" customWidth="1"/>
    <col min="11525" max="11525" width="11" style="30" customWidth="1"/>
    <col min="11526" max="11526" width="10.9140625" style="30" customWidth="1"/>
    <col min="11527" max="11527" width="8.9140625" style="30" customWidth="1"/>
    <col min="11528" max="11528" width="7" style="30" customWidth="1"/>
    <col min="11529" max="11529" width="7.33203125" style="30" customWidth="1"/>
    <col min="11530" max="11776" width="9.6640625" style="30"/>
    <col min="11777" max="11777" width="6" style="30" customWidth="1"/>
    <col min="11778" max="11778" width="27.25" style="30" customWidth="1"/>
    <col min="11779" max="11779" width="10.9140625" style="30" customWidth="1"/>
    <col min="11780" max="11780" width="10.4140625" style="30" customWidth="1"/>
    <col min="11781" max="11781" width="11" style="30" customWidth="1"/>
    <col min="11782" max="11782" width="10.9140625" style="30" customWidth="1"/>
    <col min="11783" max="11783" width="8.9140625" style="30" customWidth="1"/>
    <col min="11784" max="11784" width="7" style="30" customWidth="1"/>
    <col min="11785" max="11785" width="7.33203125" style="30" customWidth="1"/>
    <col min="11786" max="12032" width="9.6640625" style="30"/>
    <col min="12033" max="12033" width="6" style="30" customWidth="1"/>
    <col min="12034" max="12034" width="27.25" style="30" customWidth="1"/>
    <col min="12035" max="12035" width="10.9140625" style="30" customWidth="1"/>
    <col min="12036" max="12036" width="10.4140625" style="30" customWidth="1"/>
    <col min="12037" max="12037" width="11" style="30" customWidth="1"/>
    <col min="12038" max="12038" width="10.9140625" style="30" customWidth="1"/>
    <col min="12039" max="12039" width="8.9140625" style="30" customWidth="1"/>
    <col min="12040" max="12040" width="7" style="30" customWidth="1"/>
    <col min="12041" max="12041" width="7.33203125" style="30" customWidth="1"/>
    <col min="12042" max="12288" width="9.6640625" style="30"/>
    <col min="12289" max="12289" width="6" style="30" customWidth="1"/>
    <col min="12290" max="12290" width="27.25" style="30" customWidth="1"/>
    <col min="12291" max="12291" width="10.9140625" style="30" customWidth="1"/>
    <col min="12292" max="12292" width="10.4140625" style="30" customWidth="1"/>
    <col min="12293" max="12293" width="11" style="30" customWidth="1"/>
    <col min="12294" max="12294" width="10.9140625" style="30" customWidth="1"/>
    <col min="12295" max="12295" width="8.9140625" style="30" customWidth="1"/>
    <col min="12296" max="12296" width="7" style="30" customWidth="1"/>
    <col min="12297" max="12297" width="7.33203125" style="30" customWidth="1"/>
    <col min="12298" max="12544" width="9.6640625" style="30"/>
    <col min="12545" max="12545" width="6" style="30" customWidth="1"/>
    <col min="12546" max="12546" width="27.25" style="30" customWidth="1"/>
    <col min="12547" max="12547" width="10.9140625" style="30" customWidth="1"/>
    <col min="12548" max="12548" width="10.4140625" style="30" customWidth="1"/>
    <col min="12549" max="12549" width="11" style="30" customWidth="1"/>
    <col min="12550" max="12550" width="10.9140625" style="30" customWidth="1"/>
    <col min="12551" max="12551" width="8.9140625" style="30" customWidth="1"/>
    <col min="12552" max="12552" width="7" style="30" customWidth="1"/>
    <col min="12553" max="12553" width="7.33203125" style="30" customWidth="1"/>
    <col min="12554" max="12800" width="9.6640625" style="30"/>
    <col min="12801" max="12801" width="6" style="30" customWidth="1"/>
    <col min="12802" max="12802" width="27.25" style="30" customWidth="1"/>
    <col min="12803" max="12803" width="10.9140625" style="30" customWidth="1"/>
    <col min="12804" max="12804" width="10.4140625" style="30" customWidth="1"/>
    <col min="12805" max="12805" width="11" style="30" customWidth="1"/>
    <col min="12806" max="12806" width="10.9140625" style="30" customWidth="1"/>
    <col min="12807" max="12807" width="8.9140625" style="30" customWidth="1"/>
    <col min="12808" max="12808" width="7" style="30" customWidth="1"/>
    <col min="12809" max="12809" width="7.33203125" style="30" customWidth="1"/>
    <col min="12810" max="13056" width="9.6640625" style="30"/>
    <col min="13057" max="13057" width="6" style="30" customWidth="1"/>
    <col min="13058" max="13058" width="27.25" style="30" customWidth="1"/>
    <col min="13059" max="13059" width="10.9140625" style="30" customWidth="1"/>
    <col min="13060" max="13060" width="10.4140625" style="30" customWidth="1"/>
    <col min="13061" max="13061" width="11" style="30" customWidth="1"/>
    <col min="13062" max="13062" width="10.9140625" style="30" customWidth="1"/>
    <col min="13063" max="13063" width="8.9140625" style="30" customWidth="1"/>
    <col min="13064" max="13064" width="7" style="30" customWidth="1"/>
    <col min="13065" max="13065" width="7.33203125" style="30" customWidth="1"/>
    <col min="13066" max="13312" width="9.6640625" style="30"/>
    <col min="13313" max="13313" width="6" style="30" customWidth="1"/>
    <col min="13314" max="13314" width="27.25" style="30" customWidth="1"/>
    <col min="13315" max="13315" width="10.9140625" style="30" customWidth="1"/>
    <col min="13316" max="13316" width="10.4140625" style="30" customWidth="1"/>
    <col min="13317" max="13317" width="11" style="30" customWidth="1"/>
    <col min="13318" max="13318" width="10.9140625" style="30" customWidth="1"/>
    <col min="13319" max="13319" width="8.9140625" style="30" customWidth="1"/>
    <col min="13320" max="13320" width="7" style="30" customWidth="1"/>
    <col min="13321" max="13321" width="7.33203125" style="30" customWidth="1"/>
    <col min="13322" max="13568" width="9.6640625" style="30"/>
    <col min="13569" max="13569" width="6" style="30" customWidth="1"/>
    <col min="13570" max="13570" width="27.25" style="30" customWidth="1"/>
    <col min="13571" max="13571" width="10.9140625" style="30" customWidth="1"/>
    <col min="13572" max="13572" width="10.4140625" style="30" customWidth="1"/>
    <col min="13573" max="13573" width="11" style="30" customWidth="1"/>
    <col min="13574" max="13574" width="10.9140625" style="30" customWidth="1"/>
    <col min="13575" max="13575" width="8.9140625" style="30" customWidth="1"/>
    <col min="13576" max="13576" width="7" style="30" customWidth="1"/>
    <col min="13577" max="13577" width="7.33203125" style="30" customWidth="1"/>
    <col min="13578" max="13824" width="9.6640625" style="30"/>
    <col min="13825" max="13825" width="6" style="30" customWidth="1"/>
    <col min="13826" max="13826" width="27.25" style="30" customWidth="1"/>
    <col min="13827" max="13827" width="10.9140625" style="30" customWidth="1"/>
    <col min="13828" max="13828" width="10.4140625" style="30" customWidth="1"/>
    <col min="13829" max="13829" width="11" style="30" customWidth="1"/>
    <col min="13830" max="13830" width="10.9140625" style="30" customWidth="1"/>
    <col min="13831" max="13831" width="8.9140625" style="30" customWidth="1"/>
    <col min="13832" max="13832" width="7" style="30" customWidth="1"/>
    <col min="13833" max="13833" width="7.33203125" style="30" customWidth="1"/>
    <col min="13834" max="14080" width="9.6640625" style="30"/>
    <col min="14081" max="14081" width="6" style="30" customWidth="1"/>
    <col min="14082" max="14082" width="27.25" style="30" customWidth="1"/>
    <col min="14083" max="14083" width="10.9140625" style="30" customWidth="1"/>
    <col min="14084" max="14084" width="10.4140625" style="30" customWidth="1"/>
    <col min="14085" max="14085" width="11" style="30" customWidth="1"/>
    <col min="14086" max="14086" width="10.9140625" style="30" customWidth="1"/>
    <col min="14087" max="14087" width="8.9140625" style="30" customWidth="1"/>
    <col min="14088" max="14088" width="7" style="30" customWidth="1"/>
    <col min="14089" max="14089" width="7.33203125" style="30" customWidth="1"/>
    <col min="14090" max="14336" width="9.6640625" style="30"/>
    <col min="14337" max="14337" width="6" style="30" customWidth="1"/>
    <col min="14338" max="14338" width="27.25" style="30" customWidth="1"/>
    <col min="14339" max="14339" width="10.9140625" style="30" customWidth="1"/>
    <col min="14340" max="14340" width="10.4140625" style="30" customWidth="1"/>
    <col min="14341" max="14341" width="11" style="30" customWidth="1"/>
    <col min="14342" max="14342" width="10.9140625" style="30" customWidth="1"/>
    <col min="14343" max="14343" width="8.9140625" style="30" customWidth="1"/>
    <col min="14344" max="14344" width="7" style="30" customWidth="1"/>
    <col min="14345" max="14345" width="7.33203125" style="30" customWidth="1"/>
    <col min="14346" max="14592" width="9.6640625" style="30"/>
    <col min="14593" max="14593" width="6" style="30" customWidth="1"/>
    <col min="14594" max="14594" width="27.25" style="30" customWidth="1"/>
    <col min="14595" max="14595" width="10.9140625" style="30" customWidth="1"/>
    <col min="14596" max="14596" width="10.4140625" style="30" customWidth="1"/>
    <col min="14597" max="14597" width="11" style="30" customWidth="1"/>
    <col min="14598" max="14598" width="10.9140625" style="30" customWidth="1"/>
    <col min="14599" max="14599" width="8.9140625" style="30" customWidth="1"/>
    <col min="14600" max="14600" width="7" style="30" customWidth="1"/>
    <col min="14601" max="14601" width="7.33203125" style="30" customWidth="1"/>
    <col min="14602" max="14848" width="9.6640625" style="30"/>
    <col min="14849" max="14849" width="6" style="30" customWidth="1"/>
    <col min="14850" max="14850" width="27.25" style="30" customWidth="1"/>
    <col min="14851" max="14851" width="10.9140625" style="30" customWidth="1"/>
    <col min="14852" max="14852" width="10.4140625" style="30" customWidth="1"/>
    <col min="14853" max="14853" width="11" style="30" customWidth="1"/>
    <col min="14854" max="14854" width="10.9140625" style="30" customWidth="1"/>
    <col min="14855" max="14855" width="8.9140625" style="30" customWidth="1"/>
    <col min="14856" max="14856" width="7" style="30" customWidth="1"/>
    <col min="14857" max="14857" width="7.33203125" style="30" customWidth="1"/>
    <col min="14858" max="15104" width="9.6640625" style="30"/>
    <col min="15105" max="15105" width="6" style="30" customWidth="1"/>
    <col min="15106" max="15106" width="27.25" style="30" customWidth="1"/>
    <col min="15107" max="15107" width="10.9140625" style="30" customWidth="1"/>
    <col min="15108" max="15108" width="10.4140625" style="30" customWidth="1"/>
    <col min="15109" max="15109" width="11" style="30" customWidth="1"/>
    <col min="15110" max="15110" width="10.9140625" style="30" customWidth="1"/>
    <col min="15111" max="15111" width="8.9140625" style="30" customWidth="1"/>
    <col min="15112" max="15112" width="7" style="30" customWidth="1"/>
    <col min="15113" max="15113" width="7.33203125" style="30" customWidth="1"/>
    <col min="15114" max="15360" width="9.6640625" style="30"/>
    <col min="15361" max="15361" width="6" style="30" customWidth="1"/>
    <col min="15362" max="15362" width="27.25" style="30" customWidth="1"/>
    <col min="15363" max="15363" width="10.9140625" style="30" customWidth="1"/>
    <col min="15364" max="15364" width="10.4140625" style="30" customWidth="1"/>
    <col min="15365" max="15365" width="11" style="30" customWidth="1"/>
    <col min="15366" max="15366" width="10.9140625" style="30" customWidth="1"/>
    <col min="15367" max="15367" width="8.9140625" style="30" customWidth="1"/>
    <col min="15368" max="15368" width="7" style="30" customWidth="1"/>
    <col min="15369" max="15369" width="7.33203125" style="30" customWidth="1"/>
    <col min="15370" max="15616" width="9.6640625" style="30"/>
    <col min="15617" max="15617" width="6" style="30" customWidth="1"/>
    <col min="15618" max="15618" width="27.25" style="30" customWidth="1"/>
    <col min="15619" max="15619" width="10.9140625" style="30" customWidth="1"/>
    <col min="15620" max="15620" width="10.4140625" style="30" customWidth="1"/>
    <col min="15621" max="15621" width="11" style="30" customWidth="1"/>
    <col min="15622" max="15622" width="10.9140625" style="30" customWidth="1"/>
    <col min="15623" max="15623" width="8.9140625" style="30" customWidth="1"/>
    <col min="15624" max="15624" width="7" style="30" customWidth="1"/>
    <col min="15625" max="15625" width="7.33203125" style="30" customWidth="1"/>
    <col min="15626" max="15872" width="9.6640625" style="30"/>
    <col min="15873" max="15873" width="6" style="30" customWidth="1"/>
    <col min="15874" max="15874" width="27.25" style="30" customWidth="1"/>
    <col min="15875" max="15875" width="10.9140625" style="30" customWidth="1"/>
    <col min="15876" max="15876" width="10.4140625" style="30" customWidth="1"/>
    <col min="15877" max="15877" width="11" style="30" customWidth="1"/>
    <col min="15878" max="15878" width="10.9140625" style="30" customWidth="1"/>
    <col min="15879" max="15879" width="8.9140625" style="30" customWidth="1"/>
    <col min="15880" max="15880" width="7" style="30" customWidth="1"/>
    <col min="15881" max="15881" width="7.33203125" style="30" customWidth="1"/>
    <col min="15882" max="16128" width="9.6640625" style="30"/>
    <col min="16129" max="16129" width="6" style="30" customWidth="1"/>
    <col min="16130" max="16130" width="27.25" style="30" customWidth="1"/>
    <col min="16131" max="16131" width="10.9140625" style="30" customWidth="1"/>
    <col min="16132" max="16132" width="10.4140625" style="30" customWidth="1"/>
    <col min="16133" max="16133" width="11" style="30" customWidth="1"/>
    <col min="16134" max="16134" width="10.9140625" style="30" customWidth="1"/>
    <col min="16135" max="16135" width="8.9140625" style="30" customWidth="1"/>
    <col min="16136" max="16136" width="7" style="30" customWidth="1"/>
    <col min="16137" max="16137" width="7.33203125" style="30" customWidth="1"/>
    <col min="16138" max="16384" width="9.6640625" style="30"/>
  </cols>
  <sheetData>
    <row r="1" spans="1:9" ht="12.5">
      <c r="A1" s="423" t="s">
        <v>0</v>
      </c>
      <c r="B1" s="424" t="s">
        <v>69</v>
      </c>
      <c r="C1" s="424"/>
      <c r="D1" s="424"/>
      <c r="E1" s="424"/>
      <c r="F1" s="424"/>
      <c r="G1" s="424"/>
      <c r="H1" s="424"/>
      <c r="I1" s="424"/>
    </row>
    <row r="2" spans="1:9" ht="12" customHeight="1">
      <c r="A2" s="423"/>
      <c r="B2" s="424" t="s">
        <v>142</v>
      </c>
      <c r="C2" s="424"/>
      <c r="D2" s="424"/>
      <c r="E2" s="424"/>
      <c r="F2" s="424"/>
      <c r="G2" s="424"/>
      <c r="H2" s="424"/>
      <c r="I2" s="424"/>
    </row>
    <row r="3" spans="1:9" ht="12" customHeight="1">
      <c r="A3" s="31"/>
      <c r="B3" s="425" t="s">
        <v>1</v>
      </c>
      <c r="C3" s="425"/>
      <c r="D3" s="425"/>
      <c r="E3" s="425"/>
      <c r="F3" s="425"/>
      <c r="G3" s="425"/>
      <c r="H3" s="425"/>
      <c r="I3" s="425"/>
    </row>
    <row r="4" spans="1:9" ht="12" customHeight="1">
      <c r="A4" s="31"/>
      <c r="B4" s="32"/>
      <c r="C4" s="421" t="s">
        <v>90</v>
      </c>
      <c r="D4" s="421" t="s">
        <v>91</v>
      </c>
      <c r="E4" s="421" t="s">
        <v>92</v>
      </c>
      <c r="F4" s="421" t="s">
        <v>93</v>
      </c>
      <c r="G4" s="427" t="s">
        <v>2</v>
      </c>
      <c r="H4" s="427"/>
      <c r="I4" s="427"/>
    </row>
    <row r="5" spans="1:9" ht="12" customHeight="1">
      <c r="A5" s="31"/>
      <c r="B5" s="32"/>
      <c r="C5" s="426"/>
      <c r="D5" s="426"/>
      <c r="E5" s="426" t="s">
        <v>4</v>
      </c>
      <c r="F5" s="426"/>
      <c r="G5" s="421" t="s">
        <v>94</v>
      </c>
      <c r="H5" s="421" t="s">
        <v>95</v>
      </c>
      <c r="I5" s="421" t="s">
        <v>96</v>
      </c>
    </row>
    <row r="6" spans="1:9" ht="12" customHeight="1">
      <c r="A6" s="31" t="s">
        <v>3</v>
      </c>
      <c r="B6" s="32"/>
      <c r="C6" s="426"/>
      <c r="D6" s="426"/>
      <c r="E6" s="426" t="s">
        <v>5</v>
      </c>
      <c r="F6" s="426" t="s">
        <v>6</v>
      </c>
      <c r="G6" s="421"/>
      <c r="H6" s="421"/>
      <c r="I6" s="421"/>
    </row>
    <row r="7" spans="1:9" ht="12" customHeight="1">
      <c r="A7" s="31" t="s">
        <v>98</v>
      </c>
      <c r="B7" s="31" t="s">
        <v>74</v>
      </c>
      <c r="C7" s="426"/>
      <c r="D7" s="426"/>
      <c r="E7" s="426" t="s">
        <v>7</v>
      </c>
      <c r="F7" s="426" t="s">
        <v>7</v>
      </c>
      <c r="G7" s="421"/>
      <c r="H7" s="421"/>
      <c r="I7" s="421"/>
    </row>
    <row r="8" spans="1:9" ht="15" customHeight="1">
      <c r="A8" s="33"/>
      <c r="B8" s="34" t="s">
        <v>73</v>
      </c>
      <c r="C8" s="35"/>
      <c r="D8" s="35"/>
      <c r="E8" s="35"/>
      <c r="F8" s="35"/>
      <c r="G8" s="35"/>
      <c r="H8" s="35"/>
      <c r="I8" s="35"/>
    </row>
    <row r="9" spans="1:9" ht="12" customHeight="1">
      <c r="A9" s="36">
        <v>183</v>
      </c>
      <c r="B9" s="37" t="s">
        <v>8</v>
      </c>
      <c r="C9" s="38">
        <v>329406440</v>
      </c>
      <c r="D9" s="38">
        <v>94897646</v>
      </c>
      <c r="E9" s="38">
        <v>34931777</v>
      </c>
      <c r="F9" s="38">
        <f>C9-D9-E9</f>
        <v>199577017</v>
      </c>
      <c r="G9" s="38">
        <v>1948130</v>
      </c>
      <c r="H9" s="39">
        <f>G9/C9</f>
        <v>5.9140616680111047E-3</v>
      </c>
      <c r="I9" s="39">
        <f t="shared" ref="I9:I28" si="0">G9/F9</f>
        <v>9.7612943077508771E-3</v>
      </c>
    </row>
    <row r="10" spans="1:9" ht="12" customHeight="1">
      <c r="A10" s="40">
        <v>904</v>
      </c>
      <c r="B10" s="41" t="s">
        <v>9</v>
      </c>
      <c r="C10" s="38">
        <v>74697971</v>
      </c>
      <c r="D10" s="38">
        <v>7915803</v>
      </c>
      <c r="E10" s="38">
        <v>29632518</v>
      </c>
      <c r="F10" s="38">
        <f>C10-D10-E10</f>
        <v>37149650</v>
      </c>
      <c r="G10" s="38">
        <v>1540566</v>
      </c>
      <c r="H10" s="39">
        <f>G10/C10</f>
        <v>2.0623933680876016E-2</v>
      </c>
      <c r="I10" s="39">
        <f t="shared" si="0"/>
        <v>4.1469192845693031E-2</v>
      </c>
    </row>
    <row r="11" spans="1:9" ht="12" customHeight="1">
      <c r="A11" s="33">
        <v>35</v>
      </c>
      <c r="B11" s="41" t="s">
        <v>129</v>
      </c>
      <c r="C11" s="38">
        <v>74606812</v>
      </c>
      <c r="D11" s="38">
        <v>23600273</v>
      </c>
      <c r="E11" s="38">
        <v>7098661</v>
      </c>
      <c r="F11" s="38">
        <f t="shared" ref="F11:F28" si="1">C11-D11-E11</f>
        <v>43907878</v>
      </c>
      <c r="G11" s="38">
        <v>1372514</v>
      </c>
      <c r="H11" s="39">
        <f t="shared" ref="H11:H28" si="2">G11/C11</f>
        <v>1.839663112799941E-2</v>
      </c>
      <c r="I11" s="39">
        <f t="shared" si="0"/>
        <v>3.1258946287497653E-2</v>
      </c>
    </row>
    <row r="12" spans="1:9" ht="12" customHeight="1">
      <c r="A12" s="36">
        <v>164</v>
      </c>
      <c r="B12" s="37" t="s">
        <v>10</v>
      </c>
      <c r="C12" s="38">
        <v>668595444</v>
      </c>
      <c r="D12" s="38">
        <v>220769650</v>
      </c>
      <c r="E12" s="38">
        <v>48570594</v>
      </c>
      <c r="F12" s="38">
        <f t="shared" si="1"/>
        <v>399255200</v>
      </c>
      <c r="G12" s="38">
        <v>4230096</v>
      </c>
      <c r="H12" s="39">
        <f t="shared" si="2"/>
        <v>6.326839403350765E-3</v>
      </c>
      <c r="I12" s="39">
        <f t="shared" si="0"/>
        <v>1.0594967830099646E-2</v>
      </c>
    </row>
    <row r="13" spans="1:9" ht="12" customHeight="1">
      <c r="A13" s="40">
        <v>29</v>
      </c>
      <c r="B13" s="37" t="s">
        <v>11</v>
      </c>
      <c r="C13" s="38">
        <v>1209718000</v>
      </c>
      <c r="D13" s="38">
        <v>314163000</v>
      </c>
      <c r="E13" s="38">
        <v>283630000</v>
      </c>
      <c r="F13" s="38">
        <f t="shared" si="1"/>
        <v>611925000</v>
      </c>
      <c r="G13" s="38">
        <v>120352000</v>
      </c>
      <c r="H13" s="39">
        <f t="shared" si="2"/>
        <v>9.9487649187661911E-2</v>
      </c>
      <c r="I13" s="39">
        <f t="shared" si="0"/>
        <v>0.19667769743024063</v>
      </c>
    </row>
    <row r="14" spans="1:9" ht="12" customHeight="1">
      <c r="A14" s="36">
        <v>126</v>
      </c>
      <c r="B14" s="41" t="s">
        <v>12</v>
      </c>
      <c r="C14" s="38">
        <v>543767295</v>
      </c>
      <c r="D14" s="38">
        <v>207321084</v>
      </c>
      <c r="E14" s="38">
        <v>91548636</v>
      </c>
      <c r="F14" s="38">
        <f t="shared" si="1"/>
        <v>244897575</v>
      </c>
      <c r="G14" s="38">
        <v>11074643</v>
      </c>
      <c r="H14" s="39">
        <f t="shared" si="2"/>
        <v>2.0366511744697703E-2</v>
      </c>
      <c r="I14" s="39">
        <f t="shared" si="0"/>
        <v>4.5221529857941631E-2</v>
      </c>
    </row>
    <row r="15" spans="1:9" ht="12" customHeight="1">
      <c r="A15" s="42">
        <v>148</v>
      </c>
      <c r="B15" s="41" t="s">
        <v>109</v>
      </c>
      <c r="C15" s="38">
        <v>45458893</v>
      </c>
      <c r="D15" s="38">
        <v>25530604</v>
      </c>
      <c r="E15" s="38">
        <v>4212199</v>
      </c>
      <c r="F15" s="38">
        <f t="shared" si="1"/>
        <v>15716090</v>
      </c>
      <c r="G15" s="38">
        <v>0</v>
      </c>
      <c r="H15" s="39">
        <f t="shared" si="2"/>
        <v>0</v>
      </c>
      <c r="I15" s="39">
        <f t="shared" si="0"/>
        <v>0</v>
      </c>
    </row>
    <row r="16" spans="1:9" ht="12" customHeight="1">
      <c r="A16" s="42">
        <v>919</v>
      </c>
      <c r="B16" s="37" t="s">
        <v>99</v>
      </c>
      <c r="C16" s="38">
        <v>11161284</v>
      </c>
      <c r="D16" s="38">
        <v>5234870</v>
      </c>
      <c r="E16" s="38">
        <v>4512132</v>
      </c>
      <c r="F16" s="38">
        <f>C16-D16-E16</f>
        <v>1414282</v>
      </c>
      <c r="G16" s="38">
        <v>269374</v>
      </c>
      <c r="H16" s="39">
        <f>G16/C16</f>
        <v>2.4134678411551931E-2</v>
      </c>
      <c r="I16" s="39">
        <f>G16/F16</f>
        <v>0.19046696486273601</v>
      </c>
    </row>
    <row r="17" spans="1:9" ht="12" customHeight="1">
      <c r="A17" s="36">
        <v>130</v>
      </c>
      <c r="B17" s="37" t="s">
        <v>13</v>
      </c>
      <c r="C17" s="38">
        <v>505904637</v>
      </c>
      <c r="D17" s="38">
        <v>231099895</v>
      </c>
      <c r="E17" s="38">
        <v>28331664</v>
      </c>
      <c r="F17" s="38">
        <f>C17-D17-E17</f>
        <v>246473078</v>
      </c>
      <c r="G17" s="38">
        <v>6872998</v>
      </c>
      <c r="H17" s="39">
        <f t="shared" si="2"/>
        <v>1.3585560394853625E-2</v>
      </c>
      <c r="I17" s="39">
        <f t="shared" si="0"/>
        <v>2.7885390387342831E-2</v>
      </c>
    </row>
    <row r="18" spans="1:9" ht="12" customHeight="1">
      <c r="A18" s="40">
        <v>131</v>
      </c>
      <c r="B18" s="37" t="s">
        <v>14</v>
      </c>
      <c r="C18" s="38">
        <v>683000329</v>
      </c>
      <c r="D18" s="38">
        <v>226435118</v>
      </c>
      <c r="E18" s="38">
        <v>19677074</v>
      </c>
      <c r="F18" s="38">
        <f t="shared" si="1"/>
        <v>436888137</v>
      </c>
      <c r="G18" s="38">
        <v>5884487</v>
      </c>
      <c r="H18" s="39">
        <f t="shared" si="2"/>
        <v>8.6156429948074011E-3</v>
      </c>
      <c r="I18" s="39">
        <f t="shared" si="0"/>
        <v>1.3469093119367533E-2</v>
      </c>
    </row>
    <row r="19" spans="1:9" ht="12" customHeight="1">
      <c r="A19" s="33">
        <v>202</v>
      </c>
      <c r="B19" s="37" t="s">
        <v>15</v>
      </c>
      <c r="C19" s="38">
        <v>39748890</v>
      </c>
      <c r="D19" s="38">
        <v>20990360</v>
      </c>
      <c r="E19" s="38">
        <v>1441706</v>
      </c>
      <c r="F19" s="38">
        <f t="shared" si="1"/>
        <v>17316824</v>
      </c>
      <c r="G19" s="38">
        <v>49408</v>
      </c>
      <c r="H19" s="39">
        <f t="shared" si="2"/>
        <v>1.2430032637389371E-3</v>
      </c>
      <c r="I19" s="39">
        <f t="shared" si="0"/>
        <v>2.8531790817992952E-3</v>
      </c>
    </row>
    <row r="20" spans="1:9" ht="12" customHeight="1">
      <c r="A20" s="33">
        <v>201</v>
      </c>
      <c r="B20" s="37" t="s">
        <v>16</v>
      </c>
      <c r="C20" s="38">
        <v>523450278</v>
      </c>
      <c r="D20" s="38">
        <v>125821140</v>
      </c>
      <c r="E20" s="38">
        <v>71758705</v>
      </c>
      <c r="F20" s="38">
        <f t="shared" si="1"/>
        <v>325870433</v>
      </c>
      <c r="G20" s="38">
        <v>10877734</v>
      </c>
      <c r="H20" s="39">
        <f t="shared" si="2"/>
        <v>2.0780835271616761E-2</v>
      </c>
      <c r="I20" s="39">
        <f t="shared" si="0"/>
        <v>3.3380549133771829E-2</v>
      </c>
    </row>
    <row r="21" spans="1:9" ht="12" customHeight="1">
      <c r="A21" s="33">
        <v>204</v>
      </c>
      <c r="B21" s="41" t="s">
        <v>66</v>
      </c>
      <c r="C21" s="38">
        <v>305399312</v>
      </c>
      <c r="D21" s="38">
        <v>76165897</v>
      </c>
      <c r="E21" s="38">
        <v>33148614</v>
      </c>
      <c r="F21" s="38">
        <f t="shared" si="1"/>
        <v>196084801</v>
      </c>
      <c r="G21" s="38">
        <v>2102330</v>
      </c>
      <c r="H21" s="39">
        <f t="shared" si="2"/>
        <v>6.8838727442843747E-3</v>
      </c>
      <c r="I21" s="39">
        <f t="shared" si="0"/>
        <v>1.0721534709872796E-2</v>
      </c>
    </row>
    <row r="22" spans="1:9" ht="12" customHeight="1">
      <c r="A22" s="33">
        <v>14</v>
      </c>
      <c r="B22" s="37" t="s">
        <v>80</v>
      </c>
      <c r="C22" s="38">
        <v>868424000</v>
      </c>
      <c r="D22" s="38">
        <v>8651214</v>
      </c>
      <c r="E22" s="38">
        <v>382117202</v>
      </c>
      <c r="F22" s="38">
        <f>C22-D22-E22</f>
        <v>477655584</v>
      </c>
      <c r="G22" s="38">
        <v>14261000</v>
      </c>
      <c r="H22" s="39">
        <f>G22/C22</f>
        <v>1.6421701841496779E-2</v>
      </c>
      <c r="I22" s="39">
        <f>G22/F22</f>
        <v>2.9856240516597833E-2</v>
      </c>
    </row>
    <row r="23" spans="1:9" ht="12" customHeight="1">
      <c r="A23" s="33">
        <v>195</v>
      </c>
      <c r="B23" s="41" t="s">
        <v>70</v>
      </c>
      <c r="C23" s="38">
        <v>14902617</v>
      </c>
      <c r="D23" s="38">
        <v>2424446</v>
      </c>
      <c r="E23" s="38">
        <v>981345</v>
      </c>
      <c r="F23" s="38">
        <f t="shared" si="1"/>
        <v>11496826</v>
      </c>
      <c r="G23" s="38">
        <v>249675</v>
      </c>
      <c r="H23" s="39">
        <f t="shared" si="2"/>
        <v>1.6753768817919699E-2</v>
      </c>
      <c r="I23" s="39">
        <f t="shared" si="0"/>
        <v>2.1716863419521178E-2</v>
      </c>
    </row>
    <row r="24" spans="1:9" ht="12" customHeight="1">
      <c r="A24" s="42">
        <v>1</v>
      </c>
      <c r="B24" s="41" t="s">
        <v>143</v>
      </c>
      <c r="C24" s="38">
        <v>2273673555</v>
      </c>
      <c r="D24" s="38">
        <v>624252375</v>
      </c>
      <c r="E24" s="38">
        <v>212343064</v>
      </c>
      <c r="F24" s="38">
        <f t="shared" si="1"/>
        <v>1437078116</v>
      </c>
      <c r="G24" s="38">
        <v>35341645</v>
      </c>
      <c r="H24" s="39">
        <f t="shared" si="2"/>
        <v>1.5543851896540178E-2</v>
      </c>
      <c r="I24" s="39">
        <f t="shared" si="0"/>
        <v>2.459270975357334E-2</v>
      </c>
    </row>
    <row r="25" spans="1:9" ht="12" customHeight="1">
      <c r="A25" s="42">
        <v>3</v>
      </c>
      <c r="B25" s="41" t="s">
        <v>81</v>
      </c>
      <c r="C25" s="38">
        <v>883232669</v>
      </c>
      <c r="D25" s="38">
        <v>362250733</v>
      </c>
      <c r="E25" s="38">
        <v>96974003</v>
      </c>
      <c r="F25" s="38">
        <f t="shared" si="1"/>
        <v>424007933</v>
      </c>
      <c r="G25" s="38">
        <v>18002432</v>
      </c>
      <c r="H25" s="39">
        <f t="shared" si="2"/>
        <v>2.0382434472654226E-2</v>
      </c>
      <c r="I25" s="39">
        <f t="shared" si="0"/>
        <v>4.24577716568336E-2</v>
      </c>
    </row>
    <row r="26" spans="1:9" ht="12" customHeight="1">
      <c r="A26" s="43">
        <v>128</v>
      </c>
      <c r="B26" s="37" t="s">
        <v>17</v>
      </c>
      <c r="C26" s="38">
        <v>1134024199</v>
      </c>
      <c r="D26" s="38">
        <v>314210481</v>
      </c>
      <c r="E26" s="38">
        <v>183699620</v>
      </c>
      <c r="F26" s="38">
        <f t="shared" si="1"/>
        <v>636114098</v>
      </c>
      <c r="G26" s="38">
        <v>17956619</v>
      </c>
      <c r="H26" s="39">
        <f t="shared" si="2"/>
        <v>1.5834423124157688E-2</v>
      </c>
      <c r="I26" s="39">
        <f t="shared" si="0"/>
        <v>2.8228613477451966E-2</v>
      </c>
    </row>
    <row r="27" spans="1:9" ht="12" customHeight="1">
      <c r="A27" s="42">
        <v>155</v>
      </c>
      <c r="B27" s="37" t="s">
        <v>18</v>
      </c>
      <c r="C27" s="38">
        <v>804431604</v>
      </c>
      <c r="D27" s="38">
        <v>245471735</v>
      </c>
      <c r="E27" s="38">
        <v>115112336</v>
      </c>
      <c r="F27" s="38">
        <f t="shared" si="1"/>
        <v>443847533</v>
      </c>
      <c r="G27" s="38">
        <v>8874603</v>
      </c>
      <c r="H27" s="39">
        <f t="shared" si="2"/>
        <v>1.1032141148944715E-2</v>
      </c>
      <c r="I27" s="39">
        <f t="shared" si="0"/>
        <v>1.9994710661149488E-2</v>
      </c>
    </row>
    <row r="28" spans="1:9" ht="12" customHeight="1">
      <c r="A28" s="42">
        <v>10</v>
      </c>
      <c r="B28" s="37" t="s">
        <v>19</v>
      </c>
      <c r="C28" s="38">
        <v>1264091812</v>
      </c>
      <c r="D28" s="38">
        <v>474531044</v>
      </c>
      <c r="E28" s="38">
        <v>36387557</v>
      </c>
      <c r="F28" s="38">
        <f t="shared" si="1"/>
        <v>753173211</v>
      </c>
      <c r="G28" s="38">
        <v>9970153</v>
      </c>
      <c r="H28" s="39">
        <f t="shared" si="2"/>
        <v>7.8872063764305125E-3</v>
      </c>
      <c r="I28" s="39">
        <f t="shared" si="0"/>
        <v>1.3237530032118999E-2</v>
      </c>
    </row>
    <row r="29" spans="1:9" ht="12" customHeight="1">
      <c r="A29" s="42"/>
      <c r="B29" s="44"/>
      <c r="C29" s="38"/>
      <c r="D29" s="38"/>
      <c r="E29" s="38"/>
      <c r="F29" s="38"/>
      <c r="G29" s="38"/>
      <c r="H29" s="39"/>
      <c r="I29" s="39"/>
    </row>
    <row r="30" spans="1:9" ht="12" customHeight="1">
      <c r="A30" s="33"/>
      <c r="B30" s="45" t="s">
        <v>20</v>
      </c>
      <c r="C30" s="46">
        <f>SUM(C9:C28)</f>
        <v>12257696041</v>
      </c>
      <c r="D30" s="46">
        <f>SUM(D9:D28)</f>
        <v>3611737368</v>
      </c>
      <c r="E30" s="46">
        <f>SUM(E9:E28)</f>
        <v>1686109407</v>
      </c>
      <c r="F30" s="46">
        <f>SUM(F9:F28)</f>
        <v>6959849266</v>
      </c>
      <c r="G30" s="46">
        <f>SUM(G9:G28)</f>
        <v>271230407</v>
      </c>
      <c r="H30" s="47">
        <f>G30/C30</f>
        <v>2.2127356241562722E-2</v>
      </c>
      <c r="I30" s="47">
        <f>G30/F30</f>
        <v>3.8970730059486321E-2</v>
      </c>
    </row>
    <row r="31" spans="1:9" ht="12" customHeight="1">
      <c r="A31" s="33"/>
      <c r="B31" s="44"/>
      <c r="C31" s="38"/>
      <c r="D31" s="38"/>
      <c r="E31" s="38"/>
      <c r="F31" s="38"/>
      <c r="G31" s="38"/>
      <c r="H31" s="44"/>
      <c r="I31" s="44"/>
    </row>
    <row r="32" spans="1:9" ht="12" customHeight="1">
      <c r="A32" s="33"/>
      <c r="B32" s="48" t="s">
        <v>144</v>
      </c>
      <c r="C32" s="49"/>
      <c r="D32" s="38"/>
      <c r="E32" s="38"/>
      <c r="F32" s="38"/>
      <c r="G32" s="38"/>
      <c r="H32" s="44"/>
      <c r="I32" s="44"/>
    </row>
    <row r="33" spans="1:9" ht="12" customHeight="1">
      <c r="A33" s="42">
        <v>106</v>
      </c>
      <c r="B33" s="37" t="s">
        <v>21</v>
      </c>
      <c r="C33" s="38">
        <v>74056653</v>
      </c>
      <c r="D33" s="38">
        <v>24661752</v>
      </c>
      <c r="E33" s="38">
        <v>13051177</v>
      </c>
      <c r="F33" s="38">
        <f t="shared" ref="F33:F48" si="3">C33-D33-E33</f>
        <v>36343724</v>
      </c>
      <c r="G33" s="38">
        <v>771191</v>
      </c>
      <c r="H33" s="39">
        <f t="shared" ref="H33:H50" si="4">G33/C33</f>
        <v>1.0413527600281908E-2</v>
      </c>
      <c r="I33" s="39">
        <f t="shared" ref="I33:I50" si="5">G33/F33</f>
        <v>2.1219372015922198E-2</v>
      </c>
    </row>
    <row r="34" spans="1:9" ht="12" customHeight="1">
      <c r="A34" s="36">
        <v>54</v>
      </c>
      <c r="B34" s="37" t="s">
        <v>130</v>
      </c>
      <c r="C34" s="38">
        <v>26514515</v>
      </c>
      <c r="D34" s="38">
        <v>5104429</v>
      </c>
      <c r="E34" s="38">
        <v>6687883</v>
      </c>
      <c r="F34" s="38">
        <f>C34-D34-E34</f>
        <v>14722203</v>
      </c>
      <c r="G34" s="38">
        <v>597153</v>
      </c>
      <c r="H34" s="39">
        <f t="shared" si="4"/>
        <v>2.2521739507586694E-2</v>
      </c>
      <c r="I34" s="39">
        <f t="shared" si="5"/>
        <v>4.0561388808454821E-2</v>
      </c>
    </row>
    <row r="35" spans="1:9" ht="12" customHeight="1">
      <c r="A35" s="40">
        <v>81</v>
      </c>
      <c r="B35" s="37" t="s">
        <v>131</v>
      </c>
      <c r="C35" s="38">
        <v>760210339</v>
      </c>
      <c r="D35" s="38">
        <v>321568974</v>
      </c>
      <c r="E35" s="38">
        <v>104148816</v>
      </c>
      <c r="F35" s="38">
        <f t="shared" si="3"/>
        <v>334492549</v>
      </c>
      <c r="G35" s="38">
        <v>8394723</v>
      </c>
      <c r="H35" s="39">
        <f t="shared" si="4"/>
        <v>1.1042631978726614E-2</v>
      </c>
      <c r="I35" s="39">
        <f t="shared" si="5"/>
        <v>2.5096890872747062E-2</v>
      </c>
    </row>
    <row r="36" spans="1:9" ht="12" customHeight="1">
      <c r="A36" s="40">
        <v>142</v>
      </c>
      <c r="B36" s="37" t="s">
        <v>22</v>
      </c>
      <c r="C36" s="38">
        <v>554179130</v>
      </c>
      <c r="D36" s="38">
        <v>271355643</v>
      </c>
      <c r="E36" s="38">
        <v>67949343</v>
      </c>
      <c r="F36" s="38">
        <f t="shared" si="3"/>
        <v>214874144</v>
      </c>
      <c r="G36" s="38">
        <v>13064088</v>
      </c>
      <c r="H36" s="39">
        <f t="shared" si="4"/>
        <v>2.3573763956069582E-2</v>
      </c>
      <c r="I36" s="39">
        <f t="shared" si="5"/>
        <v>6.0798790197856473E-2</v>
      </c>
    </row>
    <row r="37" spans="1:9" ht="12" customHeight="1">
      <c r="A37" s="36">
        <v>134</v>
      </c>
      <c r="B37" s="37" t="s">
        <v>23</v>
      </c>
      <c r="C37" s="38">
        <v>118743127</v>
      </c>
      <c r="D37" s="38">
        <v>46486572</v>
      </c>
      <c r="E37" s="38">
        <v>5668564</v>
      </c>
      <c r="F37" s="38">
        <f t="shared" si="3"/>
        <v>66587991</v>
      </c>
      <c r="G37" s="38">
        <v>1057611</v>
      </c>
      <c r="H37" s="39">
        <f t="shared" si="4"/>
        <v>8.9067133965572594E-3</v>
      </c>
      <c r="I37" s="39">
        <f t="shared" si="5"/>
        <v>1.5882908976785317E-2</v>
      </c>
    </row>
    <row r="38" spans="1:9" ht="12" customHeight="1">
      <c r="A38" s="36">
        <v>85</v>
      </c>
      <c r="B38" s="37" t="s">
        <v>101</v>
      </c>
      <c r="C38" s="38">
        <v>77777161</v>
      </c>
      <c r="D38" s="38">
        <v>39260923</v>
      </c>
      <c r="E38" s="38">
        <v>10244651</v>
      </c>
      <c r="F38" s="38">
        <v>28271587</v>
      </c>
      <c r="G38" s="38">
        <v>2830119</v>
      </c>
      <c r="H38" s="39">
        <f t="shared" si="4"/>
        <v>3.6387532838849698E-2</v>
      </c>
      <c r="I38" s="39">
        <f t="shared" si="5"/>
        <v>0.10010470936774792</v>
      </c>
    </row>
    <row r="39" spans="1:9" ht="12" customHeight="1">
      <c r="A39" s="36">
        <v>175</v>
      </c>
      <c r="B39" s="37" t="s">
        <v>24</v>
      </c>
      <c r="C39" s="38">
        <v>380928115</v>
      </c>
      <c r="D39" s="38">
        <v>0</v>
      </c>
      <c r="E39" s="38">
        <v>177554018</v>
      </c>
      <c r="F39" s="38">
        <f t="shared" si="3"/>
        <v>203374097</v>
      </c>
      <c r="G39" s="38">
        <v>1651799</v>
      </c>
      <c r="H39" s="39">
        <f t="shared" si="4"/>
        <v>4.336248585904456E-3</v>
      </c>
      <c r="I39" s="39">
        <f t="shared" si="5"/>
        <v>8.1219733700895053E-3</v>
      </c>
    </row>
    <row r="40" spans="1:9" ht="12" customHeight="1">
      <c r="A40" s="42">
        <v>38</v>
      </c>
      <c r="B40" s="37" t="s">
        <v>132</v>
      </c>
      <c r="C40" s="38">
        <v>209109599</v>
      </c>
      <c r="D40" s="38">
        <v>111207019</v>
      </c>
      <c r="E40" s="38">
        <v>23177561</v>
      </c>
      <c r="F40" s="38">
        <f t="shared" si="3"/>
        <v>74725019</v>
      </c>
      <c r="G40" s="38">
        <v>2293979</v>
      </c>
      <c r="H40" s="39">
        <f t="shared" si="4"/>
        <v>1.097022332293794E-2</v>
      </c>
      <c r="I40" s="39">
        <f t="shared" si="5"/>
        <v>3.0698941675745845E-2</v>
      </c>
    </row>
    <row r="41" spans="1:9" ht="12" customHeight="1">
      <c r="A41" s="40">
        <v>145</v>
      </c>
      <c r="B41" s="37" t="s">
        <v>83</v>
      </c>
      <c r="C41" s="38">
        <v>557645285</v>
      </c>
      <c r="D41" s="38">
        <v>263765505</v>
      </c>
      <c r="E41" s="38">
        <v>76193410</v>
      </c>
      <c r="F41" s="38">
        <f>C41-D41-E41</f>
        <v>217686370</v>
      </c>
      <c r="G41" s="38">
        <v>13292795</v>
      </c>
      <c r="H41" s="39">
        <f>G41/C41</f>
        <v>2.3837366436264228E-2</v>
      </c>
      <c r="I41" s="39">
        <f>G41/F41</f>
        <v>6.1063974744950726E-2</v>
      </c>
    </row>
    <row r="42" spans="1:9" ht="12" customHeight="1">
      <c r="A42" s="36">
        <v>84</v>
      </c>
      <c r="B42" s="37" t="s">
        <v>82</v>
      </c>
      <c r="C42" s="38">
        <v>1240860379</v>
      </c>
      <c r="D42" s="38">
        <v>522363643</v>
      </c>
      <c r="E42" s="38">
        <v>160352941</v>
      </c>
      <c r="F42" s="38">
        <f t="shared" si="3"/>
        <v>558143795</v>
      </c>
      <c r="G42" s="38">
        <v>45069711</v>
      </c>
      <c r="H42" s="39">
        <f t="shared" si="4"/>
        <v>3.6321339421217833E-2</v>
      </c>
      <c r="I42" s="39">
        <f t="shared" si="5"/>
        <v>8.0749282539278253E-2</v>
      </c>
    </row>
    <row r="43" spans="1:9" ht="12" customHeight="1">
      <c r="A43" s="36">
        <v>132</v>
      </c>
      <c r="B43" s="37" t="s">
        <v>25</v>
      </c>
      <c r="C43" s="38">
        <v>422993177</v>
      </c>
      <c r="D43" s="38">
        <v>142213878</v>
      </c>
      <c r="E43" s="38">
        <v>75847198</v>
      </c>
      <c r="F43" s="38">
        <f t="shared" si="3"/>
        <v>204932101</v>
      </c>
      <c r="G43" s="38">
        <v>15007075</v>
      </c>
      <c r="H43" s="39">
        <f t="shared" si="4"/>
        <v>3.5478290941794555E-2</v>
      </c>
      <c r="I43" s="39">
        <f t="shared" si="5"/>
        <v>7.3229498584021252E-2</v>
      </c>
    </row>
    <row r="44" spans="1:9" ht="12" customHeight="1">
      <c r="A44" s="40">
        <v>32</v>
      </c>
      <c r="B44" s="37" t="s">
        <v>26</v>
      </c>
      <c r="C44" s="38">
        <v>1534112958</v>
      </c>
      <c r="D44" s="38">
        <v>528488871</v>
      </c>
      <c r="E44" s="38">
        <v>210731560</v>
      </c>
      <c r="F44" s="38">
        <f t="shared" si="3"/>
        <v>794892527</v>
      </c>
      <c r="G44" s="38">
        <v>29139138</v>
      </c>
      <c r="H44" s="39">
        <f t="shared" si="4"/>
        <v>1.8994128071239458E-2</v>
      </c>
      <c r="I44" s="39">
        <f t="shared" si="5"/>
        <v>3.6657959422481776E-2</v>
      </c>
    </row>
    <row r="45" spans="1:9" ht="12" customHeight="1">
      <c r="A45" s="40">
        <v>207</v>
      </c>
      <c r="B45" s="41" t="s">
        <v>75</v>
      </c>
      <c r="C45" s="38">
        <v>376791171</v>
      </c>
      <c r="D45" s="38">
        <v>143582692</v>
      </c>
      <c r="E45" s="38">
        <v>59674687</v>
      </c>
      <c r="F45" s="38">
        <f t="shared" si="3"/>
        <v>173533792</v>
      </c>
      <c r="G45" s="38">
        <v>4645113</v>
      </c>
      <c r="H45" s="39">
        <f t="shared" si="4"/>
        <v>1.2328083451828016E-2</v>
      </c>
      <c r="I45" s="39">
        <f t="shared" si="5"/>
        <v>2.6767772123598845E-2</v>
      </c>
    </row>
    <row r="46" spans="1:9" ht="12" customHeight="1">
      <c r="A46" s="36">
        <v>138</v>
      </c>
      <c r="B46" s="37" t="s">
        <v>145</v>
      </c>
      <c r="C46" s="38">
        <v>354839825</v>
      </c>
      <c r="D46" s="38">
        <v>145825491</v>
      </c>
      <c r="E46" s="38">
        <v>46581130</v>
      </c>
      <c r="F46" s="38">
        <f t="shared" si="3"/>
        <v>162433204</v>
      </c>
      <c r="G46" s="38">
        <v>6635068</v>
      </c>
      <c r="H46" s="39">
        <f t="shared" si="4"/>
        <v>1.8698769226368546E-2</v>
      </c>
      <c r="I46" s="39">
        <f t="shared" si="5"/>
        <v>4.0847978348072231E-2</v>
      </c>
    </row>
    <row r="47" spans="1:9" ht="12" customHeight="1">
      <c r="A47" s="36">
        <v>176</v>
      </c>
      <c r="B47" s="37" t="s">
        <v>65</v>
      </c>
      <c r="C47" s="38">
        <v>1646148068</v>
      </c>
      <c r="D47" s="38">
        <v>568250313</v>
      </c>
      <c r="E47" s="38">
        <v>320669644</v>
      </c>
      <c r="F47" s="38">
        <f t="shared" si="3"/>
        <v>757228111</v>
      </c>
      <c r="G47" s="38">
        <v>21813947</v>
      </c>
      <c r="H47" s="39">
        <f t="shared" si="4"/>
        <v>1.3251509644878433E-2</v>
      </c>
      <c r="I47" s="39">
        <f t="shared" si="5"/>
        <v>2.8807629673431392E-2</v>
      </c>
    </row>
    <row r="48" spans="1:9" ht="12" customHeight="1">
      <c r="A48" s="36">
        <v>206</v>
      </c>
      <c r="B48" s="41" t="s">
        <v>76</v>
      </c>
      <c r="C48" s="38">
        <v>81479239</v>
      </c>
      <c r="D48" s="38">
        <v>28901651</v>
      </c>
      <c r="E48" s="38">
        <v>12213129</v>
      </c>
      <c r="F48" s="38">
        <f t="shared" si="3"/>
        <v>40364459</v>
      </c>
      <c r="G48" s="38">
        <v>2766017</v>
      </c>
      <c r="H48" s="39">
        <f t="shared" si="4"/>
        <v>3.3947506554399702E-2</v>
      </c>
      <c r="I48" s="39">
        <f t="shared" si="5"/>
        <v>6.852605159405209E-2</v>
      </c>
    </row>
    <row r="49" spans="1:9" ht="12" customHeight="1">
      <c r="A49" s="42">
        <v>104</v>
      </c>
      <c r="B49" s="37" t="s">
        <v>27</v>
      </c>
      <c r="C49" s="38">
        <v>88118789</v>
      </c>
      <c r="D49" s="38">
        <v>24481339</v>
      </c>
      <c r="E49" s="38">
        <v>12146007</v>
      </c>
      <c r="F49" s="38">
        <f>C49-D49-E49</f>
        <v>51491443</v>
      </c>
      <c r="G49" s="38">
        <v>4468446</v>
      </c>
      <c r="H49" s="39">
        <f t="shared" si="4"/>
        <v>5.0709344178572403E-2</v>
      </c>
      <c r="I49" s="39">
        <f t="shared" si="5"/>
        <v>8.6780360767904685E-2</v>
      </c>
    </row>
    <row r="50" spans="1:9" ht="12" customHeight="1">
      <c r="A50" s="36">
        <v>156</v>
      </c>
      <c r="B50" s="37" t="s">
        <v>28</v>
      </c>
      <c r="C50" s="38">
        <v>134780031</v>
      </c>
      <c r="D50" s="38">
        <v>63786099</v>
      </c>
      <c r="E50" s="38">
        <v>9566984</v>
      </c>
      <c r="F50" s="38">
        <f>C50-D50-E50</f>
        <v>61426948</v>
      </c>
      <c r="G50" s="38">
        <v>1086114</v>
      </c>
      <c r="H50" s="39">
        <f t="shared" si="4"/>
        <v>8.0584192772592544E-3</v>
      </c>
      <c r="I50" s="39">
        <f t="shared" si="5"/>
        <v>1.7681392863601167E-2</v>
      </c>
    </row>
    <row r="51" spans="1:9" ht="12" customHeight="1">
      <c r="A51" s="36"/>
      <c r="B51" s="37"/>
      <c r="C51" s="50"/>
      <c r="D51" s="50"/>
      <c r="E51" s="50"/>
      <c r="F51" s="38"/>
      <c r="G51" s="18"/>
      <c r="H51" s="39"/>
      <c r="I51" s="39"/>
    </row>
    <row r="52" spans="1:9" ht="12" customHeight="1">
      <c r="A52" s="33"/>
      <c r="B52" s="45" t="s">
        <v>29</v>
      </c>
      <c r="C52" s="46">
        <f>SUM(C33:C50)</f>
        <v>8639287561</v>
      </c>
      <c r="D52" s="46">
        <f>SUM(D33:D50)</f>
        <v>3251304794</v>
      </c>
      <c r="E52" s="46">
        <f>SUM(E33:E50)</f>
        <v>1392458703</v>
      </c>
      <c r="F52" s="46">
        <f>SUM(F33:F50)</f>
        <v>3995524064</v>
      </c>
      <c r="G52" s="46">
        <f>SUM(G33:G50)</f>
        <v>174584087</v>
      </c>
      <c r="H52" s="47">
        <f>G52/C52</f>
        <v>2.0208157879605507E-2</v>
      </c>
      <c r="I52" s="47">
        <f>G52/F52</f>
        <v>4.3694915661506573E-2</v>
      </c>
    </row>
    <row r="53" spans="1:9" ht="12.75" customHeight="1">
      <c r="A53" s="33"/>
      <c r="B53" s="41"/>
      <c r="C53" s="38"/>
      <c r="D53" s="38"/>
      <c r="E53" s="38"/>
      <c r="F53" s="38"/>
      <c r="G53" s="38"/>
      <c r="H53" s="39"/>
      <c r="I53" s="39"/>
    </row>
    <row r="54" spans="1:9" ht="12.5">
      <c r="A54" s="423" t="s">
        <v>0</v>
      </c>
      <c r="B54" s="424" t="s">
        <v>69</v>
      </c>
      <c r="C54" s="424"/>
      <c r="D54" s="424"/>
      <c r="E54" s="424"/>
      <c r="F54" s="424"/>
      <c r="G54" s="424"/>
      <c r="H54" s="424"/>
      <c r="I54" s="424"/>
    </row>
    <row r="55" spans="1:9" ht="12" customHeight="1">
      <c r="A55" s="423"/>
      <c r="B55" s="424" t="s">
        <v>142</v>
      </c>
      <c r="C55" s="424"/>
      <c r="D55" s="424"/>
      <c r="E55" s="424"/>
      <c r="F55" s="424"/>
      <c r="G55" s="424"/>
      <c r="H55" s="424"/>
      <c r="I55" s="424"/>
    </row>
    <row r="56" spans="1:9" ht="12" customHeight="1">
      <c r="A56" s="31"/>
      <c r="B56" s="425" t="s">
        <v>1</v>
      </c>
      <c r="C56" s="425"/>
      <c r="D56" s="425"/>
      <c r="E56" s="425"/>
      <c r="F56" s="425"/>
      <c r="G56" s="425"/>
      <c r="H56" s="425"/>
      <c r="I56" s="425"/>
    </row>
    <row r="57" spans="1:9" ht="12" customHeight="1">
      <c r="A57" s="31"/>
      <c r="B57" s="32"/>
      <c r="C57" s="421" t="s">
        <v>90</v>
      </c>
      <c r="D57" s="421" t="s">
        <v>91</v>
      </c>
      <c r="E57" s="421" t="s">
        <v>92</v>
      </c>
      <c r="F57" s="421" t="s">
        <v>93</v>
      </c>
      <c r="G57" s="427" t="s">
        <v>2</v>
      </c>
      <c r="H57" s="427"/>
      <c r="I57" s="427"/>
    </row>
    <row r="58" spans="1:9" ht="12" customHeight="1">
      <c r="A58" s="31"/>
      <c r="B58" s="32"/>
      <c r="C58" s="426"/>
      <c r="D58" s="426"/>
      <c r="E58" s="426" t="s">
        <v>4</v>
      </c>
      <c r="F58" s="426"/>
      <c r="G58" s="421" t="s">
        <v>94</v>
      </c>
      <c r="H58" s="421" t="s">
        <v>95</v>
      </c>
      <c r="I58" s="421" t="s">
        <v>96</v>
      </c>
    </row>
    <row r="59" spans="1:9" ht="12" customHeight="1">
      <c r="A59" s="31" t="s">
        <v>3</v>
      </c>
      <c r="B59" s="32"/>
      <c r="C59" s="426"/>
      <c r="D59" s="426"/>
      <c r="E59" s="426" t="s">
        <v>5</v>
      </c>
      <c r="F59" s="426" t="s">
        <v>6</v>
      </c>
      <c r="G59" s="421"/>
      <c r="H59" s="421"/>
      <c r="I59" s="421"/>
    </row>
    <row r="60" spans="1:9" ht="12" customHeight="1">
      <c r="A60" s="31" t="s">
        <v>98</v>
      </c>
      <c r="B60" s="31" t="s">
        <v>74</v>
      </c>
      <c r="C60" s="426"/>
      <c r="D60" s="426"/>
      <c r="E60" s="426" t="s">
        <v>7</v>
      </c>
      <c r="F60" s="426" t="s">
        <v>7</v>
      </c>
      <c r="G60" s="421"/>
      <c r="H60" s="421"/>
      <c r="I60" s="421"/>
    </row>
    <row r="61" spans="1:9" ht="12" customHeight="1">
      <c r="A61" s="33"/>
      <c r="B61" s="34" t="s">
        <v>79</v>
      </c>
      <c r="C61" s="38"/>
      <c r="D61" s="38"/>
      <c r="E61" s="38"/>
      <c r="F61" s="38"/>
      <c r="G61" s="38"/>
      <c r="H61" s="44"/>
      <c r="I61" s="44"/>
    </row>
    <row r="62" spans="1:9" ht="12" customHeight="1">
      <c r="A62" s="42">
        <v>197</v>
      </c>
      <c r="B62" s="37" t="s">
        <v>30</v>
      </c>
      <c r="C62" s="38">
        <v>205719455</v>
      </c>
      <c r="D62" s="38">
        <v>75795334</v>
      </c>
      <c r="E62" s="38">
        <v>12678730</v>
      </c>
      <c r="F62" s="38">
        <f t="shared" ref="F62:F75" si="6">C62-D62-E62</f>
        <v>117245391</v>
      </c>
      <c r="G62" s="38">
        <v>206950</v>
      </c>
      <c r="H62" s="39">
        <f t="shared" ref="H62:H75" si="7">G62/C62</f>
        <v>1.0059816656621029E-3</v>
      </c>
      <c r="I62" s="39">
        <f t="shared" ref="I62:I75" si="8">G62/F62</f>
        <v>1.76510136760941E-3</v>
      </c>
    </row>
    <row r="63" spans="1:9" ht="12" customHeight="1">
      <c r="A63" s="42">
        <v>63</v>
      </c>
      <c r="B63" s="37" t="s">
        <v>31</v>
      </c>
      <c r="C63" s="38">
        <v>262922537</v>
      </c>
      <c r="D63" s="38">
        <v>97302541</v>
      </c>
      <c r="E63" s="38">
        <v>43550066</v>
      </c>
      <c r="F63" s="38">
        <f t="shared" si="6"/>
        <v>122069930</v>
      </c>
      <c r="G63" s="38">
        <v>2020310</v>
      </c>
      <c r="H63" s="39">
        <f t="shared" si="7"/>
        <v>7.6840503026182191E-3</v>
      </c>
      <c r="I63" s="39">
        <f t="shared" si="8"/>
        <v>1.6550431379783702E-2</v>
      </c>
    </row>
    <row r="64" spans="1:9" ht="12" customHeight="1">
      <c r="A64" s="36">
        <v>8</v>
      </c>
      <c r="B64" s="37" t="s">
        <v>97</v>
      </c>
      <c r="C64" s="38">
        <v>21181976</v>
      </c>
      <c r="D64" s="38">
        <v>8215371</v>
      </c>
      <c r="E64" s="38">
        <v>4999520</v>
      </c>
      <c r="F64" s="38">
        <f t="shared" si="6"/>
        <v>7967085</v>
      </c>
      <c r="G64" s="38">
        <v>424334</v>
      </c>
      <c r="H64" s="39">
        <f t="shared" si="7"/>
        <v>2.0032786365162532E-2</v>
      </c>
      <c r="I64" s="39">
        <f t="shared" si="8"/>
        <v>5.3260885254770095E-2</v>
      </c>
    </row>
    <row r="65" spans="1:9" ht="12" customHeight="1">
      <c r="A65" s="36">
        <v>208</v>
      </c>
      <c r="B65" s="41" t="s">
        <v>78</v>
      </c>
      <c r="C65" s="38">
        <v>300241731</v>
      </c>
      <c r="D65" s="38">
        <v>93533408</v>
      </c>
      <c r="E65" s="38">
        <v>63116352</v>
      </c>
      <c r="F65" s="38">
        <f>C65-D65-E65</f>
        <v>143591971</v>
      </c>
      <c r="G65" s="38">
        <v>12910761</v>
      </c>
      <c r="H65" s="39">
        <f t="shared" si="7"/>
        <v>4.3001220906230389E-2</v>
      </c>
      <c r="I65" s="39">
        <f t="shared" si="8"/>
        <v>8.9912833636081227E-2</v>
      </c>
    </row>
    <row r="66" spans="1:9" ht="12" customHeight="1">
      <c r="A66" s="36">
        <v>186</v>
      </c>
      <c r="B66" s="37" t="s">
        <v>110</v>
      </c>
      <c r="C66" s="38">
        <v>13803129</v>
      </c>
      <c r="D66" s="38">
        <v>5513957</v>
      </c>
      <c r="E66" s="38">
        <v>2910420</v>
      </c>
      <c r="F66" s="38">
        <f t="shared" si="6"/>
        <v>5378752</v>
      </c>
      <c r="G66" s="38">
        <v>107700</v>
      </c>
      <c r="H66" s="39">
        <f t="shared" si="7"/>
        <v>7.8025786761827696E-3</v>
      </c>
      <c r="I66" s="39">
        <f t="shared" si="8"/>
        <v>2.002323215496829E-2</v>
      </c>
    </row>
    <row r="67" spans="1:9" ht="12" customHeight="1">
      <c r="A67" s="36">
        <v>152</v>
      </c>
      <c r="B67" s="37" t="s">
        <v>32</v>
      </c>
      <c r="C67" s="38">
        <v>103911923</v>
      </c>
      <c r="D67" s="38">
        <v>44248011</v>
      </c>
      <c r="E67" s="38">
        <v>19794054</v>
      </c>
      <c r="F67" s="38">
        <f t="shared" si="6"/>
        <v>39869858</v>
      </c>
      <c r="G67" s="38">
        <v>2780402</v>
      </c>
      <c r="H67" s="39">
        <f t="shared" si="7"/>
        <v>2.6757295214332621E-2</v>
      </c>
      <c r="I67" s="39">
        <f t="shared" si="8"/>
        <v>6.9736942629692836E-2</v>
      </c>
    </row>
    <row r="68" spans="1:9" ht="12" customHeight="1">
      <c r="A68" s="36">
        <v>173</v>
      </c>
      <c r="B68" s="37" t="s">
        <v>33</v>
      </c>
      <c r="C68" s="38">
        <v>19771559</v>
      </c>
      <c r="D68" s="38">
        <v>7342762</v>
      </c>
      <c r="E68" s="38">
        <v>1666102</v>
      </c>
      <c r="F68" s="38">
        <f t="shared" si="6"/>
        <v>10762695</v>
      </c>
      <c r="G68" s="38">
        <v>207475</v>
      </c>
      <c r="H68" s="39">
        <f t="shared" si="7"/>
        <v>1.0493608521209683E-2</v>
      </c>
      <c r="I68" s="39">
        <f t="shared" si="8"/>
        <v>1.9277234930470483E-2</v>
      </c>
    </row>
    <row r="69" spans="1:9" ht="12" customHeight="1">
      <c r="A69" s="36">
        <v>79</v>
      </c>
      <c r="B69" s="37" t="s">
        <v>133</v>
      </c>
      <c r="C69" s="38">
        <v>39013976</v>
      </c>
      <c r="D69" s="38">
        <v>19729015</v>
      </c>
      <c r="E69" s="38">
        <v>3315608</v>
      </c>
      <c r="F69" s="38">
        <f t="shared" si="6"/>
        <v>15969353</v>
      </c>
      <c r="G69" s="38">
        <v>480554</v>
      </c>
      <c r="H69" s="39">
        <f t="shared" si="7"/>
        <v>1.2317483355195584E-2</v>
      </c>
      <c r="I69" s="39">
        <f t="shared" si="8"/>
        <v>3.0092264852558524E-2</v>
      </c>
    </row>
    <row r="70" spans="1:9" ht="12" customHeight="1">
      <c r="A70" s="42">
        <v>26</v>
      </c>
      <c r="B70" s="37" t="s">
        <v>34</v>
      </c>
      <c r="C70" s="38">
        <v>390644543</v>
      </c>
      <c r="D70" s="38">
        <v>173953814</v>
      </c>
      <c r="E70" s="38">
        <v>63493324</v>
      </c>
      <c r="F70" s="38">
        <f t="shared" si="6"/>
        <v>153197405</v>
      </c>
      <c r="G70" s="38">
        <v>15377133</v>
      </c>
      <c r="H70" s="39">
        <f t="shared" si="7"/>
        <v>3.9363491121390121E-2</v>
      </c>
      <c r="I70" s="39">
        <f t="shared" si="8"/>
        <v>0.10037463101937007</v>
      </c>
    </row>
    <row r="71" spans="1:9" ht="12" customHeight="1">
      <c r="A71" s="36">
        <v>191</v>
      </c>
      <c r="B71" s="37" t="s">
        <v>35</v>
      </c>
      <c r="C71" s="38">
        <v>314151737</v>
      </c>
      <c r="D71" s="38">
        <v>134475887</v>
      </c>
      <c r="E71" s="38">
        <v>54842947</v>
      </c>
      <c r="F71" s="38">
        <f t="shared" si="6"/>
        <v>124832903</v>
      </c>
      <c r="G71" s="38">
        <v>22162300</v>
      </c>
      <c r="H71" s="39">
        <f t="shared" si="7"/>
        <v>7.0546482447111217E-2</v>
      </c>
      <c r="I71" s="39">
        <f t="shared" si="8"/>
        <v>0.17753572549698696</v>
      </c>
    </row>
    <row r="72" spans="1:9" ht="12" customHeight="1">
      <c r="A72" s="40">
        <v>159</v>
      </c>
      <c r="B72" s="37" t="s">
        <v>36</v>
      </c>
      <c r="C72" s="38">
        <v>1017505278</v>
      </c>
      <c r="D72" s="38">
        <v>492921849</v>
      </c>
      <c r="E72" s="38">
        <v>107089892</v>
      </c>
      <c r="F72" s="38">
        <f t="shared" si="6"/>
        <v>417493537</v>
      </c>
      <c r="G72" s="38">
        <v>33969925</v>
      </c>
      <c r="H72" s="39">
        <f t="shared" si="7"/>
        <v>3.3385502497609645E-2</v>
      </c>
      <c r="I72" s="39">
        <f t="shared" si="8"/>
        <v>8.1366349390936801E-2</v>
      </c>
    </row>
    <row r="73" spans="1:9" ht="12" customHeight="1">
      <c r="A73" s="36">
        <v>96</v>
      </c>
      <c r="B73" s="37" t="s">
        <v>37</v>
      </c>
      <c r="C73" s="38">
        <v>20878505</v>
      </c>
      <c r="D73" s="38">
        <v>7733161</v>
      </c>
      <c r="E73" s="38">
        <v>3771795</v>
      </c>
      <c r="F73" s="38">
        <f t="shared" si="6"/>
        <v>9373549</v>
      </c>
      <c r="G73" s="38">
        <v>127618</v>
      </c>
      <c r="H73" s="39">
        <f t="shared" si="7"/>
        <v>6.1124108263498752E-3</v>
      </c>
      <c r="I73" s="39">
        <f t="shared" si="8"/>
        <v>1.3614693858217416E-2</v>
      </c>
    </row>
    <row r="74" spans="1:9" ht="12" customHeight="1">
      <c r="A74" s="43">
        <v>170</v>
      </c>
      <c r="B74" s="37" t="s">
        <v>134</v>
      </c>
      <c r="C74" s="38">
        <v>1064875616</v>
      </c>
      <c r="D74" s="38">
        <v>376008948</v>
      </c>
      <c r="E74" s="38">
        <v>173612347</v>
      </c>
      <c r="F74" s="38">
        <f t="shared" si="6"/>
        <v>515254321</v>
      </c>
      <c r="G74" s="38">
        <v>26303244</v>
      </c>
      <c r="H74" s="39">
        <f t="shared" si="7"/>
        <v>2.4700766554128704E-2</v>
      </c>
      <c r="I74" s="39">
        <f t="shared" si="8"/>
        <v>5.1049050785155863E-2</v>
      </c>
    </row>
    <row r="75" spans="1:9" ht="12" customHeight="1">
      <c r="A75" s="36">
        <v>56</v>
      </c>
      <c r="B75" s="37" t="s">
        <v>100</v>
      </c>
      <c r="C75" s="38">
        <v>16824269</v>
      </c>
      <c r="D75" s="38">
        <v>8717867</v>
      </c>
      <c r="E75" s="38">
        <v>2228950</v>
      </c>
      <c r="F75" s="38">
        <f t="shared" si="6"/>
        <v>5877452</v>
      </c>
      <c r="G75" s="38">
        <v>478658</v>
      </c>
      <c r="H75" s="39">
        <f t="shared" si="7"/>
        <v>2.8450448575210015E-2</v>
      </c>
      <c r="I75" s="39">
        <f t="shared" si="8"/>
        <v>8.1439712310708789E-2</v>
      </c>
    </row>
    <row r="76" spans="1:9" ht="12" customHeight="1">
      <c r="A76" s="33"/>
      <c r="B76" s="44"/>
      <c r="C76" s="38"/>
      <c r="D76" s="38"/>
      <c r="E76" s="38"/>
      <c r="F76" s="38"/>
      <c r="G76" s="38"/>
      <c r="H76" s="44"/>
      <c r="I76" s="44"/>
    </row>
    <row r="77" spans="1:9" ht="12" customHeight="1">
      <c r="A77" s="33"/>
      <c r="B77" s="45" t="s">
        <v>38</v>
      </c>
      <c r="C77" s="46">
        <f>SUM(C62:C75)</f>
        <v>3791446234</v>
      </c>
      <c r="D77" s="46">
        <f>SUM(D62:D75)</f>
        <v>1545491925</v>
      </c>
      <c r="E77" s="46">
        <f>SUM(E62:E75)</f>
        <v>557070107</v>
      </c>
      <c r="F77" s="46">
        <f>SUM(F62:F75)</f>
        <v>1688884202</v>
      </c>
      <c r="G77" s="46">
        <f>SUM(G62:G75)</f>
        <v>117557364</v>
      </c>
      <c r="H77" s="47">
        <f>G77/C77</f>
        <v>3.100594252024411E-2</v>
      </c>
      <c r="I77" s="47">
        <f>G77/F77</f>
        <v>6.9606527114639924E-2</v>
      </c>
    </row>
    <row r="78" spans="1:9" ht="12" customHeight="1">
      <c r="A78" s="33"/>
      <c r="B78" s="44"/>
      <c r="C78" s="38"/>
      <c r="D78" s="38"/>
      <c r="E78" s="38"/>
      <c r="F78" s="38"/>
      <c r="G78" s="38"/>
      <c r="H78" s="44"/>
      <c r="I78" s="44"/>
    </row>
    <row r="79" spans="1:9" ht="12" customHeight="1">
      <c r="A79" s="33"/>
      <c r="B79" s="34" t="s">
        <v>68</v>
      </c>
      <c r="C79" s="38"/>
      <c r="D79" s="38"/>
      <c r="E79" s="38"/>
      <c r="F79" s="38"/>
      <c r="G79" s="38"/>
      <c r="H79" s="44"/>
      <c r="I79" s="44"/>
    </row>
    <row r="80" spans="1:9" ht="12" customHeight="1">
      <c r="A80" s="51">
        <v>158</v>
      </c>
      <c r="B80" s="37" t="s">
        <v>102</v>
      </c>
      <c r="C80" s="38">
        <v>6619022</v>
      </c>
      <c r="D80" s="38">
        <v>2812716</v>
      </c>
      <c r="E80" s="38">
        <v>193574</v>
      </c>
      <c r="F80" s="38">
        <v>3612732</v>
      </c>
      <c r="G80" s="38">
        <v>293073</v>
      </c>
      <c r="H80" s="39">
        <f t="shared" ref="H80:H100" si="9">G80/C80</f>
        <v>4.4277387203124567E-2</v>
      </c>
      <c r="I80" s="39">
        <f t="shared" ref="I80:I100" si="10">G80/F80</f>
        <v>8.1122264258738266E-2</v>
      </c>
    </row>
    <row r="81" spans="1:9" ht="12" customHeight="1">
      <c r="A81" s="52">
        <v>168</v>
      </c>
      <c r="B81" s="37" t="s">
        <v>39</v>
      </c>
      <c r="C81" s="38">
        <v>321170608</v>
      </c>
      <c r="D81" s="38">
        <v>151971409</v>
      </c>
      <c r="E81" s="38">
        <v>45394794</v>
      </c>
      <c r="F81" s="38">
        <f>C81-D81-E81</f>
        <v>123804405</v>
      </c>
      <c r="G81" s="38">
        <v>5540544</v>
      </c>
      <c r="H81" s="39">
        <f t="shared" si="9"/>
        <v>1.7251092914454987E-2</v>
      </c>
      <c r="I81" s="39">
        <f t="shared" si="10"/>
        <v>4.4752397945775839E-2</v>
      </c>
    </row>
    <row r="82" spans="1:9" ht="12" customHeight="1">
      <c r="A82" s="52">
        <v>45</v>
      </c>
      <c r="B82" s="37" t="s">
        <v>40</v>
      </c>
      <c r="C82" s="38">
        <v>14623285</v>
      </c>
      <c r="D82" s="38">
        <v>4639940</v>
      </c>
      <c r="E82" s="38">
        <v>2407854</v>
      </c>
      <c r="F82" s="38">
        <f>C82-D82-E82</f>
        <v>7575491</v>
      </c>
      <c r="G82" s="38">
        <v>94397</v>
      </c>
      <c r="H82" s="39">
        <f t="shared" si="9"/>
        <v>6.4552527014278939E-3</v>
      </c>
      <c r="I82" s="39">
        <f t="shared" si="10"/>
        <v>1.2460842472124908E-2</v>
      </c>
    </row>
    <row r="83" spans="1:9" ht="12" customHeight="1">
      <c r="A83" s="52">
        <v>150</v>
      </c>
      <c r="B83" s="37" t="s">
        <v>41</v>
      </c>
      <c r="C83" s="38">
        <v>19487822</v>
      </c>
      <c r="D83" s="38">
        <v>5550361</v>
      </c>
      <c r="E83" s="38">
        <v>4826536</v>
      </c>
      <c r="F83" s="38">
        <f>C83-D83-E83</f>
        <v>9110925</v>
      </c>
      <c r="G83" s="38">
        <v>97840</v>
      </c>
      <c r="H83" s="39">
        <f t="shared" si="9"/>
        <v>5.0205713085844069E-3</v>
      </c>
      <c r="I83" s="39">
        <f t="shared" si="10"/>
        <v>1.0738755944100078E-2</v>
      </c>
    </row>
    <row r="84" spans="1:9" ht="12" customHeight="1">
      <c r="A84" s="51">
        <v>161</v>
      </c>
      <c r="B84" s="37" t="s">
        <v>42</v>
      </c>
      <c r="C84" s="38">
        <v>460817547</v>
      </c>
      <c r="D84" s="38">
        <v>175560426</v>
      </c>
      <c r="E84" s="38">
        <v>70202084</v>
      </c>
      <c r="F84" s="38">
        <f t="shared" ref="F84:F100" si="11">C84-D84-E84</f>
        <v>215055037</v>
      </c>
      <c r="G84" s="38">
        <v>13755738</v>
      </c>
      <c r="H84" s="39">
        <f t="shared" si="9"/>
        <v>2.9850725280649956E-2</v>
      </c>
      <c r="I84" s="39">
        <f t="shared" si="10"/>
        <v>6.3963802903161018E-2</v>
      </c>
    </row>
    <row r="85" spans="1:9" ht="12" customHeight="1">
      <c r="A85" s="51">
        <v>39</v>
      </c>
      <c r="B85" s="37" t="s">
        <v>43</v>
      </c>
      <c r="C85" s="38">
        <v>225673191</v>
      </c>
      <c r="D85" s="38">
        <v>74339389</v>
      </c>
      <c r="E85" s="38">
        <v>50411516</v>
      </c>
      <c r="F85" s="38">
        <f t="shared" si="11"/>
        <v>100922286</v>
      </c>
      <c r="G85" s="38">
        <v>4798404</v>
      </c>
      <c r="H85" s="39">
        <f t="shared" si="9"/>
        <v>2.1262623082242853E-2</v>
      </c>
      <c r="I85" s="39">
        <f t="shared" si="10"/>
        <v>4.7545534194498924E-2</v>
      </c>
    </row>
    <row r="86" spans="1:9" ht="12" customHeight="1">
      <c r="A86" s="52">
        <v>140</v>
      </c>
      <c r="B86" s="37" t="s">
        <v>119</v>
      </c>
      <c r="C86" s="38">
        <v>66916450</v>
      </c>
      <c r="D86" s="38">
        <v>22561056</v>
      </c>
      <c r="E86" s="38">
        <v>7788071</v>
      </c>
      <c r="F86" s="38">
        <f t="shared" si="11"/>
        <v>36567323</v>
      </c>
      <c r="G86" s="38">
        <v>1344170</v>
      </c>
      <c r="H86" s="39">
        <f t="shared" si="9"/>
        <v>2.008728795385888E-2</v>
      </c>
      <c r="I86" s="39">
        <f t="shared" si="10"/>
        <v>3.6758775040765218E-2</v>
      </c>
    </row>
    <row r="87" spans="1:9" ht="12" customHeight="1">
      <c r="A87" s="52">
        <v>165</v>
      </c>
      <c r="B87" s="37" t="s">
        <v>44</v>
      </c>
      <c r="C87" s="38">
        <v>21665987</v>
      </c>
      <c r="D87" s="38">
        <v>6533518</v>
      </c>
      <c r="E87" s="38">
        <v>1906253</v>
      </c>
      <c r="F87" s="38">
        <f t="shared" si="11"/>
        <v>13226216</v>
      </c>
      <c r="G87" s="38">
        <v>215012</v>
      </c>
      <c r="H87" s="39">
        <f t="shared" si="9"/>
        <v>9.923942075659881E-3</v>
      </c>
      <c r="I87" s="39">
        <f t="shared" si="10"/>
        <v>1.6256501481602903E-2</v>
      </c>
    </row>
    <row r="88" spans="1:9" ht="12" customHeight="1">
      <c r="A88" s="53">
        <v>915</v>
      </c>
      <c r="B88" s="41" t="s">
        <v>45</v>
      </c>
      <c r="C88" s="38">
        <v>28748968</v>
      </c>
      <c r="D88" s="38">
        <v>5728607</v>
      </c>
      <c r="E88" s="38">
        <v>13801380</v>
      </c>
      <c r="F88" s="38">
        <f t="shared" si="11"/>
        <v>9218981</v>
      </c>
      <c r="G88" s="38">
        <v>180402</v>
      </c>
      <c r="H88" s="39">
        <f t="shared" si="9"/>
        <v>6.2750774219095451E-3</v>
      </c>
      <c r="I88" s="39">
        <f t="shared" si="10"/>
        <v>1.9568540167291808E-2</v>
      </c>
    </row>
    <row r="89" spans="1:9" ht="12" customHeight="1">
      <c r="A89" s="53">
        <v>22</v>
      </c>
      <c r="B89" s="37" t="s">
        <v>46</v>
      </c>
      <c r="C89" s="38">
        <v>166736446</v>
      </c>
      <c r="D89" s="38">
        <v>56174636</v>
      </c>
      <c r="E89" s="38">
        <v>35351065</v>
      </c>
      <c r="F89" s="38">
        <f t="shared" si="11"/>
        <v>75210745</v>
      </c>
      <c r="G89" s="38">
        <v>1897214</v>
      </c>
      <c r="H89" s="39">
        <f t="shared" si="9"/>
        <v>1.1378520086724171E-2</v>
      </c>
      <c r="I89" s="39">
        <f t="shared" si="10"/>
        <v>2.5225305240627518E-2</v>
      </c>
    </row>
    <row r="90" spans="1:9" ht="12" customHeight="1">
      <c r="A90" s="52">
        <v>147</v>
      </c>
      <c r="B90" s="37" t="s">
        <v>47</v>
      </c>
      <c r="C90" s="38">
        <v>44744161</v>
      </c>
      <c r="D90" s="38">
        <v>16935261</v>
      </c>
      <c r="E90" s="38">
        <v>10667858</v>
      </c>
      <c r="F90" s="38">
        <f t="shared" si="11"/>
        <v>17141042</v>
      </c>
      <c r="G90" s="38">
        <v>437115</v>
      </c>
      <c r="H90" s="39">
        <f t="shared" si="9"/>
        <v>9.7692076514743452E-3</v>
      </c>
      <c r="I90" s="39">
        <f t="shared" si="10"/>
        <v>2.5501075138839285E-2</v>
      </c>
    </row>
    <row r="91" spans="1:9" ht="12" customHeight="1">
      <c r="A91" s="51">
        <v>107</v>
      </c>
      <c r="B91" s="37" t="s">
        <v>48</v>
      </c>
      <c r="C91" s="38">
        <v>20956697</v>
      </c>
      <c r="D91" s="38">
        <v>6215897</v>
      </c>
      <c r="E91" s="38">
        <v>2994283</v>
      </c>
      <c r="F91" s="38">
        <f>C91-D91-E91</f>
        <v>11746517</v>
      </c>
      <c r="G91" s="38">
        <v>277544</v>
      </c>
      <c r="H91" s="39">
        <f t="shared" si="9"/>
        <v>1.3243690071961245E-2</v>
      </c>
      <c r="I91" s="39">
        <f t="shared" si="10"/>
        <v>2.3627769831687129E-2</v>
      </c>
    </row>
    <row r="92" spans="1:9" ht="12" customHeight="1">
      <c r="A92" s="51">
        <v>23</v>
      </c>
      <c r="B92" s="37" t="s">
        <v>49</v>
      </c>
      <c r="C92" s="38">
        <v>23708750</v>
      </c>
      <c r="D92" s="38">
        <v>8911326</v>
      </c>
      <c r="E92" s="38">
        <v>3547555</v>
      </c>
      <c r="F92" s="38">
        <f>C92-D92-E92</f>
        <v>11249869</v>
      </c>
      <c r="G92" s="38">
        <v>286394</v>
      </c>
      <c r="H92" s="39">
        <f t="shared" si="9"/>
        <v>1.2079675225391469E-2</v>
      </c>
      <c r="I92" s="39">
        <f t="shared" si="10"/>
        <v>2.5457540883364951E-2</v>
      </c>
    </row>
    <row r="93" spans="1:9" ht="12" customHeight="1">
      <c r="A93" s="51">
        <v>46</v>
      </c>
      <c r="B93" s="37" t="s">
        <v>146</v>
      </c>
      <c r="C93" s="38">
        <v>31005434</v>
      </c>
      <c r="D93" s="38">
        <v>9727858</v>
      </c>
      <c r="E93" s="38">
        <v>9844124</v>
      </c>
      <c r="F93" s="38">
        <f>C93-D93-E93</f>
        <v>11433452</v>
      </c>
      <c r="G93" s="38">
        <v>386171</v>
      </c>
      <c r="H93" s="39">
        <f t="shared" si="9"/>
        <v>1.245494580079092E-2</v>
      </c>
      <c r="I93" s="39">
        <f t="shared" si="10"/>
        <v>3.3775538656216859E-2</v>
      </c>
    </row>
    <row r="94" spans="1:9" ht="12" customHeight="1">
      <c r="A94" s="52">
        <v>129</v>
      </c>
      <c r="B94" s="37" t="s">
        <v>50</v>
      </c>
      <c r="C94" s="38">
        <v>12510808</v>
      </c>
      <c r="D94" s="38">
        <v>3771303</v>
      </c>
      <c r="E94" s="38">
        <v>2084481</v>
      </c>
      <c r="F94" s="38">
        <f t="shared" si="11"/>
        <v>6655024</v>
      </c>
      <c r="G94" s="38">
        <v>46572</v>
      </c>
      <c r="H94" s="39">
        <f t="shared" si="9"/>
        <v>3.7225413418541793E-3</v>
      </c>
      <c r="I94" s="39">
        <f t="shared" si="10"/>
        <v>6.998021344475993E-3</v>
      </c>
    </row>
    <row r="95" spans="1:9" ht="12" customHeight="1">
      <c r="A95" s="52">
        <v>78</v>
      </c>
      <c r="B95" s="37" t="s">
        <v>51</v>
      </c>
      <c r="C95" s="38">
        <v>118233792</v>
      </c>
      <c r="D95" s="38">
        <v>36310926</v>
      </c>
      <c r="E95" s="38">
        <v>14947348</v>
      </c>
      <c r="F95" s="38">
        <f t="shared" si="11"/>
        <v>66975518</v>
      </c>
      <c r="G95" s="38">
        <v>3096381</v>
      </c>
      <c r="H95" s="39">
        <f t="shared" si="9"/>
        <v>2.6188629727785438E-2</v>
      </c>
      <c r="I95" s="39">
        <f t="shared" si="10"/>
        <v>4.6231534931913482E-2</v>
      </c>
    </row>
    <row r="96" spans="1:9" ht="12" customHeight="1">
      <c r="A96" s="54">
        <v>198</v>
      </c>
      <c r="B96" s="37" t="s">
        <v>52</v>
      </c>
      <c r="C96" s="38">
        <v>59027474</v>
      </c>
      <c r="D96" s="38">
        <v>14585974</v>
      </c>
      <c r="E96" s="38">
        <v>21786630</v>
      </c>
      <c r="F96" s="38">
        <f t="shared" si="11"/>
        <v>22654870</v>
      </c>
      <c r="G96" s="38">
        <v>1134557</v>
      </c>
      <c r="H96" s="39">
        <f t="shared" si="9"/>
        <v>1.9220829270112424E-2</v>
      </c>
      <c r="I96" s="39">
        <f t="shared" si="10"/>
        <v>5.0080049013744063E-2</v>
      </c>
    </row>
    <row r="97" spans="1:9" ht="12" customHeight="1">
      <c r="A97" s="51">
        <v>199</v>
      </c>
      <c r="B97" s="41" t="s">
        <v>71</v>
      </c>
      <c r="C97" s="38">
        <v>65173864</v>
      </c>
      <c r="D97" s="38">
        <v>11454495</v>
      </c>
      <c r="E97" s="38">
        <v>21647778</v>
      </c>
      <c r="F97" s="38">
        <f>C97-D97-E97</f>
        <v>32071591</v>
      </c>
      <c r="G97" s="38">
        <v>394109</v>
      </c>
      <c r="H97" s="39">
        <f t="shared" si="9"/>
        <v>6.0470405744241281E-3</v>
      </c>
      <c r="I97" s="39">
        <f t="shared" si="10"/>
        <v>1.2288414378943657E-2</v>
      </c>
    </row>
    <row r="98" spans="1:9" ht="12" customHeight="1">
      <c r="A98" s="54">
        <v>205</v>
      </c>
      <c r="B98" s="41" t="s">
        <v>67</v>
      </c>
      <c r="C98" s="38">
        <v>97512081</v>
      </c>
      <c r="D98" s="38">
        <v>37506893</v>
      </c>
      <c r="E98" s="38">
        <v>6719127</v>
      </c>
      <c r="F98" s="38">
        <f t="shared" si="11"/>
        <v>53286061</v>
      </c>
      <c r="G98" s="38">
        <v>1585829</v>
      </c>
      <c r="H98" s="39">
        <f t="shared" si="9"/>
        <v>1.6262897722385802E-2</v>
      </c>
      <c r="I98" s="39">
        <f t="shared" si="10"/>
        <v>2.9760672307904312E-2</v>
      </c>
    </row>
    <row r="99" spans="1:9" ht="12" customHeight="1">
      <c r="A99" s="55">
        <v>102</v>
      </c>
      <c r="B99" s="41" t="s">
        <v>72</v>
      </c>
      <c r="C99" s="38">
        <v>339388562</v>
      </c>
      <c r="D99" s="38">
        <v>134456019</v>
      </c>
      <c r="E99" s="38">
        <v>49008278</v>
      </c>
      <c r="F99" s="38">
        <f>C99-D99-E99</f>
        <v>155924265</v>
      </c>
      <c r="G99" s="38">
        <v>5417762</v>
      </c>
      <c r="H99" s="39">
        <f t="shared" si="9"/>
        <v>1.5963301674262079E-2</v>
      </c>
      <c r="I99" s="39">
        <f t="shared" si="10"/>
        <v>3.4746112159002321E-2</v>
      </c>
    </row>
    <row r="100" spans="1:9" ht="12" customHeight="1">
      <c r="A100" s="54">
        <v>58</v>
      </c>
      <c r="B100" s="37" t="s">
        <v>53</v>
      </c>
      <c r="C100" s="38">
        <v>558053904</v>
      </c>
      <c r="D100" s="38">
        <v>225894020</v>
      </c>
      <c r="E100" s="38">
        <v>101560931</v>
      </c>
      <c r="F100" s="38">
        <f t="shared" si="11"/>
        <v>230598953</v>
      </c>
      <c r="G100" s="38">
        <v>10476443</v>
      </c>
      <c r="H100" s="39">
        <f t="shared" si="9"/>
        <v>1.8773173926223442E-2</v>
      </c>
      <c r="I100" s="39">
        <f t="shared" si="10"/>
        <v>4.5431442180051879E-2</v>
      </c>
    </row>
    <row r="101" spans="1:9" ht="12" customHeight="1">
      <c r="A101" s="43"/>
      <c r="B101" s="37"/>
      <c r="C101" s="50"/>
      <c r="D101" s="50"/>
      <c r="E101" s="50"/>
      <c r="F101" s="38"/>
      <c r="G101" s="18"/>
      <c r="H101" s="39"/>
      <c r="I101" s="39"/>
    </row>
    <row r="102" spans="1:9" ht="12" customHeight="1">
      <c r="A102" s="33"/>
      <c r="B102" s="45" t="s">
        <v>54</v>
      </c>
      <c r="C102" s="46">
        <f>SUM(C80:C100)</f>
        <v>2702774853</v>
      </c>
      <c r="D102" s="46">
        <f>SUM(D80:D100)</f>
        <v>1011642030</v>
      </c>
      <c r="E102" s="46">
        <f>SUM(E80:E100)</f>
        <v>477091520</v>
      </c>
      <c r="F102" s="46">
        <f>SUM(F80:F100)</f>
        <v>1214041303</v>
      </c>
      <c r="G102" s="46">
        <f>SUM(G80:G100)</f>
        <v>51755671</v>
      </c>
      <c r="H102" s="47">
        <f>G102/C102</f>
        <v>1.9149087073439632E-2</v>
      </c>
      <c r="I102" s="47">
        <f>G102/F102</f>
        <v>4.2630898036258982E-2</v>
      </c>
    </row>
    <row r="103" spans="1:9" ht="12" customHeight="1">
      <c r="A103" s="36"/>
      <c r="B103" s="56"/>
      <c r="C103" s="56"/>
      <c r="D103" s="56"/>
      <c r="E103" s="56"/>
      <c r="F103" s="56"/>
      <c r="G103" s="56"/>
      <c r="H103" s="56"/>
      <c r="I103" s="56"/>
    </row>
    <row r="104" spans="1:9" ht="12.5">
      <c r="A104" s="423" t="s">
        <v>0</v>
      </c>
      <c r="B104" s="424" t="s">
        <v>69</v>
      </c>
      <c r="C104" s="424"/>
      <c r="D104" s="424"/>
      <c r="E104" s="424"/>
      <c r="F104" s="424"/>
      <c r="G104" s="424"/>
      <c r="H104" s="424"/>
      <c r="I104" s="424"/>
    </row>
    <row r="105" spans="1:9" ht="12" customHeight="1">
      <c r="A105" s="423"/>
      <c r="B105" s="424" t="s">
        <v>142</v>
      </c>
      <c r="C105" s="424"/>
      <c r="D105" s="424"/>
      <c r="E105" s="424"/>
      <c r="F105" s="424"/>
      <c r="G105" s="424"/>
      <c r="H105" s="424"/>
      <c r="I105" s="424"/>
    </row>
    <row r="106" spans="1:9" ht="12" customHeight="1">
      <c r="A106" s="31"/>
      <c r="B106" s="425" t="s">
        <v>1</v>
      </c>
      <c r="C106" s="425"/>
      <c r="D106" s="425"/>
      <c r="E106" s="425"/>
      <c r="F106" s="425"/>
      <c r="G106" s="425"/>
      <c r="H106" s="425"/>
      <c r="I106" s="425"/>
    </row>
    <row r="107" spans="1:9" ht="12" customHeight="1">
      <c r="A107" s="31"/>
      <c r="B107" s="32"/>
      <c r="C107" s="421" t="s">
        <v>90</v>
      </c>
      <c r="D107" s="421" t="s">
        <v>91</v>
      </c>
      <c r="E107" s="421" t="s">
        <v>92</v>
      </c>
      <c r="F107" s="421" t="s">
        <v>93</v>
      </c>
      <c r="G107" s="427" t="s">
        <v>2</v>
      </c>
      <c r="H107" s="427"/>
      <c r="I107" s="427"/>
    </row>
    <row r="108" spans="1:9" ht="12" customHeight="1">
      <c r="A108" s="31"/>
      <c r="B108" s="32"/>
      <c r="C108" s="426"/>
      <c r="D108" s="426"/>
      <c r="E108" s="426" t="s">
        <v>4</v>
      </c>
      <c r="F108" s="426"/>
      <c r="G108" s="421" t="s">
        <v>94</v>
      </c>
      <c r="H108" s="421" t="s">
        <v>95</v>
      </c>
      <c r="I108" s="421" t="s">
        <v>96</v>
      </c>
    </row>
    <row r="109" spans="1:9" ht="12" customHeight="1">
      <c r="A109" s="31" t="s">
        <v>3</v>
      </c>
      <c r="B109" s="32"/>
      <c r="C109" s="426"/>
      <c r="D109" s="426"/>
      <c r="E109" s="426" t="s">
        <v>5</v>
      </c>
      <c r="F109" s="426" t="s">
        <v>6</v>
      </c>
      <c r="G109" s="421"/>
      <c r="H109" s="421"/>
      <c r="I109" s="421"/>
    </row>
    <row r="110" spans="1:9" ht="12" customHeight="1">
      <c r="A110" s="31" t="s">
        <v>98</v>
      </c>
      <c r="B110" s="31" t="s">
        <v>74</v>
      </c>
      <c r="C110" s="426"/>
      <c r="D110" s="426"/>
      <c r="E110" s="426" t="s">
        <v>7</v>
      </c>
      <c r="F110" s="426" t="s">
        <v>7</v>
      </c>
      <c r="G110" s="421"/>
      <c r="H110" s="421"/>
      <c r="I110" s="421"/>
    </row>
    <row r="111" spans="1:9" ht="12" customHeight="1">
      <c r="A111" s="33"/>
      <c r="B111" s="34" t="s">
        <v>147</v>
      </c>
      <c r="C111" s="38"/>
      <c r="D111" s="38"/>
      <c r="E111" s="38"/>
      <c r="F111" s="38"/>
      <c r="G111" s="38"/>
      <c r="H111" s="44"/>
      <c r="I111" s="44"/>
    </row>
    <row r="112" spans="1:9" ht="12" customHeight="1">
      <c r="A112" s="52">
        <v>141</v>
      </c>
      <c r="B112" s="37" t="s">
        <v>55</v>
      </c>
      <c r="C112" s="38">
        <v>7468649</v>
      </c>
      <c r="D112" s="38">
        <v>2361349</v>
      </c>
      <c r="E112" s="38">
        <v>423768</v>
      </c>
      <c r="F112" s="38">
        <f t="shared" ref="F112:F130" si="12">C112-D112-E112</f>
        <v>4683532</v>
      </c>
      <c r="G112" s="38">
        <v>11511</v>
      </c>
      <c r="H112" s="39">
        <f t="shared" ref="H112:H132" si="13">G112/C112</f>
        <v>1.5412425995651958E-3</v>
      </c>
      <c r="I112" s="39">
        <f t="shared" ref="I112:I132" si="14">G112/F112</f>
        <v>2.4577605106573413E-3</v>
      </c>
    </row>
    <row r="113" spans="1:9" ht="12" customHeight="1">
      <c r="A113" s="52">
        <v>37</v>
      </c>
      <c r="B113" s="41" t="s">
        <v>137</v>
      </c>
      <c r="C113" s="38">
        <v>402314929</v>
      </c>
      <c r="D113" s="38">
        <v>146749706</v>
      </c>
      <c r="E113" s="38">
        <v>77131840</v>
      </c>
      <c r="F113" s="38">
        <f t="shared" si="12"/>
        <v>178433383</v>
      </c>
      <c r="G113" s="38">
        <v>3604615</v>
      </c>
      <c r="H113" s="39">
        <f t="shared" si="13"/>
        <v>8.9596849139048484E-3</v>
      </c>
      <c r="I113" s="39">
        <f t="shared" si="14"/>
        <v>2.0201460844353324E-2</v>
      </c>
    </row>
    <row r="114" spans="1:9" ht="12" customHeight="1">
      <c r="A114" s="52">
        <v>178</v>
      </c>
      <c r="B114" s="37" t="s">
        <v>148</v>
      </c>
      <c r="C114" s="38">
        <v>1214279</v>
      </c>
      <c r="D114" s="38">
        <v>314224</v>
      </c>
      <c r="E114" s="38">
        <v>190996</v>
      </c>
      <c r="F114" s="38">
        <f t="shared" si="12"/>
        <v>709059</v>
      </c>
      <c r="G114" s="38">
        <v>127826</v>
      </c>
      <c r="H114" s="39">
        <f t="shared" si="13"/>
        <v>0.10526905266417355</v>
      </c>
      <c r="I114" s="39">
        <f t="shared" si="14"/>
        <v>0.18027554829710926</v>
      </c>
    </row>
    <row r="115" spans="1:9" ht="12" customHeight="1">
      <c r="A115" s="52">
        <v>111</v>
      </c>
      <c r="B115" s="37" t="s">
        <v>149</v>
      </c>
      <c r="C115" s="38">
        <v>5753346</v>
      </c>
      <c r="D115" s="38">
        <v>1781660</v>
      </c>
      <c r="E115" s="38">
        <v>164565</v>
      </c>
      <c r="F115" s="38">
        <f t="shared" si="12"/>
        <v>3807121</v>
      </c>
      <c r="G115" s="38">
        <v>16580</v>
      </c>
      <c r="H115" s="39">
        <f t="shared" si="13"/>
        <v>2.8818013031025771E-3</v>
      </c>
      <c r="I115" s="39">
        <f t="shared" si="14"/>
        <v>4.3549968598318783E-3</v>
      </c>
    </row>
    <row r="116" spans="1:9" ht="12" customHeight="1">
      <c r="A116" s="53">
        <v>167</v>
      </c>
      <c r="B116" s="37" t="s">
        <v>56</v>
      </c>
      <c r="C116" s="38">
        <v>9560234</v>
      </c>
      <c r="D116" s="38">
        <v>3540795</v>
      </c>
      <c r="E116" s="38">
        <v>1609210</v>
      </c>
      <c r="F116" s="38">
        <f t="shared" si="12"/>
        <v>4410229</v>
      </c>
      <c r="G116" s="38">
        <v>136220</v>
      </c>
      <c r="H116" s="39">
        <f t="shared" si="13"/>
        <v>1.4248605211964476E-2</v>
      </c>
      <c r="I116" s="39">
        <f t="shared" si="14"/>
        <v>3.088728499132358E-2</v>
      </c>
    </row>
    <row r="117" spans="1:9" ht="12" customHeight="1">
      <c r="A117" s="52">
        <v>82</v>
      </c>
      <c r="B117" s="37" t="s">
        <v>57</v>
      </c>
      <c r="C117" s="38">
        <v>5617841</v>
      </c>
      <c r="D117" s="38">
        <v>1453377</v>
      </c>
      <c r="E117" s="38">
        <v>299443</v>
      </c>
      <c r="F117" s="38">
        <f>C117-D117-E117</f>
        <v>3865021</v>
      </c>
      <c r="G117" s="38">
        <v>17830</v>
      </c>
      <c r="H117" s="39">
        <f t="shared" si="13"/>
        <v>3.1738171301038958E-3</v>
      </c>
      <c r="I117" s="39">
        <f t="shared" si="14"/>
        <v>4.6131702777294096E-3</v>
      </c>
    </row>
    <row r="118" spans="1:9" ht="12" customHeight="1">
      <c r="A118" s="52">
        <v>137</v>
      </c>
      <c r="B118" s="37" t="s">
        <v>150</v>
      </c>
      <c r="C118" s="38">
        <v>22326966</v>
      </c>
      <c r="D118" s="38">
        <v>8539993</v>
      </c>
      <c r="E118" s="38">
        <v>1667513</v>
      </c>
      <c r="F118" s="38">
        <f t="shared" si="12"/>
        <v>12119460</v>
      </c>
      <c r="G118" s="38">
        <v>283172</v>
      </c>
      <c r="H118" s="39">
        <f t="shared" si="13"/>
        <v>1.268295925205422E-2</v>
      </c>
      <c r="I118" s="39">
        <f t="shared" si="14"/>
        <v>2.3365067420495631E-2</v>
      </c>
    </row>
    <row r="119" spans="1:9" ht="12" customHeight="1">
      <c r="A119" s="52">
        <v>21</v>
      </c>
      <c r="B119" s="37" t="s">
        <v>58</v>
      </c>
      <c r="C119" s="38">
        <v>29348896</v>
      </c>
      <c r="D119" s="38">
        <v>10335937</v>
      </c>
      <c r="E119" s="38">
        <v>6561029</v>
      </c>
      <c r="F119" s="38">
        <f>C119-D119-E119</f>
        <v>12451930</v>
      </c>
      <c r="G119" s="38">
        <v>368904</v>
      </c>
      <c r="H119" s="39">
        <f t="shared" si="13"/>
        <v>1.2569603981015164E-2</v>
      </c>
      <c r="I119" s="39">
        <f t="shared" si="14"/>
        <v>2.9626250709729334E-2</v>
      </c>
    </row>
    <row r="120" spans="1:9" ht="12" customHeight="1">
      <c r="A120" s="52">
        <v>80</v>
      </c>
      <c r="B120" s="37" t="s">
        <v>59</v>
      </c>
      <c r="C120" s="38">
        <v>4131378</v>
      </c>
      <c r="D120" s="38">
        <v>1019044</v>
      </c>
      <c r="E120" s="38">
        <v>108307</v>
      </c>
      <c r="F120" s="38">
        <f t="shared" si="12"/>
        <v>3004027</v>
      </c>
      <c r="G120" s="38">
        <v>35517</v>
      </c>
      <c r="H120" s="39">
        <f t="shared" si="13"/>
        <v>8.5968894639996633E-3</v>
      </c>
      <c r="I120" s="39">
        <f t="shared" si="14"/>
        <v>1.1823129419276192E-2</v>
      </c>
    </row>
    <row r="121" spans="1:9" ht="12" customHeight="1">
      <c r="A121" s="52">
        <v>125</v>
      </c>
      <c r="B121" s="37" t="s">
        <v>60</v>
      </c>
      <c r="C121" s="38">
        <v>29325702</v>
      </c>
      <c r="D121" s="38">
        <v>4701190</v>
      </c>
      <c r="E121" s="38">
        <v>11475939</v>
      </c>
      <c r="F121" s="38">
        <f t="shared" si="12"/>
        <v>13148573</v>
      </c>
      <c r="G121" s="38">
        <v>946595</v>
      </c>
      <c r="H121" s="39">
        <f t="shared" si="13"/>
        <v>3.2278681683391583E-2</v>
      </c>
      <c r="I121" s="39">
        <f t="shared" si="14"/>
        <v>7.1992223034393163E-2</v>
      </c>
    </row>
    <row r="122" spans="1:9" ht="12" customHeight="1">
      <c r="A122" s="53">
        <v>139</v>
      </c>
      <c r="B122" s="37" t="s">
        <v>84</v>
      </c>
      <c r="C122" s="38">
        <v>419166324</v>
      </c>
      <c r="D122" s="38">
        <v>149399790</v>
      </c>
      <c r="E122" s="38">
        <v>54081190</v>
      </c>
      <c r="F122" s="38">
        <f>C122-D122-E122</f>
        <v>215685344</v>
      </c>
      <c r="G122" s="38">
        <v>9752810</v>
      </c>
      <c r="H122" s="39">
        <f>G122/C122</f>
        <v>2.326716017386931E-2</v>
      </c>
      <c r="I122" s="39">
        <f>G122/F122</f>
        <v>4.5217768714039284E-2</v>
      </c>
    </row>
    <row r="123" spans="1:9" ht="12" customHeight="1">
      <c r="A123" s="53">
        <v>193</v>
      </c>
      <c r="B123" s="37" t="s">
        <v>85</v>
      </c>
      <c r="C123" s="38">
        <v>54757310</v>
      </c>
      <c r="D123" s="38">
        <v>22386645</v>
      </c>
      <c r="E123" s="38">
        <v>5906831</v>
      </c>
      <c r="F123" s="38">
        <f>C123-D123-E123</f>
        <v>26463834</v>
      </c>
      <c r="G123" s="38">
        <v>997588</v>
      </c>
      <c r="H123" s="39">
        <f>G123/C123</f>
        <v>1.8218352946848558E-2</v>
      </c>
      <c r="I123" s="39">
        <f>G123/F123</f>
        <v>3.769627635965371E-2</v>
      </c>
    </row>
    <row r="124" spans="1:9" ht="12" customHeight="1">
      <c r="A124" s="52">
        <v>162</v>
      </c>
      <c r="B124" s="37" t="s">
        <v>86</v>
      </c>
      <c r="C124" s="38">
        <v>1600539505</v>
      </c>
      <c r="D124" s="38">
        <v>759171028</v>
      </c>
      <c r="E124" s="38">
        <v>218449130</v>
      </c>
      <c r="F124" s="38">
        <f t="shared" si="12"/>
        <v>622919347</v>
      </c>
      <c r="G124" s="38">
        <v>24110190</v>
      </c>
      <c r="H124" s="39">
        <f t="shared" si="13"/>
        <v>1.5063789381443603E-2</v>
      </c>
      <c r="I124" s="39">
        <f t="shared" si="14"/>
        <v>3.8705155195637227E-2</v>
      </c>
    </row>
    <row r="125" spans="1:9" ht="12" customHeight="1">
      <c r="A125" s="53">
        <v>194</v>
      </c>
      <c r="B125" s="37" t="s">
        <v>87</v>
      </c>
      <c r="C125" s="38">
        <v>34541152</v>
      </c>
      <c r="D125" s="38">
        <v>12535245</v>
      </c>
      <c r="E125" s="38">
        <v>3899766</v>
      </c>
      <c r="F125" s="38">
        <f t="shared" si="12"/>
        <v>18106141</v>
      </c>
      <c r="G125" s="38">
        <v>1279034</v>
      </c>
      <c r="H125" s="39">
        <f t="shared" si="13"/>
        <v>3.7029280320471071E-2</v>
      </c>
      <c r="I125" s="39">
        <f t="shared" si="14"/>
        <v>7.0640894710805577E-2</v>
      </c>
    </row>
    <row r="126" spans="1:9" ht="12" customHeight="1">
      <c r="A126" s="52">
        <v>50</v>
      </c>
      <c r="B126" s="37" t="s">
        <v>88</v>
      </c>
      <c r="C126" s="38">
        <v>251217078</v>
      </c>
      <c r="D126" s="38">
        <v>95017049</v>
      </c>
      <c r="E126" s="38">
        <v>26897921</v>
      </c>
      <c r="F126" s="38">
        <f>C126-D126-E126</f>
        <v>129302108</v>
      </c>
      <c r="G126" s="38">
        <v>5108925</v>
      </c>
      <c r="H126" s="39">
        <f>G126/C126</f>
        <v>2.0336694625514275E-2</v>
      </c>
      <c r="I126" s="39">
        <f>G126/F126</f>
        <v>3.9511536811140002E-2</v>
      </c>
    </row>
    <row r="127" spans="1:9" ht="12" customHeight="1">
      <c r="A127" s="52">
        <v>172</v>
      </c>
      <c r="B127" s="37" t="s">
        <v>89</v>
      </c>
      <c r="C127" s="38">
        <v>61605342</v>
      </c>
      <c r="D127" s="38">
        <v>19504841</v>
      </c>
      <c r="E127" s="38">
        <v>5332936</v>
      </c>
      <c r="F127" s="38">
        <f>C127-D127-E127</f>
        <v>36767565</v>
      </c>
      <c r="G127" s="38">
        <v>673291</v>
      </c>
      <c r="H127" s="39">
        <f>G127/C127</f>
        <v>1.0929100921150637E-2</v>
      </c>
      <c r="I127" s="39">
        <f>G127/F127</f>
        <v>1.8312091105298921E-2</v>
      </c>
    </row>
    <row r="128" spans="1:9" ht="12" customHeight="1">
      <c r="A128" s="55">
        <v>157</v>
      </c>
      <c r="B128" s="37" t="s">
        <v>61</v>
      </c>
      <c r="C128" s="38">
        <v>46632765</v>
      </c>
      <c r="D128" s="38">
        <v>29375381</v>
      </c>
      <c r="E128" s="38">
        <v>3960298</v>
      </c>
      <c r="F128" s="38">
        <f>C128-D128-E128</f>
        <v>13297086</v>
      </c>
      <c r="G128" s="38">
        <v>219598</v>
      </c>
      <c r="H128" s="39">
        <f t="shared" si="13"/>
        <v>4.7090924160298024E-3</v>
      </c>
      <c r="I128" s="39">
        <f t="shared" si="14"/>
        <v>1.651474616318192E-2</v>
      </c>
    </row>
    <row r="129" spans="1:9" ht="12" customHeight="1">
      <c r="A129" s="54">
        <v>108</v>
      </c>
      <c r="B129" s="37" t="s">
        <v>125</v>
      </c>
      <c r="C129" s="38">
        <v>84457254</v>
      </c>
      <c r="D129" s="38">
        <v>51239674</v>
      </c>
      <c r="E129" s="38">
        <v>5597669</v>
      </c>
      <c r="F129" s="38">
        <f t="shared" si="12"/>
        <v>27619911</v>
      </c>
      <c r="G129" s="38">
        <v>876817</v>
      </c>
      <c r="H129" s="39">
        <f t="shared" si="13"/>
        <v>1.0381784375797962E-2</v>
      </c>
      <c r="I129" s="39">
        <f t="shared" si="14"/>
        <v>3.1745830028199584E-2</v>
      </c>
    </row>
    <row r="130" spans="1:9" ht="12" customHeight="1">
      <c r="A130" s="52">
        <v>180</v>
      </c>
      <c r="B130" s="37" t="s">
        <v>138</v>
      </c>
      <c r="C130" s="38">
        <v>121636070</v>
      </c>
      <c r="D130" s="38">
        <v>43055536</v>
      </c>
      <c r="E130" s="38">
        <v>19073427</v>
      </c>
      <c r="F130" s="38">
        <f t="shared" si="12"/>
        <v>59507107</v>
      </c>
      <c r="G130" s="38">
        <v>1332017</v>
      </c>
      <c r="H130" s="39">
        <f t="shared" si="13"/>
        <v>1.0950838842458491E-2</v>
      </c>
      <c r="I130" s="39">
        <f t="shared" si="14"/>
        <v>2.2384166650884239E-2</v>
      </c>
    </row>
    <row r="131" spans="1:9" ht="12" customHeight="1">
      <c r="A131" s="52">
        <v>43</v>
      </c>
      <c r="B131" s="37" t="s">
        <v>62</v>
      </c>
      <c r="C131" s="38">
        <v>93310525</v>
      </c>
      <c r="D131" s="38">
        <v>35544516</v>
      </c>
      <c r="E131" s="38">
        <v>11553946</v>
      </c>
      <c r="F131" s="38">
        <f>C131-D131-E131</f>
        <v>46212063</v>
      </c>
      <c r="G131" s="38">
        <v>2173580</v>
      </c>
      <c r="H131" s="39">
        <f t="shared" si="13"/>
        <v>2.3294049626234554E-2</v>
      </c>
      <c r="I131" s="39">
        <f t="shared" si="14"/>
        <v>4.703490515019855E-2</v>
      </c>
    </row>
    <row r="132" spans="1:9" ht="12" customHeight="1">
      <c r="A132" s="52">
        <v>153</v>
      </c>
      <c r="B132" s="37" t="s">
        <v>139</v>
      </c>
      <c r="C132" s="38">
        <v>29949847</v>
      </c>
      <c r="D132" s="38">
        <v>14737064</v>
      </c>
      <c r="E132" s="38">
        <v>2955468</v>
      </c>
      <c r="F132" s="38">
        <f>C132-D132-E132</f>
        <v>12257315</v>
      </c>
      <c r="G132" s="38">
        <v>380145</v>
      </c>
      <c r="H132" s="39">
        <f t="shared" si="13"/>
        <v>1.2692719264976546E-2</v>
      </c>
      <c r="I132" s="39">
        <f t="shared" si="14"/>
        <v>3.101372527343876E-2</v>
      </c>
    </row>
    <row r="133" spans="1:9" ht="12" customHeight="1">
      <c r="A133" s="33"/>
      <c r="B133" s="44"/>
      <c r="C133" s="38"/>
      <c r="D133" s="38"/>
      <c r="E133" s="38"/>
      <c r="F133" s="38"/>
      <c r="G133" s="38"/>
      <c r="H133" s="44"/>
      <c r="I133" s="44"/>
    </row>
    <row r="134" spans="1:9" ht="12" customHeight="1">
      <c r="A134" s="33"/>
      <c r="B134" s="45" t="s">
        <v>63</v>
      </c>
      <c r="C134" s="46">
        <f>SUM(C112:C132)</f>
        <v>3314875392</v>
      </c>
      <c r="D134" s="46">
        <f>SUM(D112:D132)</f>
        <v>1412764044</v>
      </c>
      <c r="E134" s="46">
        <f>SUM(E112:E132)</f>
        <v>457341192</v>
      </c>
      <c r="F134" s="46">
        <f>SUM(F112:F132)</f>
        <v>1444770156</v>
      </c>
      <c r="G134" s="46">
        <f>SUM(G112:G132)</f>
        <v>52452765</v>
      </c>
      <c r="H134" s="47">
        <f>G134/C134</f>
        <v>1.5823449993501295E-2</v>
      </c>
      <c r="I134" s="47">
        <f>G134/F134</f>
        <v>3.6305266122897403E-2</v>
      </c>
    </row>
    <row r="135" spans="1:9" ht="12" customHeight="1">
      <c r="A135" s="33" t="s">
        <v>0</v>
      </c>
      <c r="B135" s="44"/>
      <c r="C135" s="38"/>
      <c r="D135" s="38"/>
      <c r="E135" s="38"/>
      <c r="F135" s="38"/>
      <c r="G135" s="38"/>
      <c r="H135" s="44"/>
      <c r="I135" s="44"/>
    </row>
    <row r="136" spans="1:9" ht="12" customHeight="1">
      <c r="A136" s="33"/>
      <c r="B136" s="45" t="s">
        <v>77</v>
      </c>
      <c r="C136" s="46">
        <f>C30+C52+C77+C102+C134</f>
        <v>30706080081</v>
      </c>
      <c r="D136" s="46">
        <f>D30+D52+D77+D102+D134</f>
        <v>10832940161</v>
      </c>
      <c r="E136" s="46">
        <f>E30+E52+E77+E102+E134</f>
        <v>4570070929</v>
      </c>
      <c r="F136" s="46">
        <f>F30+F52+F77+F102+F134</f>
        <v>15303068991</v>
      </c>
      <c r="G136" s="46">
        <f>G30+G52+G77+G102+G134</f>
        <v>667580294</v>
      </c>
      <c r="H136" s="47">
        <f>G136/C136</f>
        <v>2.1740980686527897E-2</v>
      </c>
      <c r="I136" s="47">
        <f>G136/F136</f>
        <v>4.3623948529057509E-2</v>
      </c>
    </row>
    <row r="137" spans="1:9" ht="12" customHeight="1">
      <c r="B137" s="37" t="s">
        <v>151</v>
      </c>
    </row>
    <row r="138" spans="1:9" ht="12" customHeight="1">
      <c r="B138" s="422" t="s">
        <v>64</v>
      </c>
      <c r="C138" s="422"/>
      <c r="D138" s="422"/>
    </row>
  </sheetData>
  <mergeCells count="37">
    <mergeCell ref="B56:I56"/>
    <mergeCell ref="A1:A2"/>
    <mergeCell ref="B1:I1"/>
    <mergeCell ref="B2:I2"/>
    <mergeCell ref="B3:I3"/>
    <mergeCell ref="C4:C7"/>
    <mergeCell ref="D4:D7"/>
    <mergeCell ref="E4:E7"/>
    <mergeCell ref="F4:F7"/>
    <mergeCell ref="G4:I4"/>
    <mergeCell ref="G5:G7"/>
    <mergeCell ref="H5:H7"/>
    <mergeCell ref="I5:I7"/>
    <mergeCell ref="A54:A55"/>
    <mergeCell ref="B54:I54"/>
    <mergeCell ref="B55:I55"/>
    <mergeCell ref="C57:C60"/>
    <mergeCell ref="D57:D60"/>
    <mergeCell ref="E57:E60"/>
    <mergeCell ref="F57:F60"/>
    <mergeCell ref="G57:I57"/>
    <mergeCell ref="G58:G60"/>
    <mergeCell ref="H58:H60"/>
    <mergeCell ref="I58:I60"/>
    <mergeCell ref="H108:H110"/>
    <mergeCell ref="I108:I110"/>
    <mergeCell ref="B138:D138"/>
    <mergeCell ref="A104:A105"/>
    <mergeCell ref="B104:I104"/>
    <mergeCell ref="B105:I105"/>
    <mergeCell ref="B106:I106"/>
    <mergeCell ref="C107:C110"/>
    <mergeCell ref="D107:D110"/>
    <mergeCell ref="E107:E110"/>
    <mergeCell ref="F107:F110"/>
    <mergeCell ref="G107:I107"/>
    <mergeCell ref="G108:G110"/>
  </mergeCells>
  <printOptions gridLinesSet="0"/>
  <pageMargins left="0.25" right="0.21" top="0.51" bottom="0.53" header="0.5" footer="0.42"/>
  <pageSetup scale="96" fitToHeight="0" orientation="portrait" r:id="rId1"/>
  <headerFooter alignWithMargins="0">
    <oddFooter>&amp;L&amp;"Times New Roman,Italic"&amp;9 21&amp;R&amp;"Times New Roman,Italic"&amp;9Charity Care in Washington Hospitals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ABC11-47F5-4C3A-9D2D-3A2FCB33C4E8}">
  <sheetPr transitionEvaluation="1">
    <pageSetUpPr fitToPage="1"/>
  </sheetPr>
  <dimension ref="A1:J137"/>
  <sheetViews>
    <sheetView showGridLines="0" topLeftCell="A118" zoomScaleNormal="100" workbookViewId="0">
      <selection activeCell="B9" sqref="B9"/>
    </sheetView>
  </sheetViews>
  <sheetFormatPr defaultColWidth="9.6640625" defaultRowHeight="12" customHeight="1"/>
  <cols>
    <col min="1" max="1" width="5.33203125" style="277" customWidth="1"/>
    <col min="2" max="2" width="39.75" style="279" customWidth="1"/>
    <col min="3" max="3" width="14" style="279" bestFit="1" customWidth="1"/>
    <col min="4" max="4" width="13.75" style="279" customWidth="1"/>
    <col min="5" max="5" width="13.9140625" style="279" bestFit="1" customWidth="1"/>
    <col min="6" max="6" width="14" style="279" bestFit="1" customWidth="1"/>
    <col min="7" max="7" width="12.9140625" style="279" bestFit="1" customWidth="1"/>
    <col min="8" max="9" width="9.25" style="279" customWidth="1"/>
    <col min="10" max="10" width="2.08203125" style="279" customWidth="1"/>
    <col min="11" max="16384" width="9.6640625" style="279"/>
  </cols>
  <sheetData>
    <row r="1" spans="1:9" ht="13">
      <c r="B1" s="278" t="s">
        <v>396</v>
      </c>
    </row>
    <row r="2" spans="1:9" ht="15.5">
      <c r="A2" s="362" t="s">
        <v>0</v>
      </c>
      <c r="B2" s="364" t="s">
        <v>178</v>
      </c>
      <c r="C2" s="364"/>
      <c r="D2" s="364"/>
      <c r="E2" s="364"/>
      <c r="F2" s="364"/>
      <c r="G2" s="364"/>
      <c r="H2" s="364"/>
      <c r="I2" s="364"/>
    </row>
    <row r="3" spans="1:9" ht="15.5">
      <c r="A3" s="363"/>
      <c r="B3" s="365" t="s">
        <v>397</v>
      </c>
      <c r="C3" s="365"/>
      <c r="D3" s="365"/>
      <c r="E3" s="365"/>
      <c r="F3" s="365"/>
      <c r="G3" s="365"/>
      <c r="H3" s="365"/>
      <c r="I3" s="365"/>
    </row>
    <row r="4" spans="1:9" ht="20" customHeight="1">
      <c r="A4" s="309"/>
      <c r="B4" s="366" t="s">
        <v>180</v>
      </c>
      <c r="C4" s="366"/>
      <c r="D4" s="366"/>
      <c r="E4" s="366"/>
      <c r="F4" s="366"/>
      <c r="G4" s="366"/>
      <c r="H4" s="366"/>
      <c r="I4" s="366"/>
    </row>
    <row r="5" spans="1:9" ht="115" customHeight="1">
      <c r="A5" s="310" t="s">
        <v>181</v>
      </c>
      <c r="B5" s="310" t="s">
        <v>182</v>
      </c>
      <c r="C5" s="311" t="s">
        <v>183</v>
      </c>
      <c r="D5" s="311" t="s">
        <v>184</v>
      </c>
      <c r="E5" s="311" t="s">
        <v>185</v>
      </c>
      <c r="F5" s="311" t="s">
        <v>186</v>
      </c>
      <c r="G5" s="310" t="s">
        <v>187</v>
      </c>
      <c r="H5" s="311" t="s">
        <v>280</v>
      </c>
      <c r="I5" s="311" t="s">
        <v>189</v>
      </c>
    </row>
    <row r="6" spans="1:9" ht="13" customHeight="1">
      <c r="A6" s="312"/>
      <c r="B6" s="313" t="s">
        <v>167</v>
      </c>
      <c r="C6" s="314"/>
      <c r="D6" s="314"/>
      <c r="E6" s="314"/>
      <c r="F6" s="314"/>
      <c r="G6" s="314"/>
      <c r="H6" s="314"/>
      <c r="I6" s="314"/>
    </row>
    <row r="7" spans="1:9" ht="13" customHeight="1">
      <c r="A7" s="280">
        <v>904</v>
      </c>
      <c r="B7" s="281" t="s">
        <v>201</v>
      </c>
      <c r="C7" s="285">
        <v>127972318</v>
      </c>
      <c r="D7" s="285">
        <v>32563425</v>
      </c>
      <c r="E7" s="285">
        <v>65275805</v>
      </c>
      <c r="F7" s="315">
        <v>30133088</v>
      </c>
      <c r="G7" s="315">
        <v>397123</v>
      </c>
      <c r="H7" s="284">
        <v>3.1031945518092438E-3</v>
      </c>
      <c r="I7" s="284">
        <v>1.317896791726092E-2</v>
      </c>
    </row>
    <row r="8" spans="1:9" ht="13" customHeight="1">
      <c r="A8" s="280">
        <v>919</v>
      </c>
      <c r="B8" s="281" t="s">
        <v>332</v>
      </c>
      <c r="C8" s="285">
        <v>88076104</v>
      </c>
      <c r="D8" s="285">
        <v>18643832</v>
      </c>
      <c r="E8" s="285">
        <v>52639914</v>
      </c>
      <c r="F8" s="315">
        <v>16792358</v>
      </c>
      <c r="G8" s="285">
        <v>906427</v>
      </c>
      <c r="H8" s="284">
        <v>1.0291406622618094E-2</v>
      </c>
      <c r="I8" s="284">
        <v>5.3978541905788338E-2</v>
      </c>
    </row>
    <row r="9" spans="1:9" ht="13" customHeight="1">
      <c r="A9" s="280">
        <v>195</v>
      </c>
      <c r="B9" s="281" t="s">
        <v>408</v>
      </c>
      <c r="C9" s="282">
        <v>59196697</v>
      </c>
      <c r="D9" s="282">
        <v>35694740</v>
      </c>
      <c r="E9" s="282">
        <v>5052088</v>
      </c>
      <c r="F9" s="315">
        <v>18449869</v>
      </c>
      <c r="G9" s="282">
        <v>775503</v>
      </c>
      <c r="H9" s="284">
        <v>1.3100443762934949E-2</v>
      </c>
      <c r="I9" s="284">
        <v>4.2032981372388062E-2</v>
      </c>
    </row>
    <row r="10" spans="1:9" ht="13" customHeight="1">
      <c r="A10" s="280">
        <v>20</v>
      </c>
      <c r="B10" s="281" t="s">
        <v>382</v>
      </c>
      <c r="C10" s="282">
        <v>88008565</v>
      </c>
      <c r="D10" s="282">
        <v>46885979</v>
      </c>
      <c r="E10" s="316" t="s">
        <v>419</v>
      </c>
      <c r="F10" s="315">
        <v>41122586</v>
      </c>
      <c r="G10" s="282">
        <v>1507156</v>
      </c>
      <c r="H10" s="284">
        <v>1.7125105948494899E-2</v>
      </c>
      <c r="I10" s="284">
        <v>3.6650321553221385E-2</v>
      </c>
    </row>
    <row r="11" spans="1:9" ht="13" customHeight="1">
      <c r="A11" s="280">
        <v>35</v>
      </c>
      <c r="B11" s="281" t="s">
        <v>194</v>
      </c>
      <c r="C11" s="282">
        <v>290275848</v>
      </c>
      <c r="D11" s="282">
        <v>118303462</v>
      </c>
      <c r="E11" s="282">
        <v>48229694</v>
      </c>
      <c r="F11" s="315">
        <v>123742692</v>
      </c>
      <c r="G11" s="282">
        <v>3029019</v>
      </c>
      <c r="H11" s="284">
        <v>1.0434967362493072E-2</v>
      </c>
      <c r="I11" s="284">
        <v>2.4478366770944341E-2</v>
      </c>
    </row>
    <row r="12" spans="1:9" ht="13" customHeight="1">
      <c r="A12" s="280">
        <v>164</v>
      </c>
      <c r="B12" s="281" t="s">
        <v>196</v>
      </c>
      <c r="C12" s="282">
        <v>2231520713</v>
      </c>
      <c r="D12" s="282">
        <v>974954983</v>
      </c>
      <c r="E12" s="282">
        <v>223934762</v>
      </c>
      <c r="F12" s="315">
        <v>1032630968</v>
      </c>
      <c r="G12" s="282">
        <v>7832509</v>
      </c>
      <c r="H12" s="284">
        <v>3.5099423251465918E-3</v>
      </c>
      <c r="I12" s="284">
        <v>7.585003009516561E-3</v>
      </c>
    </row>
    <row r="13" spans="1:9" ht="13" customHeight="1">
      <c r="A13" s="280">
        <v>210</v>
      </c>
      <c r="B13" s="281" t="s">
        <v>200</v>
      </c>
      <c r="C13" s="282">
        <v>953938673</v>
      </c>
      <c r="D13" s="282">
        <v>360761007</v>
      </c>
      <c r="E13" s="282">
        <v>108871546</v>
      </c>
      <c r="F13" s="315">
        <v>484306120</v>
      </c>
      <c r="G13" s="282">
        <v>13016655</v>
      </c>
      <c r="H13" s="284">
        <v>1.3645169619829429E-2</v>
      </c>
      <c r="I13" s="284">
        <v>2.6876916195071002E-2</v>
      </c>
    </row>
    <row r="14" spans="1:9" ht="13" customHeight="1">
      <c r="A14" s="280">
        <v>212</v>
      </c>
      <c r="B14" s="281" t="s">
        <v>312</v>
      </c>
      <c r="C14" s="282">
        <v>386321665</v>
      </c>
      <c r="D14" s="282">
        <v>107778119</v>
      </c>
      <c r="E14" s="282">
        <v>109647018</v>
      </c>
      <c r="F14" s="315">
        <v>168896528</v>
      </c>
      <c r="G14" s="282">
        <v>9125627</v>
      </c>
      <c r="H14" s="284">
        <v>2.3621835964079314E-2</v>
      </c>
      <c r="I14" s="284">
        <v>5.403087386142124E-2</v>
      </c>
    </row>
    <row r="15" spans="1:9" ht="13" customHeight="1">
      <c r="A15" s="280">
        <v>10</v>
      </c>
      <c r="B15" s="281" t="s">
        <v>19</v>
      </c>
      <c r="C15" s="282">
        <v>3110178723</v>
      </c>
      <c r="D15" s="282">
        <v>1259947810</v>
      </c>
      <c r="E15" s="282">
        <v>237432538</v>
      </c>
      <c r="F15" s="315">
        <v>1612798375</v>
      </c>
      <c r="G15" s="282">
        <v>14899528</v>
      </c>
      <c r="H15" s="284">
        <v>4.7905697154368961E-3</v>
      </c>
      <c r="I15" s="284">
        <v>9.2383079193020644E-3</v>
      </c>
    </row>
    <row r="16" spans="1:9" ht="13" customHeight="1">
      <c r="A16" s="280">
        <v>204</v>
      </c>
      <c r="B16" s="281" t="s">
        <v>409</v>
      </c>
      <c r="C16" s="282">
        <v>1947025530</v>
      </c>
      <c r="D16" s="282">
        <v>825015815</v>
      </c>
      <c r="E16" s="282">
        <v>193493487</v>
      </c>
      <c r="F16" s="315">
        <v>928516228</v>
      </c>
      <c r="G16" s="282">
        <v>18258849</v>
      </c>
      <c r="H16" s="284">
        <v>9.3778169411060566E-3</v>
      </c>
      <c r="I16" s="284">
        <v>1.9664544839812968E-2</v>
      </c>
    </row>
    <row r="17" spans="1:10" ht="13" customHeight="1">
      <c r="A17" s="280">
        <v>131</v>
      </c>
      <c r="B17" s="281" t="s">
        <v>14</v>
      </c>
      <c r="C17" s="282">
        <v>2039476931</v>
      </c>
      <c r="D17" s="282">
        <v>901514476</v>
      </c>
      <c r="E17" s="282">
        <v>169508471</v>
      </c>
      <c r="F17" s="315">
        <v>968453984</v>
      </c>
      <c r="G17" s="282">
        <v>15922677</v>
      </c>
      <c r="H17" s="284">
        <v>7.8072356485016795E-3</v>
      </c>
      <c r="I17" s="284">
        <v>1.6441335637068327E-2</v>
      </c>
    </row>
    <row r="18" spans="1:10" ht="13" customHeight="1">
      <c r="A18" s="280">
        <v>155</v>
      </c>
      <c r="B18" s="281" t="s">
        <v>205</v>
      </c>
      <c r="C18" s="282">
        <v>2551463744</v>
      </c>
      <c r="D18" s="282">
        <v>1060220073</v>
      </c>
      <c r="E18" s="282">
        <v>541003238</v>
      </c>
      <c r="F18" s="315">
        <v>950240433</v>
      </c>
      <c r="G18" s="282">
        <v>17191412</v>
      </c>
      <c r="H18" s="284">
        <v>6.7378625467154592E-3</v>
      </c>
      <c r="I18" s="284">
        <v>1.8091644391225351E-2</v>
      </c>
    </row>
    <row r="19" spans="1:10" ht="13" customHeight="1">
      <c r="A19" s="280">
        <v>3</v>
      </c>
      <c r="B19" s="281" t="s">
        <v>198</v>
      </c>
      <c r="C19" s="282">
        <v>1782857022</v>
      </c>
      <c r="D19" s="282">
        <v>993909094</v>
      </c>
      <c r="E19" s="282">
        <v>221350441</v>
      </c>
      <c r="F19" s="315">
        <v>567597487</v>
      </c>
      <c r="G19" s="282">
        <v>21282368</v>
      </c>
      <c r="H19" s="284">
        <v>1.1937226450231857E-2</v>
      </c>
      <c r="I19" s="284">
        <v>3.7495528939859454E-2</v>
      </c>
    </row>
    <row r="20" spans="1:10" ht="13" customHeight="1">
      <c r="A20" s="280">
        <v>183</v>
      </c>
      <c r="B20" s="281" t="s">
        <v>197</v>
      </c>
      <c r="C20" s="282">
        <v>904037268.55000007</v>
      </c>
      <c r="D20" s="282">
        <v>372778068.01962936</v>
      </c>
      <c r="E20" s="282">
        <v>268698039.76102751</v>
      </c>
      <c r="F20" s="315">
        <v>262561160.7693432</v>
      </c>
      <c r="G20" s="282">
        <v>17396052.909999996</v>
      </c>
      <c r="H20" s="284">
        <v>1.9242628058798731E-2</v>
      </c>
      <c r="I20" s="284">
        <v>6.6255240718112979E-2</v>
      </c>
    </row>
    <row r="21" spans="1:10" ht="13" customHeight="1">
      <c r="A21" s="280">
        <v>126</v>
      </c>
      <c r="B21" s="281" t="s">
        <v>331</v>
      </c>
      <c r="C21" s="282">
        <v>1151306793</v>
      </c>
      <c r="D21" s="282">
        <v>478395689</v>
      </c>
      <c r="E21" s="282">
        <v>311346910</v>
      </c>
      <c r="F21" s="315">
        <v>361564194</v>
      </c>
      <c r="G21" s="282">
        <v>19626024</v>
      </c>
      <c r="H21" s="284">
        <v>1.7046736907423077E-2</v>
      </c>
      <c r="I21" s="284">
        <v>5.42808837979128E-2</v>
      </c>
    </row>
    <row r="22" spans="1:10" ht="13" customHeight="1">
      <c r="A22" s="280">
        <v>14</v>
      </c>
      <c r="B22" s="281" t="s">
        <v>80</v>
      </c>
      <c r="C22" s="282">
        <v>3359394753</v>
      </c>
      <c r="D22" s="282">
        <v>36126535</v>
      </c>
      <c r="E22" s="282">
        <v>1636300485</v>
      </c>
      <c r="F22" s="315">
        <v>1686967733</v>
      </c>
      <c r="G22" s="282">
        <v>26720515</v>
      </c>
      <c r="H22" s="284">
        <v>7.9539669984118721E-3</v>
      </c>
      <c r="I22" s="284">
        <v>1.5839375275116776E-2</v>
      </c>
    </row>
    <row r="23" spans="1:10" ht="13" customHeight="1">
      <c r="A23" s="280">
        <v>201</v>
      </c>
      <c r="B23" s="281" t="s">
        <v>195</v>
      </c>
      <c r="C23" s="282">
        <v>1674644118</v>
      </c>
      <c r="D23" s="282">
        <v>685178531</v>
      </c>
      <c r="E23" s="282">
        <v>374647195</v>
      </c>
      <c r="F23" s="315">
        <v>614818392</v>
      </c>
      <c r="G23" s="282">
        <v>24828681</v>
      </c>
      <c r="H23" s="284">
        <v>1.4826243219754945E-2</v>
      </c>
      <c r="I23" s="284">
        <v>4.0383764251476717E-2</v>
      </c>
    </row>
    <row r="24" spans="1:10" ht="13" customHeight="1">
      <c r="A24" s="280">
        <v>1</v>
      </c>
      <c r="B24" s="281" t="s">
        <v>199</v>
      </c>
      <c r="C24" s="282">
        <v>4617916268</v>
      </c>
      <c r="D24" s="282">
        <v>1803436283</v>
      </c>
      <c r="E24" s="282">
        <v>821079407</v>
      </c>
      <c r="F24" s="315">
        <v>1993400578</v>
      </c>
      <c r="G24" s="282">
        <v>50898782</v>
      </c>
      <c r="H24" s="284">
        <v>1.1022023580787887E-2</v>
      </c>
      <c r="I24" s="284">
        <v>2.5533644648115479E-2</v>
      </c>
    </row>
    <row r="25" spans="1:10" ht="13" customHeight="1">
      <c r="A25" s="280">
        <v>128</v>
      </c>
      <c r="B25" s="281" t="s">
        <v>204</v>
      </c>
      <c r="C25" s="282">
        <v>4963113263</v>
      </c>
      <c r="D25" s="282">
        <v>1922743497</v>
      </c>
      <c r="E25" s="282">
        <v>782392371</v>
      </c>
      <c r="F25" s="315">
        <v>2257977395</v>
      </c>
      <c r="G25" s="282">
        <v>55763343</v>
      </c>
      <c r="H25" s="284">
        <v>1.1235557208761609E-2</v>
      </c>
      <c r="I25" s="284">
        <v>2.4696147589201176E-2</v>
      </c>
    </row>
    <row r="26" spans="1:10" ht="13" customHeight="1">
      <c r="A26" s="317">
        <v>29</v>
      </c>
      <c r="B26" s="281" t="s">
        <v>202</v>
      </c>
      <c r="C26" s="282">
        <v>3089709314</v>
      </c>
      <c r="D26" s="282">
        <v>976075546</v>
      </c>
      <c r="E26" s="282">
        <v>1039741255</v>
      </c>
      <c r="F26" s="315">
        <v>1073892513</v>
      </c>
      <c r="G26" s="282">
        <v>126780263</v>
      </c>
      <c r="H26" s="284">
        <v>4.1033071436700208E-2</v>
      </c>
      <c r="I26" s="284">
        <v>0.11805675285492935</v>
      </c>
    </row>
    <row r="27" spans="1:10" ht="13" customHeight="1">
      <c r="A27" s="318">
        <v>148</v>
      </c>
      <c r="B27" s="319" t="s">
        <v>109</v>
      </c>
      <c r="C27" s="320" t="s">
        <v>403</v>
      </c>
      <c r="D27" s="321"/>
      <c r="E27" s="321"/>
      <c r="F27" s="321"/>
      <c r="G27" s="321"/>
      <c r="H27" s="322"/>
      <c r="I27" s="322"/>
    </row>
    <row r="28" spans="1:10" ht="13" customHeight="1">
      <c r="A28" s="312"/>
      <c r="B28" s="323" t="s">
        <v>20</v>
      </c>
      <c r="C28" s="324">
        <f>SUM(C7:C27)</f>
        <v>35416434310.550003</v>
      </c>
      <c r="D28" s="324">
        <f>SUM(D7:D27)</f>
        <v>13010926964.01963</v>
      </c>
      <c r="E28" s="324">
        <f>SUM(E7:E27)</f>
        <v>7210644664.7610273</v>
      </c>
      <c r="F28" s="324">
        <f>SUM(F7:F27)</f>
        <v>15194862681.769344</v>
      </c>
      <c r="G28" s="324">
        <f>SUM(G7:G27)</f>
        <v>446158513.90999997</v>
      </c>
      <c r="H28" s="325">
        <f t="shared" ref="H28" si="0">G28/C28</f>
        <v>1.2597499511041865E-2</v>
      </c>
      <c r="I28" s="325">
        <f t="shared" ref="I28" si="1">G28/F28</f>
        <v>2.9362457776291512E-2</v>
      </c>
    </row>
    <row r="29" spans="1:10" ht="13">
      <c r="A29" s="326"/>
      <c r="B29" s="327"/>
      <c r="C29" s="303"/>
      <c r="D29" s="303"/>
      <c r="E29" s="303"/>
      <c r="F29" s="303"/>
      <c r="G29" s="303"/>
      <c r="H29" s="293"/>
      <c r="I29" s="293"/>
      <c r="J29" s="327"/>
    </row>
    <row r="30" spans="1:10" ht="13" customHeight="1">
      <c r="A30" s="307"/>
      <c r="B30" s="328" t="s">
        <v>334</v>
      </c>
      <c r="C30" s="329"/>
      <c r="D30" s="303"/>
      <c r="E30" s="303"/>
      <c r="F30" s="303"/>
      <c r="G30" s="303"/>
      <c r="H30" s="327"/>
      <c r="I30" s="327"/>
      <c r="J30" s="327"/>
    </row>
    <row r="31" spans="1:10" ht="13" customHeight="1">
      <c r="A31" s="287">
        <v>924</v>
      </c>
      <c r="B31" s="288" t="s">
        <v>361</v>
      </c>
      <c r="C31" s="285">
        <v>34594200</v>
      </c>
      <c r="D31" s="285">
        <v>3187800</v>
      </c>
      <c r="E31" s="285">
        <v>19950000</v>
      </c>
      <c r="F31" s="291">
        <v>32562749</v>
      </c>
      <c r="G31" s="330">
        <v>58240</v>
      </c>
      <c r="H31" s="293">
        <v>1.6835192026409052E-3</v>
      </c>
      <c r="I31" s="293">
        <v>1.7885467839339978E-3</v>
      </c>
    </row>
    <row r="32" spans="1:10" ht="13" customHeight="1">
      <c r="A32" s="287">
        <v>213</v>
      </c>
      <c r="B32" s="288" t="s">
        <v>410</v>
      </c>
      <c r="C32" s="285">
        <v>57333378</v>
      </c>
      <c r="D32" s="285">
        <v>37219570</v>
      </c>
      <c r="E32" s="285">
        <v>9081678</v>
      </c>
      <c r="F32" s="283">
        <v>11032130</v>
      </c>
      <c r="G32" s="331">
        <v>184308</v>
      </c>
      <c r="H32" s="293">
        <v>3.2146719141509508E-3</v>
      </c>
      <c r="I32" s="293">
        <v>1.670647463363829E-2</v>
      </c>
    </row>
    <row r="33" spans="1:9" ht="13" customHeight="1">
      <c r="A33" s="287">
        <v>923</v>
      </c>
      <c r="B33" s="288" t="s">
        <v>290</v>
      </c>
      <c r="C33" s="285">
        <v>11758886</v>
      </c>
      <c r="D33" s="285">
        <v>3469200</v>
      </c>
      <c r="E33" s="285">
        <v>5026000</v>
      </c>
      <c r="F33" s="283">
        <v>3263686</v>
      </c>
      <c r="G33" s="315">
        <v>98990</v>
      </c>
      <c r="H33" s="293">
        <v>8.4183144559782271E-3</v>
      </c>
      <c r="I33" s="293">
        <v>3.0330736474035797E-2</v>
      </c>
    </row>
    <row r="34" spans="1:9" ht="13" customHeight="1">
      <c r="A34" s="287">
        <v>922</v>
      </c>
      <c r="B34" s="288" t="s">
        <v>220</v>
      </c>
      <c r="C34" s="285">
        <v>29643674</v>
      </c>
      <c r="D34" s="285">
        <v>6725600</v>
      </c>
      <c r="E34" s="285">
        <v>14918400</v>
      </c>
      <c r="F34" s="291">
        <v>7999674</v>
      </c>
      <c r="G34" s="283">
        <v>111792</v>
      </c>
      <c r="H34" s="293">
        <v>3.7711924641999502E-3</v>
      </c>
      <c r="I34" s="293">
        <v>1.3974569463705646E-2</v>
      </c>
    </row>
    <row r="35" spans="1:9" ht="13" customHeight="1">
      <c r="A35" s="287">
        <v>927</v>
      </c>
      <c r="B35" s="288" t="s">
        <v>413</v>
      </c>
      <c r="C35" s="285">
        <v>84088525</v>
      </c>
      <c r="D35" s="285">
        <v>23635184</v>
      </c>
      <c r="E35" s="285">
        <v>41934173</v>
      </c>
      <c r="F35" s="291">
        <v>18519168</v>
      </c>
      <c r="G35" s="332" t="s">
        <v>419</v>
      </c>
      <c r="H35" s="293">
        <v>0</v>
      </c>
      <c r="I35" s="293">
        <v>0</v>
      </c>
    </row>
    <row r="36" spans="1:9" ht="13" customHeight="1">
      <c r="A36" s="287">
        <v>54</v>
      </c>
      <c r="B36" s="288" t="s">
        <v>130</v>
      </c>
      <c r="C36" s="282">
        <v>65072513</v>
      </c>
      <c r="D36" s="282">
        <v>21394661</v>
      </c>
      <c r="E36" s="282">
        <v>15270817</v>
      </c>
      <c r="F36" s="291">
        <v>28407035</v>
      </c>
      <c r="G36" s="282">
        <v>503989</v>
      </c>
      <c r="H36" s="293">
        <v>7.7450366793118935E-3</v>
      </c>
      <c r="I36" s="293">
        <v>1.7741696731109036E-2</v>
      </c>
    </row>
    <row r="37" spans="1:9" ht="13" customHeight="1">
      <c r="A37" s="287">
        <v>134</v>
      </c>
      <c r="B37" s="288" t="s">
        <v>23</v>
      </c>
      <c r="C37" s="282">
        <v>279621402</v>
      </c>
      <c r="D37" s="282">
        <v>146555140</v>
      </c>
      <c r="E37" s="282">
        <v>28948907</v>
      </c>
      <c r="F37" s="291">
        <v>104117355</v>
      </c>
      <c r="G37" s="282">
        <v>1132991</v>
      </c>
      <c r="H37" s="293">
        <v>4.0518751136223831E-3</v>
      </c>
      <c r="I37" s="293">
        <v>1.0881864987830319E-2</v>
      </c>
    </row>
    <row r="38" spans="1:9" ht="13" customHeight="1">
      <c r="A38" s="287">
        <v>104</v>
      </c>
      <c r="B38" s="288" t="s">
        <v>211</v>
      </c>
      <c r="C38" s="282">
        <v>151687335</v>
      </c>
      <c r="D38" s="282">
        <v>53289938</v>
      </c>
      <c r="E38" s="282">
        <v>32748544</v>
      </c>
      <c r="F38" s="291">
        <v>65648853</v>
      </c>
      <c r="G38" s="282">
        <v>1042618</v>
      </c>
      <c r="H38" s="293">
        <v>6.8734677156797571E-3</v>
      </c>
      <c r="I38" s="293">
        <v>1.588173977693106E-2</v>
      </c>
    </row>
    <row r="39" spans="1:9" ht="13" customHeight="1">
      <c r="A39" s="287">
        <v>209</v>
      </c>
      <c r="B39" s="288" t="s">
        <v>208</v>
      </c>
      <c r="C39" s="282">
        <v>1157777505</v>
      </c>
      <c r="D39" s="282">
        <v>602529108</v>
      </c>
      <c r="E39" s="282">
        <v>170385424</v>
      </c>
      <c r="F39" s="292">
        <v>384862973</v>
      </c>
      <c r="G39" s="282">
        <v>6113277</v>
      </c>
      <c r="H39" s="293">
        <v>5.2801829139010612E-3</v>
      </c>
      <c r="I39" s="293">
        <v>1.5884295005952676E-2</v>
      </c>
    </row>
    <row r="40" spans="1:9" ht="13" customHeight="1">
      <c r="A40" s="287">
        <v>156</v>
      </c>
      <c r="B40" s="288" t="s">
        <v>404</v>
      </c>
      <c r="C40" s="282">
        <v>236501418</v>
      </c>
      <c r="D40" s="282">
        <v>118734588</v>
      </c>
      <c r="E40" s="282">
        <v>28671650</v>
      </c>
      <c r="F40" s="291">
        <v>89095180</v>
      </c>
      <c r="G40" s="282">
        <v>725030</v>
      </c>
      <c r="H40" s="293">
        <v>3.0656475810221144E-3</v>
      </c>
      <c r="I40" s="293">
        <v>8.1377017252785167E-3</v>
      </c>
    </row>
    <row r="41" spans="1:9" ht="13" customHeight="1">
      <c r="A41" s="287">
        <v>211</v>
      </c>
      <c r="B41" s="288" t="s">
        <v>215</v>
      </c>
      <c r="C41" s="282">
        <v>42272060</v>
      </c>
      <c r="D41" s="282">
        <v>24868106</v>
      </c>
      <c r="E41" s="282">
        <v>5414218</v>
      </c>
      <c r="F41" s="291">
        <v>11989736</v>
      </c>
      <c r="G41" s="282">
        <v>650827</v>
      </c>
      <c r="H41" s="293">
        <v>1.539615055429047E-2</v>
      </c>
      <c r="I41" s="293">
        <v>5.4282012548066111E-2</v>
      </c>
    </row>
    <row r="42" spans="1:9" ht="13" customHeight="1">
      <c r="A42" s="287">
        <v>38</v>
      </c>
      <c r="B42" s="288" t="s">
        <v>113</v>
      </c>
      <c r="C42" s="282">
        <v>503173175</v>
      </c>
      <c r="D42" s="282">
        <v>297111784</v>
      </c>
      <c r="E42" s="282">
        <v>75927631</v>
      </c>
      <c r="F42" s="291">
        <v>130133760</v>
      </c>
      <c r="G42" s="282">
        <v>2184396</v>
      </c>
      <c r="H42" s="293">
        <v>4.3412409653992385E-3</v>
      </c>
      <c r="I42" s="293">
        <v>1.6785774882705301E-2</v>
      </c>
    </row>
    <row r="43" spans="1:9" ht="13" customHeight="1">
      <c r="A43" s="287">
        <v>106</v>
      </c>
      <c r="B43" s="288" t="s">
        <v>337</v>
      </c>
      <c r="C43" s="285">
        <v>271949111</v>
      </c>
      <c r="D43" s="285">
        <v>112068646</v>
      </c>
      <c r="E43" s="285">
        <v>67758255</v>
      </c>
      <c r="F43" s="291">
        <v>92122210</v>
      </c>
      <c r="G43" s="285">
        <v>2618523</v>
      </c>
      <c r="H43" s="293">
        <v>9.6287242505455374E-3</v>
      </c>
      <c r="I43" s="293">
        <v>2.8424448349643371E-2</v>
      </c>
    </row>
    <row r="44" spans="1:9" ht="13" customHeight="1">
      <c r="A44" s="287">
        <v>85</v>
      </c>
      <c r="B44" s="288" t="s">
        <v>101</v>
      </c>
      <c r="C44" s="285">
        <v>320025847</v>
      </c>
      <c r="D44" s="285">
        <v>197070995</v>
      </c>
      <c r="E44" s="285">
        <v>42133330</v>
      </c>
      <c r="F44" s="291">
        <v>80821522</v>
      </c>
      <c r="G44" s="285">
        <v>3280565</v>
      </c>
      <c r="H44" s="293">
        <v>1.0250937637546507E-2</v>
      </c>
      <c r="I44" s="293">
        <v>4.0590240307526004E-2</v>
      </c>
    </row>
    <row r="45" spans="1:9" ht="13" customHeight="1">
      <c r="A45" s="287">
        <v>206</v>
      </c>
      <c r="B45" s="288" t="s">
        <v>217</v>
      </c>
      <c r="C45" s="282">
        <v>186201313</v>
      </c>
      <c r="D45" s="282">
        <v>89833408</v>
      </c>
      <c r="E45" s="282">
        <v>35012647</v>
      </c>
      <c r="F45" s="291">
        <v>61355258</v>
      </c>
      <c r="G45" s="282">
        <v>3177509</v>
      </c>
      <c r="H45" s="293">
        <v>1.7064911889208858E-2</v>
      </c>
      <c r="I45" s="293">
        <v>5.1788699185324916E-2</v>
      </c>
    </row>
    <row r="46" spans="1:9" ht="13" customHeight="1">
      <c r="A46" s="287">
        <v>175</v>
      </c>
      <c r="B46" s="288" t="s">
        <v>213</v>
      </c>
      <c r="C46" s="282">
        <v>1013350417</v>
      </c>
      <c r="D46" s="282">
        <v>141259</v>
      </c>
      <c r="E46" s="282">
        <v>579912490</v>
      </c>
      <c r="F46" s="291">
        <v>433296668</v>
      </c>
      <c r="G46" s="282">
        <v>5414093</v>
      </c>
      <c r="H46" s="293">
        <v>5.3427648611704273E-3</v>
      </c>
      <c r="I46" s="293">
        <v>1.2495118010000483E-2</v>
      </c>
    </row>
    <row r="47" spans="1:9" ht="13" customHeight="1">
      <c r="A47" s="287">
        <v>207</v>
      </c>
      <c r="B47" s="288" t="s">
        <v>338</v>
      </c>
      <c r="C47" s="282">
        <v>1505656901</v>
      </c>
      <c r="D47" s="282">
        <v>765918268</v>
      </c>
      <c r="E47" s="282">
        <v>272092012</v>
      </c>
      <c r="F47" s="291">
        <v>467646621</v>
      </c>
      <c r="G47" s="282">
        <v>14089099</v>
      </c>
      <c r="H47" s="293">
        <v>9.3574432466271406E-3</v>
      </c>
      <c r="I47" s="293">
        <v>3.0127661288073329E-2</v>
      </c>
    </row>
    <row r="48" spans="1:9" ht="13" customHeight="1">
      <c r="A48" s="287">
        <v>132</v>
      </c>
      <c r="B48" s="288" t="s">
        <v>209</v>
      </c>
      <c r="C48" s="282">
        <v>1058605364</v>
      </c>
      <c r="D48" s="282">
        <v>470175710</v>
      </c>
      <c r="E48" s="282">
        <v>292186525</v>
      </c>
      <c r="F48" s="292">
        <v>296243129</v>
      </c>
      <c r="G48" s="282">
        <v>11828775</v>
      </c>
      <c r="H48" s="293">
        <v>1.1173923165573531E-2</v>
      </c>
      <c r="I48" s="293">
        <v>3.9929280520123053E-2</v>
      </c>
    </row>
    <row r="49" spans="1:10" ht="13" customHeight="1">
      <c r="A49" s="287">
        <v>142</v>
      </c>
      <c r="B49" s="288" t="s">
        <v>335</v>
      </c>
      <c r="C49" s="282">
        <v>3387739304</v>
      </c>
      <c r="D49" s="282">
        <v>1806048239</v>
      </c>
      <c r="E49" s="282">
        <v>497671898</v>
      </c>
      <c r="F49" s="291">
        <v>1084019167</v>
      </c>
      <c r="G49" s="282">
        <v>14664567</v>
      </c>
      <c r="H49" s="293">
        <v>4.3287176739618448E-3</v>
      </c>
      <c r="I49" s="293">
        <v>1.3527959141703995E-2</v>
      </c>
    </row>
    <row r="50" spans="1:10" ht="13" customHeight="1">
      <c r="A50" s="287">
        <v>138</v>
      </c>
      <c r="B50" s="288" t="s">
        <v>219</v>
      </c>
      <c r="C50" s="282">
        <v>1004284197</v>
      </c>
      <c r="D50" s="282">
        <v>479819527</v>
      </c>
      <c r="E50" s="282">
        <v>190871515</v>
      </c>
      <c r="F50" s="291">
        <v>333593155</v>
      </c>
      <c r="G50" s="282">
        <v>25040039</v>
      </c>
      <c r="H50" s="293">
        <v>2.4933220172934773E-2</v>
      </c>
      <c r="I50" s="293">
        <v>7.5061609102860638E-2</v>
      </c>
    </row>
    <row r="51" spans="1:10" ht="13" customHeight="1">
      <c r="A51" s="287">
        <v>145</v>
      </c>
      <c r="B51" s="288" t="s">
        <v>216</v>
      </c>
      <c r="C51" s="282">
        <v>2051925674</v>
      </c>
      <c r="D51" s="282">
        <v>1138891323</v>
      </c>
      <c r="E51" s="282">
        <v>359973164</v>
      </c>
      <c r="F51" s="291">
        <v>553061187</v>
      </c>
      <c r="G51" s="292">
        <v>28243112</v>
      </c>
      <c r="H51" s="293">
        <v>1.3764198361504588E-2</v>
      </c>
      <c r="I51" s="293">
        <v>5.1066884937633492E-2</v>
      </c>
    </row>
    <row r="52" spans="1:10" ht="13" customHeight="1">
      <c r="A52" s="287">
        <v>32</v>
      </c>
      <c r="B52" s="288" t="s">
        <v>210</v>
      </c>
      <c r="C52" s="282">
        <v>3721390258</v>
      </c>
      <c r="D52" s="282">
        <v>1741542624</v>
      </c>
      <c r="E52" s="282">
        <v>810358505</v>
      </c>
      <c r="F52" s="291">
        <v>1169489129</v>
      </c>
      <c r="G52" s="292">
        <v>32401108</v>
      </c>
      <c r="H52" s="293">
        <v>8.7067213470412644E-3</v>
      </c>
      <c r="I52" s="293">
        <v>2.770535201785531E-2</v>
      </c>
    </row>
    <row r="53" spans="1:10" ht="13" customHeight="1">
      <c r="A53" s="287">
        <v>84</v>
      </c>
      <c r="B53" s="288" t="s">
        <v>218</v>
      </c>
      <c r="C53" s="282">
        <v>3035898021</v>
      </c>
      <c r="D53" s="282">
        <v>1472102315</v>
      </c>
      <c r="E53" s="282">
        <v>593039535</v>
      </c>
      <c r="F53" s="291">
        <v>970756171</v>
      </c>
      <c r="G53" s="282">
        <v>54127223</v>
      </c>
      <c r="H53" s="293">
        <v>1.7829064950663571E-2</v>
      </c>
      <c r="I53" s="293">
        <v>5.5757794404996883E-2</v>
      </c>
    </row>
    <row r="54" spans="1:10" ht="13" customHeight="1">
      <c r="A54" s="287">
        <v>81</v>
      </c>
      <c r="B54" s="288" t="s">
        <v>212</v>
      </c>
      <c r="C54" s="282">
        <v>2475366016</v>
      </c>
      <c r="D54" s="282">
        <v>1087616316</v>
      </c>
      <c r="E54" s="282">
        <v>548402477</v>
      </c>
      <c r="F54" s="291">
        <v>839347223</v>
      </c>
      <c r="G54" s="282">
        <v>38619167</v>
      </c>
      <c r="H54" s="293">
        <v>1.5601396621904661E-2</v>
      </c>
      <c r="I54" s="293">
        <v>4.6010954634444531E-2</v>
      </c>
    </row>
    <row r="55" spans="1:10" ht="13" customHeight="1">
      <c r="A55" s="287">
        <v>176</v>
      </c>
      <c r="B55" s="288" t="s">
        <v>214</v>
      </c>
      <c r="C55" s="282">
        <v>4209121745</v>
      </c>
      <c r="D55" s="282">
        <v>1741604209</v>
      </c>
      <c r="E55" s="282">
        <v>1045978071</v>
      </c>
      <c r="F55" s="291">
        <v>1421539465</v>
      </c>
      <c r="G55" s="282">
        <v>69935238</v>
      </c>
      <c r="H55" s="293">
        <v>1.6615161603029376E-2</v>
      </c>
      <c r="I55" s="293">
        <v>4.9196831830483158E-2</v>
      </c>
    </row>
    <row r="56" spans="1:10" ht="13" customHeight="1">
      <c r="A56" s="333"/>
      <c r="B56" s="334" t="s">
        <v>29</v>
      </c>
      <c r="C56" s="301">
        <f>SUM(C31:C55)</f>
        <v>26895038239</v>
      </c>
      <c r="D56" s="301">
        <f>SUM(D31:D55)</f>
        <v>12441553518</v>
      </c>
      <c r="E56" s="301">
        <f>SUM(E31:E55)</f>
        <v>5783667866</v>
      </c>
      <c r="F56" s="301">
        <f>SUM(F31:F55)</f>
        <v>8690923204</v>
      </c>
      <c r="G56" s="301">
        <f>SUM(G31:G55)</f>
        <v>316245476</v>
      </c>
      <c r="H56" s="302">
        <f t="shared" ref="H56" si="2">G56/C56</f>
        <v>1.1758506278731304E-2</v>
      </c>
      <c r="I56" s="302">
        <f t="shared" ref="I56" si="3">G56/F56</f>
        <v>3.6388018692242952E-2</v>
      </c>
    </row>
    <row r="57" spans="1:10" ht="13">
      <c r="A57" s="362"/>
      <c r="B57" s="367"/>
      <c r="C57" s="368"/>
      <c r="D57" s="368"/>
      <c r="E57" s="368"/>
      <c r="F57" s="368"/>
      <c r="G57" s="368"/>
      <c r="H57" s="368"/>
      <c r="I57" s="368"/>
    </row>
    <row r="58" spans="1:10" ht="15.5">
      <c r="A58" s="362"/>
      <c r="B58" s="364" t="s">
        <v>178</v>
      </c>
      <c r="C58" s="364"/>
      <c r="D58" s="364"/>
      <c r="E58" s="364"/>
      <c r="F58" s="364"/>
      <c r="G58" s="364"/>
      <c r="H58" s="364"/>
      <c r="I58" s="364"/>
    </row>
    <row r="59" spans="1:10" ht="15.5">
      <c r="A59" s="308"/>
      <c r="B59" s="370" t="s">
        <v>397</v>
      </c>
      <c r="C59" s="371"/>
      <c r="D59" s="371"/>
      <c r="E59" s="371"/>
      <c r="F59" s="371"/>
      <c r="G59" s="371"/>
      <c r="H59" s="371"/>
      <c r="I59" s="372"/>
    </row>
    <row r="60" spans="1:10" ht="20" customHeight="1">
      <c r="A60" s="335"/>
      <c r="B60" s="369" t="s">
        <v>180</v>
      </c>
      <c r="C60" s="369"/>
      <c r="D60" s="369"/>
      <c r="E60" s="369"/>
      <c r="F60" s="369"/>
      <c r="G60" s="369"/>
      <c r="H60" s="369"/>
      <c r="I60" s="369"/>
    </row>
    <row r="61" spans="1:10" ht="115" customHeight="1">
      <c r="A61" s="336" t="s">
        <v>181</v>
      </c>
      <c r="B61" s="336" t="s">
        <v>182</v>
      </c>
      <c r="C61" s="337" t="s">
        <v>183</v>
      </c>
      <c r="D61" s="337" t="s">
        <v>184</v>
      </c>
      <c r="E61" s="337" t="s">
        <v>185</v>
      </c>
      <c r="F61" s="337" t="s">
        <v>186</v>
      </c>
      <c r="G61" s="336" t="s">
        <v>187</v>
      </c>
      <c r="H61" s="337" t="s">
        <v>280</v>
      </c>
      <c r="I61" s="337" t="s">
        <v>189</v>
      </c>
    </row>
    <row r="62" spans="1:10" ht="13" customHeight="1">
      <c r="A62" s="312"/>
      <c r="B62" s="338" t="s">
        <v>376</v>
      </c>
      <c r="C62" s="339"/>
      <c r="D62" s="339"/>
      <c r="E62" s="339"/>
      <c r="F62" s="339"/>
      <c r="G62" s="339"/>
      <c r="H62" s="340"/>
      <c r="I62" s="340"/>
      <c r="J62" s="327"/>
    </row>
    <row r="63" spans="1:10" ht="13" customHeight="1">
      <c r="A63" s="287">
        <v>925</v>
      </c>
      <c r="B63" s="288" t="s">
        <v>412</v>
      </c>
      <c r="C63" s="285">
        <v>55700549</v>
      </c>
      <c r="D63" s="285">
        <v>5720735</v>
      </c>
      <c r="E63" s="285">
        <v>9932687</v>
      </c>
      <c r="F63" s="291">
        <v>37255779</v>
      </c>
      <c r="G63" s="285">
        <v>515136</v>
      </c>
      <c r="H63" s="293">
        <v>9.2483109995917627E-3</v>
      </c>
      <c r="I63" s="293">
        <v>1.3827009227212778E-2</v>
      </c>
    </row>
    <row r="64" spans="1:10" ht="13" customHeight="1">
      <c r="A64" s="287">
        <v>928</v>
      </c>
      <c r="B64" s="288" t="s">
        <v>414</v>
      </c>
      <c r="C64" s="282">
        <v>84090253</v>
      </c>
      <c r="D64" s="282">
        <v>21356535</v>
      </c>
      <c r="E64" s="282">
        <v>44466544</v>
      </c>
      <c r="F64" s="291">
        <v>18447945</v>
      </c>
      <c r="G64" s="282">
        <v>109223</v>
      </c>
      <c r="H64" s="293">
        <v>1.2052586100876448E-3</v>
      </c>
      <c r="I64" s="293">
        <v>5.9206052489857268E-3</v>
      </c>
    </row>
    <row r="65" spans="1:9" ht="13" customHeight="1">
      <c r="A65" s="287">
        <v>96</v>
      </c>
      <c r="B65" s="288" t="s">
        <v>37</v>
      </c>
      <c r="C65" s="282">
        <v>35761490</v>
      </c>
      <c r="D65" s="282">
        <v>12730169</v>
      </c>
      <c r="E65" s="282">
        <v>7986250</v>
      </c>
      <c r="F65" s="291">
        <v>15045071</v>
      </c>
      <c r="G65" s="282">
        <v>92770</v>
      </c>
      <c r="H65" s="293">
        <v>2.5941312847982565E-3</v>
      </c>
      <c r="I65" s="293">
        <v>6.166139063085844E-3</v>
      </c>
    </row>
    <row r="66" spans="1:9" ht="13" customHeight="1">
      <c r="A66" s="287">
        <v>79</v>
      </c>
      <c r="B66" s="288" t="s">
        <v>402</v>
      </c>
      <c r="C66" s="285">
        <v>50785732</v>
      </c>
      <c r="D66" s="285">
        <v>30340974</v>
      </c>
      <c r="E66" s="285">
        <v>9708348</v>
      </c>
      <c r="F66" s="291">
        <v>10736410</v>
      </c>
      <c r="G66" s="285">
        <v>262718</v>
      </c>
      <c r="H66" s="293">
        <v>5.1730671126291924E-3</v>
      </c>
      <c r="I66" s="293">
        <v>2.4469818123562716E-2</v>
      </c>
    </row>
    <row r="67" spans="1:9" ht="13" customHeight="1">
      <c r="A67" s="287">
        <v>173</v>
      </c>
      <c r="B67" s="288" t="s">
        <v>317</v>
      </c>
      <c r="C67" s="282">
        <v>51155005</v>
      </c>
      <c r="D67" s="282">
        <v>23779266</v>
      </c>
      <c r="E67" s="282">
        <v>10082180</v>
      </c>
      <c r="F67" s="291">
        <v>17293559</v>
      </c>
      <c r="G67" s="282">
        <v>718583</v>
      </c>
      <c r="H67" s="293">
        <v>1.4047168991577657E-2</v>
      </c>
      <c r="I67" s="293">
        <v>4.1552059931677453E-2</v>
      </c>
    </row>
    <row r="68" spans="1:9" ht="13" customHeight="1">
      <c r="A68" s="287">
        <v>8</v>
      </c>
      <c r="B68" s="288" t="s">
        <v>398</v>
      </c>
      <c r="C68" s="282">
        <v>48123949</v>
      </c>
      <c r="D68" s="282">
        <v>23042995</v>
      </c>
      <c r="E68" s="282">
        <v>12624317</v>
      </c>
      <c r="F68" s="291">
        <v>12456637</v>
      </c>
      <c r="G68" s="282">
        <v>508938</v>
      </c>
      <c r="H68" s="293">
        <v>1.0575566024309434E-2</v>
      </c>
      <c r="I68" s="293">
        <v>4.0856773782522525E-2</v>
      </c>
    </row>
    <row r="69" spans="1:9" ht="13" customHeight="1">
      <c r="A69" s="287">
        <v>56</v>
      </c>
      <c r="B69" s="288" t="s">
        <v>100</v>
      </c>
      <c r="C69" s="285">
        <v>43431373</v>
      </c>
      <c r="D69" s="285">
        <v>22293071</v>
      </c>
      <c r="E69" s="285">
        <v>8946694</v>
      </c>
      <c r="F69" s="291">
        <v>12191608</v>
      </c>
      <c r="G69" s="285">
        <v>1131791</v>
      </c>
      <c r="H69" s="293">
        <v>2.6059295891935078E-2</v>
      </c>
      <c r="I69" s="293">
        <v>9.2833611448137107E-2</v>
      </c>
    </row>
    <row r="70" spans="1:9" ht="13" customHeight="1">
      <c r="A70" s="287">
        <v>63</v>
      </c>
      <c r="B70" s="288" t="s">
        <v>31</v>
      </c>
      <c r="C70" s="282">
        <v>390551860</v>
      </c>
      <c r="D70" s="282">
        <v>197663039</v>
      </c>
      <c r="E70" s="282">
        <v>98232708</v>
      </c>
      <c r="F70" s="291">
        <v>94656113</v>
      </c>
      <c r="G70" s="282">
        <v>1218563</v>
      </c>
      <c r="H70" s="293">
        <v>3.1201054835585727E-3</v>
      </c>
      <c r="I70" s="293">
        <v>1.2873579543668775E-2</v>
      </c>
    </row>
    <row r="71" spans="1:9" ht="13" customHeight="1">
      <c r="A71" s="287">
        <v>186</v>
      </c>
      <c r="B71" s="288" t="s">
        <v>171</v>
      </c>
      <c r="C71" s="282">
        <v>153620727</v>
      </c>
      <c r="D71" s="282">
        <v>61069954</v>
      </c>
      <c r="E71" s="282">
        <v>43265291</v>
      </c>
      <c r="F71" s="291">
        <v>49285482</v>
      </c>
      <c r="G71" s="282">
        <v>2159557</v>
      </c>
      <c r="H71" s="293">
        <v>1.4057718917057331E-2</v>
      </c>
      <c r="I71" s="293">
        <v>4.3817305063588503E-2</v>
      </c>
    </row>
    <row r="72" spans="1:9" ht="13" customHeight="1">
      <c r="A72" s="287">
        <v>197</v>
      </c>
      <c r="B72" s="288" t="s">
        <v>364</v>
      </c>
      <c r="C72" s="282">
        <v>691549137</v>
      </c>
      <c r="D72" s="282">
        <v>334144495</v>
      </c>
      <c r="E72" s="282">
        <v>134366780</v>
      </c>
      <c r="F72" s="291">
        <v>223037862</v>
      </c>
      <c r="G72" s="282">
        <v>5068137</v>
      </c>
      <c r="H72" s="293">
        <v>7.328672293607388E-3</v>
      </c>
      <c r="I72" s="293">
        <v>2.2723213693646327E-2</v>
      </c>
    </row>
    <row r="73" spans="1:9" ht="13" customHeight="1">
      <c r="A73" s="287">
        <v>152</v>
      </c>
      <c r="B73" s="288" t="s">
        <v>32</v>
      </c>
      <c r="C73" s="282">
        <v>305503916</v>
      </c>
      <c r="D73" s="282">
        <v>139002632</v>
      </c>
      <c r="E73" s="282">
        <v>88147219</v>
      </c>
      <c r="F73" s="291">
        <v>78354065</v>
      </c>
      <c r="G73" s="282">
        <v>4024117</v>
      </c>
      <c r="H73" s="293">
        <v>1.3172063562026486E-2</v>
      </c>
      <c r="I73" s="293">
        <v>5.1358113966390895E-2</v>
      </c>
    </row>
    <row r="74" spans="1:9" ht="13" customHeight="1">
      <c r="A74" s="287">
        <v>191</v>
      </c>
      <c r="B74" s="288" t="s">
        <v>225</v>
      </c>
      <c r="C74" s="282">
        <v>1025217846</v>
      </c>
      <c r="D74" s="282">
        <v>563911697</v>
      </c>
      <c r="E74" s="282">
        <v>198677706</v>
      </c>
      <c r="F74" s="291">
        <v>262628443</v>
      </c>
      <c r="G74" s="282">
        <v>19919022</v>
      </c>
      <c r="H74" s="293">
        <v>1.9429062884260405E-2</v>
      </c>
      <c r="I74" s="293">
        <v>7.5844877167398045E-2</v>
      </c>
    </row>
    <row r="75" spans="1:9" ht="13" customHeight="1">
      <c r="A75" s="287">
        <v>26</v>
      </c>
      <c r="B75" s="288" t="s">
        <v>223</v>
      </c>
      <c r="C75" s="282">
        <v>1037824169</v>
      </c>
      <c r="D75" s="282">
        <v>516653234</v>
      </c>
      <c r="E75" s="282">
        <v>246740029</v>
      </c>
      <c r="F75" s="291">
        <v>274430906</v>
      </c>
      <c r="G75" s="282">
        <v>14929844</v>
      </c>
      <c r="H75" s="293">
        <v>1.4385716237834118E-2</v>
      </c>
      <c r="I75" s="293">
        <v>5.4402925011660309E-2</v>
      </c>
    </row>
    <row r="76" spans="1:9" ht="13" customHeight="1">
      <c r="A76" s="287">
        <v>208</v>
      </c>
      <c r="B76" s="288" t="s">
        <v>222</v>
      </c>
      <c r="C76" s="285">
        <v>1321569554</v>
      </c>
      <c r="D76" s="285">
        <v>572272923</v>
      </c>
      <c r="E76" s="285">
        <v>283177679</v>
      </c>
      <c r="F76" s="291">
        <v>466118952</v>
      </c>
      <c r="G76" s="285">
        <v>15938877</v>
      </c>
      <c r="H76" s="293">
        <v>1.2060566128931872E-2</v>
      </c>
      <c r="I76" s="293">
        <v>3.4194870068273903E-2</v>
      </c>
    </row>
    <row r="77" spans="1:9" ht="13" customHeight="1">
      <c r="A77" s="287">
        <v>159</v>
      </c>
      <c r="B77" s="288" t="s">
        <v>226</v>
      </c>
      <c r="C77" s="282">
        <v>2354789287</v>
      </c>
      <c r="D77" s="282">
        <v>1329470873</v>
      </c>
      <c r="E77" s="282">
        <v>374732059</v>
      </c>
      <c r="F77" s="291">
        <v>650586355</v>
      </c>
      <c r="G77" s="282">
        <v>32488793</v>
      </c>
      <c r="H77" s="293">
        <v>1.3796900291401742E-2</v>
      </c>
      <c r="I77" s="293">
        <v>4.9937710421239928E-2</v>
      </c>
    </row>
    <row r="78" spans="1:9" ht="13" customHeight="1">
      <c r="A78" s="287">
        <v>170</v>
      </c>
      <c r="B78" s="288" t="s">
        <v>224</v>
      </c>
      <c r="C78" s="282">
        <v>2654177753</v>
      </c>
      <c r="D78" s="282">
        <v>1380339591</v>
      </c>
      <c r="E78" s="282">
        <v>495480449</v>
      </c>
      <c r="F78" s="291">
        <v>778357713</v>
      </c>
      <c r="G78" s="282">
        <v>37294861</v>
      </c>
      <c r="H78" s="293">
        <v>1.4051380303314598E-2</v>
      </c>
      <c r="I78" s="293">
        <v>4.7914808804624773E-2</v>
      </c>
    </row>
    <row r="79" spans="1:9" ht="13" customHeight="1">
      <c r="A79" s="326"/>
      <c r="B79" s="341" t="s">
        <v>38</v>
      </c>
      <c r="C79" s="301">
        <f>SUM(C63:C78)</f>
        <v>10303852600</v>
      </c>
      <c r="D79" s="301">
        <f>SUM(D63:D78)</f>
        <v>5233792183</v>
      </c>
      <c r="E79" s="301">
        <f>SUM(E63:E78)</f>
        <v>2066566940</v>
      </c>
      <c r="F79" s="301">
        <f>SUM(F63:F78)</f>
        <v>3000882900</v>
      </c>
      <c r="G79" s="301">
        <f>SUM(G63:G78)</f>
        <v>136380930</v>
      </c>
      <c r="H79" s="302">
        <f t="shared" ref="H79" si="4">G79/C79</f>
        <v>1.3235916243599991E-2</v>
      </c>
      <c r="I79" s="302">
        <f t="shared" ref="I79" si="5">G79/F79</f>
        <v>4.54469349670392E-2</v>
      </c>
    </row>
    <row r="80" spans="1:9" ht="13" customHeight="1">
      <c r="A80" s="342"/>
      <c r="B80" s="343"/>
      <c r="C80" s="344"/>
      <c r="D80" s="344"/>
      <c r="E80" s="344"/>
      <c r="F80" s="344"/>
      <c r="G80" s="344"/>
      <c r="H80" s="343"/>
      <c r="I80" s="343"/>
    </row>
    <row r="81" spans="1:10" ht="13" customHeight="1">
      <c r="A81" s="326"/>
      <c r="B81" s="345" t="s">
        <v>366</v>
      </c>
      <c r="C81" s="303"/>
      <c r="D81" s="303"/>
      <c r="E81" s="303"/>
      <c r="F81" s="303"/>
      <c r="G81" s="303"/>
      <c r="H81" s="327"/>
      <c r="I81" s="327"/>
      <c r="J81" s="327"/>
    </row>
    <row r="82" spans="1:10" ht="13" customHeight="1">
      <c r="A82" s="287">
        <v>107</v>
      </c>
      <c r="B82" s="288" t="s">
        <v>48</v>
      </c>
      <c r="C82" s="285">
        <v>50556794</v>
      </c>
      <c r="D82" s="285">
        <v>18735957</v>
      </c>
      <c r="E82" s="285">
        <v>8142045</v>
      </c>
      <c r="F82" s="291">
        <v>23678792</v>
      </c>
      <c r="G82" s="285">
        <v>469544</v>
      </c>
      <c r="H82" s="293">
        <v>9.2874560044293956E-3</v>
      </c>
      <c r="I82" s="293">
        <v>1.9829727800303325E-2</v>
      </c>
    </row>
    <row r="83" spans="1:10" ht="13" customHeight="1">
      <c r="A83" s="287">
        <v>45</v>
      </c>
      <c r="B83" s="298" t="s">
        <v>40</v>
      </c>
      <c r="C83" s="285">
        <v>26976683</v>
      </c>
      <c r="D83" s="285">
        <v>11027847</v>
      </c>
      <c r="E83" s="285">
        <v>6149021</v>
      </c>
      <c r="F83" s="291">
        <v>9799815</v>
      </c>
      <c r="G83" s="285">
        <v>109720</v>
      </c>
      <c r="H83" s="293">
        <v>4.0672161214186341E-3</v>
      </c>
      <c r="I83" s="293">
        <v>1.1196129722857013E-2</v>
      </c>
    </row>
    <row r="84" spans="1:10" ht="13" customHeight="1">
      <c r="A84" s="287">
        <v>915</v>
      </c>
      <c r="B84" s="288" t="s">
        <v>411</v>
      </c>
      <c r="C84" s="285">
        <v>34245216</v>
      </c>
      <c r="D84" s="285">
        <v>5351477</v>
      </c>
      <c r="E84" s="285">
        <v>1096526</v>
      </c>
      <c r="F84" s="291">
        <v>27797213</v>
      </c>
      <c r="G84" s="285">
        <v>37126</v>
      </c>
      <c r="H84" s="293">
        <v>1.0841222318469243E-3</v>
      </c>
      <c r="I84" s="293">
        <v>1.3356015223540576E-3</v>
      </c>
    </row>
    <row r="85" spans="1:10" ht="13" customHeight="1">
      <c r="A85" s="287">
        <v>129</v>
      </c>
      <c r="B85" s="288" t="s">
        <v>50</v>
      </c>
      <c r="C85" s="285">
        <v>17596308</v>
      </c>
      <c r="D85" s="285">
        <v>4074409</v>
      </c>
      <c r="E85" s="285">
        <v>5173708</v>
      </c>
      <c r="F85" s="291">
        <v>8348191</v>
      </c>
      <c r="G85" s="285">
        <v>267809</v>
      </c>
      <c r="H85" s="293">
        <v>1.5219613114296477E-2</v>
      </c>
      <c r="I85" s="293">
        <v>3.2079884132981622E-2</v>
      </c>
    </row>
    <row r="86" spans="1:10" ht="13" customHeight="1">
      <c r="A86" s="287">
        <v>150</v>
      </c>
      <c r="B86" s="288" t="s">
        <v>41</v>
      </c>
      <c r="C86" s="282">
        <v>57863239</v>
      </c>
      <c r="D86" s="282">
        <v>18238629</v>
      </c>
      <c r="E86" s="282">
        <v>13352705</v>
      </c>
      <c r="F86" s="291">
        <v>26271905</v>
      </c>
      <c r="G86" s="282">
        <v>290218</v>
      </c>
      <c r="H86" s="293">
        <v>5.0155851109544699E-3</v>
      </c>
      <c r="I86" s="293">
        <v>1.1046705596720146E-2</v>
      </c>
    </row>
    <row r="87" spans="1:10" ht="13" customHeight="1">
      <c r="A87" s="287">
        <v>158</v>
      </c>
      <c r="B87" s="288" t="s">
        <v>102</v>
      </c>
      <c r="C87" s="282">
        <v>31730760</v>
      </c>
      <c r="D87" s="282">
        <v>12672960</v>
      </c>
      <c r="E87" s="282">
        <v>4569358</v>
      </c>
      <c r="F87" s="291">
        <v>14488442</v>
      </c>
      <c r="G87" s="282">
        <v>173868</v>
      </c>
      <c r="H87" s="293">
        <v>5.4794779576663151E-3</v>
      </c>
      <c r="I87" s="293">
        <v>1.2000462161493969E-2</v>
      </c>
    </row>
    <row r="88" spans="1:10" ht="13" customHeight="1">
      <c r="A88" s="287">
        <v>165</v>
      </c>
      <c r="B88" s="288" t="s">
        <v>406</v>
      </c>
      <c r="C88" s="282">
        <v>37248598</v>
      </c>
      <c r="D88" s="282">
        <v>11109285</v>
      </c>
      <c r="E88" s="282">
        <v>10663366</v>
      </c>
      <c r="F88" s="291">
        <v>15475947</v>
      </c>
      <c r="G88" s="282">
        <v>363883</v>
      </c>
      <c r="H88" s="293">
        <v>9.7690388239578835E-3</v>
      </c>
      <c r="I88" s="293">
        <v>2.3512809910760227E-2</v>
      </c>
    </row>
    <row r="89" spans="1:10" ht="13" customHeight="1">
      <c r="A89" s="287">
        <v>23</v>
      </c>
      <c r="B89" s="288" t="s">
        <v>173</v>
      </c>
      <c r="C89" s="282">
        <v>22056942</v>
      </c>
      <c r="D89" s="282">
        <v>9027564</v>
      </c>
      <c r="E89" s="282">
        <v>5793089</v>
      </c>
      <c r="F89" s="291">
        <v>7236289</v>
      </c>
      <c r="G89" s="282">
        <v>388410</v>
      </c>
      <c r="H89" s="293">
        <v>1.7609422013260042E-2</v>
      </c>
      <c r="I89" s="293">
        <v>5.3675302354563227E-2</v>
      </c>
    </row>
    <row r="90" spans="1:10" ht="13" customHeight="1">
      <c r="A90" s="294">
        <v>199</v>
      </c>
      <c r="B90" s="295" t="s">
        <v>319</v>
      </c>
      <c r="C90" s="282">
        <v>207339297</v>
      </c>
      <c r="D90" s="282">
        <v>57565405</v>
      </c>
      <c r="E90" s="282">
        <v>85473693</v>
      </c>
      <c r="F90" s="291">
        <v>64300199</v>
      </c>
      <c r="G90" s="282">
        <v>1263807</v>
      </c>
      <c r="H90" s="293">
        <v>6.0953568295353099E-3</v>
      </c>
      <c r="I90" s="293">
        <v>1.9654791426073192E-2</v>
      </c>
    </row>
    <row r="91" spans="1:10" ht="13" customHeight="1">
      <c r="A91" s="287">
        <v>140</v>
      </c>
      <c r="B91" s="288" t="s">
        <v>119</v>
      </c>
      <c r="C91" s="282">
        <v>213492081</v>
      </c>
      <c r="D91" s="282">
        <v>93256757</v>
      </c>
      <c r="E91" s="282">
        <v>38738277</v>
      </c>
      <c r="F91" s="291">
        <v>81497047</v>
      </c>
      <c r="G91" s="282">
        <v>1235660</v>
      </c>
      <c r="H91" s="293">
        <v>5.7878493394797155E-3</v>
      </c>
      <c r="I91" s="293">
        <v>1.5162021760125861E-2</v>
      </c>
    </row>
    <row r="92" spans="1:10" ht="13" customHeight="1">
      <c r="A92" s="287">
        <v>147</v>
      </c>
      <c r="B92" s="288" t="s">
        <v>47</v>
      </c>
      <c r="C92" s="282">
        <v>84579754</v>
      </c>
      <c r="D92" s="282">
        <v>31917668</v>
      </c>
      <c r="E92" s="282">
        <v>26726266</v>
      </c>
      <c r="F92" s="291">
        <v>25935820</v>
      </c>
      <c r="G92" s="282">
        <v>2342866</v>
      </c>
      <c r="H92" s="293">
        <v>2.7700080565379748E-2</v>
      </c>
      <c r="I92" s="293">
        <v>9.0333214835698269E-2</v>
      </c>
    </row>
    <row r="93" spans="1:10" ht="13" customHeight="1">
      <c r="A93" s="294">
        <v>198</v>
      </c>
      <c r="B93" s="346" t="s">
        <v>301</v>
      </c>
      <c r="C93" s="292">
        <v>285059315</v>
      </c>
      <c r="D93" s="292">
        <v>115600495</v>
      </c>
      <c r="E93" s="292">
        <v>92721499</v>
      </c>
      <c r="F93" s="291">
        <v>76737321</v>
      </c>
      <c r="G93" s="282">
        <v>3753852</v>
      </c>
      <c r="H93" s="293">
        <v>1.3168669825786959E-2</v>
      </c>
      <c r="I93" s="293">
        <v>4.8918205002230923E-2</v>
      </c>
    </row>
    <row r="94" spans="1:10" ht="13" customHeight="1">
      <c r="A94" s="287">
        <v>78</v>
      </c>
      <c r="B94" s="288" t="s">
        <v>51</v>
      </c>
      <c r="C94" s="282">
        <v>392752943</v>
      </c>
      <c r="D94" s="282">
        <v>141251095</v>
      </c>
      <c r="E94" s="282">
        <v>118213826</v>
      </c>
      <c r="F94" s="291">
        <v>133288022</v>
      </c>
      <c r="G94" s="282">
        <v>2994727</v>
      </c>
      <c r="H94" s="293">
        <v>7.6249638694623357E-3</v>
      </c>
      <c r="I94" s="293">
        <v>2.2468087942665995E-2</v>
      </c>
    </row>
    <row r="95" spans="1:10" ht="13" customHeight="1">
      <c r="A95" s="287">
        <v>22</v>
      </c>
      <c r="B95" s="288" t="s">
        <v>399</v>
      </c>
      <c r="C95" s="285">
        <v>291660060</v>
      </c>
      <c r="D95" s="285">
        <v>104814232</v>
      </c>
      <c r="E95" s="285">
        <v>4230965</v>
      </c>
      <c r="F95" s="291">
        <v>182614863</v>
      </c>
      <c r="G95" s="285">
        <v>3646034</v>
      </c>
      <c r="H95" s="293">
        <v>1.2500971164855414E-2</v>
      </c>
      <c r="I95" s="293">
        <v>1.9965702353592105E-2</v>
      </c>
    </row>
    <row r="96" spans="1:10" ht="13" customHeight="1">
      <c r="A96" s="287">
        <v>46</v>
      </c>
      <c r="B96" s="288" t="s">
        <v>321</v>
      </c>
      <c r="C96" s="282">
        <v>255423651</v>
      </c>
      <c r="D96" s="282">
        <v>77868754</v>
      </c>
      <c r="E96" s="282">
        <v>79117786</v>
      </c>
      <c r="F96" s="291">
        <v>98437111</v>
      </c>
      <c r="G96" s="282">
        <v>4347939</v>
      </c>
      <c r="H96" s="293">
        <v>1.7022460461188851E-2</v>
      </c>
      <c r="I96" s="293">
        <v>4.4169713595109468E-2</v>
      </c>
    </row>
    <row r="97" spans="1:9" ht="13" customHeight="1">
      <c r="A97" s="287">
        <v>205</v>
      </c>
      <c r="B97" s="288" t="s">
        <v>232</v>
      </c>
      <c r="C97" s="282">
        <v>620743745</v>
      </c>
      <c r="D97" s="282">
        <v>268051204</v>
      </c>
      <c r="E97" s="282">
        <v>119470817</v>
      </c>
      <c r="F97" s="291">
        <v>233221724</v>
      </c>
      <c r="G97" s="282">
        <v>6154679</v>
      </c>
      <c r="H97" s="293">
        <v>9.9150076816319748E-3</v>
      </c>
      <c r="I97" s="293">
        <v>2.6389818643138063E-2</v>
      </c>
    </row>
    <row r="98" spans="1:9" ht="13" customHeight="1">
      <c r="A98" s="287">
        <v>39</v>
      </c>
      <c r="B98" s="288" t="s">
        <v>400</v>
      </c>
      <c r="C98" s="283">
        <v>639908552</v>
      </c>
      <c r="D98" s="283">
        <v>262312010</v>
      </c>
      <c r="E98" s="283">
        <v>169370973</v>
      </c>
      <c r="F98" s="291">
        <v>208225569</v>
      </c>
      <c r="G98" s="282">
        <v>5338754</v>
      </c>
      <c r="H98" s="293">
        <v>8.3429952347316028E-3</v>
      </c>
      <c r="I98" s="293">
        <v>2.5639281600426316E-2</v>
      </c>
    </row>
    <row r="99" spans="1:9" ht="13" customHeight="1">
      <c r="A99" s="287">
        <v>168</v>
      </c>
      <c r="B99" s="288" t="s">
        <v>407</v>
      </c>
      <c r="C99" s="282">
        <v>1403701000</v>
      </c>
      <c r="D99" s="282">
        <v>766988918</v>
      </c>
      <c r="E99" s="282">
        <v>242403152</v>
      </c>
      <c r="F99" s="291">
        <v>394308930</v>
      </c>
      <c r="G99" s="282">
        <v>11766243</v>
      </c>
      <c r="H99" s="293">
        <v>8.3823000767257409E-3</v>
      </c>
      <c r="I99" s="293">
        <v>2.9840163650364196E-2</v>
      </c>
    </row>
    <row r="100" spans="1:9" ht="13" customHeight="1">
      <c r="A100" s="287">
        <v>58</v>
      </c>
      <c r="B100" s="288" t="s">
        <v>401</v>
      </c>
      <c r="C100" s="282">
        <v>1681692186</v>
      </c>
      <c r="D100" s="282">
        <v>821210740</v>
      </c>
      <c r="E100" s="282">
        <v>431779758</v>
      </c>
      <c r="F100" s="291">
        <v>428701688</v>
      </c>
      <c r="G100" s="282">
        <v>34946592</v>
      </c>
      <c r="H100" s="293">
        <v>2.0780611511980945E-2</v>
      </c>
      <c r="I100" s="293">
        <v>8.1517271749114273E-2</v>
      </c>
    </row>
    <row r="101" spans="1:9" ht="13" customHeight="1">
      <c r="A101" s="287">
        <v>161</v>
      </c>
      <c r="B101" s="288" t="s">
        <v>233</v>
      </c>
      <c r="C101" s="282">
        <v>2365041190</v>
      </c>
      <c r="D101" s="282">
        <v>1040637044</v>
      </c>
      <c r="E101" s="282">
        <v>488128395</v>
      </c>
      <c r="F101" s="291">
        <v>836275751</v>
      </c>
      <c r="G101" s="282">
        <v>48264941</v>
      </c>
      <c r="H101" s="293">
        <v>2.0407653449790446E-2</v>
      </c>
      <c r="I101" s="293">
        <v>5.7714146251742746E-2</v>
      </c>
    </row>
    <row r="102" spans="1:9" ht="13" customHeight="1">
      <c r="A102" s="326"/>
      <c r="B102" s="341" t="s">
        <v>54</v>
      </c>
      <c r="C102" s="301">
        <f>SUM(C82:C101)</f>
        <v>8719668314</v>
      </c>
      <c r="D102" s="301">
        <f>SUM(D82:D101)</f>
        <v>3871712450</v>
      </c>
      <c r="E102" s="301">
        <f>SUM(E82:E101)</f>
        <v>1951315225</v>
      </c>
      <c r="F102" s="301">
        <f>SUM(F82:F101)</f>
        <v>2896640639</v>
      </c>
      <c r="G102" s="301">
        <f>SUM(G82:G101)</f>
        <v>128156672</v>
      </c>
      <c r="H102" s="302">
        <f>G102/C102</f>
        <v>1.4697425106667881E-2</v>
      </c>
      <c r="I102" s="302">
        <f>G102/F102</f>
        <v>4.4243207208555638E-2</v>
      </c>
    </row>
    <row r="103" spans="1:9" ht="13">
      <c r="A103" s="362"/>
      <c r="B103" s="368"/>
      <c r="C103" s="368"/>
      <c r="D103" s="368"/>
      <c r="E103" s="368"/>
      <c r="F103" s="368"/>
      <c r="G103" s="368"/>
      <c r="H103" s="368"/>
      <c r="I103" s="368"/>
    </row>
    <row r="104" spans="1:9" ht="15.5">
      <c r="A104" s="362" t="s">
        <v>0</v>
      </c>
      <c r="B104" s="364" t="s">
        <v>178</v>
      </c>
      <c r="C104" s="364"/>
      <c r="D104" s="364"/>
      <c r="E104" s="364"/>
      <c r="F104" s="364"/>
      <c r="G104" s="364"/>
      <c r="H104" s="364"/>
      <c r="I104" s="364"/>
    </row>
    <row r="105" spans="1:9" ht="15.5">
      <c r="A105" s="308"/>
      <c r="B105" s="365" t="s">
        <v>397</v>
      </c>
      <c r="C105" s="365"/>
      <c r="D105" s="365"/>
      <c r="E105" s="365"/>
      <c r="F105" s="365"/>
      <c r="G105" s="365"/>
      <c r="H105" s="365"/>
      <c r="I105" s="365"/>
    </row>
    <row r="106" spans="1:9" ht="20" customHeight="1">
      <c r="A106" s="335"/>
      <c r="B106" s="369" t="s">
        <v>180</v>
      </c>
      <c r="C106" s="369"/>
      <c r="D106" s="369"/>
      <c r="E106" s="369"/>
      <c r="F106" s="369"/>
      <c r="G106" s="369"/>
      <c r="H106" s="369"/>
      <c r="I106" s="369"/>
    </row>
    <row r="107" spans="1:9" ht="115" customHeight="1">
      <c r="A107" s="336" t="s">
        <v>181</v>
      </c>
      <c r="B107" s="310" t="s">
        <v>182</v>
      </c>
      <c r="C107" s="337" t="s">
        <v>183</v>
      </c>
      <c r="D107" s="337" t="s">
        <v>184</v>
      </c>
      <c r="E107" s="337" t="s">
        <v>185</v>
      </c>
      <c r="F107" s="337" t="s">
        <v>186</v>
      </c>
      <c r="G107" s="336" t="s">
        <v>187</v>
      </c>
      <c r="H107" s="337" t="s">
        <v>280</v>
      </c>
      <c r="I107" s="337" t="s">
        <v>189</v>
      </c>
    </row>
    <row r="108" spans="1:9" ht="13" customHeight="1">
      <c r="A108" s="312"/>
      <c r="B108" s="347" t="s">
        <v>147</v>
      </c>
      <c r="C108" s="339"/>
      <c r="D108" s="339"/>
      <c r="E108" s="339"/>
      <c r="F108" s="339"/>
      <c r="G108" s="339"/>
      <c r="H108" s="340"/>
      <c r="I108" s="340"/>
    </row>
    <row r="109" spans="1:9" ht="13" customHeight="1">
      <c r="A109" s="317">
        <v>80</v>
      </c>
      <c r="B109" s="281" t="s">
        <v>323</v>
      </c>
      <c r="C109" s="285">
        <v>6732068</v>
      </c>
      <c r="D109" s="285">
        <v>2549539</v>
      </c>
      <c r="E109" s="285">
        <v>710731</v>
      </c>
      <c r="F109" s="296">
        <v>3471798</v>
      </c>
      <c r="G109" s="285">
        <v>54469</v>
      </c>
      <c r="H109" s="297">
        <v>8.0909759081459077E-3</v>
      </c>
      <c r="I109" s="297">
        <v>1.5688988817897816E-2</v>
      </c>
    </row>
    <row r="110" spans="1:9" ht="13" customHeight="1">
      <c r="A110" s="348">
        <v>167</v>
      </c>
      <c r="B110" s="349" t="s">
        <v>56</v>
      </c>
      <c r="C110" s="350" t="s">
        <v>403</v>
      </c>
      <c r="D110" s="350"/>
      <c r="E110" s="350"/>
      <c r="F110" s="351"/>
      <c r="G110" s="350"/>
      <c r="H110" s="352"/>
      <c r="I110" s="352"/>
    </row>
    <row r="111" spans="1:9" ht="13" customHeight="1">
      <c r="A111" s="353">
        <v>141</v>
      </c>
      <c r="B111" s="354" t="s">
        <v>55</v>
      </c>
      <c r="C111" s="282">
        <v>39290639</v>
      </c>
      <c r="D111" s="282">
        <v>16796310</v>
      </c>
      <c r="E111" s="282">
        <v>5143941</v>
      </c>
      <c r="F111" s="289">
        <v>17350388</v>
      </c>
      <c r="G111" s="282">
        <v>128443</v>
      </c>
      <c r="H111" s="290">
        <v>3.2690483857999867E-3</v>
      </c>
      <c r="I111" s="290">
        <v>7.4028892033999472E-3</v>
      </c>
    </row>
    <row r="112" spans="1:9" ht="13" customHeight="1">
      <c r="A112" s="294">
        <v>82</v>
      </c>
      <c r="B112" s="299" t="s">
        <v>57</v>
      </c>
      <c r="C112" s="285">
        <v>8607418</v>
      </c>
      <c r="D112" s="285">
        <v>3515211</v>
      </c>
      <c r="E112" s="285">
        <v>38018</v>
      </c>
      <c r="F112" s="291">
        <v>5054189</v>
      </c>
      <c r="G112" s="285">
        <v>62823</v>
      </c>
      <c r="H112" s="293">
        <v>7.2987044430745662E-3</v>
      </c>
      <c r="I112" s="293">
        <v>1.242988736669721E-2</v>
      </c>
    </row>
    <row r="113" spans="1:9" ht="13" customHeight="1">
      <c r="A113" s="287">
        <v>137</v>
      </c>
      <c r="B113" s="288" t="s">
        <v>106</v>
      </c>
      <c r="C113" s="282">
        <v>35037691</v>
      </c>
      <c r="D113" s="282">
        <v>17580357</v>
      </c>
      <c r="E113" s="282">
        <v>6328929</v>
      </c>
      <c r="F113" s="291">
        <v>11128405</v>
      </c>
      <c r="G113" s="282">
        <v>256752</v>
      </c>
      <c r="H113" s="293">
        <v>7.3278801391335972E-3</v>
      </c>
      <c r="I113" s="293">
        <v>2.3071769943671171E-2</v>
      </c>
    </row>
    <row r="114" spans="1:9" ht="13" customHeight="1">
      <c r="A114" s="287">
        <v>21</v>
      </c>
      <c r="B114" s="298" t="s">
        <v>58</v>
      </c>
      <c r="C114" s="285">
        <v>67631353</v>
      </c>
      <c r="D114" s="285">
        <v>18991229</v>
      </c>
      <c r="E114" s="285">
        <v>8336022</v>
      </c>
      <c r="F114" s="291">
        <v>40304102</v>
      </c>
      <c r="G114" s="286">
        <v>318078</v>
      </c>
      <c r="H114" s="293">
        <v>4.7031145451134184E-3</v>
      </c>
      <c r="I114" s="293">
        <v>7.8919510475633468E-3</v>
      </c>
    </row>
    <row r="115" spans="1:9" ht="13" customHeight="1">
      <c r="A115" s="287">
        <v>153</v>
      </c>
      <c r="B115" s="288" t="s">
        <v>117</v>
      </c>
      <c r="C115" s="282">
        <v>71644643</v>
      </c>
      <c r="D115" s="282">
        <v>29048015</v>
      </c>
      <c r="E115" s="282">
        <v>12815815</v>
      </c>
      <c r="F115" s="291">
        <v>29780813</v>
      </c>
      <c r="G115" s="282">
        <v>191212</v>
      </c>
      <c r="H115" s="293">
        <v>2.6688945885319018E-3</v>
      </c>
      <c r="I115" s="293">
        <v>6.420644056963791E-3</v>
      </c>
    </row>
    <row r="116" spans="1:9" ht="13" customHeight="1">
      <c r="A116" s="287">
        <v>157</v>
      </c>
      <c r="B116" s="288" t="s">
        <v>405</v>
      </c>
      <c r="C116" s="282">
        <v>89122535</v>
      </c>
      <c r="D116" s="282">
        <v>37761346</v>
      </c>
      <c r="E116" s="282">
        <v>22201066</v>
      </c>
      <c r="F116" s="291">
        <v>29160123</v>
      </c>
      <c r="G116" s="282">
        <v>949060</v>
      </c>
      <c r="H116" s="293">
        <v>1.0648934077110801E-2</v>
      </c>
      <c r="I116" s="293">
        <v>3.2546501947196861E-2</v>
      </c>
    </row>
    <row r="117" spans="1:9" ht="13" customHeight="1">
      <c r="A117" s="287">
        <v>111</v>
      </c>
      <c r="B117" s="288" t="s">
        <v>388</v>
      </c>
      <c r="C117" s="285">
        <v>12679930</v>
      </c>
      <c r="D117" s="285">
        <v>5558518</v>
      </c>
      <c r="E117" s="285">
        <v>771258</v>
      </c>
      <c r="F117" s="291">
        <v>6350154</v>
      </c>
      <c r="G117" s="285">
        <v>323424</v>
      </c>
      <c r="H117" s="293">
        <v>2.5506765415897407E-2</v>
      </c>
      <c r="I117" s="293">
        <v>5.0931678192371398E-2</v>
      </c>
    </row>
    <row r="118" spans="1:9" ht="13" customHeight="1">
      <c r="A118" s="287">
        <v>194</v>
      </c>
      <c r="B118" s="288" t="s">
        <v>241</v>
      </c>
      <c r="C118" s="282">
        <v>40307610</v>
      </c>
      <c r="D118" s="282">
        <v>21476539</v>
      </c>
      <c r="E118" s="282">
        <v>10140389</v>
      </c>
      <c r="F118" s="291">
        <v>8690682</v>
      </c>
      <c r="G118" s="282">
        <v>1004824</v>
      </c>
      <c r="H118" s="293">
        <v>2.4928890599070497E-2</v>
      </c>
      <c r="I118" s="293">
        <v>0.11562084540660905</v>
      </c>
    </row>
    <row r="119" spans="1:9" ht="13" customHeight="1">
      <c r="A119" s="287">
        <v>926</v>
      </c>
      <c r="B119" s="298" t="s">
        <v>322</v>
      </c>
      <c r="C119" s="282">
        <v>52909201</v>
      </c>
      <c r="D119" s="282">
        <v>1939097</v>
      </c>
      <c r="E119" s="282">
        <v>988958</v>
      </c>
      <c r="F119" s="291">
        <v>49981146</v>
      </c>
      <c r="G119" s="282">
        <v>876404</v>
      </c>
      <c r="H119" s="293">
        <v>1.6564302303487818E-2</v>
      </c>
      <c r="I119" s="293">
        <v>1.7534691981652441E-2</v>
      </c>
    </row>
    <row r="120" spans="1:9" ht="13" customHeight="1">
      <c r="A120" s="294">
        <v>125</v>
      </c>
      <c r="B120" s="295" t="s">
        <v>60</v>
      </c>
      <c r="C120" s="285">
        <v>40829092</v>
      </c>
      <c r="D120" s="285">
        <v>7083940</v>
      </c>
      <c r="E120" s="285">
        <v>14728681</v>
      </c>
      <c r="F120" s="291">
        <v>19016471</v>
      </c>
      <c r="G120" s="285">
        <v>642706</v>
      </c>
      <c r="H120" s="293">
        <v>1.5741373822371559E-2</v>
      </c>
      <c r="I120" s="293">
        <v>3.3797332848981287E-2</v>
      </c>
    </row>
    <row r="121" spans="1:9" ht="13" customHeight="1">
      <c r="A121" s="287">
        <v>172</v>
      </c>
      <c r="B121" s="288" t="s">
        <v>89</v>
      </c>
      <c r="C121" s="282">
        <v>169767228</v>
      </c>
      <c r="D121" s="282">
        <v>61856104</v>
      </c>
      <c r="E121" s="282">
        <v>22833982</v>
      </c>
      <c r="F121" s="291">
        <v>85077142</v>
      </c>
      <c r="G121" s="282">
        <v>1232779</v>
      </c>
      <c r="H121" s="293">
        <v>7.2615840791133137E-3</v>
      </c>
      <c r="I121" s="293">
        <v>1.4490131791216023E-2</v>
      </c>
    </row>
    <row r="122" spans="1:9" ht="13" customHeight="1">
      <c r="A122" s="287">
        <v>42</v>
      </c>
      <c r="B122" s="288" t="s">
        <v>243</v>
      </c>
      <c r="C122" s="282">
        <v>49723334</v>
      </c>
      <c r="D122" s="282">
        <v>22530</v>
      </c>
      <c r="E122" s="282">
        <v>23273297</v>
      </c>
      <c r="F122" s="291">
        <v>26427507</v>
      </c>
      <c r="G122" s="282">
        <v>2003386</v>
      </c>
      <c r="H122" s="293">
        <v>4.0290661120994019E-2</v>
      </c>
      <c r="I122" s="293">
        <v>7.5806847766609231E-2</v>
      </c>
    </row>
    <row r="123" spans="1:9" ht="13" customHeight="1">
      <c r="A123" s="287">
        <v>108</v>
      </c>
      <c r="B123" s="288" t="s">
        <v>126</v>
      </c>
      <c r="C123" s="285">
        <v>210660495</v>
      </c>
      <c r="D123" s="285">
        <v>121553950</v>
      </c>
      <c r="E123" s="285">
        <v>27416440</v>
      </c>
      <c r="F123" s="291">
        <v>61690105</v>
      </c>
      <c r="G123" s="285">
        <v>2428489</v>
      </c>
      <c r="H123" s="293">
        <v>1.1527975380481281E-2</v>
      </c>
      <c r="I123" s="293">
        <v>3.9365940453497367E-2</v>
      </c>
    </row>
    <row r="124" spans="1:9" ht="13" customHeight="1">
      <c r="A124" s="287">
        <v>193</v>
      </c>
      <c r="B124" s="288" t="s">
        <v>239</v>
      </c>
      <c r="C124" s="282">
        <v>121347454</v>
      </c>
      <c r="D124" s="282">
        <v>59921004</v>
      </c>
      <c r="E124" s="282">
        <v>28324039</v>
      </c>
      <c r="F124" s="291">
        <v>33102411</v>
      </c>
      <c r="G124" s="282">
        <v>2605726</v>
      </c>
      <c r="H124" s="293">
        <v>2.1473264696595943E-2</v>
      </c>
      <c r="I124" s="293">
        <v>7.8717106134655865E-2</v>
      </c>
    </row>
    <row r="125" spans="1:9" ht="13" customHeight="1">
      <c r="A125" s="287">
        <v>139</v>
      </c>
      <c r="B125" s="288" t="s">
        <v>238</v>
      </c>
      <c r="C125" s="282">
        <v>987030165</v>
      </c>
      <c r="D125" s="282">
        <v>481095228</v>
      </c>
      <c r="E125" s="282">
        <v>217522196</v>
      </c>
      <c r="F125" s="291">
        <v>288412741</v>
      </c>
      <c r="G125" s="282">
        <v>13874678</v>
      </c>
      <c r="H125" s="293">
        <v>1.40569949045073E-2</v>
      </c>
      <c r="I125" s="293">
        <v>4.8107021735215229E-2</v>
      </c>
    </row>
    <row r="126" spans="1:9" ht="13" customHeight="1">
      <c r="A126" s="287">
        <v>50</v>
      </c>
      <c r="B126" s="288" t="s">
        <v>242</v>
      </c>
      <c r="C126" s="282">
        <v>704751747</v>
      </c>
      <c r="D126" s="282">
        <v>366246298</v>
      </c>
      <c r="E126" s="282">
        <v>116288289</v>
      </c>
      <c r="F126" s="291">
        <v>222217160</v>
      </c>
      <c r="G126" s="282">
        <v>14618164</v>
      </c>
      <c r="H126" s="293">
        <v>2.0742288418903344E-2</v>
      </c>
      <c r="I126" s="293">
        <v>6.5783236542128434E-2</v>
      </c>
    </row>
    <row r="127" spans="1:9" ht="13" customHeight="1">
      <c r="A127" s="287">
        <v>180</v>
      </c>
      <c r="B127" s="288" t="s">
        <v>308</v>
      </c>
      <c r="C127" s="282">
        <v>745189498</v>
      </c>
      <c r="D127" s="282">
        <v>342022371</v>
      </c>
      <c r="E127" s="282">
        <v>155610646</v>
      </c>
      <c r="F127" s="291">
        <v>247556481</v>
      </c>
      <c r="G127" s="282">
        <v>11598568</v>
      </c>
      <c r="H127" s="293">
        <v>1.5564588646417021E-2</v>
      </c>
      <c r="I127" s="293">
        <v>4.685220905204255E-2</v>
      </c>
    </row>
    <row r="128" spans="1:9" ht="13" customHeight="1">
      <c r="A128" s="287">
        <v>37</v>
      </c>
      <c r="B128" s="288" t="s">
        <v>307</v>
      </c>
      <c r="C128" s="282">
        <v>2030345031</v>
      </c>
      <c r="D128" s="282">
        <v>1004662826</v>
      </c>
      <c r="E128" s="282">
        <v>413589645</v>
      </c>
      <c r="F128" s="291">
        <v>612092560</v>
      </c>
      <c r="G128" s="282">
        <v>20987199</v>
      </c>
      <c r="H128" s="293">
        <v>1.0336764776213054E-2</v>
      </c>
      <c r="I128" s="293">
        <v>3.4287623100663078E-2</v>
      </c>
    </row>
    <row r="129" spans="1:9" ht="13" customHeight="1">
      <c r="A129" s="287">
        <v>162</v>
      </c>
      <c r="B129" s="288" t="s">
        <v>240</v>
      </c>
      <c r="C129" s="282">
        <v>3196405607</v>
      </c>
      <c r="D129" s="282">
        <v>1277529723</v>
      </c>
      <c r="E129" s="282">
        <v>877337894</v>
      </c>
      <c r="F129" s="291">
        <v>1041537990</v>
      </c>
      <c r="G129" s="282">
        <v>33349534</v>
      </c>
      <c r="H129" s="293">
        <v>1.0433448723455451E-2</v>
      </c>
      <c r="I129" s="293">
        <v>3.201950799701507E-2</v>
      </c>
    </row>
    <row r="130" spans="1:9" ht="13" customHeight="1">
      <c r="A130" s="299"/>
      <c r="B130" s="341" t="s">
        <v>63</v>
      </c>
      <c r="C130" s="301">
        <f>SUM(C109:C129)</f>
        <v>8680012739</v>
      </c>
      <c r="D130" s="301">
        <f>SUM(D109:D129)</f>
        <v>3877210135</v>
      </c>
      <c r="E130" s="301">
        <f>SUM(E109:E129)</f>
        <v>1964400236</v>
      </c>
      <c r="F130" s="301">
        <f>SUM(F109:F129)</f>
        <v>2838402368</v>
      </c>
      <c r="G130" s="301">
        <f>SUM(G109:G129)</f>
        <v>107506718</v>
      </c>
      <c r="H130" s="302">
        <f>G130/C130</f>
        <v>1.2385548412499859E-2</v>
      </c>
      <c r="I130" s="302">
        <f>G130/F130</f>
        <v>3.7875785058533319E-2</v>
      </c>
    </row>
    <row r="131" spans="1:9" ht="13" customHeight="1">
      <c r="A131" s="299" t="s">
        <v>0</v>
      </c>
      <c r="B131" s="341"/>
      <c r="C131" s="301"/>
      <c r="D131" s="301"/>
      <c r="E131" s="301"/>
      <c r="F131" s="301"/>
      <c r="G131" s="301"/>
      <c r="H131" s="302"/>
      <c r="I131" s="302"/>
    </row>
    <row r="132" spans="1:9" ht="13" customHeight="1">
      <c r="A132" s="299"/>
      <c r="B132" s="300" t="s">
        <v>324</v>
      </c>
      <c r="C132" s="301">
        <f>C28+C56+C79+C102+C130</f>
        <v>90015006202.550003</v>
      </c>
      <c r="D132" s="301">
        <f>D28+D56+D79+D102+D130</f>
        <v>38435195250.01963</v>
      </c>
      <c r="E132" s="301">
        <f>E28+E56+E79+E102+E130</f>
        <v>18976594931.761028</v>
      </c>
      <c r="F132" s="301">
        <f>F28+F56+F79+F102+F130</f>
        <v>32621711792.769344</v>
      </c>
      <c r="G132" s="301">
        <f>G28+G56+G79+G102+G130</f>
        <v>1134448309.9099998</v>
      </c>
      <c r="H132" s="302">
        <f>G132/C132</f>
        <v>1.2602879872687966E-2</v>
      </c>
      <c r="I132" s="302">
        <f>G132/F132</f>
        <v>3.4775866978306522E-2</v>
      </c>
    </row>
    <row r="133" spans="1:9" ht="13" customHeight="1">
      <c r="A133" s="299"/>
      <c r="B133" s="355" t="s">
        <v>415</v>
      </c>
      <c r="C133" s="303"/>
      <c r="D133" s="303"/>
      <c r="E133" s="303"/>
      <c r="F133" s="303"/>
      <c r="G133" s="303"/>
      <c r="H133" s="293"/>
      <c r="I133" s="293"/>
    </row>
    <row r="134" spans="1:9" ht="13" customHeight="1">
      <c r="A134" s="304"/>
      <c r="B134" s="306" t="s">
        <v>416</v>
      </c>
      <c r="C134" s="305"/>
      <c r="D134" s="305"/>
      <c r="E134" s="305"/>
      <c r="F134" s="305"/>
      <c r="G134" s="305"/>
      <c r="H134" s="305"/>
      <c r="I134" s="305"/>
    </row>
    <row r="135" spans="1:9" ht="13" customHeight="1">
      <c r="A135" s="304"/>
      <c r="B135" s="306" t="s">
        <v>417</v>
      </c>
      <c r="C135" s="305"/>
      <c r="D135" s="305"/>
      <c r="E135" s="305"/>
      <c r="F135" s="305"/>
      <c r="G135" s="305"/>
      <c r="H135" s="305"/>
      <c r="I135" s="305"/>
    </row>
    <row r="136" spans="1:9" ht="13" customHeight="1">
      <c r="A136" s="304"/>
      <c r="B136" s="306" t="s">
        <v>418</v>
      </c>
      <c r="C136" s="305"/>
      <c r="D136" s="305"/>
      <c r="E136" s="305"/>
      <c r="F136" s="305"/>
      <c r="G136" s="305"/>
      <c r="H136" s="305"/>
      <c r="I136" s="305"/>
    </row>
    <row r="137" spans="1:9" ht="13">
      <c r="A137" s="304"/>
      <c r="B137" s="304"/>
      <c r="C137" s="305"/>
      <c r="D137" s="305"/>
      <c r="E137" s="305"/>
      <c r="F137" s="305"/>
      <c r="G137" s="305"/>
      <c r="H137" s="305"/>
      <c r="I137" s="305"/>
    </row>
  </sheetData>
  <mergeCells count="14">
    <mergeCell ref="A2:A3"/>
    <mergeCell ref="B2:I2"/>
    <mergeCell ref="B3:I3"/>
    <mergeCell ref="B4:I4"/>
    <mergeCell ref="A57:A58"/>
    <mergeCell ref="B57:I57"/>
    <mergeCell ref="B58:I58"/>
    <mergeCell ref="B106:I106"/>
    <mergeCell ref="B59:I59"/>
    <mergeCell ref="B60:I60"/>
    <mergeCell ref="A103:A104"/>
    <mergeCell ref="B103:I103"/>
    <mergeCell ref="B104:I104"/>
    <mergeCell ref="B105:I105"/>
  </mergeCells>
  <printOptions gridLinesSet="0"/>
  <pageMargins left="0.25" right="0.21" top="0.51" bottom="0.53" header="0.5" footer="0.42"/>
  <pageSetup scale="72" fitToHeight="0" orientation="portrait" r:id="rId1"/>
  <headerFooter alignWithMargins="0">
    <oddFooter>&amp;L&amp;"Times New Roman,Italic"&amp;9 21&amp;R&amp;"Times New Roman,Italic"&amp;9Charity Care in Washington Hospitals</oddFooter>
  </headerFooter>
  <rowBreaks count="2" manualBreakCount="2">
    <brk id="56" max="16383" man="1"/>
    <brk id="10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508BA-2B8E-4C80-B7FF-29084B665B64}">
  <sheetPr transitionEvaluation="1">
    <pageSetUpPr fitToPage="1"/>
  </sheetPr>
  <dimension ref="A1:J138"/>
  <sheetViews>
    <sheetView showGridLines="0" zoomScaleNormal="100" workbookViewId="0">
      <selection activeCell="B8" sqref="B8"/>
    </sheetView>
  </sheetViews>
  <sheetFormatPr defaultColWidth="9.6640625" defaultRowHeight="12" customHeight="1"/>
  <cols>
    <col min="1" max="1" width="5.33203125" style="177" customWidth="1"/>
    <col min="2" max="2" width="39.75" style="179" customWidth="1"/>
    <col min="3" max="3" width="14" style="179" bestFit="1" customWidth="1"/>
    <col min="4" max="4" width="13.75" style="179" customWidth="1"/>
    <col min="5" max="5" width="13.9140625" style="179" bestFit="1" customWidth="1"/>
    <col min="6" max="6" width="14" style="179" bestFit="1" customWidth="1"/>
    <col min="7" max="7" width="12.9140625" style="179" bestFit="1" customWidth="1"/>
    <col min="8" max="9" width="9.25" style="179" customWidth="1"/>
    <col min="10" max="10" width="2.08203125" style="179" customWidth="1"/>
    <col min="11" max="16384" width="9.6640625" style="179"/>
  </cols>
  <sheetData>
    <row r="1" spans="1:9" ht="13">
      <c r="B1" s="178" t="s">
        <v>379</v>
      </c>
    </row>
    <row r="2" spans="1:9" ht="14">
      <c r="A2" s="373" t="s">
        <v>0</v>
      </c>
      <c r="B2" s="375" t="s">
        <v>178</v>
      </c>
      <c r="C2" s="375"/>
      <c r="D2" s="375"/>
      <c r="E2" s="375"/>
      <c r="F2" s="375"/>
      <c r="G2" s="375"/>
      <c r="H2" s="375"/>
      <c r="I2" s="375"/>
    </row>
    <row r="3" spans="1:9" ht="14.5" thickBot="1">
      <c r="A3" s="374"/>
      <c r="B3" s="376" t="s">
        <v>380</v>
      </c>
      <c r="C3" s="376"/>
      <c r="D3" s="376"/>
      <c r="E3" s="376"/>
      <c r="F3" s="376"/>
      <c r="G3" s="376"/>
      <c r="H3" s="376"/>
      <c r="I3" s="376"/>
    </row>
    <row r="4" spans="1:9" ht="20" customHeight="1" thickBot="1">
      <c r="A4" s="180"/>
      <c r="B4" s="377" t="s">
        <v>180</v>
      </c>
      <c r="C4" s="378"/>
      <c r="D4" s="378"/>
      <c r="E4" s="378"/>
      <c r="F4" s="378"/>
      <c r="G4" s="378"/>
      <c r="H4" s="378"/>
      <c r="I4" s="379"/>
    </row>
    <row r="5" spans="1:9" ht="115" customHeight="1">
      <c r="A5" s="181" t="s">
        <v>181</v>
      </c>
      <c r="B5" s="182" t="s">
        <v>182</v>
      </c>
      <c r="C5" s="183" t="s">
        <v>183</v>
      </c>
      <c r="D5" s="183" t="s">
        <v>184</v>
      </c>
      <c r="E5" s="183" t="s">
        <v>185</v>
      </c>
      <c r="F5" s="183" t="s">
        <v>186</v>
      </c>
      <c r="G5" s="184" t="s">
        <v>187</v>
      </c>
      <c r="H5" s="183" t="s">
        <v>280</v>
      </c>
      <c r="I5" s="183" t="s">
        <v>189</v>
      </c>
    </row>
    <row r="6" spans="1:9" ht="13" customHeight="1">
      <c r="A6" s="185"/>
      <c r="B6" s="250" t="s">
        <v>190</v>
      </c>
      <c r="C6" s="251"/>
      <c r="D6" s="251"/>
      <c r="E6" s="251"/>
      <c r="F6" s="251"/>
      <c r="G6" s="251"/>
      <c r="H6" s="251"/>
      <c r="I6" s="251"/>
    </row>
    <row r="7" spans="1:9" ht="13" customHeight="1">
      <c r="A7" s="270">
        <v>921</v>
      </c>
      <c r="B7" s="253" t="s">
        <v>381</v>
      </c>
      <c r="C7" s="254">
        <v>112346363</v>
      </c>
      <c r="D7" s="254">
        <v>46086739</v>
      </c>
      <c r="E7" s="254">
        <v>46617555</v>
      </c>
      <c r="F7" s="272">
        <v>19642069</v>
      </c>
      <c r="G7" s="254">
        <v>195739</v>
      </c>
      <c r="H7" s="256">
        <v>1.7422815903706647E-3</v>
      </c>
      <c r="I7" s="256">
        <v>9.9652943893028777E-3</v>
      </c>
    </row>
    <row r="8" spans="1:9" ht="13" customHeight="1">
      <c r="A8" s="270">
        <v>126</v>
      </c>
      <c r="B8" s="253" t="s">
        <v>331</v>
      </c>
      <c r="C8" s="254">
        <v>1130803000</v>
      </c>
      <c r="D8" s="254">
        <v>484526978</v>
      </c>
      <c r="E8" s="254">
        <v>280618837</v>
      </c>
      <c r="F8" s="272">
        <v>365657185</v>
      </c>
      <c r="G8" s="254">
        <v>18783641</v>
      </c>
      <c r="H8" s="256">
        <v>1.6610887130649635E-2</v>
      </c>
      <c r="I8" s="256">
        <v>5.1369538930296145E-2</v>
      </c>
    </row>
    <row r="9" spans="1:9" ht="13" customHeight="1">
      <c r="A9" s="270">
        <v>35</v>
      </c>
      <c r="B9" s="253" t="s">
        <v>194</v>
      </c>
      <c r="C9" s="254">
        <v>263301833</v>
      </c>
      <c r="D9" s="254">
        <v>96976960</v>
      </c>
      <c r="E9" s="254">
        <v>48447749</v>
      </c>
      <c r="F9" s="272">
        <v>117877124</v>
      </c>
      <c r="G9" s="254">
        <v>2125175</v>
      </c>
      <c r="H9" s="256">
        <v>8.0712503053482348E-3</v>
      </c>
      <c r="I9" s="256">
        <v>1.8028731342308622E-2</v>
      </c>
    </row>
    <row r="10" spans="1:9" ht="13" customHeight="1">
      <c r="A10" s="270">
        <v>201</v>
      </c>
      <c r="B10" s="253" t="s">
        <v>195</v>
      </c>
      <c r="C10" s="254">
        <v>1589155827</v>
      </c>
      <c r="D10" s="254">
        <v>648890665</v>
      </c>
      <c r="E10" s="254">
        <v>350935423</v>
      </c>
      <c r="F10" s="272">
        <v>589329739</v>
      </c>
      <c r="G10" s="254">
        <v>21711810</v>
      </c>
      <c r="H10" s="256">
        <v>1.3662480186721173E-2</v>
      </c>
      <c r="I10" s="256">
        <v>3.6841531256918296E-2</v>
      </c>
    </row>
    <row r="11" spans="1:9" ht="13" customHeight="1">
      <c r="A11" s="270">
        <v>164</v>
      </c>
      <c r="B11" s="253" t="s">
        <v>196</v>
      </c>
      <c r="C11" s="254">
        <v>2101009877</v>
      </c>
      <c r="D11" s="254">
        <v>893486012</v>
      </c>
      <c r="E11" s="254">
        <v>209663946</v>
      </c>
      <c r="F11" s="272">
        <v>997859919</v>
      </c>
      <c r="G11" s="254">
        <v>8445088</v>
      </c>
      <c r="H11" s="256">
        <v>4.0195375054869389E-3</v>
      </c>
      <c r="I11" s="256">
        <v>8.4631999333766202E-3</v>
      </c>
    </row>
    <row r="12" spans="1:9" ht="13" customHeight="1">
      <c r="A12" s="270">
        <v>20</v>
      </c>
      <c r="B12" s="253" t="s">
        <v>382</v>
      </c>
      <c r="C12" s="254">
        <v>54209812</v>
      </c>
      <c r="D12" s="254">
        <v>27338776</v>
      </c>
      <c r="E12" s="254">
        <v>0</v>
      </c>
      <c r="F12" s="272">
        <v>26871036</v>
      </c>
      <c r="G12" s="254">
        <v>1453722</v>
      </c>
      <c r="H12" s="256">
        <v>2.6816584422023084E-2</v>
      </c>
      <c r="I12" s="256">
        <v>5.409996101378451E-2</v>
      </c>
    </row>
    <row r="13" spans="1:9" s="247" customFormat="1" ht="13" customHeight="1">
      <c r="A13" s="271">
        <v>148</v>
      </c>
      <c r="B13" s="258" t="s">
        <v>109</v>
      </c>
      <c r="C13" s="273" t="s">
        <v>344</v>
      </c>
      <c r="D13" s="273"/>
      <c r="E13" s="273"/>
      <c r="F13" s="273"/>
      <c r="G13" s="273"/>
      <c r="H13" s="260"/>
      <c r="I13" s="260"/>
    </row>
    <row r="14" spans="1:9" ht="13" customHeight="1">
      <c r="A14" s="270">
        <v>183</v>
      </c>
      <c r="B14" s="253" t="s">
        <v>197</v>
      </c>
      <c r="C14" s="254">
        <v>880509507</v>
      </c>
      <c r="D14" s="254">
        <v>345923987</v>
      </c>
      <c r="E14" s="254">
        <v>254595390</v>
      </c>
      <c r="F14" s="272">
        <v>279990130</v>
      </c>
      <c r="G14" s="254">
        <v>17916931</v>
      </c>
      <c r="H14" s="256">
        <v>2.0348367459478208E-2</v>
      </c>
      <c r="I14" s="256">
        <v>6.3991294978862287E-2</v>
      </c>
    </row>
    <row r="15" spans="1:9" ht="13" customHeight="1">
      <c r="A15" s="270">
        <v>212</v>
      </c>
      <c r="B15" s="253" t="s">
        <v>312</v>
      </c>
      <c r="C15" s="254">
        <v>359839441</v>
      </c>
      <c r="D15" s="254">
        <v>92494319</v>
      </c>
      <c r="E15" s="254">
        <v>101688323</v>
      </c>
      <c r="F15" s="272">
        <v>165656799</v>
      </c>
      <c r="G15" s="254">
        <v>9291436</v>
      </c>
      <c r="H15" s="256">
        <v>2.5821060565731593E-2</v>
      </c>
      <c r="I15" s="256">
        <v>5.6088467579287225E-2</v>
      </c>
    </row>
    <row r="16" spans="1:9" ht="13" customHeight="1">
      <c r="A16" s="270">
        <v>919</v>
      </c>
      <c r="B16" s="253" t="s">
        <v>332</v>
      </c>
      <c r="C16" s="261">
        <v>54785563</v>
      </c>
      <c r="D16" s="261">
        <v>6919525</v>
      </c>
      <c r="E16" s="261">
        <v>28759531</v>
      </c>
      <c r="F16" s="272">
        <v>19106507</v>
      </c>
      <c r="G16" s="261">
        <v>344837</v>
      </c>
      <c r="H16" s="256">
        <v>6.2943042129547889E-3</v>
      </c>
      <c r="I16" s="256">
        <v>1.8048144540496074E-2</v>
      </c>
    </row>
    <row r="17" spans="1:10" ht="13" customHeight="1">
      <c r="A17" s="270">
        <v>131</v>
      </c>
      <c r="B17" s="253" t="s">
        <v>14</v>
      </c>
      <c r="C17" s="254">
        <v>1872641866</v>
      </c>
      <c r="D17" s="254">
        <v>826746040</v>
      </c>
      <c r="E17" s="254">
        <v>141188590</v>
      </c>
      <c r="F17" s="272">
        <v>904707236</v>
      </c>
      <c r="G17" s="254">
        <v>15092762</v>
      </c>
      <c r="H17" s="256">
        <v>8.0596094074508965E-3</v>
      </c>
      <c r="I17" s="256">
        <v>1.6682481801217737E-2</v>
      </c>
    </row>
    <row r="18" spans="1:10" ht="13" customHeight="1">
      <c r="A18" s="270">
        <v>3</v>
      </c>
      <c r="B18" s="253" t="s">
        <v>198</v>
      </c>
      <c r="C18" s="254">
        <v>1796813985</v>
      </c>
      <c r="D18" s="254">
        <v>982694376</v>
      </c>
      <c r="E18" s="254">
        <v>218780661</v>
      </c>
      <c r="F18" s="272">
        <v>595338948</v>
      </c>
      <c r="G18" s="254">
        <v>15916942</v>
      </c>
      <c r="H18" s="256">
        <v>8.8584250416995722E-3</v>
      </c>
      <c r="I18" s="256">
        <v>2.6735932620353273E-2</v>
      </c>
    </row>
    <row r="19" spans="1:10" ht="13" customHeight="1">
      <c r="A19" s="270">
        <v>1</v>
      </c>
      <c r="B19" s="253" t="s">
        <v>199</v>
      </c>
      <c r="C19" s="254">
        <v>4545236619</v>
      </c>
      <c r="D19" s="254">
        <v>1724795343</v>
      </c>
      <c r="E19" s="254">
        <v>802910358</v>
      </c>
      <c r="F19" s="272">
        <v>2017530918</v>
      </c>
      <c r="G19" s="254">
        <v>30554485</v>
      </c>
      <c r="H19" s="256">
        <v>6.7223089931723531E-3</v>
      </c>
      <c r="I19" s="256">
        <v>1.5144494058256608E-2</v>
      </c>
    </row>
    <row r="20" spans="1:10" ht="13" customHeight="1">
      <c r="A20" s="270">
        <v>210</v>
      </c>
      <c r="B20" s="253" t="s">
        <v>200</v>
      </c>
      <c r="C20" s="254">
        <v>869146779</v>
      </c>
      <c r="D20" s="254">
        <v>327508748</v>
      </c>
      <c r="E20" s="254">
        <v>94250060</v>
      </c>
      <c r="F20" s="272">
        <v>447387971</v>
      </c>
      <c r="G20" s="254">
        <v>9178878</v>
      </c>
      <c r="H20" s="256">
        <v>1.0560791596743639E-2</v>
      </c>
      <c r="I20" s="256">
        <v>2.051659542719355E-2</v>
      </c>
    </row>
    <row r="21" spans="1:10" ht="25.5" customHeight="1">
      <c r="A21" s="270">
        <v>204</v>
      </c>
      <c r="B21" s="253" t="s">
        <v>383</v>
      </c>
      <c r="C21" s="254">
        <v>1631435874</v>
      </c>
      <c r="D21" s="254">
        <v>665681254</v>
      </c>
      <c r="E21" s="254">
        <v>169072181</v>
      </c>
      <c r="F21" s="272">
        <v>796682439</v>
      </c>
      <c r="G21" s="254">
        <v>13234508</v>
      </c>
      <c r="H21" s="256">
        <v>8.112184003623301E-3</v>
      </c>
      <c r="I21" s="256">
        <v>1.661202425474826E-2</v>
      </c>
    </row>
    <row r="22" spans="1:10" ht="13" customHeight="1">
      <c r="A22" s="270">
        <v>14</v>
      </c>
      <c r="B22" s="253" t="s">
        <v>80</v>
      </c>
      <c r="C22" s="254">
        <v>2985358418</v>
      </c>
      <c r="D22" s="254">
        <v>45328912</v>
      </c>
      <c r="E22" s="254">
        <v>1401010903</v>
      </c>
      <c r="F22" s="272">
        <v>1539018603</v>
      </c>
      <c r="G22" s="254">
        <v>19793320</v>
      </c>
      <c r="H22" s="256">
        <v>6.6301318731639145E-3</v>
      </c>
      <c r="I22" s="256">
        <v>1.2861001135020068E-2</v>
      </c>
    </row>
    <row r="23" spans="1:10" ht="13" customHeight="1">
      <c r="A23" s="270">
        <v>195</v>
      </c>
      <c r="B23" s="253" t="s">
        <v>333</v>
      </c>
      <c r="C23" s="254">
        <v>59196697</v>
      </c>
      <c r="D23" s="254">
        <v>35694740</v>
      </c>
      <c r="E23" s="254">
        <v>5052088</v>
      </c>
      <c r="F23" s="272">
        <v>18449869</v>
      </c>
      <c r="G23" s="254">
        <v>775503</v>
      </c>
      <c r="H23" s="256">
        <v>1.3100443762934949E-2</v>
      </c>
      <c r="I23" s="256">
        <v>4.2032981372388062E-2</v>
      </c>
    </row>
    <row r="24" spans="1:10" ht="13" customHeight="1">
      <c r="A24" s="270">
        <v>904</v>
      </c>
      <c r="B24" s="253" t="s">
        <v>201</v>
      </c>
      <c r="C24" s="261">
        <v>127631762</v>
      </c>
      <c r="D24" s="261">
        <v>25984925</v>
      </c>
      <c r="E24" s="261">
        <v>68724625</v>
      </c>
      <c r="F24" s="272">
        <v>32922212</v>
      </c>
      <c r="G24" s="272">
        <v>180403</v>
      </c>
      <c r="H24" s="256">
        <v>1.4134647768946416E-3</v>
      </c>
      <c r="I24" s="256">
        <v>5.4796743305097484E-3</v>
      </c>
    </row>
    <row r="25" spans="1:10" ht="13" customHeight="1">
      <c r="A25" s="270">
        <v>29</v>
      </c>
      <c r="B25" s="253" t="s">
        <v>202</v>
      </c>
      <c r="C25" s="254">
        <v>2822622856</v>
      </c>
      <c r="D25" s="254">
        <v>870490915</v>
      </c>
      <c r="E25" s="254">
        <v>921185064</v>
      </c>
      <c r="F25" s="272">
        <v>1030946877</v>
      </c>
      <c r="G25" s="254">
        <v>88173922</v>
      </c>
      <c r="H25" s="256">
        <v>3.1238293777920149E-2</v>
      </c>
      <c r="I25" s="256">
        <v>8.5527124594995008E-2</v>
      </c>
    </row>
    <row r="26" spans="1:10" ht="13" customHeight="1">
      <c r="A26" s="270">
        <v>128</v>
      </c>
      <c r="B26" s="253" t="s">
        <v>204</v>
      </c>
      <c r="C26" s="254">
        <v>4477542066</v>
      </c>
      <c r="D26" s="254">
        <v>1668214008</v>
      </c>
      <c r="E26" s="254">
        <v>726817455</v>
      </c>
      <c r="F26" s="272">
        <v>2082510603</v>
      </c>
      <c r="G26" s="254">
        <v>40338054</v>
      </c>
      <c r="H26" s="256">
        <v>9.0089726473604956E-3</v>
      </c>
      <c r="I26" s="256">
        <v>1.9369915304099896E-2</v>
      </c>
    </row>
    <row r="27" spans="1:10" ht="13" customHeight="1">
      <c r="A27" s="270">
        <v>155</v>
      </c>
      <c r="B27" s="253" t="s">
        <v>205</v>
      </c>
      <c r="C27" s="254">
        <v>2417496135</v>
      </c>
      <c r="D27" s="254">
        <v>968112110</v>
      </c>
      <c r="E27" s="254">
        <v>493202694</v>
      </c>
      <c r="F27" s="272">
        <v>956181331</v>
      </c>
      <c r="G27" s="254">
        <v>15770886</v>
      </c>
      <c r="H27" s="256">
        <v>6.5236447627247188E-3</v>
      </c>
      <c r="I27" s="256">
        <v>1.6493614222217019E-2</v>
      </c>
    </row>
    <row r="28" spans="1:10" ht="13" customHeight="1">
      <c r="A28" s="230">
        <v>10</v>
      </c>
      <c r="B28" s="262" t="s">
        <v>19</v>
      </c>
      <c r="C28" s="254">
        <v>1390793607</v>
      </c>
      <c r="D28" s="254">
        <v>571640550</v>
      </c>
      <c r="E28" s="254">
        <v>100385743</v>
      </c>
      <c r="F28" s="274">
        <v>718767314</v>
      </c>
      <c r="G28" s="254">
        <v>10626218</v>
      </c>
      <c r="H28" s="264">
        <v>7.6403989395099374E-3</v>
      </c>
      <c r="I28" s="264">
        <v>1.4783947173201591E-2</v>
      </c>
    </row>
    <row r="29" spans="1:10" ht="13" customHeight="1">
      <c r="A29" s="185"/>
      <c r="B29" s="198" t="s">
        <v>20</v>
      </c>
      <c r="C29" s="265">
        <f>SUM(C7:C28)</f>
        <v>31541877887</v>
      </c>
      <c r="D29" s="265">
        <f>SUM(D7:D28)</f>
        <v>11355535882</v>
      </c>
      <c r="E29" s="265">
        <f>SUM(E7:E28)</f>
        <v>6463907176</v>
      </c>
      <c r="F29" s="265">
        <f>SUM(F7:F28)</f>
        <v>13722434829</v>
      </c>
      <c r="G29" s="265">
        <f>SUM(G7:G28)</f>
        <v>339904260</v>
      </c>
      <c r="H29" s="266">
        <f t="shared" ref="H29" si="0">G29/C29</f>
        <v>1.0776284824185807E-2</v>
      </c>
      <c r="I29" s="266">
        <f t="shared" ref="I29" si="1">G29/F29</f>
        <v>2.4769967154930184E-2</v>
      </c>
    </row>
    <row r="30" spans="1:10" ht="13">
      <c r="A30" s="192"/>
      <c r="B30" s="201"/>
      <c r="C30" s="202"/>
      <c r="D30" s="202"/>
      <c r="E30" s="202"/>
      <c r="F30" s="202"/>
      <c r="G30" s="202"/>
      <c r="H30" s="190"/>
      <c r="I30" s="190"/>
      <c r="J30" s="203"/>
    </row>
    <row r="31" spans="1:10" ht="13" customHeight="1">
      <c r="A31" s="185"/>
      <c r="B31" s="204" t="s">
        <v>334</v>
      </c>
      <c r="C31" s="205"/>
      <c r="D31" s="202"/>
      <c r="E31" s="202"/>
      <c r="F31" s="202"/>
      <c r="G31" s="202"/>
      <c r="H31" s="201"/>
      <c r="I31" s="201"/>
      <c r="J31" s="203"/>
    </row>
    <row r="32" spans="1:10" ht="13" customHeight="1">
      <c r="A32" s="230">
        <v>213</v>
      </c>
      <c r="B32" s="189" t="s">
        <v>384</v>
      </c>
      <c r="C32" s="261">
        <v>33741648</v>
      </c>
      <c r="D32" s="261">
        <v>14948312</v>
      </c>
      <c r="E32" s="261">
        <v>0</v>
      </c>
      <c r="F32" s="81">
        <v>18793336</v>
      </c>
      <c r="G32" s="81">
        <v>0</v>
      </c>
      <c r="H32" s="190">
        <v>0</v>
      </c>
      <c r="I32" s="190">
        <v>0</v>
      </c>
    </row>
    <row r="33" spans="1:9" ht="13" customHeight="1">
      <c r="A33" s="230">
        <v>209</v>
      </c>
      <c r="B33" s="189" t="s">
        <v>208</v>
      </c>
      <c r="C33" s="254">
        <v>38245159</v>
      </c>
      <c r="D33" s="254">
        <v>21680165</v>
      </c>
      <c r="E33" s="254">
        <v>4988971</v>
      </c>
      <c r="F33" s="254">
        <v>11576023</v>
      </c>
      <c r="G33" s="254">
        <v>955621</v>
      </c>
      <c r="H33" s="190">
        <v>2.4986717926836179E-2</v>
      </c>
      <c r="I33" s="190">
        <v>8.2551753741332404E-2</v>
      </c>
    </row>
    <row r="34" spans="1:9" ht="13" customHeight="1">
      <c r="A34" s="230">
        <v>132</v>
      </c>
      <c r="B34" s="189" t="s">
        <v>209</v>
      </c>
      <c r="C34" s="254">
        <v>1012769824</v>
      </c>
      <c r="D34" s="254">
        <v>439204802</v>
      </c>
      <c r="E34" s="254">
        <v>276779349</v>
      </c>
      <c r="F34" s="254">
        <v>296785673</v>
      </c>
      <c r="G34" s="254">
        <v>14459517</v>
      </c>
      <c r="H34" s="190">
        <v>1.4277199672963399E-2</v>
      </c>
      <c r="I34" s="190">
        <v>4.872040100129766E-2</v>
      </c>
    </row>
    <row r="35" spans="1:9" ht="13" customHeight="1">
      <c r="A35" s="230">
        <v>32</v>
      </c>
      <c r="B35" s="189" t="s">
        <v>210</v>
      </c>
      <c r="C35" s="254">
        <v>3662192244</v>
      </c>
      <c r="D35" s="254">
        <v>1676056532</v>
      </c>
      <c r="E35" s="254">
        <v>710726509</v>
      </c>
      <c r="F35" s="81">
        <v>1275409203</v>
      </c>
      <c r="G35" s="254">
        <v>29596274</v>
      </c>
      <c r="H35" s="190">
        <v>8.0815730109443165E-3</v>
      </c>
      <c r="I35" s="190">
        <v>2.3205316325446021E-2</v>
      </c>
    </row>
    <row r="36" spans="1:9" ht="13" customHeight="1">
      <c r="A36" s="230">
        <v>142</v>
      </c>
      <c r="B36" s="189" t="s">
        <v>335</v>
      </c>
      <c r="C36" s="254">
        <v>2960996921</v>
      </c>
      <c r="D36" s="254">
        <v>1547803138</v>
      </c>
      <c r="E36" s="254">
        <v>441903300</v>
      </c>
      <c r="F36" s="81">
        <v>971290483</v>
      </c>
      <c r="G36" s="254">
        <v>14733577</v>
      </c>
      <c r="H36" s="190">
        <v>4.9758839313565097E-3</v>
      </c>
      <c r="I36" s="190">
        <v>1.516907378160731E-2</v>
      </c>
    </row>
    <row r="37" spans="1:9" ht="13" customHeight="1">
      <c r="A37" s="230">
        <v>104</v>
      </c>
      <c r="B37" s="189" t="s">
        <v>211</v>
      </c>
      <c r="C37" s="254">
        <v>134896877</v>
      </c>
      <c r="D37" s="254">
        <v>20502664</v>
      </c>
      <c r="E37" s="254">
        <v>14743698</v>
      </c>
      <c r="F37" s="81">
        <v>99650515</v>
      </c>
      <c r="G37" s="254">
        <v>839816</v>
      </c>
      <c r="H37" s="190">
        <v>6.2256148450345519E-3</v>
      </c>
      <c r="I37" s="190">
        <v>8.4276132441463043E-3</v>
      </c>
    </row>
    <row r="38" spans="1:9" ht="13" customHeight="1">
      <c r="A38" s="230">
        <v>54</v>
      </c>
      <c r="B38" s="189" t="s">
        <v>130</v>
      </c>
      <c r="C38" s="254">
        <v>56012761</v>
      </c>
      <c r="D38" s="254">
        <v>19454358</v>
      </c>
      <c r="E38" s="254">
        <v>15021084</v>
      </c>
      <c r="F38" s="81">
        <v>21537319</v>
      </c>
      <c r="G38" s="254">
        <v>566541</v>
      </c>
      <c r="H38" s="190">
        <v>1.0114498730030466E-2</v>
      </c>
      <c r="I38" s="190">
        <v>2.6305084676509643E-2</v>
      </c>
    </row>
    <row r="39" spans="1:9" ht="13" customHeight="1">
      <c r="A39" s="230">
        <v>134</v>
      </c>
      <c r="B39" s="189" t="s">
        <v>385</v>
      </c>
      <c r="C39" s="254">
        <v>264924469</v>
      </c>
      <c r="D39" s="254">
        <v>112540067</v>
      </c>
      <c r="E39" s="254">
        <v>29329811</v>
      </c>
      <c r="F39" s="81">
        <v>123054591</v>
      </c>
      <c r="G39" s="254">
        <v>668694</v>
      </c>
      <c r="H39" s="190">
        <v>2.5240930085623763E-3</v>
      </c>
      <c r="I39" s="190">
        <v>5.4341247617490356E-3</v>
      </c>
    </row>
    <row r="40" spans="1:9" ht="13" customHeight="1">
      <c r="A40" s="230">
        <v>85</v>
      </c>
      <c r="B40" s="189" t="s">
        <v>101</v>
      </c>
      <c r="C40" s="261">
        <v>297995582</v>
      </c>
      <c r="D40" s="261">
        <v>182841063</v>
      </c>
      <c r="E40" s="261">
        <v>41449041</v>
      </c>
      <c r="F40" s="81">
        <v>73705478</v>
      </c>
      <c r="G40" s="261">
        <v>3872263</v>
      </c>
      <c r="H40" s="190">
        <v>1.2994363788923555E-2</v>
      </c>
      <c r="I40" s="190">
        <v>5.2536976966623836E-2</v>
      </c>
    </row>
    <row r="41" spans="1:9" ht="13" customHeight="1">
      <c r="A41" s="230">
        <v>81</v>
      </c>
      <c r="B41" s="189" t="s">
        <v>212</v>
      </c>
      <c r="C41" s="254">
        <v>2464520537</v>
      </c>
      <c r="D41" s="254">
        <v>1031531225</v>
      </c>
      <c r="E41" s="254">
        <v>532221171</v>
      </c>
      <c r="F41" s="81">
        <v>900768141</v>
      </c>
      <c r="G41" s="254">
        <v>43133176</v>
      </c>
      <c r="H41" s="190">
        <v>1.7501650058272571E-2</v>
      </c>
      <c r="I41" s="190">
        <v>4.7884881843306665E-2</v>
      </c>
    </row>
    <row r="42" spans="1:9" ht="13" customHeight="1">
      <c r="A42" s="230">
        <v>175</v>
      </c>
      <c r="B42" s="189" t="s">
        <v>213</v>
      </c>
      <c r="C42" s="254">
        <v>911922507</v>
      </c>
      <c r="D42" s="254">
        <v>361269</v>
      </c>
      <c r="E42" s="254">
        <v>522530396</v>
      </c>
      <c r="F42" s="81">
        <v>389030842</v>
      </c>
      <c r="G42" s="254">
        <v>5691287</v>
      </c>
      <c r="H42" s="190">
        <v>6.2409765701725356E-3</v>
      </c>
      <c r="I42" s="190">
        <v>1.4629397943723957E-2</v>
      </c>
    </row>
    <row r="43" spans="1:9" ht="13" customHeight="1">
      <c r="A43" s="230">
        <v>176</v>
      </c>
      <c r="B43" s="189" t="s">
        <v>214</v>
      </c>
      <c r="C43" s="254">
        <v>3923680556</v>
      </c>
      <c r="D43" s="254">
        <v>1583481488</v>
      </c>
      <c r="E43" s="254">
        <v>1026323433</v>
      </c>
      <c r="F43" s="81">
        <v>1313875635</v>
      </c>
      <c r="G43" s="254">
        <v>64159756</v>
      </c>
      <c r="H43" s="190">
        <v>1.6351931581659575E-2</v>
      </c>
      <c r="I43" s="190">
        <v>4.8832442196859824E-2</v>
      </c>
    </row>
    <row r="44" spans="1:9" ht="13" customHeight="1">
      <c r="A44" s="230">
        <v>38</v>
      </c>
      <c r="B44" s="189" t="s">
        <v>113</v>
      </c>
      <c r="C44" s="254">
        <v>499007653</v>
      </c>
      <c r="D44" s="254">
        <v>289815418</v>
      </c>
      <c r="E44" s="254">
        <v>73796251</v>
      </c>
      <c r="F44" s="81">
        <v>135395984</v>
      </c>
      <c r="G44" s="254">
        <v>2063060</v>
      </c>
      <c r="H44" s="190">
        <v>4.1343253707573904E-3</v>
      </c>
      <c r="I44" s="190">
        <v>1.5237231851721688E-2</v>
      </c>
    </row>
    <row r="45" spans="1:9" ht="13" customHeight="1">
      <c r="A45" s="230">
        <v>211</v>
      </c>
      <c r="B45" s="189" t="s">
        <v>215</v>
      </c>
      <c r="C45" s="254">
        <v>38245159</v>
      </c>
      <c r="D45" s="254">
        <v>21680166</v>
      </c>
      <c r="E45" s="254">
        <v>4988971</v>
      </c>
      <c r="F45" s="81">
        <v>11576022</v>
      </c>
      <c r="G45" s="254">
        <v>1299429</v>
      </c>
      <c r="H45" s="190">
        <v>3.3976300111603665E-2</v>
      </c>
      <c r="I45" s="190">
        <v>0.11225177353671235</v>
      </c>
    </row>
    <row r="46" spans="1:9" ht="13" customHeight="1">
      <c r="A46" s="230">
        <v>145</v>
      </c>
      <c r="B46" s="189" t="s">
        <v>216</v>
      </c>
      <c r="C46" s="254">
        <v>1853513988</v>
      </c>
      <c r="D46" s="254">
        <v>1013965574</v>
      </c>
      <c r="E46" s="254">
        <v>326592502</v>
      </c>
      <c r="F46" s="81">
        <v>512955912</v>
      </c>
      <c r="G46" s="254">
        <v>28427220</v>
      </c>
      <c r="H46" s="190">
        <v>1.5336933081726492E-2</v>
      </c>
      <c r="I46" s="190">
        <v>5.5418446956119694E-2</v>
      </c>
    </row>
    <row r="47" spans="1:9" ht="13" customHeight="1">
      <c r="A47" s="230">
        <v>206</v>
      </c>
      <c r="B47" s="189" t="s">
        <v>217</v>
      </c>
      <c r="C47" s="254">
        <v>171856706</v>
      </c>
      <c r="D47" s="254">
        <v>84196861</v>
      </c>
      <c r="E47" s="254">
        <v>31857694</v>
      </c>
      <c r="F47" s="81">
        <v>55802151</v>
      </c>
      <c r="G47" s="254">
        <v>4295153</v>
      </c>
      <c r="H47" s="190">
        <v>2.4992641253114675E-2</v>
      </c>
      <c r="I47" s="190">
        <v>7.6971100988562247E-2</v>
      </c>
    </row>
    <row r="48" spans="1:9" ht="13" customHeight="1">
      <c r="A48" s="230">
        <v>84</v>
      </c>
      <c r="B48" s="189" t="s">
        <v>218</v>
      </c>
      <c r="C48" s="254">
        <v>2873690304</v>
      </c>
      <c r="D48" s="254">
        <v>1334825255</v>
      </c>
      <c r="E48" s="254">
        <v>527327458</v>
      </c>
      <c r="F48" s="81">
        <v>1011537591</v>
      </c>
      <c r="G48" s="254">
        <v>33942018</v>
      </c>
      <c r="H48" s="190">
        <v>1.1811299899907377E-2</v>
      </c>
      <c r="I48" s="190">
        <v>3.3554875569621813E-2</v>
      </c>
    </row>
    <row r="49" spans="1:10" ht="13" customHeight="1">
      <c r="A49" s="230">
        <v>138</v>
      </c>
      <c r="B49" s="189" t="s">
        <v>219</v>
      </c>
      <c r="C49" s="254">
        <v>996413713</v>
      </c>
      <c r="D49" s="254">
        <v>462027718</v>
      </c>
      <c r="E49" s="254">
        <v>192452555</v>
      </c>
      <c r="F49" s="81">
        <v>341933440</v>
      </c>
      <c r="G49" s="254">
        <v>17399086</v>
      </c>
      <c r="H49" s="190">
        <v>1.746170869890467E-2</v>
      </c>
      <c r="I49" s="190">
        <v>5.0884423588403636E-2</v>
      </c>
    </row>
    <row r="50" spans="1:10" ht="13" customHeight="1">
      <c r="A50" s="230">
        <v>106</v>
      </c>
      <c r="B50" s="189" t="s">
        <v>337</v>
      </c>
      <c r="C50" s="261">
        <v>228912145</v>
      </c>
      <c r="D50" s="261">
        <v>81936705</v>
      </c>
      <c r="E50" s="261">
        <v>61863192</v>
      </c>
      <c r="F50" s="81">
        <v>85112248</v>
      </c>
      <c r="G50" s="261">
        <v>2271675</v>
      </c>
      <c r="H50" s="190">
        <v>9.9237853893684846E-3</v>
      </c>
      <c r="I50" s="190">
        <v>2.6690341911777493E-2</v>
      </c>
    </row>
    <row r="51" spans="1:10" ht="13" customHeight="1">
      <c r="A51" s="230">
        <v>207</v>
      </c>
      <c r="B51" s="189" t="s">
        <v>338</v>
      </c>
      <c r="C51" s="254">
        <v>1406552737</v>
      </c>
      <c r="D51" s="254">
        <v>686719777</v>
      </c>
      <c r="E51" s="254">
        <v>265705870</v>
      </c>
      <c r="F51" s="81">
        <v>454127090</v>
      </c>
      <c r="G51" s="254">
        <v>11102778</v>
      </c>
      <c r="H51" s="190">
        <v>7.8936094665606558E-3</v>
      </c>
      <c r="I51" s="190">
        <v>2.4448614153363985E-2</v>
      </c>
    </row>
    <row r="52" spans="1:10" ht="13" customHeight="1">
      <c r="A52" s="230">
        <v>923</v>
      </c>
      <c r="B52" s="189" t="s">
        <v>290</v>
      </c>
      <c r="C52" s="261">
        <v>18139060</v>
      </c>
      <c r="D52" s="261">
        <v>10777200</v>
      </c>
      <c r="E52" s="261">
        <v>3981600</v>
      </c>
      <c r="F52" s="81">
        <v>3380260</v>
      </c>
      <c r="G52" s="81">
        <v>69055</v>
      </c>
      <c r="H52" s="190">
        <v>3.8069778698565414E-3</v>
      </c>
      <c r="I52" s="190">
        <v>2.0428901918787313E-2</v>
      </c>
    </row>
    <row r="53" spans="1:10" ht="13" customHeight="1">
      <c r="A53" s="230">
        <v>922</v>
      </c>
      <c r="B53" s="189" t="s">
        <v>220</v>
      </c>
      <c r="C53" s="261">
        <v>25257591</v>
      </c>
      <c r="D53" s="261">
        <v>4544400</v>
      </c>
      <c r="E53" s="261">
        <v>12787600</v>
      </c>
      <c r="F53" s="81">
        <v>7925591</v>
      </c>
      <c r="G53" s="81">
        <v>170753</v>
      </c>
      <c r="H53" s="190">
        <v>6.7604626268593865E-3</v>
      </c>
      <c r="I53" s="190">
        <v>2.15445132104344E-2</v>
      </c>
    </row>
    <row r="54" spans="1:10" ht="13" customHeight="1">
      <c r="A54" s="230">
        <v>924</v>
      </c>
      <c r="B54" s="189" t="s">
        <v>386</v>
      </c>
      <c r="C54" s="261">
        <v>80397485</v>
      </c>
      <c r="D54" s="261">
        <v>8689800</v>
      </c>
      <c r="E54" s="261">
        <v>41895000</v>
      </c>
      <c r="F54" s="81">
        <v>29812685</v>
      </c>
      <c r="G54" s="261">
        <v>-64525</v>
      </c>
      <c r="H54" s="190">
        <v>-8.0257485666373769E-4</v>
      </c>
      <c r="I54" s="190">
        <v>-2.1643471562524477E-3</v>
      </c>
    </row>
    <row r="55" spans="1:10" ht="13" customHeight="1">
      <c r="A55" s="230">
        <v>927</v>
      </c>
      <c r="B55" s="189" t="s">
        <v>362</v>
      </c>
      <c r="C55" s="261">
        <v>73185798</v>
      </c>
      <c r="D55" s="261">
        <v>24588743</v>
      </c>
      <c r="E55" s="261">
        <v>38481073</v>
      </c>
      <c r="F55" s="81">
        <v>10115982</v>
      </c>
      <c r="G55" s="261">
        <v>512162</v>
      </c>
      <c r="H55" s="190">
        <v>6.9981063812407972E-3</v>
      </c>
      <c r="I55" s="190">
        <v>5.0628994792596506E-2</v>
      </c>
    </row>
    <row r="56" spans="1:10" ht="13" customHeight="1">
      <c r="A56" s="230">
        <v>156</v>
      </c>
      <c r="B56" s="189" t="s">
        <v>316</v>
      </c>
      <c r="C56" s="254">
        <v>254082107</v>
      </c>
      <c r="D56" s="254">
        <v>125247889</v>
      </c>
      <c r="E56" s="254">
        <v>30290856</v>
      </c>
      <c r="F56" s="81">
        <v>98543362</v>
      </c>
      <c r="G56" s="254">
        <v>1133153</v>
      </c>
      <c r="H56" s="190">
        <v>4.459790629806136E-3</v>
      </c>
      <c r="I56" s="190">
        <v>1.1499029229386349E-2</v>
      </c>
    </row>
    <row r="57" spans="1:10" ht="13" customHeight="1">
      <c r="A57" s="239"/>
      <c r="B57" s="198" t="s">
        <v>29</v>
      </c>
      <c r="C57" s="265">
        <f>SUM(C32:C56)</f>
        <v>24281153531</v>
      </c>
      <c r="D57" s="265">
        <f>SUM(D32:D56)</f>
        <v>10799420589</v>
      </c>
      <c r="E57" s="265">
        <f>SUM(E32:E56)</f>
        <v>5228037385</v>
      </c>
      <c r="F57" s="265">
        <f>SUM(F32:F56)</f>
        <v>8253695557</v>
      </c>
      <c r="G57" s="265">
        <f>SUM(G32:G56)</f>
        <v>281297539</v>
      </c>
      <c r="H57" s="266">
        <f t="shared" ref="H57" si="2">G57/C57</f>
        <v>1.1585015458218018E-2</v>
      </c>
      <c r="I57" s="266">
        <f t="shared" ref="I57" si="3">G57/F57</f>
        <v>3.4081404754677455E-2</v>
      </c>
    </row>
    <row r="58" spans="1:10" ht="13">
      <c r="A58" s="373"/>
      <c r="B58" s="380"/>
      <c r="C58" s="381"/>
      <c r="D58" s="381"/>
      <c r="E58" s="381"/>
      <c r="F58" s="381"/>
      <c r="G58" s="381"/>
      <c r="H58" s="381"/>
      <c r="I58" s="381"/>
    </row>
    <row r="59" spans="1:10" ht="14">
      <c r="A59" s="373"/>
      <c r="B59" s="375" t="s">
        <v>178</v>
      </c>
      <c r="C59" s="375"/>
      <c r="D59" s="375"/>
      <c r="E59" s="375"/>
      <c r="F59" s="375"/>
      <c r="G59" s="375"/>
      <c r="H59" s="375"/>
      <c r="I59" s="375"/>
    </row>
    <row r="60" spans="1:10" ht="14.5" thickBot="1">
      <c r="A60" s="185"/>
      <c r="B60" s="382" t="s">
        <v>380</v>
      </c>
      <c r="C60" s="383"/>
      <c r="D60" s="383"/>
      <c r="E60" s="383"/>
      <c r="F60" s="383"/>
      <c r="G60" s="383"/>
      <c r="H60" s="383"/>
      <c r="I60" s="384"/>
    </row>
    <row r="61" spans="1:10" ht="20" customHeight="1" thickBot="1">
      <c r="A61" s="275"/>
      <c r="B61" s="377" t="s">
        <v>180</v>
      </c>
      <c r="C61" s="378"/>
      <c r="D61" s="378"/>
      <c r="E61" s="378"/>
      <c r="F61" s="378"/>
      <c r="G61" s="378"/>
      <c r="H61" s="378"/>
      <c r="I61" s="379"/>
    </row>
    <row r="62" spans="1:10" ht="115" customHeight="1">
      <c r="A62" s="276" t="s">
        <v>181</v>
      </c>
      <c r="B62" s="182" t="s">
        <v>182</v>
      </c>
      <c r="C62" s="183" t="s">
        <v>183</v>
      </c>
      <c r="D62" s="183" t="s">
        <v>184</v>
      </c>
      <c r="E62" s="183" t="s">
        <v>185</v>
      </c>
      <c r="F62" s="183" t="s">
        <v>186</v>
      </c>
      <c r="G62" s="184" t="s">
        <v>187</v>
      </c>
      <c r="H62" s="183" t="s">
        <v>280</v>
      </c>
      <c r="I62" s="183" t="s">
        <v>189</v>
      </c>
    </row>
    <row r="63" spans="1:10" ht="13" customHeight="1">
      <c r="A63" s="185"/>
      <c r="B63" s="214" t="s">
        <v>376</v>
      </c>
      <c r="C63" s="202"/>
      <c r="D63" s="202"/>
      <c r="E63" s="202"/>
      <c r="F63" s="202"/>
      <c r="G63" s="202"/>
      <c r="H63" s="201"/>
      <c r="I63" s="201"/>
      <c r="J63" s="203"/>
    </row>
    <row r="64" spans="1:10" ht="13" customHeight="1">
      <c r="A64" s="230">
        <v>173</v>
      </c>
      <c r="B64" s="189" t="s">
        <v>317</v>
      </c>
      <c r="C64" s="254">
        <v>46621440</v>
      </c>
      <c r="D64" s="254">
        <v>24188798</v>
      </c>
      <c r="E64" s="254">
        <v>8227735</v>
      </c>
      <c r="F64" s="81">
        <v>14204907</v>
      </c>
      <c r="G64" s="254">
        <v>417768</v>
      </c>
      <c r="H64" s="190">
        <v>8.9608557779425092E-3</v>
      </c>
      <c r="I64" s="190">
        <v>2.9410118630132532E-2</v>
      </c>
    </row>
    <row r="65" spans="1:9" ht="13" customHeight="1">
      <c r="A65" s="230">
        <v>63</v>
      </c>
      <c r="B65" s="189" t="s">
        <v>31</v>
      </c>
      <c r="C65" s="254">
        <v>352098395</v>
      </c>
      <c r="D65" s="254">
        <v>178683156</v>
      </c>
      <c r="E65" s="254">
        <v>86307975</v>
      </c>
      <c r="F65" s="81">
        <v>87107264</v>
      </c>
      <c r="G65" s="254">
        <v>1084950</v>
      </c>
      <c r="H65" s="190">
        <v>3.0813829753469908E-3</v>
      </c>
      <c r="I65" s="190">
        <v>1.2455333231451282E-2</v>
      </c>
    </row>
    <row r="66" spans="1:9" ht="13" customHeight="1">
      <c r="A66" s="230">
        <v>8</v>
      </c>
      <c r="B66" s="189" t="s">
        <v>97</v>
      </c>
      <c r="C66" s="254">
        <v>51509110</v>
      </c>
      <c r="D66" s="254">
        <v>0</v>
      </c>
      <c r="E66" s="254">
        <v>0</v>
      </c>
      <c r="F66" s="81">
        <v>51509110</v>
      </c>
      <c r="G66" s="254">
        <v>594643</v>
      </c>
      <c r="H66" s="190">
        <v>1.154442388928871E-2</v>
      </c>
      <c r="I66" s="190">
        <v>1.154442388928871E-2</v>
      </c>
    </row>
    <row r="67" spans="1:9" ht="13" customHeight="1">
      <c r="A67" s="230">
        <v>208</v>
      </c>
      <c r="B67" s="189" t="s">
        <v>222</v>
      </c>
      <c r="C67" s="261">
        <v>1211770225</v>
      </c>
      <c r="D67" s="261">
        <v>531919030</v>
      </c>
      <c r="E67" s="261">
        <v>243916270</v>
      </c>
      <c r="F67" s="81">
        <v>435934925</v>
      </c>
      <c r="G67" s="261">
        <v>18776987</v>
      </c>
      <c r="H67" s="190">
        <v>1.5495501220126117E-2</v>
      </c>
      <c r="I67" s="190">
        <v>4.3072912774767928E-2</v>
      </c>
    </row>
    <row r="68" spans="1:9" ht="13" customHeight="1">
      <c r="A68" s="230">
        <v>197</v>
      </c>
      <c r="B68" s="189" t="s">
        <v>364</v>
      </c>
      <c r="C68" s="254">
        <v>599564642</v>
      </c>
      <c r="D68" s="254">
        <v>207826852</v>
      </c>
      <c r="E68" s="254">
        <v>9486488</v>
      </c>
      <c r="F68" s="81">
        <v>382251302</v>
      </c>
      <c r="G68" s="254">
        <v>2793041</v>
      </c>
      <c r="H68" s="190">
        <v>4.6584484880280849E-3</v>
      </c>
      <c r="I68" s="190">
        <v>7.3068188005805668E-3</v>
      </c>
    </row>
    <row r="69" spans="1:9" ht="13" customHeight="1">
      <c r="A69" s="230">
        <v>152</v>
      </c>
      <c r="B69" s="189" t="s">
        <v>32</v>
      </c>
      <c r="C69" s="254">
        <v>293272241</v>
      </c>
      <c r="D69" s="254">
        <v>133058756</v>
      </c>
      <c r="E69" s="254">
        <v>82643318</v>
      </c>
      <c r="F69" s="81">
        <v>77570167</v>
      </c>
      <c r="G69" s="254">
        <v>4349530</v>
      </c>
      <c r="H69" s="190">
        <v>1.4831032030747157E-2</v>
      </c>
      <c r="I69" s="190">
        <v>5.6072201056367454E-2</v>
      </c>
    </row>
    <row r="70" spans="1:9" ht="13" customHeight="1">
      <c r="A70" s="230">
        <v>79</v>
      </c>
      <c r="B70" s="189" t="s">
        <v>387</v>
      </c>
      <c r="C70" s="261">
        <v>58480868</v>
      </c>
      <c r="D70" s="261">
        <v>32936931</v>
      </c>
      <c r="E70" s="261">
        <v>11830817</v>
      </c>
      <c r="F70" s="81">
        <v>13713120</v>
      </c>
      <c r="G70" s="261">
        <v>221889</v>
      </c>
      <c r="H70" s="190">
        <v>3.7942152295003554E-3</v>
      </c>
      <c r="I70" s="190">
        <v>1.6180781616437396E-2</v>
      </c>
    </row>
    <row r="71" spans="1:9" ht="13" customHeight="1">
      <c r="A71" s="230">
        <v>26</v>
      </c>
      <c r="B71" s="189" t="s">
        <v>223</v>
      </c>
      <c r="C71" s="254">
        <v>939746622</v>
      </c>
      <c r="D71" s="254">
        <v>461163405</v>
      </c>
      <c r="E71" s="254">
        <v>239281465</v>
      </c>
      <c r="F71" s="81">
        <v>239301752</v>
      </c>
      <c r="G71" s="254">
        <v>16037573</v>
      </c>
      <c r="H71" s="190">
        <v>1.7065847989821241E-2</v>
      </c>
      <c r="I71" s="190">
        <v>6.7018201354413817E-2</v>
      </c>
    </row>
    <row r="72" spans="1:9" ht="13" customHeight="1">
      <c r="A72" s="230">
        <v>170</v>
      </c>
      <c r="B72" s="189" t="s">
        <v>224</v>
      </c>
      <c r="C72" s="254">
        <v>2339918255</v>
      </c>
      <c r="D72" s="254">
        <v>1171570762</v>
      </c>
      <c r="E72" s="254">
        <v>467406943</v>
      </c>
      <c r="F72" s="81">
        <v>700940550</v>
      </c>
      <c r="G72" s="254">
        <v>38477617</v>
      </c>
      <c r="H72" s="190">
        <v>1.644400051915489E-2</v>
      </c>
      <c r="I72" s="190">
        <v>5.48942659973089E-2</v>
      </c>
    </row>
    <row r="73" spans="1:9" ht="13" customHeight="1">
      <c r="A73" s="230">
        <v>191</v>
      </c>
      <c r="B73" s="189" t="s">
        <v>225</v>
      </c>
      <c r="C73" s="254">
        <v>938009813</v>
      </c>
      <c r="D73" s="254">
        <v>498193627</v>
      </c>
      <c r="E73" s="254">
        <v>185901396</v>
      </c>
      <c r="F73" s="81">
        <v>253914790</v>
      </c>
      <c r="G73" s="254">
        <v>12731253</v>
      </c>
      <c r="H73" s="190">
        <v>1.3572622400699768E-2</v>
      </c>
      <c r="I73" s="190">
        <v>5.0139863849600882E-2</v>
      </c>
    </row>
    <row r="74" spans="1:9" ht="13" customHeight="1">
      <c r="A74" s="230">
        <v>159</v>
      </c>
      <c r="B74" s="189" t="s">
        <v>226</v>
      </c>
      <c r="C74" s="254">
        <v>2267583220</v>
      </c>
      <c r="D74" s="254">
        <v>1210554394</v>
      </c>
      <c r="E74" s="254">
        <v>396960307</v>
      </c>
      <c r="F74" s="81">
        <v>660068519</v>
      </c>
      <c r="G74" s="254">
        <v>24326792</v>
      </c>
      <c r="H74" s="190">
        <v>1.072807021389054E-2</v>
      </c>
      <c r="I74" s="190">
        <v>3.6854949599558165E-2</v>
      </c>
    </row>
    <row r="75" spans="1:9" ht="13" customHeight="1">
      <c r="A75" s="230">
        <v>96</v>
      </c>
      <c r="B75" s="189" t="s">
        <v>37</v>
      </c>
      <c r="C75" s="254">
        <v>29061685</v>
      </c>
      <c r="D75" s="254">
        <v>9918665</v>
      </c>
      <c r="E75" s="254">
        <v>6408609</v>
      </c>
      <c r="F75" s="81">
        <v>12734411</v>
      </c>
      <c r="G75" s="254">
        <v>114294</v>
      </c>
      <c r="H75" s="190">
        <v>3.9328070619442743E-3</v>
      </c>
      <c r="I75" s="190">
        <v>8.9752089829674888E-3</v>
      </c>
    </row>
    <row r="76" spans="1:9" ht="13" customHeight="1">
      <c r="A76" s="230">
        <v>186</v>
      </c>
      <c r="B76" s="189" t="s">
        <v>171</v>
      </c>
      <c r="C76" s="254">
        <v>128613275</v>
      </c>
      <c r="D76" s="254">
        <v>48318886</v>
      </c>
      <c r="E76" s="254">
        <v>39062876</v>
      </c>
      <c r="F76" s="81">
        <v>41231513</v>
      </c>
      <c r="G76" s="254">
        <v>1956180</v>
      </c>
      <c r="H76" s="190">
        <v>1.5209782971470092E-2</v>
      </c>
      <c r="I76" s="190">
        <v>4.7443808331748584E-2</v>
      </c>
    </row>
    <row r="77" spans="1:9" ht="13" customHeight="1">
      <c r="A77" s="230">
        <v>925</v>
      </c>
      <c r="B77" s="189" t="s">
        <v>377</v>
      </c>
      <c r="C77" s="261">
        <v>47511005</v>
      </c>
      <c r="D77" s="261">
        <v>10221052</v>
      </c>
      <c r="E77" s="261">
        <v>26020448</v>
      </c>
      <c r="F77" s="81">
        <v>11269505</v>
      </c>
      <c r="G77" s="261">
        <v>15525</v>
      </c>
      <c r="H77" s="190">
        <v>3.2676639864806062E-4</v>
      </c>
      <c r="I77" s="190">
        <v>1.3776115277467822E-3</v>
      </c>
    </row>
    <row r="78" spans="1:9" ht="13" customHeight="1">
      <c r="A78" s="230">
        <v>928</v>
      </c>
      <c r="B78" s="189" t="s">
        <v>365</v>
      </c>
      <c r="C78" s="254">
        <v>84090253</v>
      </c>
      <c r="D78" s="254">
        <v>21356535</v>
      </c>
      <c r="E78" s="254">
        <v>44466544</v>
      </c>
      <c r="F78" s="81">
        <v>18267174</v>
      </c>
      <c r="G78" s="254">
        <v>42950</v>
      </c>
      <c r="H78" s="190">
        <v>5.1076074179489035E-4</v>
      </c>
      <c r="I78" s="190">
        <v>2.3512120703508927E-3</v>
      </c>
    </row>
    <row r="79" spans="1:9" ht="13" customHeight="1">
      <c r="A79" s="230">
        <v>56</v>
      </c>
      <c r="B79" s="189" t="s">
        <v>100</v>
      </c>
      <c r="C79" s="261">
        <v>39730582</v>
      </c>
      <c r="D79" s="261">
        <v>20272476</v>
      </c>
      <c r="E79" s="261">
        <v>8488383</v>
      </c>
      <c r="F79" s="81">
        <v>10969723</v>
      </c>
      <c r="G79" s="261">
        <v>600202</v>
      </c>
      <c r="H79" s="190">
        <v>1.5106801103492518E-2</v>
      </c>
      <c r="I79" s="190">
        <v>5.4714417127943886E-2</v>
      </c>
    </row>
    <row r="80" spans="1:9" ht="13" customHeight="1">
      <c r="A80" s="192"/>
      <c r="B80" s="216" t="s">
        <v>38</v>
      </c>
      <c r="C80" s="265">
        <f>SUM(C64:C79)</f>
        <v>9427581631</v>
      </c>
      <c r="D80" s="265">
        <f>SUM(D64:D79)</f>
        <v>4560183325</v>
      </c>
      <c r="E80" s="265">
        <f>SUM(E64:E79)</f>
        <v>1856409574</v>
      </c>
      <c r="F80" s="265">
        <f>SUM(F64:F79)</f>
        <v>3010988732</v>
      </c>
      <c r="G80" s="265">
        <f>SUM(G64:G79)</f>
        <v>122541194</v>
      </c>
      <c r="H80" s="266">
        <f t="shared" ref="H80" si="4">G80/C80</f>
        <v>1.2998157830535999E-2</v>
      </c>
      <c r="I80" s="266">
        <f t="shared" ref="I80" si="5">G80/F80</f>
        <v>4.0697991559272298E-2</v>
      </c>
    </row>
    <row r="81" spans="1:10" ht="13" customHeight="1">
      <c r="A81" s="217"/>
      <c r="B81" s="218"/>
      <c r="C81" s="219"/>
      <c r="D81" s="219"/>
      <c r="E81" s="219"/>
      <c r="F81" s="219"/>
      <c r="G81" s="219"/>
      <c r="H81" s="218"/>
      <c r="I81" s="218"/>
    </row>
    <row r="82" spans="1:10" ht="13" customHeight="1">
      <c r="A82" s="267"/>
      <c r="B82" s="214" t="s">
        <v>366</v>
      </c>
      <c r="C82" s="202"/>
      <c r="D82" s="202"/>
      <c r="E82" s="202"/>
      <c r="F82" s="202"/>
      <c r="G82" s="202"/>
      <c r="H82" s="201"/>
      <c r="I82" s="201"/>
      <c r="J82" s="203"/>
    </row>
    <row r="83" spans="1:10" ht="13" customHeight="1">
      <c r="A83" s="226">
        <v>198</v>
      </c>
      <c r="B83" s="243" t="s">
        <v>301</v>
      </c>
      <c r="C83" s="254">
        <v>276625022</v>
      </c>
      <c r="D83" s="254">
        <v>111030704</v>
      </c>
      <c r="E83" s="254">
        <v>94441196</v>
      </c>
      <c r="F83" s="81">
        <v>71153122</v>
      </c>
      <c r="G83" s="254">
        <v>2096011</v>
      </c>
      <c r="H83" s="190">
        <v>7.5770838980719537E-3</v>
      </c>
      <c r="I83" s="190">
        <v>2.9457751692188575E-2</v>
      </c>
    </row>
    <row r="84" spans="1:10" ht="13" customHeight="1">
      <c r="A84" s="226">
        <v>199</v>
      </c>
      <c r="B84" s="220" t="s">
        <v>319</v>
      </c>
      <c r="C84" s="254">
        <v>186132473</v>
      </c>
      <c r="D84" s="254">
        <v>46288668</v>
      </c>
      <c r="E84" s="254">
        <v>76976674</v>
      </c>
      <c r="F84" s="81">
        <v>62867131</v>
      </c>
      <c r="G84" s="254">
        <v>1035203</v>
      </c>
      <c r="H84" s="190">
        <v>5.5616464086844213E-3</v>
      </c>
      <c r="I84" s="190">
        <v>1.6466522068583025E-2</v>
      </c>
    </row>
    <row r="85" spans="1:10" ht="13" customHeight="1">
      <c r="A85" s="230">
        <v>158</v>
      </c>
      <c r="B85" s="189" t="s">
        <v>102</v>
      </c>
      <c r="C85" s="254">
        <v>32154243</v>
      </c>
      <c r="D85" s="254">
        <v>12492307</v>
      </c>
      <c r="E85" s="254">
        <v>4481187</v>
      </c>
      <c r="F85" s="81">
        <v>15180749</v>
      </c>
      <c r="G85" s="254">
        <v>274499</v>
      </c>
      <c r="H85" s="190">
        <v>8.5369448753621728E-3</v>
      </c>
      <c r="I85" s="190">
        <v>1.8082045885878226E-2</v>
      </c>
    </row>
    <row r="86" spans="1:10" ht="13" customHeight="1">
      <c r="A86" s="230">
        <v>45</v>
      </c>
      <c r="B86" s="189" t="s">
        <v>40</v>
      </c>
      <c r="C86" s="261">
        <v>25402123</v>
      </c>
      <c r="D86" s="261">
        <v>10319377</v>
      </c>
      <c r="E86" s="261">
        <v>5391735</v>
      </c>
      <c r="F86" s="81">
        <v>9691011</v>
      </c>
      <c r="G86" s="261">
        <v>64171</v>
      </c>
      <c r="H86" s="190">
        <v>2.526206175759404E-3</v>
      </c>
      <c r="I86" s="190">
        <v>6.6217033496298785E-3</v>
      </c>
    </row>
    <row r="87" spans="1:10" ht="13" customHeight="1">
      <c r="A87" s="230">
        <v>168</v>
      </c>
      <c r="B87" s="189" t="s">
        <v>231</v>
      </c>
      <c r="C87" s="254">
        <v>1327278877</v>
      </c>
      <c r="D87" s="254">
        <v>700947146</v>
      </c>
      <c r="E87" s="254">
        <v>235606257</v>
      </c>
      <c r="F87" s="81">
        <v>390725474</v>
      </c>
      <c r="G87" s="254">
        <v>10290231</v>
      </c>
      <c r="H87" s="190">
        <v>7.752877845278932E-3</v>
      </c>
      <c r="I87" s="190">
        <v>2.6336217330943719E-2</v>
      </c>
    </row>
    <row r="88" spans="1:10" ht="13" customHeight="1">
      <c r="A88" s="230">
        <v>205</v>
      </c>
      <c r="B88" s="189" t="s">
        <v>232</v>
      </c>
      <c r="C88" s="254">
        <v>559470228</v>
      </c>
      <c r="D88" s="254">
        <v>237147753</v>
      </c>
      <c r="E88" s="254">
        <v>104443249</v>
      </c>
      <c r="F88" s="81">
        <v>217879226</v>
      </c>
      <c r="G88" s="254">
        <v>5184192</v>
      </c>
      <c r="H88" s="190">
        <v>9.2662517870387914E-3</v>
      </c>
      <c r="I88" s="190">
        <v>2.3793879275117308E-2</v>
      </c>
    </row>
    <row r="89" spans="1:10" ht="13" customHeight="1">
      <c r="A89" s="230">
        <v>150</v>
      </c>
      <c r="B89" s="189" t="s">
        <v>41</v>
      </c>
      <c r="C89" s="254">
        <v>54887842</v>
      </c>
      <c r="D89" s="254">
        <v>18730343</v>
      </c>
      <c r="E89" s="254">
        <v>11867944</v>
      </c>
      <c r="F89" s="81">
        <v>24289555</v>
      </c>
      <c r="G89" s="254">
        <v>216200</v>
      </c>
      <c r="H89" s="190">
        <v>3.938941523698454E-3</v>
      </c>
      <c r="I89" s="190">
        <v>8.9009452828592364E-3</v>
      </c>
    </row>
    <row r="90" spans="1:10" ht="13" customHeight="1">
      <c r="A90" s="230">
        <v>140</v>
      </c>
      <c r="B90" s="189" t="s">
        <v>119</v>
      </c>
      <c r="C90" s="254">
        <v>198630104</v>
      </c>
      <c r="D90" s="254">
        <v>81150066</v>
      </c>
      <c r="E90" s="254">
        <v>37070923</v>
      </c>
      <c r="F90" s="81">
        <v>80409115</v>
      </c>
      <c r="G90" s="254">
        <v>1281654</v>
      </c>
      <c r="H90" s="190">
        <v>6.4524660370716014E-3</v>
      </c>
      <c r="I90" s="190">
        <v>1.5939163116022358E-2</v>
      </c>
    </row>
    <row r="91" spans="1:10" ht="13" customHeight="1">
      <c r="A91" s="230">
        <v>165</v>
      </c>
      <c r="B91" s="189" t="s">
        <v>44</v>
      </c>
      <c r="C91" s="254">
        <v>35053636.319999993</v>
      </c>
      <c r="D91" s="254">
        <v>11406830</v>
      </c>
      <c r="E91" s="254">
        <v>8928963.6999999993</v>
      </c>
      <c r="F91" s="81">
        <v>14717842.619999994</v>
      </c>
      <c r="G91" s="254">
        <v>382395</v>
      </c>
      <c r="H91" s="190">
        <v>1.0908853977634926E-2</v>
      </c>
      <c r="I91" s="190">
        <v>2.5981729107523246E-2</v>
      </c>
    </row>
    <row r="92" spans="1:10" ht="13" customHeight="1">
      <c r="A92" s="230">
        <v>915</v>
      </c>
      <c r="B92" s="189" t="s">
        <v>345</v>
      </c>
      <c r="C92" s="261">
        <v>49072902</v>
      </c>
      <c r="D92" s="261">
        <v>10480094</v>
      </c>
      <c r="E92" s="261">
        <v>25477290</v>
      </c>
      <c r="F92" s="81">
        <v>13115518</v>
      </c>
      <c r="G92" s="261">
        <v>145934</v>
      </c>
      <c r="H92" s="190">
        <v>2.9738204600168136E-3</v>
      </c>
      <c r="I92" s="190">
        <v>1.1126819390587546E-2</v>
      </c>
    </row>
    <row r="93" spans="1:10" ht="13" customHeight="1">
      <c r="A93" s="230">
        <v>22</v>
      </c>
      <c r="B93" s="189" t="s">
        <v>346</v>
      </c>
      <c r="C93" s="261">
        <v>294797522</v>
      </c>
      <c r="D93" s="261">
        <v>128589635</v>
      </c>
      <c r="E93" s="261">
        <v>51417455</v>
      </c>
      <c r="F93" s="81">
        <v>114790432</v>
      </c>
      <c r="G93" s="261">
        <v>3308121</v>
      </c>
      <c r="H93" s="190">
        <v>1.1221671666561702E-2</v>
      </c>
      <c r="I93" s="190">
        <v>2.8818786917711052E-2</v>
      </c>
    </row>
    <row r="94" spans="1:10" ht="13" customHeight="1">
      <c r="A94" s="230">
        <v>39</v>
      </c>
      <c r="B94" s="189" t="s">
        <v>347</v>
      </c>
      <c r="C94" s="81">
        <v>601232886</v>
      </c>
      <c r="D94" s="81">
        <v>260434354</v>
      </c>
      <c r="E94" s="81">
        <v>130734791</v>
      </c>
      <c r="F94" s="81">
        <v>210063741</v>
      </c>
      <c r="G94" s="254">
        <v>9392753</v>
      </c>
      <c r="H94" s="190">
        <v>1.5622487090634626E-2</v>
      </c>
      <c r="I94" s="190">
        <v>4.471382331518127E-2</v>
      </c>
    </row>
    <row r="95" spans="1:10" ht="13" customHeight="1">
      <c r="A95" s="230">
        <v>147</v>
      </c>
      <c r="B95" s="189" t="s">
        <v>47</v>
      </c>
      <c r="C95" s="254">
        <v>85468963</v>
      </c>
      <c r="D95" s="254">
        <v>33079984</v>
      </c>
      <c r="E95" s="254">
        <v>25628679</v>
      </c>
      <c r="F95" s="81">
        <v>26760300</v>
      </c>
      <c r="G95" s="254">
        <v>1324388</v>
      </c>
      <c r="H95" s="190">
        <v>1.5495543101417996E-2</v>
      </c>
      <c r="I95" s="190">
        <v>4.9490775514474804E-2</v>
      </c>
    </row>
    <row r="96" spans="1:10" ht="13" customHeight="1">
      <c r="A96" s="230">
        <v>107</v>
      </c>
      <c r="B96" s="189" t="s">
        <v>368</v>
      </c>
      <c r="C96" s="261">
        <v>24535394</v>
      </c>
      <c r="D96" s="261">
        <v>13607377</v>
      </c>
      <c r="E96" s="261">
        <v>4148432</v>
      </c>
      <c r="F96" s="81">
        <v>6779585</v>
      </c>
      <c r="G96" s="261">
        <v>-579489</v>
      </c>
      <c r="H96" s="190">
        <v>-2.3618491718535271E-2</v>
      </c>
      <c r="I96" s="190">
        <v>-8.5475585895006853E-2</v>
      </c>
    </row>
    <row r="97" spans="1:9" ht="13" customHeight="1">
      <c r="A97" s="230">
        <v>46</v>
      </c>
      <c r="B97" s="189" t="s">
        <v>321</v>
      </c>
      <c r="C97" s="254">
        <v>197641628</v>
      </c>
      <c r="D97" s="254">
        <v>62147341</v>
      </c>
      <c r="E97" s="254">
        <v>62725876</v>
      </c>
      <c r="F97" s="81">
        <v>72768411</v>
      </c>
      <c r="G97" s="254">
        <v>3361653</v>
      </c>
      <c r="H97" s="190">
        <v>1.7008830750979243E-2</v>
      </c>
      <c r="I97" s="190">
        <v>4.6196597586829265E-2</v>
      </c>
    </row>
    <row r="98" spans="1:9" ht="13" customHeight="1">
      <c r="A98" s="230">
        <v>161</v>
      </c>
      <c r="B98" s="189" t="s">
        <v>233</v>
      </c>
      <c r="C98" s="254">
        <v>2244532348</v>
      </c>
      <c r="D98" s="254">
        <v>929764659</v>
      </c>
      <c r="E98" s="254">
        <v>459085943</v>
      </c>
      <c r="F98" s="81">
        <v>855681746</v>
      </c>
      <c r="G98" s="254">
        <v>36553714</v>
      </c>
      <c r="H98" s="190">
        <v>1.6285670390347166E-2</v>
      </c>
      <c r="I98" s="190">
        <v>4.2718819433598156E-2</v>
      </c>
    </row>
    <row r="99" spans="1:9" ht="13" customHeight="1">
      <c r="A99" s="230">
        <v>129</v>
      </c>
      <c r="B99" s="189" t="s">
        <v>50</v>
      </c>
      <c r="C99" s="261">
        <v>14270533</v>
      </c>
      <c r="D99" s="261">
        <v>2910008</v>
      </c>
      <c r="E99" s="261">
        <v>3784141</v>
      </c>
      <c r="F99" s="81">
        <v>7576384</v>
      </c>
      <c r="G99" s="261">
        <v>178524</v>
      </c>
      <c r="H99" s="190">
        <v>1.2509974224508643E-2</v>
      </c>
      <c r="I99" s="190">
        <v>2.3563219604497344E-2</v>
      </c>
    </row>
    <row r="100" spans="1:9" ht="13" customHeight="1">
      <c r="A100" s="230">
        <v>78</v>
      </c>
      <c r="B100" s="189" t="s">
        <v>51</v>
      </c>
      <c r="C100" s="254">
        <v>326890211</v>
      </c>
      <c r="D100" s="254">
        <v>111676357</v>
      </c>
      <c r="E100" s="254">
        <v>96158570</v>
      </c>
      <c r="F100" s="81">
        <v>119055284</v>
      </c>
      <c r="G100" s="254">
        <v>3025671</v>
      </c>
      <c r="H100" s="190">
        <v>9.255924154914507E-3</v>
      </c>
      <c r="I100" s="190">
        <v>2.5414000104354881E-2</v>
      </c>
    </row>
    <row r="101" spans="1:9" ht="13" customHeight="1">
      <c r="A101" s="230">
        <v>23</v>
      </c>
      <c r="B101" s="189" t="s">
        <v>173</v>
      </c>
      <c r="C101" s="254">
        <v>23850716</v>
      </c>
      <c r="D101" s="254">
        <v>13666914</v>
      </c>
      <c r="E101" s="254">
        <v>2838513</v>
      </c>
      <c r="F101" s="81">
        <v>7345289</v>
      </c>
      <c r="G101" s="254">
        <v>416798</v>
      </c>
      <c r="H101" s="190">
        <v>1.7475282503049385E-2</v>
      </c>
      <c r="I101" s="190">
        <v>5.6743580817582538E-2</v>
      </c>
    </row>
    <row r="102" spans="1:9" ht="13" customHeight="1">
      <c r="A102" s="230">
        <v>58</v>
      </c>
      <c r="B102" s="189" t="s">
        <v>53</v>
      </c>
      <c r="C102" s="254">
        <v>1667102863</v>
      </c>
      <c r="D102" s="254">
        <v>793184497</v>
      </c>
      <c r="E102" s="254">
        <v>411176876</v>
      </c>
      <c r="F102" s="81">
        <v>462741490</v>
      </c>
      <c r="G102" s="254">
        <v>31178104</v>
      </c>
      <c r="H102" s="190">
        <v>1.8701967762141621E-2</v>
      </c>
      <c r="I102" s="190">
        <v>6.7376936526698739E-2</v>
      </c>
    </row>
    <row r="103" spans="1:9" ht="13" customHeight="1">
      <c r="A103" s="267"/>
      <c r="B103" s="216" t="s">
        <v>54</v>
      </c>
      <c r="C103" s="265">
        <f>SUM(C83:C102)</f>
        <v>8225030514.3199997</v>
      </c>
      <c r="D103" s="265">
        <f>SUM(D83:D102)</f>
        <v>3589054414</v>
      </c>
      <c r="E103" s="265">
        <f>SUM(E83:E102)</f>
        <v>1852384694.7</v>
      </c>
      <c r="F103" s="265">
        <f>SUM(F83:F102)</f>
        <v>2783591405.6199999</v>
      </c>
      <c r="G103" s="265">
        <f>SUM(G83:G102)</f>
        <v>109130727</v>
      </c>
      <c r="H103" s="266">
        <f>G103/C103</f>
        <v>1.3268124271393336E-2</v>
      </c>
      <c r="I103" s="266">
        <f>G103/F103</f>
        <v>3.9205009319854864E-2</v>
      </c>
    </row>
    <row r="104" spans="1:9" ht="13">
      <c r="A104" s="373"/>
      <c r="B104" s="381"/>
      <c r="C104" s="381"/>
      <c r="D104" s="381"/>
      <c r="E104" s="381"/>
      <c r="F104" s="381"/>
      <c r="G104" s="381"/>
      <c r="H104" s="381"/>
      <c r="I104" s="381"/>
    </row>
    <row r="105" spans="1:9" ht="14">
      <c r="A105" s="373" t="s">
        <v>0</v>
      </c>
      <c r="B105" s="375" t="s">
        <v>178</v>
      </c>
      <c r="C105" s="375"/>
      <c r="D105" s="375"/>
      <c r="E105" s="375"/>
      <c r="F105" s="375"/>
      <c r="G105" s="375"/>
      <c r="H105" s="375"/>
      <c r="I105" s="375"/>
    </row>
    <row r="106" spans="1:9" ht="14.5" thickBot="1">
      <c r="A106" s="185"/>
      <c r="B106" s="376" t="s">
        <v>380</v>
      </c>
      <c r="C106" s="376"/>
      <c r="D106" s="376"/>
      <c r="E106" s="376"/>
      <c r="F106" s="376"/>
      <c r="G106" s="376"/>
      <c r="H106" s="376"/>
      <c r="I106" s="376"/>
    </row>
    <row r="107" spans="1:9" ht="20" customHeight="1" thickBot="1">
      <c r="A107" s="180"/>
      <c r="B107" s="377" t="s">
        <v>180</v>
      </c>
      <c r="C107" s="378"/>
      <c r="D107" s="378"/>
      <c r="E107" s="378"/>
      <c r="F107" s="378"/>
      <c r="G107" s="378"/>
      <c r="H107" s="378"/>
      <c r="I107" s="379"/>
    </row>
    <row r="108" spans="1:9" ht="115" customHeight="1">
      <c r="A108" s="276" t="s">
        <v>181</v>
      </c>
      <c r="B108" s="182" t="s">
        <v>182</v>
      </c>
      <c r="C108" s="183" t="s">
        <v>183</v>
      </c>
      <c r="D108" s="183" t="s">
        <v>184</v>
      </c>
      <c r="E108" s="183" t="s">
        <v>185</v>
      </c>
      <c r="F108" s="183" t="s">
        <v>186</v>
      </c>
      <c r="G108" s="184" t="s">
        <v>187</v>
      </c>
      <c r="H108" s="183" t="s">
        <v>280</v>
      </c>
      <c r="I108" s="183" t="s">
        <v>189</v>
      </c>
    </row>
    <row r="109" spans="1:9" s="268" customFormat="1" ht="13" customHeight="1">
      <c r="A109" s="231"/>
      <c r="B109" s="204" t="s">
        <v>147</v>
      </c>
      <c r="C109" s="202"/>
      <c r="D109" s="202"/>
      <c r="E109" s="202"/>
      <c r="F109" s="202"/>
      <c r="G109" s="202"/>
      <c r="H109" s="201"/>
      <c r="I109" s="201"/>
    </row>
    <row r="110" spans="1:9" s="268" customFormat="1" ht="13" customHeight="1">
      <c r="A110" s="226">
        <v>141</v>
      </c>
      <c r="B110" s="227" t="s">
        <v>55</v>
      </c>
      <c r="C110" s="254">
        <v>33970884</v>
      </c>
      <c r="D110" s="254">
        <v>14653342</v>
      </c>
      <c r="E110" s="254">
        <v>4973208</v>
      </c>
      <c r="F110" s="81">
        <v>14344334</v>
      </c>
      <c r="G110" s="254">
        <v>76087</v>
      </c>
      <c r="H110" s="190">
        <v>2.2397709756390208E-3</v>
      </c>
      <c r="I110" s="190">
        <v>5.3043243415832339E-3</v>
      </c>
    </row>
    <row r="111" spans="1:9" s="268" customFormat="1" ht="13" customHeight="1">
      <c r="A111" s="230">
        <v>111</v>
      </c>
      <c r="B111" s="189" t="s">
        <v>388</v>
      </c>
      <c r="C111" s="261">
        <v>9197191</v>
      </c>
      <c r="D111" s="261">
        <v>3852641</v>
      </c>
      <c r="E111" s="261">
        <v>384800</v>
      </c>
      <c r="F111" s="81">
        <v>4959750</v>
      </c>
      <c r="G111" s="261">
        <v>388448</v>
      </c>
      <c r="H111" s="190">
        <v>4.2235504296909782E-2</v>
      </c>
      <c r="I111" s="190">
        <v>7.8320076616764961E-2</v>
      </c>
    </row>
    <row r="112" spans="1:9" s="268" customFormat="1" ht="13" customHeight="1">
      <c r="A112" s="226">
        <v>167</v>
      </c>
      <c r="B112" s="220" t="s">
        <v>389</v>
      </c>
      <c r="C112" s="254">
        <v>13792861</v>
      </c>
      <c r="D112" s="254">
        <v>6630052</v>
      </c>
      <c r="E112" s="254">
        <v>3456739</v>
      </c>
      <c r="F112" s="81">
        <v>3706070</v>
      </c>
      <c r="G112" s="254">
        <v>43721</v>
      </c>
      <c r="H112" s="190">
        <v>3.169828217655496E-3</v>
      </c>
      <c r="I112" s="190">
        <v>1.1797132811846512E-2</v>
      </c>
    </row>
    <row r="113" spans="1:9" s="268" customFormat="1" ht="13" customHeight="1">
      <c r="A113" s="226">
        <v>82</v>
      </c>
      <c r="B113" s="220" t="s">
        <v>57</v>
      </c>
      <c r="C113" s="261">
        <v>7525084</v>
      </c>
      <c r="D113" s="261">
        <v>2704520</v>
      </c>
      <c r="E113" s="261">
        <v>44431</v>
      </c>
      <c r="F113" s="81">
        <v>4776133</v>
      </c>
      <c r="G113" s="261">
        <v>85963</v>
      </c>
      <c r="H113" s="190">
        <v>1.1423526966609277E-2</v>
      </c>
      <c r="I113" s="190">
        <v>1.7998451885657289E-2</v>
      </c>
    </row>
    <row r="114" spans="1:9" s="268" customFormat="1" ht="13" customHeight="1">
      <c r="A114" s="230">
        <v>926</v>
      </c>
      <c r="B114" s="189" t="s">
        <v>322</v>
      </c>
      <c r="C114" s="254">
        <v>47701231</v>
      </c>
      <c r="D114" s="254">
        <v>2015943</v>
      </c>
      <c r="E114" s="254">
        <v>866755</v>
      </c>
      <c r="F114" s="81">
        <v>44818533</v>
      </c>
      <c r="G114" s="254">
        <v>582186</v>
      </c>
      <c r="H114" s="190">
        <v>1.2204842260779392E-2</v>
      </c>
      <c r="I114" s="190">
        <v>1.298984953389706E-2</v>
      </c>
    </row>
    <row r="115" spans="1:9" s="268" customFormat="1" ht="13" customHeight="1">
      <c r="A115" s="230">
        <v>137</v>
      </c>
      <c r="B115" s="209" t="s">
        <v>150</v>
      </c>
      <c r="C115" s="254">
        <v>32708877</v>
      </c>
      <c r="D115" s="254">
        <v>17296641</v>
      </c>
      <c r="E115" s="254">
        <v>5522900</v>
      </c>
      <c r="F115" s="81">
        <v>9889336</v>
      </c>
      <c r="G115" s="254">
        <v>195473</v>
      </c>
      <c r="H115" s="190">
        <v>5.9761452525563625E-3</v>
      </c>
      <c r="I115" s="190">
        <v>1.9766038892803317E-2</v>
      </c>
    </row>
    <row r="116" spans="1:9" s="268" customFormat="1" ht="13" customHeight="1">
      <c r="A116" s="230">
        <v>37</v>
      </c>
      <c r="B116" s="189" t="s">
        <v>307</v>
      </c>
      <c r="C116" s="254">
        <v>1923488656</v>
      </c>
      <c r="D116" s="254">
        <v>920760285</v>
      </c>
      <c r="E116" s="254">
        <v>403992080</v>
      </c>
      <c r="F116" s="81">
        <v>598736291</v>
      </c>
      <c r="G116" s="254">
        <v>19596689</v>
      </c>
      <c r="H116" s="190">
        <v>1.0188096997022269E-2</v>
      </c>
      <c r="I116" s="190">
        <v>3.2730083835856877E-2</v>
      </c>
    </row>
    <row r="117" spans="1:9" s="268" customFormat="1" ht="13" customHeight="1">
      <c r="A117" s="230">
        <v>180</v>
      </c>
      <c r="B117" s="189" t="s">
        <v>308</v>
      </c>
      <c r="C117" s="254">
        <v>706058265</v>
      </c>
      <c r="D117" s="254">
        <v>313837289</v>
      </c>
      <c r="E117" s="254">
        <v>151714059</v>
      </c>
      <c r="F117" s="81">
        <v>240506917</v>
      </c>
      <c r="G117" s="254">
        <v>12377909</v>
      </c>
      <c r="H117" s="190">
        <v>1.7531002204187782E-2</v>
      </c>
      <c r="I117" s="190">
        <v>5.1465916882548535E-2</v>
      </c>
    </row>
    <row r="118" spans="1:9" s="268" customFormat="1" ht="13" customHeight="1">
      <c r="A118" s="230">
        <v>21</v>
      </c>
      <c r="B118" s="189" t="s">
        <v>390</v>
      </c>
      <c r="C118" s="261">
        <v>42510704</v>
      </c>
      <c r="D118" s="261">
        <v>21225539</v>
      </c>
      <c r="E118" s="261">
        <v>9631472</v>
      </c>
      <c r="F118" s="81">
        <v>11653693</v>
      </c>
      <c r="G118" s="269">
        <v>235983</v>
      </c>
      <c r="H118" s="190">
        <v>5.5511430721072036E-3</v>
      </c>
      <c r="I118" s="190">
        <v>2.0249632455565804E-2</v>
      </c>
    </row>
    <row r="119" spans="1:9" s="268" customFormat="1" ht="13" customHeight="1">
      <c r="A119" s="230">
        <v>80</v>
      </c>
      <c r="B119" s="189" t="s">
        <v>391</v>
      </c>
      <c r="C119" s="261">
        <v>1610796</v>
      </c>
      <c r="D119" s="261">
        <v>719368</v>
      </c>
      <c r="E119" s="261">
        <v>491008</v>
      </c>
      <c r="F119" s="81">
        <v>400420</v>
      </c>
      <c r="G119" s="261">
        <v>7208</v>
      </c>
      <c r="H119" s="190">
        <v>4.4748062448627885E-3</v>
      </c>
      <c r="I119" s="190">
        <v>1.8001098846211479E-2</v>
      </c>
    </row>
    <row r="120" spans="1:9" s="268" customFormat="1" ht="13" customHeight="1">
      <c r="A120" s="226">
        <v>125</v>
      </c>
      <c r="B120" s="220" t="s">
        <v>392</v>
      </c>
      <c r="C120" s="261">
        <v>39122287</v>
      </c>
      <c r="D120" s="261">
        <v>6401347</v>
      </c>
      <c r="E120" s="261">
        <v>20137919</v>
      </c>
      <c r="F120" s="81">
        <v>12583021</v>
      </c>
      <c r="G120" s="261">
        <v>628406</v>
      </c>
      <c r="H120" s="190">
        <v>1.606260901874167E-2</v>
      </c>
      <c r="I120" s="190">
        <v>4.9940789258795644E-2</v>
      </c>
    </row>
    <row r="121" spans="1:9" s="268" customFormat="1" ht="13" customHeight="1">
      <c r="A121" s="230">
        <v>139</v>
      </c>
      <c r="B121" s="189" t="s">
        <v>238</v>
      </c>
      <c r="C121" s="254">
        <v>773284351</v>
      </c>
      <c r="D121" s="254">
        <v>366690893</v>
      </c>
      <c r="E121" s="254">
        <v>173300699</v>
      </c>
      <c r="F121" s="81">
        <v>233292759</v>
      </c>
      <c r="G121" s="254">
        <v>9328888</v>
      </c>
      <c r="H121" s="190">
        <v>1.2063981364598958E-2</v>
      </c>
      <c r="I121" s="190">
        <v>3.9987902067719128E-2</v>
      </c>
    </row>
    <row r="122" spans="1:9" s="268" customFormat="1" ht="13" customHeight="1">
      <c r="A122" s="230">
        <v>193</v>
      </c>
      <c r="B122" s="189" t="s">
        <v>239</v>
      </c>
      <c r="C122" s="254">
        <v>123433624</v>
      </c>
      <c r="D122" s="254">
        <v>60221051</v>
      </c>
      <c r="E122" s="254">
        <v>29272731</v>
      </c>
      <c r="F122" s="81">
        <v>33939842</v>
      </c>
      <c r="G122" s="254">
        <v>1491735</v>
      </c>
      <c r="H122" s="190">
        <v>1.208532125735853E-2</v>
      </c>
      <c r="I122" s="190">
        <v>4.395232600081049E-2</v>
      </c>
    </row>
    <row r="123" spans="1:9" s="268" customFormat="1" ht="13" customHeight="1">
      <c r="A123" s="230">
        <v>162</v>
      </c>
      <c r="B123" s="189" t="s">
        <v>240</v>
      </c>
      <c r="C123" s="254">
        <v>2947476428</v>
      </c>
      <c r="D123" s="254">
        <v>1201641349</v>
      </c>
      <c r="E123" s="254">
        <v>753327225</v>
      </c>
      <c r="F123" s="81">
        <v>992507854</v>
      </c>
      <c r="G123" s="254">
        <v>28583389</v>
      </c>
      <c r="H123" s="190">
        <v>9.6975801836675455E-3</v>
      </c>
      <c r="I123" s="190">
        <v>2.8799156485062937E-2</v>
      </c>
    </row>
    <row r="124" spans="1:9" s="268" customFormat="1" ht="13" customHeight="1">
      <c r="A124" s="230">
        <v>194</v>
      </c>
      <c r="B124" s="189" t="s">
        <v>241</v>
      </c>
      <c r="C124" s="254">
        <v>36737378</v>
      </c>
      <c r="D124" s="254">
        <v>20183262</v>
      </c>
      <c r="E124" s="254">
        <v>8510724</v>
      </c>
      <c r="F124" s="81">
        <v>8043392</v>
      </c>
      <c r="G124" s="254">
        <v>566920</v>
      </c>
      <c r="H124" s="190">
        <v>1.5431694662585881E-2</v>
      </c>
      <c r="I124" s="190">
        <v>7.0482701825299574E-2</v>
      </c>
    </row>
    <row r="125" spans="1:9" s="268" customFormat="1" ht="13" customHeight="1">
      <c r="A125" s="230">
        <v>50</v>
      </c>
      <c r="B125" s="189" t="s">
        <v>242</v>
      </c>
      <c r="C125" s="254">
        <v>672097638</v>
      </c>
      <c r="D125" s="254">
        <v>340287409</v>
      </c>
      <c r="E125" s="254">
        <v>109373249</v>
      </c>
      <c r="F125" s="81">
        <v>222436980</v>
      </c>
      <c r="G125" s="254">
        <v>9629280</v>
      </c>
      <c r="H125" s="190">
        <v>1.4327204048290377E-2</v>
      </c>
      <c r="I125" s="190">
        <v>4.3289924184368986E-2</v>
      </c>
    </row>
    <row r="126" spans="1:9" s="268" customFormat="1" ht="13" customHeight="1">
      <c r="A126" s="230">
        <v>172</v>
      </c>
      <c r="B126" s="189" t="s">
        <v>89</v>
      </c>
      <c r="C126" s="254">
        <v>151339498</v>
      </c>
      <c r="D126" s="254">
        <v>53410500</v>
      </c>
      <c r="E126" s="254">
        <v>20056459</v>
      </c>
      <c r="F126" s="81">
        <v>77872539</v>
      </c>
      <c r="G126" s="254">
        <v>712467</v>
      </c>
      <c r="H126" s="190">
        <v>4.7077399450604759E-3</v>
      </c>
      <c r="I126" s="190">
        <v>9.1491430631278122E-3</v>
      </c>
    </row>
    <row r="127" spans="1:9" s="268" customFormat="1" ht="13" customHeight="1">
      <c r="A127" s="230">
        <v>157</v>
      </c>
      <c r="B127" s="189" t="s">
        <v>61</v>
      </c>
      <c r="C127" s="254">
        <v>89669176</v>
      </c>
      <c r="D127" s="254">
        <v>16655077</v>
      </c>
      <c r="E127" s="254">
        <v>7168063</v>
      </c>
      <c r="F127" s="81">
        <v>65846036</v>
      </c>
      <c r="G127" s="254">
        <v>328157</v>
      </c>
      <c r="H127" s="190">
        <v>3.6596410788920374E-3</v>
      </c>
      <c r="I127" s="190">
        <v>4.9837016764380472E-3</v>
      </c>
    </row>
    <row r="128" spans="1:9" s="268" customFormat="1" ht="13" customHeight="1">
      <c r="A128" s="230">
        <v>42</v>
      </c>
      <c r="B128" s="189" t="s">
        <v>243</v>
      </c>
      <c r="C128" s="254">
        <v>48073523</v>
      </c>
      <c r="D128" s="254">
        <v>0</v>
      </c>
      <c r="E128" s="254">
        <v>23273388</v>
      </c>
      <c r="F128" s="81">
        <v>24800135</v>
      </c>
      <c r="G128" s="254">
        <v>1290010</v>
      </c>
      <c r="H128" s="190">
        <v>2.6834105750893272E-2</v>
      </c>
      <c r="I128" s="190">
        <v>5.2016249105095599E-2</v>
      </c>
    </row>
    <row r="129" spans="1:9" s="268" customFormat="1" ht="13" customHeight="1">
      <c r="A129" s="230">
        <v>108</v>
      </c>
      <c r="B129" s="189" t="s">
        <v>125</v>
      </c>
      <c r="C129" s="261">
        <v>214092247</v>
      </c>
      <c r="D129" s="261">
        <v>124036626</v>
      </c>
      <c r="E129" s="261">
        <v>27119991</v>
      </c>
      <c r="F129" s="81">
        <v>62935630</v>
      </c>
      <c r="G129" s="261">
        <v>1419795</v>
      </c>
      <c r="H129" s="190">
        <v>6.6316974103223835E-3</v>
      </c>
      <c r="I129" s="190">
        <v>2.2559478629196213E-2</v>
      </c>
    </row>
    <row r="130" spans="1:9" s="268" customFormat="1" ht="13" customHeight="1">
      <c r="A130" s="230">
        <v>153</v>
      </c>
      <c r="B130" s="189" t="s">
        <v>117</v>
      </c>
      <c r="C130" s="254">
        <v>62696177</v>
      </c>
      <c r="D130" s="254">
        <v>27822394</v>
      </c>
      <c r="E130" s="254">
        <v>11157446</v>
      </c>
      <c r="F130" s="81">
        <v>23716337</v>
      </c>
      <c r="G130" s="254">
        <v>261049</v>
      </c>
      <c r="H130" s="190">
        <v>4.1637147987508075E-3</v>
      </c>
      <c r="I130" s="190">
        <v>1.1007138243987679E-2</v>
      </c>
    </row>
    <row r="131" spans="1:9" s="268" customFormat="1" ht="13" customHeight="1">
      <c r="A131" s="220"/>
      <c r="B131" s="216" t="s">
        <v>63</v>
      </c>
      <c r="C131" s="265">
        <f>SUM(C110:C130)</f>
        <v>7976586876</v>
      </c>
      <c r="D131" s="265">
        <f>SUM(D110:D130)</f>
        <v>3521045528</v>
      </c>
      <c r="E131" s="265">
        <f>SUM(E110:E130)</f>
        <v>1763775346</v>
      </c>
      <c r="F131" s="265">
        <f>SUM(F110:F130)</f>
        <v>2691766002</v>
      </c>
      <c r="G131" s="265">
        <f>SUM(G110:G130)</f>
        <v>87829763</v>
      </c>
      <c r="H131" s="266">
        <f>G131/C131</f>
        <v>1.10109454539087E-2</v>
      </c>
      <c r="I131" s="266">
        <f>G131/F131</f>
        <v>3.2629048340287341E-2</v>
      </c>
    </row>
    <row r="132" spans="1:9" s="268" customFormat="1" ht="13" customHeight="1">
      <c r="A132" s="220" t="s">
        <v>0</v>
      </c>
      <c r="B132" s="216"/>
      <c r="C132" s="265"/>
      <c r="D132" s="265"/>
      <c r="E132" s="265"/>
      <c r="F132" s="265"/>
      <c r="G132" s="265"/>
      <c r="H132" s="266"/>
      <c r="I132" s="266"/>
    </row>
    <row r="133" spans="1:9" s="268" customFormat="1" ht="13" customHeight="1">
      <c r="A133" s="220"/>
      <c r="B133" s="233" t="s">
        <v>378</v>
      </c>
      <c r="C133" s="265">
        <f>C29+C57+C80+C103+C131</f>
        <v>81452230439.320007</v>
      </c>
      <c r="D133" s="265">
        <f>D29+D57+D80+D103+D131</f>
        <v>33825239738</v>
      </c>
      <c r="E133" s="265">
        <f>E29+E57+E80+E103+E131</f>
        <v>17164514175.700001</v>
      </c>
      <c r="F133" s="265">
        <f>F29+F57+F80+F103+F131</f>
        <v>30462476525.619999</v>
      </c>
      <c r="G133" s="265">
        <f>G29+G57+G80+G103+G131</f>
        <v>940703483</v>
      </c>
      <c r="H133" s="266">
        <f>G133/C133</f>
        <v>1.1549143319050078E-2</v>
      </c>
      <c r="I133" s="266">
        <f>G133/F133</f>
        <v>3.0880729024406001E-2</v>
      </c>
    </row>
    <row r="134" spans="1:9" ht="13" customHeight="1">
      <c r="A134" s="220"/>
      <c r="B134" s="220" t="s">
        <v>285</v>
      </c>
      <c r="C134" s="202"/>
      <c r="D134" s="202"/>
      <c r="E134" s="202"/>
      <c r="F134" s="202"/>
      <c r="G134" s="202"/>
      <c r="H134" s="190"/>
      <c r="I134" s="190"/>
    </row>
    <row r="135" spans="1:9" ht="13" customHeight="1">
      <c r="A135" s="245"/>
      <c r="B135" s="245" t="s">
        <v>393</v>
      </c>
      <c r="C135" s="246"/>
      <c r="D135" s="246"/>
      <c r="E135" s="246"/>
      <c r="F135" s="246"/>
      <c r="G135" s="246"/>
      <c r="H135" s="246"/>
      <c r="I135" s="246"/>
    </row>
    <row r="136" spans="1:9" ht="13" customHeight="1">
      <c r="A136" s="245"/>
      <c r="B136" s="245" t="s">
        <v>394</v>
      </c>
      <c r="C136" s="246"/>
      <c r="D136" s="246"/>
      <c r="E136" s="246"/>
      <c r="F136" s="246"/>
      <c r="G136" s="246"/>
      <c r="H136" s="246"/>
      <c r="I136" s="246"/>
    </row>
    <row r="137" spans="1:9" ht="13" customHeight="1">
      <c r="A137" s="245"/>
      <c r="B137" s="245" t="s">
        <v>395</v>
      </c>
      <c r="C137" s="246"/>
      <c r="D137" s="246"/>
      <c r="E137" s="246"/>
      <c r="F137" s="246"/>
      <c r="G137" s="246"/>
      <c r="H137" s="246"/>
      <c r="I137" s="246"/>
    </row>
    <row r="138" spans="1:9" ht="13">
      <c r="A138" s="245"/>
      <c r="B138" s="245"/>
      <c r="C138" s="246"/>
      <c r="D138" s="246"/>
      <c r="E138" s="246"/>
      <c r="F138" s="246"/>
      <c r="G138" s="246"/>
      <c r="H138" s="246"/>
      <c r="I138" s="246"/>
    </row>
  </sheetData>
  <mergeCells count="14">
    <mergeCell ref="B107:I107"/>
    <mergeCell ref="B60:I60"/>
    <mergeCell ref="B61:I61"/>
    <mergeCell ref="A104:A105"/>
    <mergeCell ref="B104:I104"/>
    <mergeCell ref="B105:I105"/>
    <mergeCell ref="B106:I106"/>
    <mergeCell ref="A2:A3"/>
    <mergeCell ref="B2:I2"/>
    <mergeCell ref="B3:I3"/>
    <mergeCell ref="B4:I4"/>
    <mergeCell ref="A58:A59"/>
    <mergeCell ref="B58:I58"/>
    <mergeCell ref="B59:I59"/>
  </mergeCells>
  <printOptions gridLinesSet="0"/>
  <pageMargins left="0.25" right="0.21" top="0.51" bottom="0.53" header="0.5" footer="0.42"/>
  <pageSetup scale="72" fitToHeight="0" orientation="portrait" r:id="rId1"/>
  <headerFooter alignWithMargins="0">
    <oddFooter>&amp;L&amp;"Times New Roman,Italic"&amp;9 21&amp;R&amp;"Times New Roman,Italic"&amp;9Charity Care in Washington Hospitals</oddFooter>
  </headerFooter>
  <rowBreaks count="2" manualBreakCount="2">
    <brk id="57" max="16383" man="1"/>
    <brk id="10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3C0BD-F41B-4B88-A37A-C183F9313C3F}">
  <sheetPr transitionEvaluation="1">
    <pageSetUpPr fitToPage="1"/>
  </sheetPr>
  <dimension ref="A1:J138"/>
  <sheetViews>
    <sheetView showGridLines="0" zoomScaleNormal="100" workbookViewId="0">
      <selection activeCell="B136" sqref="B136"/>
    </sheetView>
  </sheetViews>
  <sheetFormatPr defaultColWidth="9.6640625" defaultRowHeight="12" customHeight="1"/>
  <cols>
    <col min="1" max="1" width="5.33203125" style="177" customWidth="1"/>
    <col min="2" max="2" width="39.75" style="179" customWidth="1"/>
    <col min="3" max="3" width="14" style="179" bestFit="1" customWidth="1"/>
    <col min="4" max="4" width="13.75" style="179" customWidth="1"/>
    <col min="5" max="5" width="13.9140625" style="179" bestFit="1" customWidth="1"/>
    <col min="6" max="6" width="14" style="179" bestFit="1" customWidth="1"/>
    <col min="7" max="7" width="12.9140625" style="179" bestFit="1" customWidth="1"/>
    <col min="8" max="9" width="9.25" style="179" customWidth="1"/>
    <col min="10" max="10" width="2.08203125" style="179" customWidth="1"/>
    <col min="11" max="16384" width="9.6640625" style="179"/>
  </cols>
  <sheetData>
    <row r="1" spans="1:9" ht="12" customHeight="1">
      <c r="B1" s="178" t="s">
        <v>353</v>
      </c>
    </row>
    <row r="2" spans="1:9" ht="14">
      <c r="A2" s="373" t="s">
        <v>0</v>
      </c>
      <c r="B2" s="375" t="s">
        <v>178</v>
      </c>
      <c r="C2" s="375"/>
      <c r="D2" s="375"/>
      <c r="E2" s="375"/>
      <c r="F2" s="375"/>
      <c r="G2" s="375"/>
      <c r="H2" s="375"/>
      <c r="I2" s="375"/>
    </row>
    <row r="3" spans="1:9" ht="14.5" thickBot="1">
      <c r="A3" s="374"/>
      <c r="B3" s="376" t="s">
        <v>352</v>
      </c>
      <c r="C3" s="376"/>
      <c r="D3" s="376"/>
      <c r="E3" s="376"/>
      <c r="F3" s="376"/>
      <c r="G3" s="376"/>
      <c r="H3" s="376"/>
      <c r="I3" s="376"/>
    </row>
    <row r="4" spans="1:9" ht="13.5" thickBot="1">
      <c r="A4" s="180"/>
      <c r="B4" s="377" t="s">
        <v>180</v>
      </c>
      <c r="C4" s="378"/>
      <c r="D4" s="378"/>
      <c r="E4" s="378"/>
      <c r="F4" s="378"/>
      <c r="G4" s="378"/>
      <c r="H4" s="378"/>
      <c r="I4" s="379"/>
    </row>
    <row r="5" spans="1:9" ht="91">
      <c r="A5" s="181" t="s">
        <v>181</v>
      </c>
      <c r="B5" s="182" t="s">
        <v>182</v>
      </c>
      <c r="C5" s="183" t="s">
        <v>183</v>
      </c>
      <c r="D5" s="183" t="s">
        <v>184</v>
      </c>
      <c r="E5" s="183" t="s">
        <v>185</v>
      </c>
      <c r="F5" s="183" t="s">
        <v>186</v>
      </c>
      <c r="G5" s="184" t="s">
        <v>187</v>
      </c>
      <c r="H5" s="183" t="s">
        <v>280</v>
      </c>
      <c r="I5" s="183" t="s">
        <v>189</v>
      </c>
    </row>
    <row r="6" spans="1:9" ht="13">
      <c r="A6" s="185"/>
      <c r="B6" s="250" t="s">
        <v>190</v>
      </c>
      <c r="C6" s="251"/>
      <c r="D6" s="251"/>
      <c r="E6" s="251"/>
      <c r="F6" s="251"/>
      <c r="G6" s="251"/>
      <c r="H6" s="251"/>
      <c r="I6" s="251"/>
    </row>
    <row r="7" spans="1:9" ht="13">
      <c r="A7" s="252">
        <v>921</v>
      </c>
      <c r="B7" s="253" t="s">
        <v>191</v>
      </c>
      <c r="C7" s="254">
        <v>100606882</v>
      </c>
      <c r="D7" s="254">
        <v>30266774</v>
      </c>
      <c r="E7" s="254">
        <v>34309615</v>
      </c>
      <c r="F7" s="255">
        <f t="shared" ref="F7:F28" si="0">C7-D7-E7</f>
        <v>36030493</v>
      </c>
      <c r="G7" s="254">
        <v>50952</v>
      </c>
      <c r="H7" s="256">
        <f t="shared" ref="H7:H29" si="1">G7/C7</f>
        <v>5.0644646754881045E-4</v>
      </c>
      <c r="I7" s="256">
        <f t="shared" ref="I7:I29" si="2">G7/F7</f>
        <v>1.4141355212652794E-3</v>
      </c>
    </row>
    <row r="8" spans="1:9" ht="13">
      <c r="A8" s="252">
        <v>202</v>
      </c>
      <c r="B8" s="253" t="s">
        <v>193</v>
      </c>
      <c r="C8" s="254">
        <v>16115989</v>
      </c>
      <c r="D8" s="254">
        <v>7717939</v>
      </c>
      <c r="E8" s="254">
        <v>1938525</v>
      </c>
      <c r="F8" s="255">
        <f>C8-D8-E8</f>
        <v>6459525</v>
      </c>
      <c r="G8" s="254">
        <v>4117</v>
      </c>
      <c r="H8" s="256">
        <f>G8/C8</f>
        <v>2.5546058637791329E-4</v>
      </c>
      <c r="I8" s="256">
        <f t="shared" si="2"/>
        <v>6.3735336576605862E-4</v>
      </c>
    </row>
    <row r="9" spans="1:9" ht="13">
      <c r="A9" s="252">
        <v>126</v>
      </c>
      <c r="B9" s="253" t="s">
        <v>331</v>
      </c>
      <c r="C9" s="254">
        <v>1006193367</v>
      </c>
      <c r="D9" s="254">
        <v>432439926</v>
      </c>
      <c r="E9" s="254">
        <v>241153126</v>
      </c>
      <c r="F9" s="255">
        <f t="shared" si="0"/>
        <v>332600315</v>
      </c>
      <c r="G9" s="254">
        <v>25237384</v>
      </c>
      <c r="H9" s="256">
        <f t="shared" si="1"/>
        <v>2.508204171057709E-2</v>
      </c>
      <c r="I9" s="256">
        <f t="shared" si="2"/>
        <v>7.5879014125407554E-2</v>
      </c>
    </row>
    <row r="10" spans="1:9" ht="13">
      <c r="A10" s="252">
        <v>35</v>
      </c>
      <c r="B10" s="253" t="s">
        <v>194</v>
      </c>
      <c r="C10" s="254">
        <v>243180461</v>
      </c>
      <c r="D10" s="254">
        <v>88557832</v>
      </c>
      <c r="E10" s="254">
        <v>42285433</v>
      </c>
      <c r="F10" s="255">
        <f t="shared" si="0"/>
        <v>112337196</v>
      </c>
      <c r="G10" s="254">
        <v>4301234</v>
      </c>
      <c r="H10" s="256">
        <f t="shared" si="1"/>
        <v>1.768741609548968E-2</v>
      </c>
      <c r="I10" s="256">
        <f t="shared" si="2"/>
        <v>3.8288600331452101E-2</v>
      </c>
    </row>
    <row r="11" spans="1:9" ht="13">
      <c r="A11" s="252">
        <v>201</v>
      </c>
      <c r="B11" s="253" t="s">
        <v>195</v>
      </c>
      <c r="C11" s="254">
        <v>1411694051</v>
      </c>
      <c r="D11" s="254">
        <v>557853317</v>
      </c>
      <c r="E11" s="254">
        <v>329745451</v>
      </c>
      <c r="F11" s="255">
        <f t="shared" si="0"/>
        <v>524095283</v>
      </c>
      <c r="G11" s="254">
        <v>44074316</v>
      </c>
      <c r="H11" s="256">
        <f t="shared" si="1"/>
        <v>3.122086968403609E-2</v>
      </c>
      <c r="I11" s="256">
        <f t="shared" si="2"/>
        <v>8.4095998246181511E-2</v>
      </c>
    </row>
    <row r="12" spans="1:9" ht="13">
      <c r="A12" s="252">
        <v>164</v>
      </c>
      <c r="B12" s="253" t="s">
        <v>196</v>
      </c>
      <c r="C12" s="254">
        <v>1904525415</v>
      </c>
      <c r="D12" s="254">
        <v>812105367</v>
      </c>
      <c r="E12" s="254">
        <v>195076839</v>
      </c>
      <c r="F12" s="255">
        <f t="shared" si="0"/>
        <v>897343209</v>
      </c>
      <c r="G12" s="254">
        <v>8243072</v>
      </c>
      <c r="H12" s="256">
        <f t="shared" si="1"/>
        <v>4.3281501706817598E-3</v>
      </c>
      <c r="I12" s="256">
        <f t="shared" si="2"/>
        <v>9.1860861232639021E-3</v>
      </c>
    </row>
    <row r="13" spans="1:9" s="247" customFormat="1" ht="13">
      <c r="A13" s="257">
        <v>148</v>
      </c>
      <c r="B13" s="258" t="s">
        <v>109</v>
      </c>
      <c r="C13" s="259" t="s">
        <v>344</v>
      </c>
      <c r="D13" s="259"/>
      <c r="E13" s="259"/>
      <c r="F13" s="259"/>
      <c r="G13" s="259"/>
      <c r="H13" s="260"/>
      <c r="I13" s="260"/>
    </row>
    <row r="14" spans="1:9" ht="13">
      <c r="A14" s="252">
        <v>183</v>
      </c>
      <c r="B14" s="253" t="s">
        <v>197</v>
      </c>
      <c r="C14" s="254">
        <v>794179352</v>
      </c>
      <c r="D14" s="254">
        <v>316723104</v>
      </c>
      <c r="E14" s="254">
        <v>226361352</v>
      </c>
      <c r="F14" s="255">
        <f t="shared" si="0"/>
        <v>251094896</v>
      </c>
      <c r="G14" s="254">
        <v>20389527</v>
      </c>
      <c r="H14" s="256">
        <f t="shared" si="1"/>
        <v>2.5673705755069793E-2</v>
      </c>
      <c r="I14" s="256">
        <f t="shared" si="2"/>
        <v>8.1202474939992414E-2</v>
      </c>
    </row>
    <row r="15" spans="1:9" ht="13">
      <c r="A15" s="252">
        <v>212</v>
      </c>
      <c r="B15" s="253" t="s">
        <v>312</v>
      </c>
      <c r="C15" s="254">
        <v>300927639</v>
      </c>
      <c r="D15" s="254">
        <v>73895433</v>
      </c>
      <c r="E15" s="254">
        <v>85864106</v>
      </c>
      <c r="F15" s="255">
        <f t="shared" si="0"/>
        <v>141168100</v>
      </c>
      <c r="G15" s="254">
        <v>9368651</v>
      </c>
      <c r="H15" s="256">
        <f t="shared" si="1"/>
        <v>3.1132570710794696E-2</v>
      </c>
      <c r="I15" s="256">
        <f t="shared" si="2"/>
        <v>6.6365212820743494E-2</v>
      </c>
    </row>
    <row r="16" spans="1:9" ht="13">
      <c r="A16" s="252">
        <v>919</v>
      </c>
      <c r="B16" s="253" t="s">
        <v>354</v>
      </c>
      <c r="C16" s="261">
        <v>54785563</v>
      </c>
      <c r="D16" s="261">
        <v>6919525</v>
      </c>
      <c r="E16" s="261">
        <v>28759531</v>
      </c>
      <c r="F16" s="255">
        <f t="shared" si="0"/>
        <v>19106507</v>
      </c>
      <c r="G16" s="261">
        <v>2295446</v>
      </c>
      <c r="H16" s="256">
        <f t="shared" si="1"/>
        <v>4.189873890681748E-2</v>
      </c>
      <c r="I16" s="256">
        <f t="shared" si="2"/>
        <v>0.12013948965135281</v>
      </c>
    </row>
    <row r="17" spans="1:10" ht="13">
      <c r="A17" s="252">
        <v>131</v>
      </c>
      <c r="B17" s="253" t="s">
        <v>14</v>
      </c>
      <c r="C17" s="254">
        <v>1687996648</v>
      </c>
      <c r="D17" s="254">
        <v>746157966</v>
      </c>
      <c r="E17" s="254">
        <v>119010963</v>
      </c>
      <c r="F17" s="255">
        <f t="shared" si="0"/>
        <v>822827719</v>
      </c>
      <c r="G17" s="254">
        <v>19579616</v>
      </c>
      <c r="H17" s="256">
        <f t="shared" si="1"/>
        <v>1.1599321611923012E-2</v>
      </c>
      <c r="I17" s="256">
        <f t="shared" si="2"/>
        <v>2.3795523106338132E-2</v>
      </c>
    </row>
    <row r="18" spans="1:10" ht="13">
      <c r="A18" s="252">
        <v>3</v>
      </c>
      <c r="B18" s="253" t="s">
        <v>198</v>
      </c>
      <c r="C18" s="254">
        <v>1653676301</v>
      </c>
      <c r="D18" s="254">
        <v>876517007</v>
      </c>
      <c r="E18" s="254">
        <v>189453841</v>
      </c>
      <c r="F18" s="255">
        <f t="shared" si="0"/>
        <v>587705453</v>
      </c>
      <c r="G18" s="254">
        <v>18266476</v>
      </c>
      <c r="H18" s="256">
        <f t="shared" si="1"/>
        <v>1.1045980394684268E-2</v>
      </c>
      <c r="I18" s="256">
        <f t="shared" si="2"/>
        <v>3.1081004790336701E-2</v>
      </c>
    </row>
    <row r="19" spans="1:10" ht="13">
      <c r="A19" s="252">
        <v>1</v>
      </c>
      <c r="B19" s="253" t="s">
        <v>199</v>
      </c>
      <c r="C19" s="254">
        <v>4071161572</v>
      </c>
      <c r="D19" s="254">
        <v>1546318369</v>
      </c>
      <c r="E19" s="254">
        <v>654274248</v>
      </c>
      <c r="F19" s="255">
        <f t="shared" si="0"/>
        <v>1870568955</v>
      </c>
      <c r="G19" s="254">
        <v>37433793</v>
      </c>
      <c r="H19" s="256">
        <f t="shared" si="1"/>
        <v>9.194867935838338E-3</v>
      </c>
      <c r="I19" s="256">
        <f t="shared" si="2"/>
        <v>2.0011982397088377E-2</v>
      </c>
    </row>
    <row r="20" spans="1:10" ht="13">
      <c r="A20" s="252">
        <v>210</v>
      </c>
      <c r="B20" s="253" t="s">
        <v>200</v>
      </c>
      <c r="C20" s="254">
        <v>720307841</v>
      </c>
      <c r="D20" s="254">
        <v>276687905</v>
      </c>
      <c r="E20" s="254">
        <v>71544869</v>
      </c>
      <c r="F20" s="255">
        <f t="shared" si="0"/>
        <v>372075067</v>
      </c>
      <c r="G20" s="254">
        <v>8572963</v>
      </c>
      <c r="H20" s="256">
        <f t="shared" si="1"/>
        <v>1.1901804356451535E-2</v>
      </c>
      <c r="I20" s="256">
        <f t="shared" si="2"/>
        <v>2.3040949959702621E-2</v>
      </c>
    </row>
    <row r="21" spans="1:10" ht="13">
      <c r="A21" s="252">
        <v>204</v>
      </c>
      <c r="B21" s="253" t="s">
        <v>66</v>
      </c>
      <c r="C21" s="254">
        <v>1328229141</v>
      </c>
      <c r="D21" s="254">
        <v>512009400</v>
      </c>
      <c r="E21" s="254">
        <v>132839586</v>
      </c>
      <c r="F21" s="255">
        <f t="shared" si="0"/>
        <v>683380155</v>
      </c>
      <c r="G21" s="254">
        <v>15745775</v>
      </c>
      <c r="H21" s="256">
        <f t="shared" si="1"/>
        <v>1.1854712800643184E-2</v>
      </c>
      <c r="I21" s="256">
        <f t="shared" si="2"/>
        <v>2.3041018801606843E-2</v>
      </c>
    </row>
    <row r="22" spans="1:10" ht="13">
      <c r="A22" s="252">
        <v>14</v>
      </c>
      <c r="B22" s="253" t="s">
        <v>80</v>
      </c>
      <c r="C22" s="254">
        <v>2570633633</v>
      </c>
      <c r="D22" s="254">
        <v>47288276</v>
      </c>
      <c r="E22" s="254">
        <v>1231230757</v>
      </c>
      <c r="F22" s="255">
        <f t="shared" si="0"/>
        <v>1292114600</v>
      </c>
      <c r="G22" s="254">
        <v>22254602</v>
      </c>
      <c r="H22" s="256">
        <f t="shared" si="1"/>
        <v>8.6572437683499343E-3</v>
      </c>
      <c r="I22" s="256">
        <f t="shared" si="2"/>
        <v>1.7223396438675022E-2</v>
      </c>
    </row>
    <row r="23" spans="1:10" ht="13">
      <c r="A23" s="252">
        <v>195</v>
      </c>
      <c r="B23" s="253" t="s">
        <v>70</v>
      </c>
      <c r="C23" s="254">
        <v>54164686</v>
      </c>
      <c r="D23" s="254">
        <v>5824869</v>
      </c>
      <c r="E23" s="254">
        <v>3735635</v>
      </c>
      <c r="F23" s="255">
        <f t="shared" si="0"/>
        <v>44604182</v>
      </c>
      <c r="G23" s="254">
        <v>589485</v>
      </c>
      <c r="H23" s="256">
        <f t="shared" si="1"/>
        <v>1.0883197956690823E-2</v>
      </c>
      <c r="I23" s="256">
        <f t="shared" si="2"/>
        <v>1.321591325225962E-2</v>
      </c>
    </row>
    <row r="24" spans="1:10" ht="13">
      <c r="A24" s="252">
        <v>904</v>
      </c>
      <c r="B24" s="253" t="s">
        <v>355</v>
      </c>
      <c r="C24" s="261">
        <v>135139081</v>
      </c>
      <c r="D24" s="261">
        <v>29405600</v>
      </c>
      <c r="E24" s="261">
        <v>71239250</v>
      </c>
      <c r="F24" s="255">
        <f t="shared" si="0"/>
        <v>34494231</v>
      </c>
      <c r="G24" s="255">
        <v>0</v>
      </c>
      <c r="H24" s="256">
        <f t="shared" si="1"/>
        <v>0</v>
      </c>
      <c r="I24" s="256">
        <f t="shared" si="2"/>
        <v>0</v>
      </c>
    </row>
    <row r="25" spans="1:10" ht="13">
      <c r="A25" s="252">
        <v>29</v>
      </c>
      <c r="B25" s="253" t="s">
        <v>202</v>
      </c>
      <c r="C25" s="254">
        <v>2481688504</v>
      </c>
      <c r="D25" s="254">
        <v>789028059</v>
      </c>
      <c r="E25" s="254">
        <v>785780809</v>
      </c>
      <c r="F25" s="255">
        <f t="shared" si="0"/>
        <v>906879636</v>
      </c>
      <c r="G25" s="254">
        <v>86832415</v>
      </c>
      <c r="H25" s="256">
        <f t="shared" si="1"/>
        <v>3.4989248191319343E-2</v>
      </c>
      <c r="I25" s="256">
        <f t="shared" si="2"/>
        <v>9.5748555324270179E-2</v>
      </c>
    </row>
    <row r="26" spans="1:10" ht="13">
      <c r="A26" s="252">
        <v>128</v>
      </c>
      <c r="B26" s="253" t="s">
        <v>204</v>
      </c>
      <c r="C26" s="254">
        <v>3535608066</v>
      </c>
      <c r="D26" s="254">
        <v>1257856571</v>
      </c>
      <c r="E26" s="254">
        <v>557428765</v>
      </c>
      <c r="F26" s="255">
        <f t="shared" si="0"/>
        <v>1720322730</v>
      </c>
      <c r="G26" s="254">
        <v>38731954</v>
      </c>
      <c r="H26" s="256">
        <f t="shared" si="1"/>
        <v>1.0954821144476934E-2</v>
      </c>
      <c r="I26" s="256">
        <f t="shared" si="2"/>
        <v>2.2514353455063633E-2</v>
      </c>
    </row>
    <row r="27" spans="1:10" ht="13">
      <c r="A27" s="252">
        <v>155</v>
      </c>
      <c r="B27" s="253" t="s">
        <v>205</v>
      </c>
      <c r="C27" s="254">
        <v>2233923974</v>
      </c>
      <c r="D27" s="254">
        <v>881497461</v>
      </c>
      <c r="E27" s="254">
        <v>441674152</v>
      </c>
      <c r="F27" s="255">
        <f t="shared" si="0"/>
        <v>910752361</v>
      </c>
      <c r="G27" s="254">
        <v>21427222</v>
      </c>
      <c r="H27" s="256">
        <f t="shared" si="1"/>
        <v>9.5917418181573257E-3</v>
      </c>
      <c r="I27" s="256">
        <f t="shared" si="2"/>
        <v>2.3526946420949216E-2</v>
      </c>
    </row>
    <row r="28" spans="1:10" ht="13">
      <c r="A28" s="188">
        <v>10</v>
      </c>
      <c r="B28" s="262" t="s">
        <v>19</v>
      </c>
      <c r="C28" s="254">
        <v>2534215089</v>
      </c>
      <c r="D28" s="254">
        <v>1181983663</v>
      </c>
      <c r="E28" s="254">
        <v>185022270</v>
      </c>
      <c r="F28" s="263">
        <f t="shared" si="0"/>
        <v>1167209156</v>
      </c>
      <c r="G28" s="254">
        <v>20765913</v>
      </c>
      <c r="H28" s="264">
        <f t="shared" si="1"/>
        <v>8.194218829386821E-3</v>
      </c>
      <c r="I28" s="264">
        <f t="shared" si="2"/>
        <v>1.7791081309852234E-2</v>
      </c>
    </row>
    <row r="29" spans="1:10" ht="13">
      <c r="A29" s="185"/>
      <c r="B29" s="198" t="s">
        <v>20</v>
      </c>
      <c r="C29" s="265">
        <f>SUM(C7:C28)</f>
        <v>28838953255</v>
      </c>
      <c r="D29" s="265">
        <f>SUM(D7:D28)</f>
        <v>10477054363</v>
      </c>
      <c r="E29" s="265">
        <f>SUM(E7:E28)</f>
        <v>5628729123</v>
      </c>
      <c r="F29" s="265">
        <f>SUM(F7:F28)</f>
        <v>12733169769</v>
      </c>
      <c r="G29" s="265">
        <f>SUM(G7:G28)</f>
        <v>404164913</v>
      </c>
      <c r="H29" s="266">
        <f t="shared" si="1"/>
        <v>1.4014548635877665E-2</v>
      </c>
      <c r="I29" s="266">
        <f t="shared" si="2"/>
        <v>3.1741107699983263E-2</v>
      </c>
    </row>
    <row r="30" spans="1:10" ht="13">
      <c r="A30" s="192"/>
      <c r="B30" s="201"/>
      <c r="C30" s="202"/>
      <c r="D30" s="202"/>
      <c r="E30" s="202"/>
      <c r="F30" s="202"/>
      <c r="G30" s="202"/>
      <c r="H30" s="190"/>
      <c r="I30" s="190"/>
      <c r="J30" s="203"/>
    </row>
    <row r="31" spans="1:10" ht="13">
      <c r="A31" s="185"/>
      <c r="B31" s="204" t="s">
        <v>334</v>
      </c>
      <c r="C31" s="205"/>
      <c r="D31" s="202"/>
      <c r="E31" s="202"/>
      <c r="F31" s="202"/>
      <c r="G31" s="202"/>
      <c r="H31" s="201"/>
      <c r="I31" s="201"/>
      <c r="J31" s="203"/>
    </row>
    <row r="32" spans="1:10" ht="11.75" customHeight="1">
      <c r="A32" s="188">
        <v>213</v>
      </c>
      <c r="B32" s="189" t="s">
        <v>356</v>
      </c>
      <c r="C32" s="261">
        <v>41721651</v>
      </c>
      <c r="D32" s="261">
        <v>19239777</v>
      </c>
      <c r="E32" s="261">
        <v>0</v>
      </c>
      <c r="F32" s="81">
        <f>SUM(C32-D32-E32)</f>
        <v>22481874</v>
      </c>
      <c r="G32" s="81">
        <v>0</v>
      </c>
      <c r="H32" s="190">
        <f t="shared" ref="H32:H57" si="3">G32/C32</f>
        <v>0</v>
      </c>
      <c r="I32" s="190">
        <f t="shared" ref="I32:I57" si="4">G32/F32</f>
        <v>0</v>
      </c>
    </row>
    <row r="33" spans="1:9" ht="11.75" customHeight="1">
      <c r="A33" s="188">
        <v>209</v>
      </c>
      <c r="B33" s="189" t="s">
        <v>208</v>
      </c>
      <c r="C33" s="254">
        <v>935284914</v>
      </c>
      <c r="D33" s="254">
        <v>455585070</v>
      </c>
      <c r="E33" s="254">
        <v>135929291</v>
      </c>
      <c r="F33" s="254">
        <f>SUM(C33-D33-E33)</f>
        <v>343770553</v>
      </c>
      <c r="G33" s="254">
        <v>14271715</v>
      </c>
      <c r="H33" s="190">
        <f>G33/C33</f>
        <v>1.5259216508649897E-2</v>
      </c>
      <c r="I33" s="190">
        <f>G33/F33</f>
        <v>4.1515234145142153E-2</v>
      </c>
    </row>
    <row r="34" spans="1:9" ht="11.75" customHeight="1">
      <c r="A34" s="188">
        <v>132</v>
      </c>
      <c r="B34" s="189" t="s">
        <v>209</v>
      </c>
      <c r="C34" s="254">
        <v>921239521</v>
      </c>
      <c r="D34" s="254">
        <v>403046073</v>
      </c>
      <c r="E34" s="254">
        <v>247689909</v>
      </c>
      <c r="F34" s="254">
        <f>SUM(C34-D34-E34)</f>
        <v>270503539</v>
      </c>
      <c r="G34" s="254">
        <v>44380086</v>
      </c>
      <c r="H34" s="190">
        <f t="shared" si="3"/>
        <v>4.8174318392056915E-2</v>
      </c>
      <c r="I34" s="190">
        <f t="shared" si="4"/>
        <v>0.16406471487975616</v>
      </c>
    </row>
    <row r="35" spans="1:9" ht="11.75" customHeight="1">
      <c r="A35" s="188">
        <v>32</v>
      </c>
      <c r="B35" s="189" t="s">
        <v>210</v>
      </c>
      <c r="C35" s="254">
        <v>3256801804</v>
      </c>
      <c r="D35" s="254">
        <v>1515639870</v>
      </c>
      <c r="E35" s="254">
        <v>635315432</v>
      </c>
      <c r="F35" s="81">
        <f>C35-D35-E35</f>
        <v>1105846502</v>
      </c>
      <c r="G35" s="254">
        <v>65461396</v>
      </c>
      <c r="H35" s="190">
        <f t="shared" si="3"/>
        <v>2.0099901664141918E-2</v>
      </c>
      <c r="I35" s="190">
        <f t="shared" si="4"/>
        <v>5.9195734563168151E-2</v>
      </c>
    </row>
    <row r="36" spans="1:9" ht="11.75" customHeight="1">
      <c r="A36" s="188">
        <v>142</v>
      </c>
      <c r="B36" s="189" t="s">
        <v>335</v>
      </c>
      <c r="C36" s="254">
        <v>2804562273</v>
      </c>
      <c r="D36" s="254">
        <v>1474537264</v>
      </c>
      <c r="E36" s="254">
        <v>409627443</v>
      </c>
      <c r="F36" s="81">
        <f t="shared" ref="F36:F56" si="5">C36-D36-E36</f>
        <v>920397566</v>
      </c>
      <c r="G36" s="254">
        <v>26370436</v>
      </c>
      <c r="H36" s="190">
        <f t="shared" si="3"/>
        <v>9.4026922681919711E-3</v>
      </c>
      <c r="I36" s="190">
        <f t="shared" si="4"/>
        <v>2.8651136176516139E-2</v>
      </c>
    </row>
    <row r="37" spans="1:9" ht="11.75" customHeight="1">
      <c r="A37" s="188">
        <v>104</v>
      </c>
      <c r="B37" s="189" t="s">
        <v>211</v>
      </c>
      <c r="C37" s="254">
        <v>120472761</v>
      </c>
      <c r="D37" s="254">
        <v>19628873</v>
      </c>
      <c r="E37" s="254">
        <v>13224600</v>
      </c>
      <c r="F37" s="81">
        <f t="shared" si="5"/>
        <v>87619288</v>
      </c>
      <c r="G37" s="254">
        <v>909331</v>
      </c>
      <c r="H37" s="190">
        <f t="shared" si="3"/>
        <v>7.5480215814095935E-3</v>
      </c>
      <c r="I37" s="190">
        <f t="shared" si="4"/>
        <v>1.0378205766748527E-2</v>
      </c>
    </row>
    <row r="38" spans="1:9" ht="11.75" customHeight="1">
      <c r="A38" s="188">
        <v>54</v>
      </c>
      <c r="B38" s="189" t="s">
        <v>130</v>
      </c>
      <c r="C38" s="254">
        <v>54518158</v>
      </c>
      <c r="D38" s="254">
        <v>19293380</v>
      </c>
      <c r="E38" s="254">
        <v>12807924</v>
      </c>
      <c r="F38" s="81">
        <f t="shared" si="5"/>
        <v>22416854</v>
      </c>
      <c r="G38" s="254">
        <v>694162</v>
      </c>
      <c r="H38" s="190">
        <f t="shared" si="3"/>
        <v>1.2732675230883625E-2</v>
      </c>
      <c r="I38" s="190">
        <f t="shared" si="4"/>
        <v>3.0966075792794118E-2</v>
      </c>
    </row>
    <row r="39" spans="1:9" ht="11.75" customHeight="1">
      <c r="A39" s="188">
        <v>134</v>
      </c>
      <c r="B39" s="189" t="s">
        <v>23</v>
      </c>
      <c r="C39" s="254">
        <v>226104416</v>
      </c>
      <c r="D39" s="254">
        <v>118544171</v>
      </c>
      <c r="E39" s="254">
        <v>23412945</v>
      </c>
      <c r="F39" s="81">
        <f t="shared" si="5"/>
        <v>84147300</v>
      </c>
      <c r="G39" s="254">
        <v>1132991</v>
      </c>
      <c r="H39" s="190">
        <f t="shared" si="3"/>
        <v>5.0109193798320156E-3</v>
      </c>
      <c r="I39" s="190">
        <f t="shared" si="4"/>
        <v>1.3464377347817458E-2</v>
      </c>
    </row>
    <row r="40" spans="1:9" ht="11.75" customHeight="1">
      <c r="A40" s="188">
        <v>85</v>
      </c>
      <c r="B40" s="189" t="s">
        <v>357</v>
      </c>
      <c r="C40" s="261">
        <v>256146238</v>
      </c>
      <c r="D40" s="261">
        <v>155749586</v>
      </c>
      <c r="E40" s="261">
        <v>34397995</v>
      </c>
      <c r="F40" s="81">
        <f t="shared" si="5"/>
        <v>65998657</v>
      </c>
      <c r="G40" s="261">
        <v>3658134</v>
      </c>
      <c r="H40" s="190">
        <f t="shared" si="3"/>
        <v>1.4281427783452358E-2</v>
      </c>
      <c r="I40" s="190">
        <f t="shared" si="4"/>
        <v>5.5427400590893842E-2</v>
      </c>
    </row>
    <row r="41" spans="1:9" ht="11.75" customHeight="1">
      <c r="A41" s="188">
        <v>81</v>
      </c>
      <c r="B41" s="189" t="s">
        <v>212</v>
      </c>
      <c r="C41" s="254">
        <v>2181103296</v>
      </c>
      <c r="D41" s="254">
        <v>916039193</v>
      </c>
      <c r="E41" s="254">
        <v>460329429</v>
      </c>
      <c r="F41" s="81">
        <f t="shared" si="5"/>
        <v>804734674</v>
      </c>
      <c r="G41" s="254">
        <v>46601169</v>
      </c>
      <c r="H41" s="190">
        <f t="shared" si="3"/>
        <v>2.1365869780428776E-2</v>
      </c>
      <c r="I41" s="190">
        <f t="shared" si="4"/>
        <v>5.7908737507686915E-2</v>
      </c>
    </row>
    <row r="42" spans="1:9" ht="11.75" customHeight="1">
      <c r="A42" s="188">
        <v>175</v>
      </c>
      <c r="B42" s="189" t="s">
        <v>213</v>
      </c>
      <c r="C42" s="254">
        <v>858487147</v>
      </c>
      <c r="D42" s="254">
        <v>242025</v>
      </c>
      <c r="E42" s="254">
        <v>482734486</v>
      </c>
      <c r="F42" s="81">
        <f t="shared" si="5"/>
        <v>375510636</v>
      </c>
      <c r="G42" s="254">
        <v>7767742</v>
      </c>
      <c r="H42" s="190">
        <f t="shared" si="3"/>
        <v>9.0481750683682628E-3</v>
      </c>
      <c r="I42" s="190">
        <f t="shared" si="4"/>
        <v>2.0685810880733617E-2</v>
      </c>
    </row>
    <row r="43" spans="1:9" ht="11.75" customHeight="1">
      <c r="A43" s="188">
        <v>176</v>
      </c>
      <c r="B43" s="189" t="s">
        <v>214</v>
      </c>
      <c r="C43" s="254">
        <v>3546106259</v>
      </c>
      <c r="D43" s="254">
        <v>1438760899</v>
      </c>
      <c r="E43" s="254">
        <v>871674790</v>
      </c>
      <c r="F43" s="81">
        <f t="shared" si="5"/>
        <v>1235670570</v>
      </c>
      <c r="G43" s="254">
        <v>65420178</v>
      </c>
      <c r="H43" s="190">
        <f t="shared" si="3"/>
        <v>1.8448453944086958E-2</v>
      </c>
      <c r="I43" s="190">
        <f t="shared" si="4"/>
        <v>5.2943057468787982E-2</v>
      </c>
    </row>
    <row r="44" spans="1:9" ht="11.75" customHeight="1">
      <c r="A44" s="188">
        <v>38</v>
      </c>
      <c r="B44" s="189" t="s">
        <v>113</v>
      </c>
      <c r="C44" s="254">
        <v>436677477</v>
      </c>
      <c r="D44" s="254">
        <v>258016743</v>
      </c>
      <c r="E44" s="254">
        <v>66498024</v>
      </c>
      <c r="F44" s="81">
        <f t="shared" si="5"/>
        <v>112162710</v>
      </c>
      <c r="G44" s="254">
        <v>2702758</v>
      </c>
      <c r="H44" s="190">
        <f t="shared" si="3"/>
        <v>6.1893689103640218E-3</v>
      </c>
      <c r="I44" s="190">
        <f t="shared" si="4"/>
        <v>2.4096760857507813E-2</v>
      </c>
    </row>
    <row r="45" spans="1:9" ht="11.75" customHeight="1">
      <c r="A45" s="188">
        <v>211</v>
      </c>
      <c r="B45" s="189" t="s">
        <v>215</v>
      </c>
      <c r="C45" s="254">
        <v>31948844</v>
      </c>
      <c r="D45" s="254">
        <v>17798347</v>
      </c>
      <c r="E45" s="254">
        <v>3618468</v>
      </c>
      <c r="F45" s="81">
        <f t="shared" si="5"/>
        <v>10532029</v>
      </c>
      <c r="G45" s="254">
        <v>1299429</v>
      </c>
      <c r="H45" s="190">
        <f t="shared" si="3"/>
        <v>4.0672175807049543E-2</v>
      </c>
      <c r="I45" s="190">
        <f t="shared" si="4"/>
        <v>0.123378790544538</v>
      </c>
    </row>
    <row r="46" spans="1:9" ht="11.75" customHeight="1">
      <c r="A46" s="188">
        <v>145</v>
      </c>
      <c r="B46" s="189" t="s">
        <v>216</v>
      </c>
      <c r="C46" s="254">
        <v>1666045827</v>
      </c>
      <c r="D46" s="254">
        <v>896738959</v>
      </c>
      <c r="E46" s="254">
        <v>283130126</v>
      </c>
      <c r="F46" s="81">
        <f t="shared" si="5"/>
        <v>486176742</v>
      </c>
      <c r="G46" s="254">
        <v>37202848</v>
      </c>
      <c r="H46" s="190">
        <f t="shared" si="3"/>
        <v>2.2330026819844494E-2</v>
      </c>
      <c r="I46" s="190">
        <f t="shared" si="4"/>
        <v>7.6521241733937165E-2</v>
      </c>
    </row>
    <row r="47" spans="1:9" ht="11.75" customHeight="1">
      <c r="A47" s="188">
        <v>206</v>
      </c>
      <c r="B47" s="189" t="s">
        <v>217</v>
      </c>
      <c r="C47" s="254">
        <v>150645359</v>
      </c>
      <c r="D47" s="254">
        <v>74460697</v>
      </c>
      <c r="E47" s="254">
        <v>26923900</v>
      </c>
      <c r="F47" s="81">
        <f t="shared" si="5"/>
        <v>49260762</v>
      </c>
      <c r="G47" s="254">
        <v>5487435</v>
      </c>
      <c r="H47" s="190">
        <f t="shared" si="3"/>
        <v>3.6426180244955308E-2</v>
      </c>
      <c r="I47" s="190">
        <f t="shared" si="4"/>
        <v>0.11139565806960111</v>
      </c>
    </row>
    <row r="48" spans="1:9" ht="11.75" customHeight="1">
      <c r="A48" s="188">
        <v>84</v>
      </c>
      <c r="B48" s="189" t="s">
        <v>218</v>
      </c>
      <c r="C48" s="254">
        <v>2484104698</v>
      </c>
      <c r="D48" s="254">
        <v>1149753726</v>
      </c>
      <c r="E48" s="254">
        <v>444052717</v>
      </c>
      <c r="F48" s="81">
        <f t="shared" si="5"/>
        <v>890298255</v>
      </c>
      <c r="G48" s="254">
        <v>27802030</v>
      </c>
      <c r="H48" s="190">
        <f t="shared" si="3"/>
        <v>1.1191971909390109E-2</v>
      </c>
      <c r="I48" s="190">
        <f t="shared" si="4"/>
        <v>3.1227770967606806E-2</v>
      </c>
    </row>
    <row r="49" spans="1:10" ht="11.75" customHeight="1">
      <c r="A49" s="188">
        <v>138</v>
      </c>
      <c r="B49" s="189" t="s">
        <v>219</v>
      </c>
      <c r="C49" s="254">
        <v>872929904</v>
      </c>
      <c r="D49" s="254">
        <v>402635225</v>
      </c>
      <c r="E49" s="254">
        <v>166226619</v>
      </c>
      <c r="F49" s="81">
        <f t="shared" si="5"/>
        <v>304068060</v>
      </c>
      <c r="G49" s="254">
        <v>19649601</v>
      </c>
      <c r="H49" s="190">
        <f t="shared" si="3"/>
        <v>2.2509941416785282E-2</v>
      </c>
      <c r="I49" s="190">
        <f t="shared" si="4"/>
        <v>6.4622377634796627E-2</v>
      </c>
    </row>
    <row r="50" spans="1:10" ht="11.75" customHeight="1">
      <c r="A50" s="188">
        <v>106</v>
      </c>
      <c r="B50" s="189" t="s">
        <v>358</v>
      </c>
      <c r="C50" s="261">
        <v>197047033</v>
      </c>
      <c r="D50" s="261">
        <v>73742443</v>
      </c>
      <c r="E50" s="261">
        <v>51887820</v>
      </c>
      <c r="F50" s="81">
        <f t="shared" si="5"/>
        <v>71416770</v>
      </c>
      <c r="G50" s="261">
        <v>1649209</v>
      </c>
      <c r="H50" s="190">
        <f t="shared" si="3"/>
        <v>8.3696210741726826E-3</v>
      </c>
      <c r="I50" s="190">
        <f t="shared" si="4"/>
        <v>2.3092741382731256E-2</v>
      </c>
    </row>
    <row r="51" spans="1:10" ht="11.75" customHeight="1">
      <c r="A51" s="188">
        <v>207</v>
      </c>
      <c r="B51" s="189" t="s">
        <v>338</v>
      </c>
      <c r="C51" s="254">
        <v>1246435949</v>
      </c>
      <c r="D51" s="254">
        <v>611417594</v>
      </c>
      <c r="E51" s="254">
        <v>239371334</v>
      </c>
      <c r="F51" s="81">
        <f t="shared" si="5"/>
        <v>395647021</v>
      </c>
      <c r="G51" s="254">
        <v>10235386</v>
      </c>
      <c r="H51" s="190">
        <f t="shared" si="3"/>
        <v>8.2117223979392782E-3</v>
      </c>
      <c r="I51" s="190">
        <f t="shared" si="4"/>
        <v>2.5869993849896824E-2</v>
      </c>
    </row>
    <row r="52" spans="1:10" ht="11.75" customHeight="1">
      <c r="A52" s="188">
        <v>923</v>
      </c>
      <c r="B52" s="189" t="s">
        <v>359</v>
      </c>
      <c r="C52" s="261">
        <v>22592738</v>
      </c>
      <c r="D52" s="261">
        <v>11558400</v>
      </c>
      <c r="E52" s="261">
        <v>6252400</v>
      </c>
      <c r="F52" s="81">
        <f t="shared" si="5"/>
        <v>4781938</v>
      </c>
      <c r="G52" s="81">
        <v>0</v>
      </c>
      <c r="H52" s="190">
        <f t="shared" si="3"/>
        <v>0</v>
      </c>
      <c r="I52" s="190">
        <f t="shared" si="4"/>
        <v>0</v>
      </c>
    </row>
    <row r="53" spans="1:10" ht="11.75" customHeight="1">
      <c r="A53" s="188">
        <v>922</v>
      </c>
      <c r="B53" s="189" t="s">
        <v>360</v>
      </c>
      <c r="C53" s="261">
        <v>27326633</v>
      </c>
      <c r="D53" s="261">
        <v>4020800</v>
      </c>
      <c r="E53" s="261">
        <v>13994400</v>
      </c>
      <c r="F53" s="81">
        <f t="shared" si="5"/>
        <v>9311433</v>
      </c>
      <c r="G53" s="81">
        <v>0</v>
      </c>
      <c r="H53" s="190">
        <f t="shared" si="3"/>
        <v>0</v>
      </c>
      <c r="I53" s="190">
        <f t="shared" si="4"/>
        <v>0</v>
      </c>
    </row>
    <row r="54" spans="1:10" ht="11.75" customHeight="1">
      <c r="A54" s="188">
        <v>924</v>
      </c>
      <c r="B54" s="189" t="s">
        <v>361</v>
      </c>
      <c r="C54" s="261">
        <v>92436256</v>
      </c>
      <c r="D54" s="261">
        <v>13606705</v>
      </c>
      <c r="E54" s="261">
        <v>52572250</v>
      </c>
      <c r="F54" s="81">
        <f t="shared" si="5"/>
        <v>26257301</v>
      </c>
      <c r="G54" s="261">
        <v>286370</v>
      </c>
      <c r="H54" s="190">
        <f t="shared" si="3"/>
        <v>3.0980268175292603E-3</v>
      </c>
      <c r="I54" s="190">
        <f t="shared" si="4"/>
        <v>1.0906299927780087E-2</v>
      </c>
    </row>
    <row r="55" spans="1:10" ht="11.75" customHeight="1">
      <c r="A55" s="188">
        <v>927</v>
      </c>
      <c r="B55" s="189" t="s">
        <v>362</v>
      </c>
      <c r="C55" s="261">
        <v>61730728</v>
      </c>
      <c r="D55" s="261">
        <v>20158234</v>
      </c>
      <c r="E55" s="261">
        <v>28073621</v>
      </c>
      <c r="F55" s="81">
        <f t="shared" si="5"/>
        <v>13498873</v>
      </c>
      <c r="G55" s="261">
        <v>423809</v>
      </c>
      <c r="H55" s="190">
        <f t="shared" si="3"/>
        <v>6.8654463300675799E-3</v>
      </c>
      <c r="I55" s="190">
        <f t="shared" si="4"/>
        <v>3.1395880233853597E-2</v>
      </c>
    </row>
    <row r="56" spans="1:10" ht="11.75" customHeight="1">
      <c r="A56" s="188">
        <v>156</v>
      </c>
      <c r="B56" s="189" t="s">
        <v>299</v>
      </c>
      <c r="C56" s="254">
        <v>238403782</v>
      </c>
      <c r="D56" s="254">
        <v>114233928</v>
      </c>
      <c r="E56" s="254">
        <v>29234818</v>
      </c>
      <c r="F56" s="81">
        <f t="shared" si="5"/>
        <v>94935036</v>
      </c>
      <c r="G56" s="254">
        <v>403729</v>
      </c>
      <c r="H56" s="190">
        <f t="shared" si="3"/>
        <v>1.6934672621930133E-3</v>
      </c>
      <c r="I56" s="190">
        <f t="shared" si="4"/>
        <v>4.2526870690816404E-3</v>
      </c>
    </row>
    <row r="57" spans="1:10" ht="13">
      <c r="A57" s="239"/>
      <c r="B57" s="198" t="s">
        <v>29</v>
      </c>
      <c r="C57" s="265">
        <f>SUM(C32:C56)</f>
        <v>22730873666</v>
      </c>
      <c r="D57" s="265">
        <f>SUM(D32:D56)</f>
        <v>10184447982</v>
      </c>
      <c r="E57" s="265">
        <f>SUM(E32:E56)</f>
        <v>4738980741</v>
      </c>
      <c r="F57" s="265">
        <f>SUM(F32:F56)</f>
        <v>7807444943</v>
      </c>
      <c r="G57" s="265">
        <f>SUM(G32:G56)</f>
        <v>383809944</v>
      </c>
      <c r="H57" s="266">
        <f t="shared" si="3"/>
        <v>1.6884962260561447E-2</v>
      </c>
      <c r="I57" s="266">
        <f t="shared" si="4"/>
        <v>4.9159481341474763E-2</v>
      </c>
    </row>
    <row r="58" spans="1:10" ht="13">
      <c r="A58" s="373"/>
      <c r="B58" s="380"/>
      <c r="C58" s="381"/>
      <c r="D58" s="381"/>
      <c r="E58" s="381"/>
      <c r="F58" s="381"/>
      <c r="G58" s="381"/>
      <c r="H58" s="381"/>
      <c r="I58" s="381"/>
    </row>
    <row r="59" spans="1:10" ht="14">
      <c r="A59" s="373"/>
      <c r="B59" s="375" t="s">
        <v>178</v>
      </c>
      <c r="C59" s="375"/>
      <c r="D59" s="375"/>
      <c r="E59" s="375"/>
      <c r="F59" s="375"/>
      <c r="G59" s="375"/>
      <c r="H59" s="375"/>
      <c r="I59" s="375"/>
    </row>
    <row r="60" spans="1:10" ht="14.5" thickBot="1">
      <c r="A60" s="185"/>
      <c r="B60" s="382" t="s">
        <v>352</v>
      </c>
      <c r="C60" s="383"/>
      <c r="D60" s="383"/>
      <c r="E60" s="383"/>
      <c r="F60" s="383"/>
      <c r="G60" s="383"/>
      <c r="H60" s="383"/>
      <c r="I60" s="384"/>
    </row>
    <row r="61" spans="1:10" ht="13.5" thickBot="1">
      <c r="A61" s="180"/>
      <c r="B61" s="377" t="s">
        <v>180</v>
      </c>
      <c r="C61" s="378"/>
      <c r="D61" s="378"/>
      <c r="E61" s="378"/>
      <c r="F61" s="378"/>
      <c r="G61" s="378"/>
      <c r="H61" s="378"/>
      <c r="I61" s="379"/>
    </row>
    <row r="62" spans="1:10" ht="91">
      <c r="A62" s="181" t="s">
        <v>181</v>
      </c>
      <c r="B62" s="182" t="s">
        <v>182</v>
      </c>
      <c r="C62" s="183" t="s">
        <v>183</v>
      </c>
      <c r="D62" s="183" t="s">
        <v>184</v>
      </c>
      <c r="E62" s="183" t="s">
        <v>185</v>
      </c>
      <c r="F62" s="183" t="s">
        <v>186</v>
      </c>
      <c r="G62" s="184" t="s">
        <v>187</v>
      </c>
      <c r="H62" s="183" t="s">
        <v>280</v>
      </c>
      <c r="I62" s="183" t="s">
        <v>189</v>
      </c>
    </row>
    <row r="63" spans="1:10" ht="13">
      <c r="A63" s="185"/>
      <c r="B63" s="214" t="s">
        <v>376</v>
      </c>
      <c r="C63" s="202"/>
      <c r="D63" s="202"/>
      <c r="E63" s="202"/>
      <c r="F63" s="202"/>
      <c r="G63" s="202"/>
      <c r="H63" s="201"/>
      <c r="I63" s="201"/>
      <c r="J63" s="203"/>
    </row>
    <row r="64" spans="1:10" ht="11.75" customHeight="1">
      <c r="A64" s="188">
        <v>173</v>
      </c>
      <c r="B64" s="189" t="s">
        <v>317</v>
      </c>
      <c r="C64" s="254">
        <v>40985939</v>
      </c>
      <c r="D64" s="254">
        <v>26514910</v>
      </c>
      <c r="E64" s="254">
        <v>5670267</v>
      </c>
      <c r="F64" s="81">
        <f t="shared" ref="F64:F79" si="6">C64-D64-E64</f>
        <v>8800762</v>
      </c>
      <c r="G64" s="254">
        <v>413112</v>
      </c>
      <c r="H64" s="190">
        <f t="shared" ref="H64:H80" si="7">G64/C64</f>
        <v>1.00793591675428E-2</v>
      </c>
      <c r="I64" s="190">
        <f t="shared" ref="I64:I80" si="8">G64/F64</f>
        <v>4.6940480835636733E-2</v>
      </c>
    </row>
    <row r="65" spans="1:9" ht="11.75" customHeight="1">
      <c r="A65" s="188">
        <v>63</v>
      </c>
      <c r="B65" s="189" t="s">
        <v>31</v>
      </c>
      <c r="C65" s="254">
        <v>353573041</v>
      </c>
      <c r="D65" s="254">
        <v>169956335</v>
      </c>
      <c r="E65" s="254">
        <v>93705102</v>
      </c>
      <c r="F65" s="81">
        <f t="shared" si="6"/>
        <v>89911604</v>
      </c>
      <c r="G65" s="254">
        <v>1379982</v>
      </c>
      <c r="H65" s="190">
        <f t="shared" si="7"/>
        <v>3.9029615948575672E-3</v>
      </c>
      <c r="I65" s="190">
        <f t="shared" si="8"/>
        <v>1.5348208002161768E-2</v>
      </c>
    </row>
    <row r="66" spans="1:9" ht="11.75" customHeight="1">
      <c r="A66" s="188">
        <v>8</v>
      </c>
      <c r="B66" s="189" t="s">
        <v>97</v>
      </c>
      <c r="C66" s="254">
        <v>46719620</v>
      </c>
      <c r="D66" s="254">
        <v>22372171</v>
      </c>
      <c r="E66" s="254">
        <v>10358285</v>
      </c>
      <c r="F66" s="81">
        <f t="shared" si="6"/>
        <v>13989164</v>
      </c>
      <c r="G66" s="254">
        <v>400922</v>
      </c>
      <c r="H66" s="190">
        <f t="shared" si="7"/>
        <v>8.5814482223956438E-3</v>
      </c>
      <c r="I66" s="190">
        <f t="shared" si="8"/>
        <v>2.8659468142628108E-2</v>
      </c>
    </row>
    <row r="67" spans="1:9" ht="11.75" customHeight="1">
      <c r="A67" s="188">
        <v>208</v>
      </c>
      <c r="B67" s="189" t="s">
        <v>363</v>
      </c>
      <c r="C67" s="261">
        <v>1195912594</v>
      </c>
      <c r="D67" s="261">
        <v>513762679</v>
      </c>
      <c r="E67" s="261">
        <v>231460873</v>
      </c>
      <c r="F67" s="81">
        <f t="shared" si="6"/>
        <v>450689042</v>
      </c>
      <c r="G67" s="261">
        <v>19934847</v>
      </c>
      <c r="H67" s="190">
        <f t="shared" si="7"/>
        <v>1.6669150488099967E-2</v>
      </c>
      <c r="I67" s="190">
        <f t="shared" si="8"/>
        <v>4.4231931869335307E-2</v>
      </c>
    </row>
    <row r="68" spans="1:9" ht="11.75" customHeight="1">
      <c r="A68" s="188">
        <v>197</v>
      </c>
      <c r="B68" s="189" t="s">
        <v>364</v>
      </c>
      <c r="C68" s="254">
        <v>521165380</v>
      </c>
      <c r="D68" s="254">
        <v>182171913</v>
      </c>
      <c r="E68" s="254">
        <v>7732572</v>
      </c>
      <c r="F68" s="81">
        <f t="shared" si="6"/>
        <v>331260895</v>
      </c>
      <c r="G68" s="254">
        <v>3945249</v>
      </c>
      <c r="H68" s="190">
        <f t="shared" si="7"/>
        <v>7.5700519478097339E-3</v>
      </c>
      <c r="I68" s="190">
        <f t="shared" si="8"/>
        <v>1.1909793940513263E-2</v>
      </c>
    </row>
    <row r="69" spans="1:9" ht="11.75" customHeight="1">
      <c r="A69" s="188">
        <v>152</v>
      </c>
      <c r="B69" s="189" t="s">
        <v>32</v>
      </c>
      <c r="C69" s="254">
        <v>250522863</v>
      </c>
      <c r="D69" s="254">
        <v>108461442</v>
      </c>
      <c r="E69" s="254">
        <v>73955269</v>
      </c>
      <c r="F69" s="81">
        <f t="shared" si="6"/>
        <v>68106152</v>
      </c>
      <c r="G69" s="254">
        <v>4378512</v>
      </c>
      <c r="H69" s="190">
        <f t="shared" si="7"/>
        <v>1.7477494658840777E-2</v>
      </c>
      <c r="I69" s="190">
        <f t="shared" si="8"/>
        <v>6.4289522626384765E-2</v>
      </c>
    </row>
    <row r="70" spans="1:9" ht="11.75" customHeight="1">
      <c r="A70" s="188">
        <v>79</v>
      </c>
      <c r="B70" s="189" t="s">
        <v>123</v>
      </c>
      <c r="C70" s="261">
        <v>46141588</v>
      </c>
      <c r="D70" s="261">
        <v>26852453</v>
      </c>
      <c r="E70" s="261">
        <v>9728902</v>
      </c>
      <c r="F70" s="81">
        <f t="shared" si="6"/>
        <v>9560233</v>
      </c>
      <c r="G70" s="261">
        <v>243322</v>
      </c>
      <c r="H70" s="190">
        <f t="shared" si="7"/>
        <v>5.2733772405058965E-3</v>
      </c>
      <c r="I70" s="190">
        <f t="shared" si="8"/>
        <v>2.5451471737142808E-2</v>
      </c>
    </row>
    <row r="71" spans="1:9" ht="11.75" customHeight="1">
      <c r="A71" s="188">
        <v>26</v>
      </c>
      <c r="B71" s="189" t="s">
        <v>223</v>
      </c>
      <c r="C71" s="254">
        <v>872227118</v>
      </c>
      <c r="D71" s="254">
        <v>321352419</v>
      </c>
      <c r="E71" s="254">
        <v>158068813</v>
      </c>
      <c r="F71" s="81">
        <f t="shared" si="6"/>
        <v>392805886</v>
      </c>
      <c r="G71" s="254">
        <v>19724959</v>
      </c>
      <c r="H71" s="190">
        <f t="shared" si="7"/>
        <v>2.2614475740250946E-2</v>
      </c>
      <c r="I71" s="190">
        <f t="shared" si="8"/>
        <v>5.0215538267163337E-2</v>
      </c>
    </row>
    <row r="72" spans="1:9" ht="11.75" customHeight="1">
      <c r="A72" s="188">
        <v>170</v>
      </c>
      <c r="B72" s="189" t="s">
        <v>224</v>
      </c>
      <c r="C72" s="254">
        <v>2072982239</v>
      </c>
      <c r="D72" s="254">
        <v>776666184</v>
      </c>
      <c r="E72" s="254">
        <v>292199510</v>
      </c>
      <c r="F72" s="81">
        <f t="shared" si="6"/>
        <v>1004116545</v>
      </c>
      <c r="G72" s="254">
        <v>54658806</v>
      </c>
      <c r="H72" s="190">
        <f t="shared" si="7"/>
        <v>2.6367233144441813E-2</v>
      </c>
      <c r="I72" s="190">
        <f t="shared" si="8"/>
        <v>5.4434723013153816E-2</v>
      </c>
    </row>
    <row r="73" spans="1:9" ht="11.75" customHeight="1">
      <c r="A73" s="188">
        <v>191</v>
      </c>
      <c r="B73" s="189" t="s">
        <v>225</v>
      </c>
      <c r="C73" s="254">
        <v>849730575</v>
      </c>
      <c r="D73" s="254">
        <v>452609835</v>
      </c>
      <c r="E73" s="254">
        <v>167120067</v>
      </c>
      <c r="F73" s="81">
        <f t="shared" si="6"/>
        <v>230000673</v>
      </c>
      <c r="G73" s="254">
        <v>10696715</v>
      </c>
      <c r="H73" s="190">
        <f t="shared" si="7"/>
        <v>1.2588360728340275E-2</v>
      </c>
      <c r="I73" s="190">
        <f t="shared" si="8"/>
        <v>4.6507320437275415E-2</v>
      </c>
    </row>
    <row r="74" spans="1:9" ht="11.75" customHeight="1">
      <c r="A74" s="188">
        <v>159</v>
      </c>
      <c r="B74" s="189" t="s">
        <v>226</v>
      </c>
      <c r="C74" s="254">
        <v>2101493326</v>
      </c>
      <c r="D74" s="254">
        <v>1133467250</v>
      </c>
      <c r="E74" s="254">
        <v>343475913</v>
      </c>
      <c r="F74" s="81">
        <f t="shared" si="6"/>
        <v>624550163</v>
      </c>
      <c r="G74" s="254">
        <v>22754312</v>
      </c>
      <c r="H74" s="190">
        <f t="shared" si="7"/>
        <v>1.0827687015932974E-2</v>
      </c>
      <c r="I74" s="190">
        <f t="shared" si="8"/>
        <v>3.6433121545754843E-2</v>
      </c>
    </row>
    <row r="75" spans="1:9" ht="11.75" customHeight="1">
      <c r="A75" s="188">
        <v>96</v>
      </c>
      <c r="B75" s="189" t="s">
        <v>37</v>
      </c>
      <c r="C75" s="254">
        <v>24922978</v>
      </c>
      <c r="D75" s="254">
        <v>7960351</v>
      </c>
      <c r="E75" s="254">
        <v>5489871</v>
      </c>
      <c r="F75" s="81">
        <f t="shared" si="6"/>
        <v>11472756</v>
      </c>
      <c r="G75" s="254">
        <v>135129</v>
      </c>
      <c r="H75" s="190">
        <f t="shared" si="7"/>
        <v>5.4218641127075588E-3</v>
      </c>
      <c r="I75" s="190">
        <f t="shared" si="8"/>
        <v>1.1778251014838981E-2</v>
      </c>
    </row>
    <row r="76" spans="1:9" ht="11.75" customHeight="1">
      <c r="A76" s="188">
        <v>186</v>
      </c>
      <c r="B76" s="189" t="s">
        <v>171</v>
      </c>
      <c r="C76" s="254">
        <v>104305953</v>
      </c>
      <c r="D76" s="254">
        <v>33857638</v>
      </c>
      <c r="E76" s="254">
        <v>28094766</v>
      </c>
      <c r="F76" s="81">
        <f t="shared" si="6"/>
        <v>42353549</v>
      </c>
      <c r="G76" s="254">
        <v>2234107</v>
      </c>
      <c r="H76" s="190">
        <f t="shared" si="7"/>
        <v>2.1418787094539083E-2</v>
      </c>
      <c r="I76" s="190">
        <f t="shared" si="8"/>
        <v>5.2748991589819307E-2</v>
      </c>
    </row>
    <row r="77" spans="1:9" ht="11.75" customHeight="1">
      <c r="A77" s="230">
        <v>925</v>
      </c>
      <c r="B77" s="189" t="s">
        <v>377</v>
      </c>
      <c r="C77" s="261">
        <v>58893344</v>
      </c>
      <c r="D77" s="261">
        <v>14701382</v>
      </c>
      <c r="E77" s="261">
        <v>30098322</v>
      </c>
      <c r="F77" s="81">
        <f>C77-D77-E77</f>
        <v>14093640</v>
      </c>
      <c r="G77" s="261">
        <v>186536</v>
      </c>
      <c r="H77" s="190">
        <f>G77/C77</f>
        <v>3.167352833624119E-3</v>
      </c>
      <c r="I77" s="190">
        <f>G77/F77</f>
        <v>1.3235473589505621E-2</v>
      </c>
    </row>
    <row r="78" spans="1:9" ht="11.75" customHeight="1">
      <c r="A78" s="188">
        <v>928</v>
      </c>
      <c r="B78" s="189" t="s">
        <v>365</v>
      </c>
      <c r="C78" s="254">
        <v>36125453</v>
      </c>
      <c r="D78" s="254">
        <v>9538000</v>
      </c>
      <c r="E78" s="254">
        <v>16070000</v>
      </c>
      <c r="F78" s="81">
        <f t="shared" si="6"/>
        <v>10517453</v>
      </c>
      <c r="G78" s="254">
        <v>98265</v>
      </c>
      <c r="H78" s="190">
        <f t="shared" si="7"/>
        <v>2.7201042987613192E-3</v>
      </c>
      <c r="I78" s="190">
        <f t="shared" si="8"/>
        <v>9.3430415139482918E-3</v>
      </c>
    </row>
    <row r="79" spans="1:9" ht="11.75" customHeight="1">
      <c r="A79" s="188">
        <v>56</v>
      </c>
      <c r="B79" s="189" t="s">
        <v>162</v>
      </c>
      <c r="C79" s="261">
        <v>35674385</v>
      </c>
      <c r="D79" s="261">
        <v>19152019</v>
      </c>
      <c r="E79" s="261">
        <v>6916121</v>
      </c>
      <c r="F79" s="81">
        <f t="shared" si="6"/>
        <v>9606245</v>
      </c>
      <c r="G79" s="261">
        <v>347966</v>
      </c>
      <c r="H79" s="190">
        <f t="shared" si="7"/>
        <v>9.7539453027711623E-3</v>
      </c>
      <c r="I79" s="190">
        <f t="shared" si="8"/>
        <v>3.622289458576166E-2</v>
      </c>
    </row>
    <row r="80" spans="1:9" ht="13">
      <c r="A80" s="192"/>
      <c r="B80" s="216" t="s">
        <v>38</v>
      </c>
      <c r="C80" s="265">
        <f>SUM(C64:C79)</f>
        <v>8611376396</v>
      </c>
      <c r="D80" s="265">
        <f>SUM(D64:D79)</f>
        <v>3819396981</v>
      </c>
      <c r="E80" s="265">
        <f>SUM(E64:E79)</f>
        <v>1480144653</v>
      </c>
      <c r="F80" s="265">
        <f>SUM(F64:F79)</f>
        <v>3311834762</v>
      </c>
      <c r="G80" s="265">
        <f>SUM(G64:G79)</f>
        <v>141532741</v>
      </c>
      <c r="H80" s="266">
        <f t="shared" si="7"/>
        <v>1.643555391049243E-2</v>
      </c>
      <c r="I80" s="266">
        <f t="shared" si="8"/>
        <v>4.2735447620740927E-2</v>
      </c>
    </row>
    <row r="81" spans="1:10" ht="13">
      <c r="A81" s="217"/>
      <c r="B81" s="218"/>
      <c r="C81" s="219"/>
      <c r="D81" s="219"/>
      <c r="E81" s="219"/>
      <c r="F81" s="219"/>
      <c r="G81" s="219"/>
      <c r="H81" s="218"/>
      <c r="I81" s="218"/>
    </row>
    <row r="82" spans="1:10" ht="13">
      <c r="A82" s="267"/>
      <c r="B82" s="214" t="s">
        <v>366</v>
      </c>
      <c r="C82" s="202"/>
      <c r="D82" s="202"/>
      <c r="E82" s="202"/>
      <c r="F82" s="202"/>
      <c r="G82" s="202"/>
      <c r="H82" s="201"/>
      <c r="I82" s="201"/>
      <c r="J82" s="203"/>
    </row>
    <row r="83" spans="1:10" ht="11.75" customHeight="1">
      <c r="A83" s="242">
        <v>198</v>
      </c>
      <c r="B83" s="243" t="s">
        <v>301</v>
      </c>
      <c r="C83" s="254">
        <v>304314370</v>
      </c>
      <c r="D83" s="254">
        <v>118442194</v>
      </c>
      <c r="E83" s="254">
        <v>101053179</v>
      </c>
      <c r="F83" s="81">
        <f t="shared" ref="F83:F102" si="9">C83-D83-E83</f>
        <v>84818997</v>
      </c>
      <c r="G83" s="254">
        <v>3893278</v>
      </c>
      <c r="H83" s="190">
        <f t="shared" ref="H83:H102" si="10">G83/C83</f>
        <v>1.2793605507357407E-2</v>
      </c>
      <c r="I83" s="190">
        <f t="shared" ref="I83:I102" si="11">G83/F83</f>
        <v>4.5901014368278842E-2</v>
      </c>
    </row>
    <row r="84" spans="1:10" ht="11.75" customHeight="1">
      <c r="A84" s="226">
        <v>199</v>
      </c>
      <c r="B84" s="220" t="s">
        <v>319</v>
      </c>
      <c r="C84" s="254">
        <v>142163295</v>
      </c>
      <c r="D84" s="254">
        <v>20967509</v>
      </c>
      <c r="E84" s="254">
        <v>72851579</v>
      </c>
      <c r="F84" s="81">
        <f t="shared" si="9"/>
        <v>48344207</v>
      </c>
      <c r="G84" s="254">
        <v>614309</v>
      </c>
      <c r="H84" s="190">
        <f t="shared" si="10"/>
        <v>4.3211505473336135E-3</v>
      </c>
      <c r="I84" s="190">
        <f t="shared" si="11"/>
        <v>1.270698265874958E-2</v>
      </c>
    </row>
    <row r="85" spans="1:10" ht="11.75" customHeight="1">
      <c r="A85" s="230">
        <v>158</v>
      </c>
      <c r="B85" s="189" t="s">
        <v>102</v>
      </c>
      <c r="C85" s="254">
        <v>28908239</v>
      </c>
      <c r="D85" s="254">
        <v>8331153</v>
      </c>
      <c r="E85" s="254">
        <v>4332069</v>
      </c>
      <c r="F85" s="81">
        <f t="shared" si="9"/>
        <v>16245017</v>
      </c>
      <c r="G85" s="254">
        <v>393009</v>
      </c>
      <c r="H85" s="190">
        <f t="shared" si="10"/>
        <v>1.3595051569900193E-2</v>
      </c>
      <c r="I85" s="190">
        <f t="shared" si="11"/>
        <v>2.4192587794768083E-2</v>
      </c>
    </row>
    <row r="86" spans="1:10" ht="11.75" customHeight="1">
      <c r="A86" s="230">
        <v>45</v>
      </c>
      <c r="B86" s="189" t="s">
        <v>367</v>
      </c>
      <c r="C86" s="261">
        <v>16945246</v>
      </c>
      <c r="D86" s="261">
        <v>5288829</v>
      </c>
      <c r="E86" s="261">
        <v>3226648</v>
      </c>
      <c r="F86" s="81">
        <f t="shared" si="9"/>
        <v>8429769</v>
      </c>
      <c r="G86" s="261">
        <v>202587</v>
      </c>
      <c r="H86" s="190">
        <f t="shared" si="10"/>
        <v>1.1955388549685263E-2</v>
      </c>
      <c r="I86" s="190">
        <f t="shared" si="11"/>
        <v>2.4032331135052456E-2</v>
      </c>
    </row>
    <row r="87" spans="1:10" ht="11.75" customHeight="1">
      <c r="A87" s="230">
        <v>168</v>
      </c>
      <c r="B87" s="189" t="s">
        <v>231</v>
      </c>
      <c r="C87" s="254">
        <v>1136371652</v>
      </c>
      <c r="D87" s="254">
        <v>588274716</v>
      </c>
      <c r="E87" s="254">
        <v>208262506</v>
      </c>
      <c r="F87" s="81">
        <f t="shared" si="9"/>
        <v>339834430</v>
      </c>
      <c r="G87" s="254">
        <v>10028002</v>
      </c>
      <c r="H87" s="190">
        <f t="shared" si="10"/>
        <v>8.8245795135340113E-3</v>
      </c>
      <c r="I87" s="190">
        <f t="shared" si="11"/>
        <v>2.9508493297750907E-2</v>
      </c>
    </row>
    <row r="88" spans="1:10" ht="11.75" customHeight="1">
      <c r="A88" s="230">
        <v>205</v>
      </c>
      <c r="B88" s="189" t="s">
        <v>232</v>
      </c>
      <c r="C88" s="254">
        <v>454614000</v>
      </c>
      <c r="D88" s="254">
        <v>202006623</v>
      </c>
      <c r="E88" s="254">
        <v>76432776</v>
      </c>
      <c r="F88" s="81">
        <f t="shared" si="9"/>
        <v>176174601</v>
      </c>
      <c r="G88" s="254">
        <v>3606825</v>
      </c>
      <c r="H88" s="190">
        <f t="shared" si="10"/>
        <v>7.933818580158113E-3</v>
      </c>
      <c r="I88" s="190">
        <f t="shared" si="11"/>
        <v>2.047301358724235E-2</v>
      </c>
    </row>
    <row r="89" spans="1:10" ht="11.75" customHeight="1">
      <c r="A89" s="230">
        <v>150</v>
      </c>
      <c r="B89" s="189" t="s">
        <v>41</v>
      </c>
      <c r="C89" s="254">
        <v>46643018</v>
      </c>
      <c r="D89" s="254">
        <v>10568494</v>
      </c>
      <c r="E89" s="254">
        <v>15270970</v>
      </c>
      <c r="F89" s="81">
        <f t="shared" si="9"/>
        <v>20803554</v>
      </c>
      <c r="G89" s="254">
        <v>174546</v>
      </c>
      <c r="H89" s="190">
        <f t="shared" si="10"/>
        <v>3.7421677988332572E-3</v>
      </c>
      <c r="I89" s="190">
        <f t="shared" si="11"/>
        <v>8.3902010204602532E-3</v>
      </c>
    </row>
    <row r="90" spans="1:10" ht="11.75" customHeight="1">
      <c r="A90" s="230">
        <v>140</v>
      </c>
      <c r="B90" s="189" t="s">
        <v>119</v>
      </c>
      <c r="C90" s="254">
        <v>160301629</v>
      </c>
      <c r="D90" s="254">
        <v>61701261</v>
      </c>
      <c r="E90" s="254">
        <v>30469070</v>
      </c>
      <c r="F90" s="81">
        <f t="shared" si="9"/>
        <v>68131298</v>
      </c>
      <c r="G90" s="254">
        <v>1059050</v>
      </c>
      <c r="H90" s="190">
        <f t="shared" si="10"/>
        <v>6.6066078467611833E-3</v>
      </c>
      <c r="I90" s="190">
        <f t="shared" si="11"/>
        <v>1.5544251043037518E-2</v>
      </c>
    </row>
    <row r="91" spans="1:10" ht="11.75" customHeight="1">
      <c r="A91" s="230">
        <v>165</v>
      </c>
      <c r="B91" s="189" t="s">
        <v>44</v>
      </c>
      <c r="C91" s="254">
        <v>37395868</v>
      </c>
      <c r="D91" s="254">
        <v>11545081</v>
      </c>
      <c r="E91" s="254">
        <v>8617390</v>
      </c>
      <c r="F91" s="81">
        <f t="shared" si="9"/>
        <v>17233397</v>
      </c>
      <c r="G91" s="254">
        <v>577285</v>
      </c>
      <c r="H91" s="190">
        <f t="shared" si="10"/>
        <v>1.5437133321788386E-2</v>
      </c>
      <c r="I91" s="190">
        <f t="shared" si="11"/>
        <v>3.3498038720978805E-2</v>
      </c>
    </row>
    <row r="92" spans="1:10" ht="11.75" customHeight="1">
      <c r="A92" s="230">
        <v>915</v>
      </c>
      <c r="B92" s="189" t="s">
        <v>345</v>
      </c>
      <c r="C92" s="261">
        <v>55835733</v>
      </c>
      <c r="D92" s="261">
        <v>8433807</v>
      </c>
      <c r="E92" s="261">
        <v>4976916</v>
      </c>
      <c r="F92" s="81">
        <f t="shared" si="9"/>
        <v>42425010</v>
      </c>
      <c r="G92" s="261">
        <v>308684</v>
      </c>
      <c r="H92" s="190">
        <f t="shared" si="10"/>
        <v>5.5284310497007352E-3</v>
      </c>
      <c r="I92" s="190">
        <f t="shared" si="11"/>
        <v>7.2759912136732552E-3</v>
      </c>
    </row>
    <row r="93" spans="1:10" ht="11.75" customHeight="1">
      <c r="A93" s="230">
        <v>22</v>
      </c>
      <c r="B93" s="189" t="s">
        <v>346</v>
      </c>
      <c r="C93" s="261">
        <v>290947657</v>
      </c>
      <c r="D93" s="261">
        <v>121244977</v>
      </c>
      <c r="E93" s="261">
        <v>6708605</v>
      </c>
      <c r="F93" s="81">
        <f t="shared" si="9"/>
        <v>162994075</v>
      </c>
      <c r="G93" s="261">
        <v>2507219</v>
      </c>
      <c r="H93" s="190">
        <f t="shared" si="10"/>
        <v>8.6174228926682844E-3</v>
      </c>
      <c r="I93" s="190">
        <f t="shared" si="11"/>
        <v>1.5382270797266711E-2</v>
      </c>
    </row>
    <row r="94" spans="1:10" ht="11.75" customHeight="1">
      <c r="A94" s="230">
        <v>39</v>
      </c>
      <c r="B94" s="189" t="s">
        <v>347</v>
      </c>
      <c r="C94" s="81">
        <v>524254938</v>
      </c>
      <c r="D94" s="81">
        <v>226339474</v>
      </c>
      <c r="E94" s="81">
        <v>116377195</v>
      </c>
      <c r="F94" s="81">
        <f t="shared" si="9"/>
        <v>181538269</v>
      </c>
      <c r="G94" s="254">
        <v>6848381</v>
      </c>
      <c r="H94" s="190">
        <f t="shared" si="10"/>
        <v>1.3063073904703975E-2</v>
      </c>
      <c r="I94" s="190">
        <f t="shared" si="11"/>
        <v>3.7724172637120384E-2</v>
      </c>
    </row>
    <row r="95" spans="1:10" ht="11.75" customHeight="1">
      <c r="A95" s="230">
        <v>147</v>
      </c>
      <c r="B95" s="189" t="s">
        <v>47</v>
      </c>
      <c r="C95" s="254">
        <v>74169136</v>
      </c>
      <c r="D95" s="254">
        <v>28181858</v>
      </c>
      <c r="E95" s="254">
        <v>22900711</v>
      </c>
      <c r="F95" s="81">
        <f t="shared" si="9"/>
        <v>23086567</v>
      </c>
      <c r="G95" s="254">
        <v>1274683</v>
      </c>
      <c r="H95" s="190">
        <f t="shared" si="10"/>
        <v>1.7186164875912804E-2</v>
      </c>
      <c r="I95" s="190">
        <f t="shared" si="11"/>
        <v>5.5213189557373345E-2</v>
      </c>
    </row>
    <row r="96" spans="1:10" ht="11.75" customHeight="1">
      <c r="A96" s="230">
        <v>107</v>
      </c>
      <c r="B96" s="189" t="s">
        <v>368</v>
      </c>
      <c r="C96" s="261">
        <v>31519482</v>
      </c>
      <c r="D96" s="261">
        <v>16242298</v>
      </c>
      <c r="E96" s="261">
        <v>7153697</v>
      </c>
      <c r="F96" s="81">
        <f t="shared" si="9"/>
        <v>8123487</v>
      </c>
      <c r="G96" s="261">
        <v>-918626</v>
      </c>
      <c r="H96" s="190">
        <f t="shared" si="10"/>
        <v>-2.9144704852700307E-2</v>
      </c>
      <c r="I96" s="190">
        <f t="shared" si="11"/>
        <v>-0.11308271928052571</v>
      </c>
    </row>
    <row r="97" spans="1:9" ht="11.75" customHeight="1">
      <c r="A97" s="230">
        <v>46</v>
      </c>
      <c r="B97" s="189" t="s">
        <v>321</v>
      </c>
      <c r="C97" s="254">
        <v>144124588</v>
      </c>
      <c r="D97" s="254">
        <v>40763538</v>
      </c>
      <c r="E97" s="254">
        <v>47126180</v>
      </c>
      <c r="F97" s="81">
        <f t="shared" si="9"/>
        <v>56234870</v>
      </c>
      <c r="G97" s="254">
        <v>1782001</v>
      </c>
      <c r="H97" s="190">
        <f t="shared" si="10"/>
        <v>1.2364309412631244E-2</v>
      </c>
      <c r="I97" s="190">
        <f t="shared" si="11"/>
        <v>3.1688541291195305E-2</v>
      </c>
    </row>
    <row r="98" spans="1:9" ht="11.75" customHeight="1">
      <c r="A98" s="230">
        <v>161</v>
      </c>
      <c r="B98" s="189" t="s">
        <v>233</v>
      </c>
      <c r="C98" s="254">
        <v>2052615720</v>
      </c>
      <c r="D98" s="254">
        <v>863577360</v>
      </c>
      <c r="E98" s="254">
        <v>408504487</v>
      </c>
      <c r="F98" s="81">
        <f t="shared" si="9"/>
        <v>780533873</v>
      </c>
      <c r="G98" s="254">
        <v>40432630</v>
      </c>
      <c r="H98" s="190">
        <f t="shared" si="10"/>
        <v>1.9698100139270102E-2</v>
      </c>
      <c r="I98" s="190">
        <f t="shared" si="11"/>
        <v>5.1801249630072106E-2</v>
      </c>
    </row>
    <row r="99" spans="1:9" ht="11.75" customHeight="1">
      <c r="A99" s="230">
        <v>129</v>
      </c>
      <c r="B99" s="189" t="s">
        <v>369</v>
      </c>
      <c r="C99" s="261">
        <v>10581482</v>
      </c>
      <c r="D99" s="261">
        <v>3452834</v>
      </c>
      <c r="E99" s="261">
        <v>1957378</v>
      </c>
      <c r="F99" s="81">
        <f t="shared" si="9"/>
        <v>5171270</v>
      </c>
      <c r="G99" s="261">
        <v>129227</v>
      </c>
      <c r="H99" s="190">
        <f t="shared" si="10"/>
        <v>1.2212561529660968E-2</v>
      </c>
      <c r="I99" s="190">
        <f t="shared" si="11"/>
        <v>2.4989412658785945E-2</v>
      </c>
    </row>
    <row r="100" spans="1:9" ht="11.75" customHeight="1">
      <c r="A100" s="230">
        <v>78</v>
      </c>
      <c r="B100" s="189" t="s">
        <v>51</v>
      </c>
      <c r="C100" s="254">
        <v>277532044</v>
      </c>
      <c r="D100" s="254">
        <v>86207569</v>
      </c>
      <c r="E100" s="254">
        <v>75217770</v>
      </c>
      <c r="F100" s="81">
        <f t="shared" si="9"/>
        <v>116106705</v>
      </c>
      <c r="G100" s="254">
        <v>4265172</v>
      </c>
      <c r="H100" s="190">
        <f t="shared" si="10"/>
        <v>1.53682145619192E-2</v>
      </c>
      <c r="I100" s="190">
        <f t="shared" si="11"/>
        <v>3.6734932750007845E-2</v>
      </c>
    </row>
    <row r="101" spans="1:9" ht="11.75" customHeight="1">
      <c r="A101" s="230">
        <v>23</v>
      </c>
      <c r="B101" s="189" t="s">
        <v>173</v>
      </c>
      <c r="C101" s="254">
        <v>18804319</v>
      </c>
      <c r="D101" s="254">
        <v>12676312</v>
      </c>
      <c r="E101" s="254">
        <v>3341454</v>
      </c>
      <c r="F101" s="81">
        <f t="shared" si="9"/>
        <v>2786553</v>
      </c>
      <c r="G101" s="254">
        <v>366345</v>
      </c>
      <c r="H101" s="190">
        <f t="shared" si="10"/>
        <v>1.9481960500670085E-2</v>
      </c>
      <c r="I101" s="190">
        <f t="shared" si="11"/>
        <v>0.13146887929280368</v>
      </c>
    </row>
    <row r="102" spans="1:9" ht="11.75" customHeight="1">
      <c r="A102" s="230">
        <v>58</v>
      </c>
      <c r="B102" s="189" t="s">
        <v>305</v>
      </c>
      <c r="C102" s="254">
        <v>1472516466</v>
      </c>
      <c r="D102" s="254">
        <v>688456803</v>
      </c>
      <c r="E102" s="254">
        <v>361590573</v>
      </c>
      <c r="F102" s="81">
        <f t="shared" si="9"/>
        <v>422469090</v>
      </c>
      <c r="G102" s="254">
        <v>26135453</v>
      </c>
      <c r="H102" s="190">
        <f t="shared" si="10"/>
        <v>1.7748835821846762E-2</v>
      </c>
      <c r="I102" s="190">
        <f t="shared" si="11"/>
        <v>6.1863586280359588E-2</v>
      </c>
    </row>
    <row r="103" spans="1:9" ht="13">
      <c r="A103" s="267"/>
      <c r="B103" s="216" t="s">
        <v>54</v>
      </c>
      <c r="C103" s="265">
        <f>SUM(C83:C102)</f>
        <v>7280558882</v>
      </c>
      <c r="D103" s="265">
        <f>SUM(D83:D102)</f>
        <v>3122702690</v>
      </c>
      <c r="E103" s="265">
        <f>SUM(E83:E102)</f>
        <v>1576371153</v>
      </c>
      <c r="F103" s="265">
        <f>SUM(F83:F102)</f>
        <v>2581485039</v>
      </c>
      <c r="G103" s="265">
        <f>SUM(G83:G102)</f>
        <v>103680060</v>
      </c>
      <c r="H103" s="266">
        <f>G103/C103</f>
        <v>1.4240673234074394E-2</v>
      </c>
      <c r="I103" s="266">
        <f>G103/F103</f>
        <v>4.0162952112309337E-2</v>
      </c>
    </row>
    <row r="104" spans="1:9" ht="13">
      <c r="A104" s="373"/>
      <c r="B104" s="381"/>
      <c r="C104" s="381"/>
      <c r="D104" s="381"/>
      <c r="E104" s="381"/>
      <c r="F104" s="381"/>
      <c r="G104" s="381"/>
      <c r="H104" s="381"/>
      <c r="I104" s="381"/>
    </row>
    <row r="105" spans="1:9" ht="14">
      <c r="A105" s="373" t="s">
        <v>0</v>
      </c>
      <c r="B105" s="375" t="s">
        <v>178</v>
      </c>
      <c r="C105" s="375"/>
      <c r="D105" s="375"/>
      <c r="E105" s="375"/>
      <c r="F105" s="375"/>
      <c r="G105" s="375"/>
      <c r="H105" s="375"/>
      <c r="I105" s="375"/>
    </row>
    <row r="106" spans="1:9" ht="14.5" thickBot="1">
      <c r="A106" s="185"/>
      <c r="B106" s="376" t="s">
        <v>352</v>
      </c>
      <c r="C106" s="376"/>
      <c r="D106" s="376"/>
      <c r="E106" s="376"/>
      <c r="F106" s="376"/>
      <c r="G106" s="376"/>
      <c r="H106" s="376"/>
      <c r="I106" s="376"/>
    </row>
    <row r="107" spans="1:9" ht="13.5" thickBot="1">
      <c r="A107" s="180"/>
      <c r="B107" s="377" t="s">
        <v>180</v>
      </c>
      <c r="C107" s="378"/>
      <c r="D107" s="378"/>
      <c r="E107" s="378"/>
      <c r="F107" s="378"/>
      <c r="G107" s="378"/>
      <c r="H107" s="378"/>
      <c r="I107" s="379"/>
    </row>
    <row r="108" spans="1:9" ht="91">
      <c r="A108" s="181" t="s">
        <v>181</v>
      </c>
      <c r="B108" s="182" t="s">
        <v>182</v>
      </c>
      <c r="C108" s="183" t="s">
        <v>183</v>
      </c>
      <c r="D108" s="183" t="s">
        <v>184</v>
      </c>
      <c r="E108" s="183" t="s">
        <v>185</v>
      </c>
      <c r="F108" s="183" t="s">
        <v>186</v>
      </c>
      <c r="G108" s="184" t="s">
        <v>187</v>
      </c>
      <c r="H108" s="183" t="s">
        <v>280</v>
      </c>
      <c r="I108" s="183" t="s">
        <v>189</v>
      </c>
    </row>
    <row r="109" spans="1:9" s="268" customFormat="1" ht="11.5">
      <c r="A109" s="231"/>
      <c r="B109" s="204" t="s">
        <v>147</v>
      </c>
      <c r="C109" s="202"/>
      <c r="D109" s="202"/>
      <c r="E109" s="202"/>
      <c r="F109" s="202"/>
      <c r="G109" s="202"/>
      <c r="H109" s="201"/>
      <c r="I109" s="201"/>
    </row>
    <row r="110" spans="1:9" s="268" customFormat="1" ht="11.5">
      <c r="A110" s="226">
        <v>141</v>
      </c>
      <c r="B110" s="227" t="s">
        <v>55</v>
      </c>
      <c r="C110" s="254">
        <v>29796646</v>
      </c>
      <c r="D110" s="254">
        <v>12421851</v>
      </c>
      <c r="E110" s="254">
        <v>3903678</v>
      </c>
      <c r="F110" s="81">
        <f t="shared" ref="F110:F130" si="12">C110-D110-E110</f>
        <v>13471117</v>
      </c>
      <c r="G110" s="254">
        <v>171434</v>
      </c>
      <c r="H110" s="190">
        <f t="shared" ref="H110:H130" si="13">G110/C110</f>
        <v>5.7534663465143021E-3</v>
      </c>
      <c r="I110" s="190">
        <f t="shared" ref="I110:I130" si="14">G110/F110</f>
        <v>1.2726041945890604E-2</v>
      </c>
    </row>
    <row r="111" spans="1:9" s="268" customFormat="1" ht="11.5">
      <c r="A111" s="230">
        <v>111</v>
      </c>
      <c r="B111" s="189" t="s">
        <v>149</v>
      </c>
      <c r="C111" s="261">
        <v>9851660</v>
      </c>
      <c r="D111" s="261">
        <v>2375384</v>
      </c>
      <c r="E111" s="261">
        <v>214125</v>
      </c>
      <c r="F111" s="81">
        <f t="shared" si="12"/>
        <v>7262151</v>
      </c>
      <c r="G111" s="261">
        <v>77157</v>
      </c>
      <c r="H111" s="190">
        <f t="shared" si="13"/>
        <v>7.8318780794302684E-3</v>
      </c>
      <c r="I111" s="190">
        <f t="shared" si="14"/>
        <v>1.0624538101727711E-2</v>
      </c>
    </row>
    <row r="112" spans="1:9" s="268" customFormat="1" ht="11.5">
      <c r="A112" s="226">
        <v>167</v>
      </c>
      <c r="B112" s="220" t="s">
        <v>56</v>
      </c>
      <c r="C112" s="254">
        <v>22731945</v>
      </c>
      <c r="D112" s="254">
        <v>9178061</v>
      </c>
      <c r="E112" s="254">
        <v>4672433</v>
      </c>
      <c r="F112" s="81">
        <f t="shared" si="12"/>
        <v>8881451</v>
      </c>
      <c r="G112" s="254">
        <v>117488</v>
      </c>
      <c r="H112" s="190">
        <f t="shared" si="13"/>
        <v>5.1684094783794347E-3</v>
      </c>
      <c r="I112" s="190">
        <f t="shared" si="14"/>
        <v>1.3228469086864297E-2</v>
      </c>
    </row>
    <row r="113" spans="1:9" s="268" customFormat="1" ht="11.5">
      <c r="A113" s="226">
        <v>82</v>
      </c>
      <c r="B113" s="220" t="s">
        <v>370</v>
      </c>
      <c r="C113" s="261">
        <v>5620223</v>
      </c>
      <c r="D113" s="261">
        <v>2321802</v>
      </c>
      <c r="E113" s="261">
        <v>1016126</v>
      </c>
      <c r="F113" s="81">
        <f t="shared" si="12"/>
        <v>2282295</v>
      </c>
      <c r="G113" s="261">
        <v>29800</v>
      </c>
      <c r="H113" s="190">
        <f t="shared" si="13"/>
        <v>5.3022807102138117E-3</v>
      </c>
      <c r="I113" s="190">
        <f t="shared" si="14"/>
        <v>1.3057032504562294E-2</v>
      </c>
    </row>
    <row r="114" spans="1:9" s="268" customFormat="1" ht="11.5">
      <c r="A114" s="230">
        <v>926</v>
      </c>
      <c r="B114" s="189" t="s">
        <v>322</v>
      </c>
      <c r="C114" s="254">
        <v>47706164</v>
      </c>
      <c r="D114" s="254">
        <v>4317220</v>
      </c>
      <c r="E114" s="254">
        <v>582106</v>
      </c>
      <c r="F114" s="81">
        <f t="shared" si="12"/>
        <v>42806838</v>
      </c>
      <c r="G114" s="254">
        <v>486542</v>
      </c>
      <c r="H114" s="190">
        <f t="shared" si="13"/>
        <v>1.0198724005560371E-2</v>
      </c>
      <c r="I114" s="190">
        <f t="shared" si="14"/>
        <v>1.1365987835868653E-2</v>
      </c>
    </row>
    <row r="115" spans="1:9" s="268" customFormat="1" ht="11.5">
      <c r="A115" s="230">
        <v>137</v>
      </c>
      <c r="B115" s="209" t="s">
        <v>150</v>
      </c>
      <c r="C115" s="254">
        <v>32182358</v>
      </c>
      <c r="D115" s="254">
        <v>23542410</v>
      </c>
      <c r="E115" s="254">
        <v>3943062</v>
      </c>
      <c r="F115" s="81">
        <f t="shared" si="12"/>
        <v>4696886</v>
      </c>
      <c r="G115" s="254">
        <v>134613</v>
      </c>
      <c r="H115" s="190">
        <f t="shared" si="13"/>
        <v>4.1828196678441029E-3</v>
      </c>
      <c r="I115" s="190">
        <f t="shared" si="14"/>
        <v>2.8660052639131545E-2</v>
      </c>
    </row>
    <row r="116" spans="1:9" s="268" customFormat="1" ht="11.5">
      <c r="A116" s="230">
        <v>37</v>
      </c>
      <c r="B116" s="189" t="s">
        <v>307</v>
      </c>
      <c r="C116" s="254">
        <v>1704202592</v>
      </c>
      <c r="D116" s="254">
        <v>823563778</v>
      </c>
      <c r="E116" s="254">
        <v>334677370</v>
      </c>
      <c r="F116" s="81">
        <f t="shared" si="12"/>
        <v>545961444</v>
      </c>
      <c r="G116" s="254">
        <v>19362061</v>
      </c>
      <c r="H116" s="190">
        <f t="shared" si="13"/>
        <v>1.1361361079305294E-2</v>
      </c>
      <c r="I116" s="190">
        <f t="shared" si="14"/>
        <v>3.5464154498060126E-2</v>
      </c>
    </row>
    <row r="117" spans="1:9" s="268" customFormat="1" ht="11.5">
      <c r="A117" s="230">
        <v>180</v>
      </c>
      <c r="B117" s="189" t="s">
        <v>308</v>
      </c>
      <c r="C117" s="254">
        <v>735495219</v>
      </c>
      <c r="D117" s="254">
        <v>328049452</v>
      </c>
      <c r="E117" s="254">
        <v>143661863</v>
      </c>
      <c r="F117" s="81">
        <f t="shared" si="12"/>
        <v>263783904</v>
      </c>
      <c r="G117" s="254">
        <v>13504775</v>
      </c>
      <c r="H117" s="190">
        <f t="shared" si="13"/>
        <v>1.8361472177020364E-2</v>
      </c>
      <c r="I117" s="190">
        <f t="shared" si="14"/>
        <v>5.1196357303135522E-2</v>
      </c>
    </row>
    <row r="118" spans="1:9" s="268" customFormat="1" ht="11.5">
      <c r="A118" s="230">
        <v>21</v>
      </c>
      <c r="B118" s="189" t="s">
        <v>371</v>
      </c>
      <c r="C118" s="261">
        <v>52762435</v>
      </c>
      <c r="D118" s="261">
        <v>25298406</v>
      </c>
      <c r="E118" s="261">
        <v>12576583</v>
      </c>
      <c r="F118" s="81">
        <f t="shared" si="12"/>
        <v>14887446</v>
      </c>
      <c r="G118" s="269">
        <v>490384</v>
      </c>
      <c r="H118" s="190">
        <f t="shared" si="13"/>
        <v>9.294188185211695E-3</v>
      </c>
      <c r="I118" s="190">
        <f t="shared" si="14"/>
        <v>3.2939430980975515E-2</v>
      </c>
    </row>
    <row r="119" spans="1:9" s="268" customFormat="1" ht="11.5">
      <c r="A119" s="230">
        <v>80</v>
      </c>
      <c r="B119" s="189" t="s">
        <v>372</v>
      </c>
      <c r="C119" s="261">
        <v>5415072</v>
      </c>
      <c r="D119" s="261">
        <v>1668939</v>
      </c>
      <c r="E119" s="261">
        <v>1756733</v>
      </c>
      <c r="F119" s="81">
        <f t="shared" si="12"/>
        <v>1989400</v>
      </c>
      <c r="G119" s="261">
        <v>33711</v>
      </c>
      <c r="H119" s="190">
        <f t="shared" si="13"/>
        <v>6.2254019891148258E-3</v>
      </c>
      <c r="I119" s="190">
        <f t="shared" si="14"/>
        <v>1.6945310143761938E-2</v>
      </c>
    </row>
    <row r="120" spans="1:9" s="268" customFormat="1" ht="11.5">
      <c r="A120" s="226">
        <v>125</v>
      </c>
      <c r="B120" s="220" t="s">
        <v>373</v>
      </c>
      <c r="C120" s="261">
        <v>31854246</v>
      </c>
      <c r="D120" s="261">
        <v>4342012</v>
      </c>
      <c r="E120" s="261">
        <v>17085148</v>
      </c>
      <c r="F120" s="81">
        <f t="shared" si="12"/>
        <v>10427086</v>
      </c>
      <c r="G120" s="261">
        <v>761906</v>
      </c>
      <c r="H120" s="190">
        <f t="shared" si="13"/>
        <v>2.3918506813816909E-2</v>
      </c>
      <c r="I120" s="190">
        <f t="shared" si="14"/>
        <v>7.3069887406702116E-2</v>
      </c>
    </row>
    <row r="121" spans="1:9" s="268" customFormat="1" ht="11.5">
      <c r="A121" s="230">
        <v>139</v>
      </c>
      <c r="B121" s="189" t="s">
        <v>238</v>
      </c>
      <c r="C121" s="254">
        <v>678840612</v>
      </c>
      <c r="D121" s="254">
        <v>324776349</v>
      </c>
      <c r="E121" s="254">
        <v>159360493</v>
      </c>
      <c r="F121" s="81">
        <f t="shared" si="12"/>
        <v>194703770</v>
      </c>
      <c r="G121" s="254">
        <v>7583479</v>
      </c>
      <c r="H121" s="190">
        <f t="shared" si="13"/>
        <v>1.1171221735920537E-2</v>
      </c>
      <c r="I121" s="190">
        <f t="shared" si="14"/>
        <v>3.894880412433719E-2</v>
      </c>
    </row>
    <row r="122" spans="1:9" s="268" customFormat="1" ht="11.5">
      <c r="A122" s="230">
        <v>193</v>
      </c>
      <c r="B122" s="189" t="s">
        <v>239</v>
      </c>
      <c r="C122" s="254">
        <v>111068788</v>
      </c>
      <c r="D122" s="254">
        <v>52052339</v>
      </c>
      <c r="E122" s="254">
        <v>26334184</v>
      </c>
      <c r="F122" s="81">
        <f t="shared" si="12"/>
        <v>32682265</v>
      </c>
      <c r="G122" s="254">
        <v>1439693</v>
      </c>
      <c r="H122" s="190">
        <f t="shared" si="13"/>
        <v>1.2962174395924803E-2</v>
      </c>
      <c r="I122" s="190">
        <f t="shared" si="14"/>
        <v>4.4051200245760203E-2</v>
      </c>
    </row>
    <row r="123" spans="1:9" s="268" customFormat="1" ht="11.5">
      <c r="A123" s="230">
        <v>162</v>
      </c>
      <c r="B123" s="189" t="s">
        <v>240</v>
      </c>
      <c r="C123" s="254">
        <v>2654484514</v>
      </c>
      <c r="D123" s="254">
        <v>1132142172</v>
      </c>
      <c r="E123" s="254">
        <v>647558336</v>
      </c>
      <c r="F123" s="81">
        <f t="shared" si="12"/>
        <v>874784006</v>
      </c>
      <c r="G123" s="254">
        <v>22719394</v>
      </c>
      <c r="H123" s="190">
        <f t="shared" si="13"/>
        <v>8.5588723084183711E-3</v>
      </c>
      <c r="I123" s="190">
        <f t="shared" si="14"/>
        <v>2.597143276988537E-2</v>
      </c>
    </row>
    <row r="124" spans="1:9" s="268" customFormat="1" ht="11.5">
      <c r="A124" s="230">
        <v>194</v>
      </c>
      <c r="B124" s="189" t="s">
        <v>241</v>
      </c>
      <c r="C124" s="254">
        <v>32975877</v>
      </c>
      <c r="D124" s="254">
        <v>18102641</v>
      </c>
      <c r="E124" s="254">
        <v>7362446</v>
      </c>
      <c r="F124" s="81">
        <f t="shared" si="12"/>
        <v>7510790</v>
      </c>
      <c r="G124" s="254">
        <v>741644</v>
      </c>
      <c r="H124" s="190">
        <f t="shared" si="13"/>
        <v>2.2490501162410328E-2</v>
      </c>
      <c r="I124" s="190">
        <f t="shared" si="14"/>
        <v>9.8743807242646905E-2</v>
      </c>
    </row>
    <row r="125" spans="1:9" s="268" customFormat="1" ht="11.5">
      <c r="A125" s="230">
        <v>50</v>
      </c>
      <c r="B125" s="189" t="s">
        <v>242</v>
      </c>
      <c r="C125" s="254">
        <v>592444195</v>
      </c>
      <c r="D125" s="254">
        <v>306694857</v>
      </c>
      <c r="E125" s="254">
        <v>94352693</v>
      </c>
      <c r="F125" s="81">
        <f t="shared" si="12"/>
        <v>191396645</v>
      </c>
      <c r="G125" s="254">
        <v>8514321</v>
      </c>
      <c r="H125" s="190">
        <f t="shared" si="13"/>
        <v>1.4371515615913833E-2</v>
      </c>
      <c r="I125" s="190">
        <f t="shared" si="14"/>
        <v>4.4485215506259265E-2</v>
      </c>
    </row>
    <row r="126" spans="1:9" s="268" customFormat="1" ht="11.5">
      <c r="A126" s="230">
        <v>172</v>
      </c>
      <c r="B126" s="189" t="s">
        <v>89</v>
      </c>
      <c r="C126" s="254">
        <v>129781063</v>
      </c>
      <c r="D126" s="254">
        <v>46636933</v>
      </c>
      <c r="E126" s="254">
        <v>15585638</v>
      </c>
      <c r="F126" s="81">
        <f t="shared" si="12"/>
        <v>67558492</v>
      </c>
      <c r="G126" s="254">
        <v>789958</v>
      </c>
      <c r="H126" s="190">
        <f t="shared" si="13"/>
        <v>6.0868510531463284E-3</v>
      </c>
      <c r="I126" s="190">
        <f t="shared" si="14"/>
        <v>1.1692948978198033E-2</v>
      </c>
    </row>
    <row r="127" spans="1:9" s="268" customFormat="1" ht="11.5">
      <c r="A127" s="230">
        <v>157</v>
      </c>
      <c r="B127" s="189" t="s">
        <v>61</v>
      </c>
      <c r="C127" s="254">
        <v>96643930</v>
      </c>
      <c r="D127" s="254">
        <v>48917406</v>
      </c>
      <c r="E127" s="254">
        <v>19140063</v>
      </c>
      <c r="F127" s="81">
        <f t="shared" si="12"/>
        <v>28586461</v>
      </c>
      <c r="G127" s="254">
        <v>545840</v>
      </c>
      <c r="H127" s="190">
        <f t="shared" si="13"/>
        <v>5.6479491262410378E-3</v>
      </c>
      <c r="I127" s="190">
        <f t="shared" si="14"/>
        <v>1.9094353792167559E-2</v>
      </c>
    </row>
    <row r="128" spans="1:9" s="268" customFormat="1" ht="11.5">
      <c r="A128" s="230">
        <v>42</v>
      </c>
      <c r="B128" s="189" t="s">
        <v>243</v>
      </c>
      <c r="C128" s="254">
        <v>39158848</v>
      </c>
      <c r="D128" s="254">
        <v>0</v>
      </c>
      <c r="E128" s="254">
        <v>18805239</v>
      </c>
      <c r="F128" s="81">
        <f t="shared" si="12"/>
        <v>20353609</v>
      </c>
      <c r="G128" s="254">
        <v>1691931</v>
      </c>
      <c r="H128" s="190">
        <f t="shared" si="13"/>
        <v>4.3206863490979103E-2</v>
      </c>
      <c r="I128" s="190">
        <f t="shared" si="14"/>
        <v>8.3126830234382512E-2</v>
      </c>
    </row>
    <row r="129" spans="1:9" s="268" customFormat="1" ht="11.5">
      <c r="A129" s="230">
        <v>108</v>
      </c>
      <c r="B129" s="189" t="s">
        <v>125</v>
      </c>
      <c r="C129" s="261">
        <v>185252020</v>
      </c>
      <c r="D129" s="261">
        <v>107265595</v>
      </c>
      <c r="E129" s="261">
        <v>22102496</v>
      </c>
      <c r="F129" s="81">
        <f t="shared" si="12"/>
        <v>55883929</v>
      </c>
      <c r="G129" s="261">
        <v>1922257</v>
      </c>
      <c r="H129" s="190">
        <f t="shared" si="13"/>
        <v>1.0376442858760731E-2</v>
      </c>
      <c r="I129" s="190">
        <f t="shared" si="14"/>
        <v>3.4397313045043773E-2</v>
      </c>
    </row>
    <row r="130" spans="1:9" s="268" customFormat="1" ht="11.5">
      <c r="A130" s="230">
        <v>153</v>
      </c>
      <c r="B130" s="189" t="s">
        <v>117</v>
      </c>
      <c r="C130" s="254">
        <v>56758747</v>
      </c>
      <c r="D130" s="254">
        <v>26445337</v>
      </c>
      <c r="E130" s="254">
        <v>9621198</v>
      </c>
      <c r="F130" s="81">
        <f t="shared" si="12"/>
        <v>20692212</v>
      </c>
      <c r="G130" s="254">
        <v>230363</v>
      </c>
      <c r="H130" s="190">
        <f t="shared" si="13"/>
        <v>4.0586343458216233E-3</v>
      </c>
      <c r="I130" s="190">
        <f t="shared" si="14"/>
        <v>1.1132835870809751E-2</v>
      </c>
    </row>
    <row r="131" spans="1:9" s="268" customFormat="1" ht="11.5">
      <c r="A131" s="220"/>
      <c r="B131" s="216" t="s">
        <v>63</v>
      </c>
      <c r="C131" s="265">
        <f>SUM(C110:C130)</f>
        <v>7255027154</v>
      </c>
      <c r="D131" s="265">
        <f>SUM(D110:D130)</f>
        <v>3300112944</v>
      </c>
      <c r="E131" s="265">
        <f>SUM(E110:E130)</f>
        <v>1544312013</v>
      </c>
      <c r="F131" s="265">
        <f>SUM(F110:F130)</f>
        <v>2410602197</v>
      </c>
      <c r="G131" s="265">
        <f>SUM(G110:G130)</f>
        <v>81348751</v>
      </c>
      <c r="H131" s="266">
        <f>G131/C131</f>
        <v>1.1212742457503972E-2</v>
      </c>
      <c r="I131" s="266">
        <f>G131/F131</f>
        <v>3.3746236148477216E-2</v>
      </c>
    </row>
    <row r="132" spans="1:9" s="268" customFormat="1" ht="11.5">
      <c r="A132" s="220" t="s">
        <v>0</v>
      </c>
      <c r="B132" s="216"/>
      <c r="C132" s="265"/>
      <c r="D132" s="265"/>
      <c r="E132" s="265"/>
      <c r="F132" s="265"/>
      <c r="G132" s="265"/>
      <c r="H132" s="266"/>
      <c r="I132" s="266"/>
    </row>
    <row r="133" spans="1:9" s="268" customFormat="1" ht="11.5">
      <c r="A133" s="220"/>
      <c r="B133" s="233" t="s">
        <v>378</v>
      </c>
      <c r="C133" s="265">
        <f>C29+C57+C80+C103+C131</f>
        <v>74716789353</v>
      </c>
      <c r="D133" s="265">
        <f>D29+D57+D80+D103+D131</f>
        <v>30903714960</v>
      </c>
      <c r="E133" s="265">
        <f>E29+E57+E80+E103+E131</f>
        <v>14968537683</v>
      </c>
      <c r="F133" s="265">
        <f>F29+F57+F80+F103+F131</f>
        <v>28844536710</v>
      </c>
      <c r="G133" s="265">
        <f>G29+G57+G80+G103+G131</f>
        <v>1114536409</v>
      </c>
      <c r="H133" s="266">
        <f>G133/C133</f>
        <v>1.4916813458543633E-2</v>
      </c>
      <c r="I133" s="266">
        <f>G133/F133</f>
        <v>3.8639428332839391E-2</v>
      </c>
    </row>
    <row r="134" spans="1:9" ht="13">
      <c r="A134" s="220"/>
      <c r="B134" s="220" t="s">
        <v>285</v>
      </c>
      <c r="C134" s="202"/>
      <c r="D134" s="202"/>
      <c r="E134" s="202"/>
      <c r="F134" s="202"/>
      <c r="G134" s="202"/>
      <c r="H134" s="190"/>
      <c r="I134" s="190"/>
    </row>
    <row r="135" spans="1:9" ht="13">
      <c r="A135" s="245"/>
      <c r="B135" s="245" t="s">
        <v>374</v>
      </c>
      <c r="C135" s="246"/>
      <c r="D135" s="246"/>
      <c r="E135" s="246"/>
      <c r="F135" s="246"/>
      <c r="G135" s="246"/>
      <c r="H135" s="246"/>
      <c r="I135" s="246"/>
    </row>
    <row r="136" spans="1:9" ht="13">
      <c r="A136" s="245"/>
      <c r="B136" s="245" t="s">
        <v>375</v>
      </c>
      <c r="C136" s="246"/>
      <c r="D136" s="246"/>
      <c r="E136" s="246"/>
      <c r="F136" s="246"/>
      <c r="G136" s="246"/>
      <c r="H136" s="246"/>
      <c r="I136" s="246"/>
    </row>
    <row r="137" spans="1:9" ht="13">
      <c r="A137" s="245"/>
      <c r="B137" s="245"/>
      <c r="C137" s="246"/>
      <c r="D137" s="246"/>
      <c r="E137" s="246"/>
      <c r="F137" s="246"/>
      <c r="G137" s="246"/>
      <c r="H137" s="246"/>
      <c r="I137" s="246"/>
    </row>
    <row r="138" spans="1:9" ht="13">
      <c r="A138" s="245"/>
      <c r="B138" s="245"/>
      <c r="C138" s="246"/>
      <c r="D138" s="246"/>
      <c r="E138" s="246"/>
      <c r="F138" s="246"/>
      <c r="G138" s="246"/>
      <c r="H138" s="246"/>
      <c r="I138" s="246"/>
    </row>
  </sheetData>
  <mergeCells count="14">
    <mergeCell ref="B107:I107"/>
    <mergeCell ref="B60:I60"/>
    <mergeCell ref="B61:I61"/>
    <mergeCell ref="A104:A105"/>
    <mergeCell ref="B104:I104"/>
    <mergeCell ref="B105:I105"/>
    <mergeCell ref="B106:I106"/>
    <mergeCell ref="A2:A3"/>
    <mergeCell ref="B2:I2"/>
    <mergeCell ref="B3:I3"/>
    <mergeCell ref="B4:I4"/>
    <mergeCell ref="A58:A59"/>
    <mergeCell ref="B58:I58"/>
    <mergeCell ref="B59:I59"/>
  </mergeCells>
  <printOptions gridLinesSet="0"/>
  <pageMargins left="0.25" right="0.21" top="0.51" bottom="0.53" header="0.5" footer="0.42"/>
  <pageSetup scale="79" fitToHeight="0" orientation="portrait" r:id="rId1"/>
  <headerFooter alignWithMargins="0">
    <oddFooter>&amp;L&amp;"Times New Roman,Italic"&amp;9 21&amp;R&amp;"Times New Roman,Italic"&amp;9Charity Care in Washington Hospitals</oddFooter>
  </headerFooter>
  <rowBreaks count="2" manualBreakCount="2">
    <brk id="57" max="16383" man="1"/>
    <brk id="10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3A2D8-71D3-456F-9E50-5F3E67BD7597}">
  <sheetPr transitionEvaluation="1">
    <pageSetUpPr fitToPage="1"/>
  </sheetPr>
  <dimension ref="A1:J139"/>
  <sheetViews>
    <sheetView zoomScaleNormal="100" workbookViewId="0">
      <selection activeCell="G56" sqref="G56"/>
    </sheetView>
  </sheetViews>
  <sheetFormatPr defaultColWidth="9.6640625" defaultRowHeight="12" customHeight="1"/>
  <cols>
    <col min="1" max="1" width="6" style="177" customWidth="1"/>
    <col min="2" max="2" width="37.25" style="179" customWidth="1"/>
    <col min="3" max="7" width="13.4140625" style="179" customWidth="1"/>
    <col min="8" max="8" width="10.33203125" style="179" customWidth="1"/>
    <col min="9" max="9" width="12.08203125" style="179" customWidth="1"/>
    <col min="10" max="10" width="2.08203125" style="179" customWidth="1"/>
    <col min="11" max="16384" width="9.6640625" style="179"/>
  </cols>
  <sheetData>
    <row r="1" spans="1:9" ht="12" customHeight="1">
      <c r="B1" s="178" t="s">
        <v>329</v>
      </c>
    </row>
    <row r="2" spans="1:9" ht="14">
      <c r="A2" s="373" t="s">
        <v>0</v>
      </c>
      <c r="B2" s="375" t="s">
        <v>178</v>
      </c>
      <c r="C2" s="375"/>
      <c r="D2" s="375"/>
      <c r="E2" s="375"/>
      <c r="F2" s="375"/>
      <c r="G2" s="375"/>
      <c r="H2" s="375"/>
      <c r="I2" s="375"/>
    </row>
    <row r="3" spans="1:9" ht="14.5" thickBot="1">
      <c r="A3" s="374"/>
      <c r="B3" s="376" t="s">
        <v>330</v>
      </c>
      <c r="C3" s="376"/>
      <c r="D3" s="376"/>
      <c r="E3" s="376"/>
      <c r="F3" s="376"/>
      <c r="G3" s="376"/>
      <c r="H3" s="376"/>
      <c r="I3" s="376"/>
    </row>
    <row r="4" spans="1:9" ht="13.5" thickBot="1">
      <c r="A4" s="180"/>
      <c r="B4" s="377" t="s">
        <v>180</v>
      </c>
      <c r="C4" s="378"/>
      <c r="D4" s="378"/>
      <c r="E4" s="378"/>
      <c r="F4" s="378"/>
      <c r="G4" s="378"/>
      <c r="H4" s="378"/>
      <c r="I4" s="379"/>
    </row>
    <row r="5" spans="1:9" ht="65">
      <c r="A5" s="181" t="s">
        <v>181</v>
      </c>
      <c r="B5" s="182" t="s">
        <v>182</v>
      </c>
      <c r="C5" s="183" t="s">
        <v>183</v>
      </c>
      <c r="D5" s="183" t="s">
        <v>184</v>
      </c>
      <c r="E5" s="183" t="s">
        <v>185</v>
      </c>
      <c r="F5" s="183" t="s">
        <v>186</v>
      </c>
      <c r="G5" s="184" t="s">
        <v>187</v>
      </c>
      <c r="H5" s="183" t="s">
        <v>280</v>
      </c>
      <c r="I5" s="183" t="s">
        <v>189</v>
      </c>
    </row>
    <row r="6" spans="1:9" ht="13">
      <c r="A6" s="185"/>
      <c r="B6" s="186" t="s">
        <v>311</v>
      </c>
      <c r="C6" s="187"/>
      <c r="D6" s="187"/>
      <c r="E6" s="187"/>
      <c r="F6" s="187"/>
      <c r="G6" s="187"/>
      <c r="H6" s="187"/>
      <c r="I6" s="187"/>
    </row>
    <row r="7" spans="1:9" ht="13">
      <c r="A7" s="188">
        <v>921</v>
      </c>
      <c r="B7" s="189" t="s">
        <v>191</v>
      </c>
      <c r="C7" s="81">
        <v>91272341</v>
      </c>
      <c r="D7" s="81">
        <v>44875278</v>
      </c>
      <c r="E7" s="81">
        <v>32870769</v>
      </c>
      <c r="F7" s="81">
        <f t="shared" ref="F7:F29" si="0">C7-D7-E7</f>
        <v>13526294</v>
      </c>
      <c r="G7" s="81">
        <v>141473</v>
      </c>
      <c r="H7" s="190">
        <f t="shared" ref="H7:H30" si="1">G7/C7</f>
        <v>1.5500095477993712E-3</v>
      </c>
      <c r="I7" s="190">
        <f t="shared" ref="I7:I30" si="2">G7/F7</f>
        <v>1.0459110233741777E-2</v>
      </c>
    </row>
    <row r="8" spans="1:9" ht="13">
      <c r="A8" s="188">
        <v>202</v>
      </c>
      <c r="B8" s="189" t="s">
        <v>193</v>
      </c>
      <c r="C8" s="81">
        <v>43100478</v>
      </c>
      <c r="D8" s="81">
        <v>31796200</v>
      </c>
      <c r="E8" s="81">
        <v>4055745</v>
      </c>
      <c r="F8" s="81">
        <f t="shared" si="0"/>
        <v>7248533</v>
      </c>
      <c r="G8" s="81">
        <v>93568</v>
      </c>
      <c r="H8" s="190">
        <f t="shared" si="1"/>
        <v>2.1709271994616859E-3</v>
      </c>
      <c r="I8" s="190">
        <f t="shared" si="2"/>
        <v>1.2908543011392788E-2</v>
      </c>
    </row>
    <row r="9" spans="1:9" ht="13">
      <c r="A9" s="188">
        <v>126</v>
      </c>
      <c r="B9" s="189" t="s">
        <v>331</v>
      </c>
      <c r="C9" s="81">
        <v>1018959969</v>
      </c>
      <c r="D9" s="81">
        <v>437524548</v>
      </c>
      <c r="E9" s="81">
        <v>245436124</v>
      </c>
      <c r="F9" s="81">
        <f t="shared" si="0"/>
        <v>335999297</v>
      </c>
      <c r="G9" s="81">
        <v>15449005</v>
      </c>
      <c r="H9" s="190">
        <f t="shared" si="1"/>
        <v>1.5161542621896661E-2</v>
      </c>
      <c r="I9" s="190">
        <f t="shared" si="2"/>
        <v>4.5979277748310288E-2</v>
      </c>
    </row>
    <row r="10" spans="1:9" ht="13">
      <c r="A10" s="188">
        <v>35</v>
      </c>
      <c r="B10" s="189" t="s">
        <v>194</v>
      </c>
      <c r="C10" s="81">
        <v>248247347</v>
      </c>
      <c r="D10" s="81">
        <v>93849996</v>
      </c>
      <c r="E10" s="81">
        <v>45986746</v>
      </c>
      <c r="F10" s="81">
        <f t="shared" si="0"/>
        <v>108410605</v>
      </c>
      <c r="G10" s="81">
        <v>3260545</v>
      </c>
      <c r="H10" s="190">
        <f t="shared" si="1"/>
        <v>1.313425919512445E-2</v>
      </c>
      <c r="I10" s="190">
        <f t="shared" si="2"/>
        <v>3.0075886026094956E-2</v>
      </c>
    </row>
    <row r="11" spans="1:9" ht="13">
      <c r="A11" s="188">
        <v>201</v>
      </c>
      <c r="B11" s="189" t="s">
        <v>195</v>
      </c>
      <c r="C11" s="81">
        <v>1413260165</v>
      </c>
      <c r="D11" s="81">
        <v>567288903</v>
      </c>
      <c r="E11" s="81">
        <v>318361010</v>
      </c>
      <c r="F11" s="81">
        <f t="shared" si="0"/>
        <v>527610252</v>
      </c>
      <c r="G11" s="81">
        <v>19148837</v>
      </c>
      <c r="H11" s="190">
        <f t="shared" si="1"/>
        <v>1.3549406877961497E-2</v>
      </c>
      <c r="I11" s="190">
        <f t="shared" si="2"/>
        <v>3.6293527139423361E-2</v>
      </c>
    </row>
    <row r="12" spans="1:9" ht="13">
      <c r="A12" s="188">
        <v>164</v>
      </c>
      <c r="B12" s="189" t="s">
        <v>196</v>
      </c>
      <c r="C12" s="81">
        <v>2017928129</v>
      </c>
      <c r="D12" s="81">
        <v>834672040</v>
      </c>
      <c r="E12" s="81">
        <v>183630903</v>
      </c>
      <c r="F12" s="81">
        <f t="shared" si="0"/>
        <v>999625186</v>
      </c>
      <c r="G12" s="81">
        <v>7849763</v>
      </c>
      <c r="H12" s="190">
        <f t="shared" si="1"/>
        <v>3.8900111887978941E-3</v>
      </c>
      <c r="I12" s="190">
        <f t="shared" si="2"/>
        <v>7.8527063042607252E-3</v>
      </c>
    </row>
    <row r="13" spans="1:9" ht="13">
      <c r="A13" s="188">
        <v>148</v>
      </c>
      <c r="B13" s="189" t="s">
        <v>109</v>
      </c>
      <c r="C13" s="81">
        <v>93935503</v>
      </c>
      <c r="D13" s="81">
        <v>33233320</v>
      </c>
      <c r="E13" s="81">
        <v>3512744</v>
      </c>
      <c r="F13" s="81">
        <f t="shared" si="0"/>
        <v>57189439</v>
      </c>
      <c r="G13" s="84">
        <v>0</v>
      </c>
      <c r="H13" s="190">
        <f t="shared" si="1"/>
        <v>0</v>
      </c>
      <c r="I13" s="190">
        <f t="shared" si="2"/>
        <v>0</v>
      </c>
    </row>
    <row r="14" spans="1:9" ht="13">
      <c r="A14" s="188">
        <v>183</v>
      </c>
      <c r="B14" s="189" t="s">
        <v>197</v>
      </c>
      <c r="C14" s="81">
        <v>852214961</v>
      </c>
      <c r="D14" s="81">
        <v>352942637</v>
      </c>
      <c r="E14" s="81">
        <v>232372657</v>
      </c>
      <c r="F14" s="81">
        <f t="shared" si="0"/>
        <v>266899667</v>
      </c>
      <c r="G14" s="81">
        <v>25121952</v>
      </c>
      <c r="H14" s="190">
        <f t="shared" si="1"/>
        <v>2.947842170069577E-2</v>
      </c>
      <c r="I14" s="190">
        <f t="shared" si="2"/>
        <v>9.4125078095357834E-2</v>
      </c>
    </row>
    <row r="15" spans="1:9" ht="13">
      <c r="A15" s="188">
        <v>212</v>
      </c>
      <c r="B15" s="189" t="s">
        <v>312</v>
      </c>
      <c r="C15" s="81">
        <v>315470520</v>
      </c>
      <c r="D15" s="81">
        <v>78687234</v>
      </c>
      <c r="E15" s="81">
        <v>87468738</v>
      </c>
      <c r="F15" s="81">
        <f t="shared" si="0"/>
        <v>149314548</v>
      </c>
      <c r="G15" s="81">
        <v>9106119</v>
      </c>
      <c r="H15" s="190">
        <f t="shared" si="1"/>
        <v>2.8865197927210443E-2</v>
      </c>
      <c r="I15" s="190">
        <f t="shared" si="2"/>
        <v>6.0986147177031942E-2</v>
      </c>
    </row>
    <row r="16" spans="1:9" ht="13">
      <c r="A16" s="188">
        <v>919</v>
      </c>
      <c r="B16" s="189" t="s">
        <v>332</v>
      </c>
      <c r="C16" s="81">
        <v>47180395</v>
      </c>
      <c r="D16" s="81">
        <v>4826660</v>
      </c>
      <c r="E16" s="81">
        <v>33862012</v>
      </c>
      <c r="F16" s="81">
        <f t="shared" si="0"/>
        <v>8491723</v>
      </c>
      <c r="G16" s="81">
        <v>581418</v>
      </c>
      <c r="H16" s="190">
        <f t="shared" si="1"/>
        <v>1.2323296572654806E-2</v>
      </c>
      <c r="I16" s="190">
        <f t="shared" si="2"/>
        <v>6.8468790138350014E-2</v>
      </c>
    </row>
    <row r="17" spans="1:10" ht="13">
      <c r="A17" s="188">
        <v>131</v>
      </c>
      <c r="B17" s="189" t="s">
        <v>14</v>
      </c>
      <c r="C17" s="81">
        <v>1680136121</v>
      </c>
      <c r="D17" s="81">
        <v>739227675</v>
      </c>
      <c r="E17" s="81">
        <v>108609779</v>
      </c>
      <c r="F17" s="81">
        <f t="shared" si="0"/>
        <v>832298667</v>
      </c>
      <c r="G17" s="81">
        <v>18059448</v>
      </c>
      <c r="H17" s="190">
        <f t="shared" si="1"/>
        <v>1.0748800513407925E-2</v>
      </c>
      <c r="I17" s="190">
        <f t="shared" si="2"/>
        <v>2.1698278173500906E-2</v>
      </c>
    </row>
    <row r="18" spans="1:10" ht="13">
      <c r="A18" s="188">
        <v>3</v>
      </c>
      <c r="B18" s="189" t="s">
        <v>198</v>
      </c>
      <c r="C18" s="81">
        <v>1849406531</v>
      </c>
      <c r="D18" s="81">
        <v>985115561</v>
      </c>
      <c r="E18" s="81">
        <v>216356781</v>
      </c>
      <c r="F18" s="81">
        <f t="shared" si="0"/>
        <v>647934189</v>
      </c>
      <c r="G18" s="81">
        <v>12424017</v>
      </c>
      <c r="H18" s="190">
        <f t="shared" si="1"/>
        <v>6.7178399079634264E-3</v>
      </c>
      <c r="I18" s="190">
        <f t="shared" si="2"/>
        <v>1.917481313831396E-2</v>
      </c>
    </row>
    <row r="19" spans="1:10" ht="13">
      <c r="A19" s="188">
        <v>1</v>
      </c>
      <c r="B19" s="189" t="s">
        <v>199</v>
      </c>
      <c r="C19" s="81">
        <v>4334369781</v>
      </c>
      <c r="D19" s="81">
        <v>1626844698</v>
      </c>
      <c r="E19" s="81">
        <v>679804315</v>
      </c>
      <c r="F19" s="81">
        <f t="shared" si="0"/>
        <v>2027720768</v>
      </c>
      <c r="G19" s="81">
        <v>32798498</v>
      </c>
      <c r="H19" s="190">
        <f t="shared" si="1"/>
        <v>7.5670742592785717E-3</v>
      </c>
      <c r="I19" s="190">
        <f t="shared" si="2"/>
        <v>1.617505650561054E-2</v>
      </c>
    </row>
    <row r="20" spans="1:10" ht="13">
      <c r="A20" s="188">
        <v>210</v>
      </c>
      <c r="B20" s="189" t="s">
        <v>200</v>
      </c>
      <c r="C20" s="81">
        <v>721666518</v>
      </c>
      <c r="D20" s="81">
        <v>264746274</v>
      </c>
      <c r="E20" s="81">
        <v>71645339</v>
      </c>
      <c r="F20" s="81">
        <f t="shared" si="0"/>
        <v>385274905</v>
      </c>
      <c r="G20" s="81">
        <v>6960454</v>
      </c>
      <c r="H20" s="190">
        <f t="shared" si="1"/>
        <v>9.6449728876018045E-3</v>
      </c>
      <c r="I20" s="190">
        <f t="shared" si="2"/>
        <v>1.8066201327075794E-2</v>
      </c>
    </row>
    <row r="21" spans="1:10" ht="13">
      <c r="A21" s="188">
        <v>204</v>
      </c>
      <c r="B21" s="189" t="s">
        <v>66</v>
      </c>
      <c r="C21" s="81">
        <v>1298538505</v>
      </c>
      <c r="D21" s="81">
        <v>453396490</v>
      </c>
      <c r="E21" s="81">
        <v>128036267</v>
      </c>
      <c r="F21" s="81">
        <f t="shared" si="0"/>
        <v>717105748</v>
      </c>
      <c r="G21" s="81">
        <v>13843614</v>
      </c>
      <c r="H21" s="190">
        <f t="shared" si="1"/>
        <v>1.0660919138474065E-2</v>
      </c>
      <c r="I21" s="190">
        <f t="shared" si="2"/>
        <v>1.9304843167984202E-2</v>
      </c>
    </row>
    <row r="22" spans="1:10" ht="13">
      <c r="A22" s="188">
        <v>14</v>
      </c>
      <c r="B22" s="189" t="s">
        <v>80</v>
      </c>
      <c r="C22" s="81">
        <v>2774660535</v>
      </c>
      <c r="D22" s="81">
        <v>41337872</v>
      </c>
      <c r="E22" s="81">
        <v>1325534439</v>
      </c>
      <c r="F22" s="81">
        <f t="shared" si="0"/>
        <v>1407788224</v>
      </c>
      <c r="G22" s="81">
        <v>25929146</v>
      </c>
      <c r="H22" s="190">
        <f t="shared" si="1"/>
        <v>9.3449795652209393E-3</v>
      </c>
      <c r="I22" s="190">
        <f t="shared" si="2"/>
        <v>1.8418356936050064E-2</v>
      </c>
    </row>
    <row r="23" spans="1:10" ht="13">
      <c r="A23" s="188">
        <v>195</v>
      </c>
      <c r="B23" s="189" t="s">
        <v>333</v>
      </c>
      <c r="C23" s="81">
        <v>53365146</v>
      </c>
      <c r="D23" s="81">
        <v>31544531</v>
      </c>
      <c r="E23" s="81">
        <v>4565642</v>
      </c>
      <c r="F23" s="81">
        <f t="shared" si="0"/>
        <v>17254973</v>
      </c>
      <c r="G23" s="81">
        <v>1101458</v>
      </c>
      <c r="H23" s="190">
        <f t="shared" si="1"/>
        <v>2.0640025982501763E-2</v>
      </c>
      <c r="I23" s="190">
        <f t="shared" si="2"/>
        <v>6.3834234918826005E-2</v>
      </c>
    </row>
    <row r="24" spans="1:10" ht="13">
      <c r="A24" s="188">
        <v>904</v>
      </c>
      <c r="B24" s="189" t="s">
        <v>201</v>
      </c>
      <c r="C24" s="81">
        <v>149584448</v>
      </c>
      <c r="D24" s="81">
        <v>28135525</v>
      </c>
      <c r="E24" s="81">
        <v>76756550</v>
      </c>
      <c r="F24" s="81">
        <f t="shared" si="0"/>
        <v>44692373</v>
      </c>
      <c r="G24" s="81">
        <v>114930</v>
      </c>
      <c r="H24" s="190">
        <f t="shared" si="1"/>
        <v>7.6832853639971987E-4</v>
      </c>
      <c r="I24" s="190">
        <f t="shared" si="2"/>
        <v>2.571579718982476E-3</v>
      </c>
    </row>
    <row r="25" spans="1:10" ht="13">
      <c r="A25" s="188">
        <v>29</v>
      </c>
      <c r="B25" s="189" t="s">
        <v>202</v>
      </c>
      <c r="C25" s="81">
        <v>2529966620</v>
      </c>
      <c r="D25" s="81">
        <v>817756464</v>
      </c>
      <c r="E25" s="81">
        <v>787232752</v>
      </c>
      <c r="F25" s="81">
        <f t="shared" si="0"/>
        <v>924977404</v>
      </c>
      <c r="G25" s="81">
        <v>96100092</v>
      </c>
      <c r="H25" s="190">
        <f t="shared" si="1"/>
        <v>3.7984727245136539E-2</v>
      </c>
      <c r="I25" s="190">
        <f t="shared" si="2"/>
        <v>0.10389452929814488</v>
      </c>
    </row>
    <row r="26" spans="1:10" ht="13">
      <c r="A26" s="188">
        <v>130</v>
      </c>
      <c r="B26" s="189" t="s">
        <v>203</v>
      </c>
      <c r="C26" s="81">
        <v>1247438480</v>
      </c>
      <c r="D26" s="81">
        <v>597869653</v>
      </c>
      <c r="E26" s="81">
        <v>171573791</v>
      </c>
      <c r="F26" s="81">
        <f t="shared" si="0"/>
        <v>477995036</v>
      </c>
      <c r="G26" s="81">
        <v>17513389</v>
      </c>
      <c r="H26" s="190">
        <f t="shared" si="1"/>
        <v>1.4039481129361986E-2</v>
      </c>
      <c r="I26" s="190">
        <f t="shared" si="2"/>
        <v>3.663926961785436E-2</v>
      </c>
    </row>
    <row r="27" spans="1:10" ht="13">
      <c r="A27" s="188">
        <v>128</v>
      </c>
      <c r="B27" s="189" t="s">
        <v>204</v>
      </c>
      <c r="C27" s="81">
        <v>3175944959</v>
      </c>
      <c r="D27" s="81">
        <v>1107129463</v>
      </c>
      <c r="E27" s="81">
        <v>495213748</v>
      </c>
      <c r="F27" s="81">
        <f t="shared" si="0"/>
        <v>1573601748</v>
      </c>
      <c r="G27" s="81">
        <v>27829784</v>
      </c>
      <c r="H27" s="190">
        <f t="shared" si="1"/>
        <v>8.7626783081161067E-3</v>
      </c>
      <c r="I27" s="190">
        <f t="shared" si="2"/>
        <v>1.768540485886649E-2</v>
      </c>
    </row>
    <row r="28" spans="1:10" ht="13">
      <c r="A28" s="188">
        <v>155</v>
      </c>
      <c r="B28" s="189" t="s">
        <v>205</v>
      </c>
      <c r="C28" s="81">
        <v>2155890591</v>
      </c>
      <c r="D28" s="81">
        <v>831537075</v>
      </c>
      <c r="E28" s="81">
        <v>436586273</v>
      </c>
      <c r="F28" s="81">
        <f t="shared" si="0"/>
        <v>887767243</v>
      </c>
      <c r="G28" s="81">
        <v>20906704</v>
      </c>
      <c r="H28" s="190">
        <f t="shared" si="1"/>
        <v>9.6974791240693348E-3</v>
      </c>
      <c r="I28" s="190">
        <f t="shared" si="2"/>
        <v>2.3549758300780196E-2</v>
      </c>
    </row>
    <row r="29" spans="1:10" ht="13">
      <c r="A29" s="188">
        <v>10</v>
      </c>
      <c r="B29" s="189" t="s">
        <v>19</v>
      </c>
      <c r="C29" s="81">
        <v>2649000164</v>
      </c>
      <c r="D29" s="81">
        <v>1235840378</v>
      </c>
      <c r="E29" s="81">
        <v>187777852</v>
      </c>
      <c r="F29" s="81">
        <f t="shared" si="0"/>
        <v>1225381934</v>
      </c>
      <c r="G29" s="81">
        <v>25661022</v>
      </c>
      <c r="H29" s="190">
        <f t="shared" si="1"/>
        <v>9.6870594229227086E-3</v>
      </c>
      <c r="I29" s="190">
        <f t="shared" si="2"/>
        <v>2.0941243940356642E-2</v>
      </c>
    </row>
    <row r="30" spans="1:10" ht="13">
      <c r="A30" s="185"/>
      <c r="B30" s="198" t="s">
        <v>20</v>
      </c>
      <c r="C30" s="199">
        <f>SUM(C7:C29)</f>
        <v>30761538207</v>
      </c>
      <c r="D30" s="199">
        <f>SUM(D7:D29)</f>
        <v>11240178475</v>
      </c>
      <c r="E30" s="199">
        <f>SUM(E7:E29)</f>
        <v>5877250976</v>
      </c>
      <c r="F30" s="199">
        <f>SUM(F7:F29)</f>
        <v>13644108756</v>
      </c>
      <c r="G30" s="199">
        <f>SUM(G7:G29)</f>
        <v>379995236</v>
      </c>
      <c r="H30" s="200">
        <f t="shared" si="1"/>
        <v>1.2352933505566033E-2</v>
      </c>
      <c r="I30" s="200">
        <f t="shared" si="2"/>
        <v>2.7850498907295577E-2</v>
      </c>
    </row>
    <row r="31" spans="1:10" ht="13">
      <c r="A31" s="192"/>
      <c r="B31" s="201"/>
      <c r="C31" s="202"/>
      <c r="D31" s="202"/>
      <c r="E31" s="202"/>
      <c r="F31" s="202"/>
      <c r="G31" s="202"/>
      <c r="H31" s="190"/>
      <c r="I31" s="190"/>
      <c r="J31" s="203"/>
    </row>
    <row r="32" spans="1:10" ht="13">
      <c r="A32" s="185"/>
      <c r="B32" s="204" t="s">
        <v>334</v>
      </c>
      <c r="C32" s="205"/>
      <c r="D32" s="202"/>
      <c r="E32" s="202"/>
      <c r="F32" s="202"/>
      <c r="G32" s="202"/>
      <c r="H32" s="201"/>
      <c r="I32" s="201"/>
      <c r="J32" s="203"/>
    </row>
    <row r="33" spans="1:9" ht="13">
      <c r="A33" s="188">
        <v>213</v>
      </c>
      <c r="B33" s="189" t="s">
        <v>314</v>
      </c>
      <c r="C33" s="81">
        <v>20450636</v>
      </c>
      <c r="D33" s="81">
        <v>10395579</v>
      </c>
      <c r="E33" s="81">
        <v>65598</v>
      </c>
      <c r="F33" s="81">
        <f t="shared" ref="F33:F57" si="3">C33-D33-E33</f>
        <v>9989459</v>
      </c>
      <c r="G33" s="84">
        <v>0</v>
      </c>
      <c r="H33" s="190">
        <f t="shared" ref="H33:H58" si="4">G33/C33</f>
        <v>0</v>
      </c>
      <c r="I33" s="190">
        <f t="shared" ref="I33:I58" si="5">G33/F33</f>
        <v>0</v>
      </c>
    </row>
    <row r="34" spans="1:9" ht="13">
      <c r="A34" s="188">
        <v>209</v>
      </c>
      <c r="B34" s="189" t="s">
        <v>208</v>
      </c>
      <c r="C34" s="81">
        <v>883555068</v>
      </c>
      <c r="D34" s="81">
        <v>430402277</v>
      </c>
      <c r="E34" s="81">
        <v>129521732</v>
      </c>
      <c r="F34" s="81">
        <f t="shared" si="3"/>
        <v>323631059</v>
      </c>
      <c r="G34" s="81">
        <v>6434697</v>
      </c>
      <c r="H34" s="190">
        <f t="shared" si="4"/>
        <v>7.2827345267403301E-3</v>
      </c>
      <c r="I34" s="190">
        <f t="shared" si="5"/>
        <v>1.9882816624222709E-2</v>
      </c>
    </row>
    <row r="35" spans="1:9" ht="13">
      <c r="A35" s="188">
        <v>132</v>
      </c>
      <c r="B35" s="189" t="s">
        <v>209</v>
      </c>
      <c r="C35" s="81">
        <v>977175653</v>
      </c>
      <c r="D35" s="81">
        <v>412882806</v>
      </c>
      <c r="E35" s="81">
        <v>253003969</v>
      </c>
      <c r="F35" s="81">
        <f t="shared" si="3"/>
        <v>311288878</v>
      </c>
      <c r="G35" s="81">
        <v>10990695</v>
      </c>
      <c r="H35" s="190">
        <f t="shared" si="4"/>
        <v>1.1247409783755633E-2</v>
      </c>
      <c r="I35" s="190">
        <f t="shared" si="5"/>
        <v>3.5307059701631872E-2</v>
      </c>
    </row>
    <row r="36" spans="1:9" ht="13">
      <c r="A36" s="188">
        <v>32</v>
      </c>
      <c r="B36" s="189" t="s">
        <v>210</v>
      </c>
      <c r="C36" s="81">
        <v>3220909840</v>
      </c>
      <c r="D36" s="81">
        <v>1483534959</v>
      </c>
      <c r="E36" s="81">
        <v>658791305</v>
      </c>
      <c r="F36" s="81">
        <f t="shared" si="3"/>
        <v>1078583576</v>
      </c>
      <c r="G36" s="81">
        <v>25276355</v>
      </c>
      <c r="H36" s="190">
        <f t="shared" si="4"/>
        <v>7.8475822843895558E-3</v>
      </c>
      <c r="I36" s="190">
        <f t="shared" si="5"/>
        <v>2.3434767191374328E-2</v>
      </c>
    </row>
    <row r="37" spans="1:9" ht="13">
      <c r="A37" s="188">
        <v>142</v>
      </c>
      <c r="B37" s="189" t="s">
        <v>335</v>
      </c>
      <c r="C37" s="81">
        <v>2678575333</v>
      </c>
      <c r="D37" s="81">
        <v>1383077968</v>
      </c>
      <c r="E37" s="81">
        <v>426857426</v>
      </c>
      <c r="F37" s="81">
        <f t="shared" si="3"/>
        <v>868639939</v>
      </c>
      <c r="G37" s="81">
        <v>15370856</v>
      </c>
      <c r="H37" s="190">
        <f t="shared" si="4"/>
        <v>5.7384445420038521E-3</v>
      </c>
      <c r="I37" s="190">
        <f t="shared" si="5"/>
        <v>1.7695313454842192E-2</v>
      </c>
    </row>
    <row r="38" spans="1:9" ht="13">
      <c r="A38" s="188">
        <v>104</v>
      </c>
      <c r="B38" s="189" t="s">
        <v>211</v>
      </c>
      <c r="C38" s="81">
        <v>139542565</v>
      </c>
      <c r="D38" s="81">
        <v>45831726</v>
      </c>
      <c r="E38" s="81">
        <v>31472749</v>
      </c>
      <c r="F38" s="81">
        <f t="shared" si="3"/>
        <v>62238090</v>
      </c>
      <c r="G38" s="81">
        <v>910299</v>
      </c>
      <c r="H38" s="190">
        <f t="shared" si="4"/>
        <v>6.5234503894922675E-3</v>
      </c>
      <c r="I38" s="190">
        <f t="shared" si="5"/>
        <v>1.4626075446724025E-2</v>
      </c>
    </row>
    <row r="39" spans="1:9" ht="13">
      <c r="A39" s="188">
        <v>54</v>
      </c>
      <c r="B39" s="189" t="s">
        <v>130</v>
      </c>
      <c r="C39" s="81">
        <v>50912976</v>
      </c>
      <c r="D39" s="81">
        <v>19776076</v>
      </c>
      <c r="E39" s="81">
        <v>13844152</v>
      </c>
      <c r="F39" s="81">
        <f t="shared" si="3"/>
        <v>17292748</v>
      </c>
      <c r="G39" s="81">
        <v>583316</v>
      </c>
      <c r="H39" s="190">
        <f t="shared" si="4"/>
        <v>1.1457118515327016E-2</v>
      </c>
      <c r="I39" s="190">
        <f t="shared" si="5"/>
        <v>3.3731827931569924E-2</v>
      </c>
    </row>
    <row r="40" spans="1:9" ht="13">
      <c r="A40" s="188">
        <v>134</v>
      </c>
      <c r="B40" s="189" t="s">
        <v>23</v>
      </c>
      <c r="C40" s="81">
        <v>240956743</v>
      </c>
      <c r="D40" s="81">
        <v>128211325</v>
      </c>
      <c r="E40" s="81">
        <v>25412280</v>
      </c>
      <c r="F40" s="81">
        <f t="shared" si="3"/>
        <v>87333138</v>
      </c>
      <c r="G40" s="81">
        <v>755934</v>
      </c>
      <c r="H40" s="190">
        <f t="shared" si="4"/>
        <v>3.1372186998726158E-3</v>
      </c>
      <c r="I40" s="190">
        <f t="shared" si="5"/>
        <v>8.6557521842396175E-3</v>
      </c>
    </row>
    <row r="41" spans="1:9" ht="13">
      <c r="A41" s="188">
        <v>85</v>
      </c>
      <c r="B41" s="189" t="s">
        <v>101</v>
      </c>
      <c r="C41" s="81">
        <v>261404232</v>
      </c>
      <c r="D41" s="81">
        <v>156554618</v>
      </c>
      <c r="E41" s="81">
        <v>37725365</v>
      </c>
      <c r="F41" s="81">
        <f t="shared" si="3"/>
        <v>67124249</v>
      </c>
      <c r="G41" s="81">
        <v>3133646</v>
      </c>
      <c r="H41" s="190">
        <f t="shared" si="4"/>
        <v>1.1987740121973236E-2</v>
      </c>
      <c r="I41" s="190">
        <f t="shared" si="5"/>
        <v>4.6684261599708919E-2</v>
      </c>
    </row>
    <row r="42" spans="1:9" ht="13">
      <c r="A42" s="188">
        <v>81</v>
      </c>
      <c r="B42" s="189" t="s">
        <v>212</v>
      </c>
      <c r="C42" s="81">
        <v>2145418874</v>
      </c>
      <c r="D42" s="81">
        <v>967112739</v>
      </c>
      <c r="E42" s="81">
        <v>420631496</v>
      </c>
      <c r="F42" s="81">
        <f t="shared" si="3"/>
        <v>757674639</v>
      </c>
      <c r="G42" s="81">
        <v>46912061</v>
      </c>
      <c r="H42" s="190">
        <f t="shared" si="4"/>
        <v>2.1866154702244872E-2</v>
      </c>
      <c r="I42" s="190">
        <f t="shared" si="5"/>
        <v>6.1915839049220177E-2</v>
      </c>
    </row>
    <row r="43" spans="1:9" ht="13">
      <c r="A43" s="188">
        <v>175</v>
      </c>
      <c r="B43" s="189" t="s">
        <v>213</v>
      </c>
      <c r="C43" s="81">
        <v>937464445</v>
      </c>
      <c r="D43" s="81">
        <v>228550</v>
      </c>
      <c r="E43" s="81">
        <v>541078469</v>
      </c>
      <c r="F43" s="81">
        <f t="shared" si="3"/>
        <v>396157426</v>
      </c>
      <c r="G43" s="81">
        <v>7767742</v>
      </c>
      <c r="H43" s="190">
        <f t="shared" si="4"/>
        <v>8.2859057124027788E-3</v>
      </c>
      <c r="I43" s="190">
        <f t="shared" si="5"/>
        <v>1.96077152419705E-2</v>
      </c>
    </row>
    <row r="44" spans="1:9" ht="13">
      <c r="A44" s="188">
        <v>176</v>
      </c>
      <c r="B44" s="189" t="s">
        <v>214</v>
      </c>
      <c r="C44" s="81">
        <v>3617232957</v>
      </c>
      <c r="D44" s="81">
        <v>1468302293</v>
      </c>
      <c r="E44" s="81">
        <v>876379895</v>
      </c>
      <c r="F44" s="81">
        <f t="shared" si="3"/>
        <v>1272550769</v>
      </c>
      <c r="G44" s="81">
        <v>73406406</v>
      </c>
      <c r="H44" s="190">
        <f t="shared" si="4"/>
        <v>2.0293524600881824E-2</v>
      </c>
      <c r="I44" s="190">
        <f t="shared" si="5"/>
        <v>5.7684461624807677E-2</v>
      </c>
    </row>
    <row r="45" spans="1:9" ht="13">
      <c r="A45" s="188">
        <v>38</v>
      </c>
      <c r="B45" s="189" t="s">
        <v>336</v>
      </c>
      <c r="C45" s="81">
        <v>443123875</v>
      </c>
      <c r="D45" s="81">
        <v>254783688</v>
      </c>
      <c r="E45" s="81">
        <v>68518865</v>
      </c>
      <c r="F45" s="81">
        <f t="shared" si="3"/>
        <v>119821322</v>
      </c>
      <c r="G45" s="81">
        <v>2480097</v>
      </c>
      <c r="H45" s="190">
        <f t="shared" si="4"/>
        <v>5.5968480596988819E-3</v>
      </c>
      <c r="I45" s="190">
        <f t="shared" si="5"/>
        <v>2.0698294415412977E-2</v>
      </c>
    </row>
    <row r="46" spans="1:9" ht="13">
      <c r="A46" s="188">
        <v>211</v>
      </c>
      <c r="B46" s="189" t="s">
        <v>215</v>
      </c>
      <c r="C46" s="81">
        <v>34363663</v>
      </c>
      <c r="D46" s="81">
        <v>19432552</v>
      </c>
      <c r="E46" s="81">
        <v>3896466</v>
      </c>
      <c r="F46" s="81">
        <f t="shared" si="3"/>
        <v>11034645</v>
      </c>
      <c r="G46" s="81">
        <v>1018258</v>
      </c>
      <c r="H46" s="190">
        <f t="shared" si="4"/>
        <v>2.9631823592263722E-2</v>
      </c>
      <c r="I46" s="190">
        <f t="shared" si="5"/>
        <v>9.2278274470995666E-2</v>
      </c>
    </row>
    <row r="47" spans="1:9" ht="13">
      <c r="A47" s="188">
        <v>145</v>
      </c>
      <c r="B47" s="189" t="s">
        <v>216</v>
      </c>
      <c r="C47" s="81">
        <v>1630745258</v>
      </c>
      <c r="D47" s="81">
        <v>872422089</v>
      </c>
      <c r="E47" s="81">
        <v>295151237</v>
      </c>
      <c r="F47" s="81">
        <f t="shared" si="3"/>
        <v>463171932</v>
      </c>
      <c r="G47" s="81">
        <v>32249494</v>
      </c>
      <c r="H47" s="190">
        <f t="shared" si="4"/>
        <v>1.9775923824884734E-2</v>
      </c>
      <c r="I47" s="190">
        <f t="shared" si="5"/>
        <v>6.9627479067535553E-2</v>
      </c>
    </row>
    <row r="48" spans="1:9" ht="13">
      <c r="A48" s="188">
        <v>206</v>
      </c>
      <c r="B48" s="189" t="s">
        <v>217</v>
      </c>
      <c r="C48" s="81">
        <v>135115901</v>
      </c>
      <c r="D48" s="81">
        <v>68260088</v>
      </c>
      <c r="E48" s="81">
        <v>25799616</v>
      </c>
      <c r="F48" s="81">
        <f t="shared" si="3"/>
        <v>41056197</v>
      </c>
      <c r="G48" s="81">
        <v>4420347</v>
      </c>
      <c r="H48" s="190">
        <f t="shared" si="4"/>
        <v>3.2715224242926076E-2</v>
      </c>
      <c r="I48" s="190">
        <f t="shared" si="5"/>
        <v>0.10766576845877858</v>
      </c>
    </row>
    <row r="49" spans="1:10" ht="13">
      <c r="A49" s="188">
        <v>84</v>
      </c>
      <c r="B49" s="189" t="s">
        <v>218</v>
      </c>
      <c r="C49" s="81">
        <v>2452887044</v>
      </c>
      <c r="D49" s="81">
        <v>1172084927</v>
      </c>
      <c r="E49" s="81">
        <v>427566771</v>
      </c>
      <c r="F49" s="81">
        <f t="shared" si="3"/>
        <v>853235346</v>
      </c>
      <c r="G49" s="81">
        <v>47071724</v>
      </c>
      <c r="H49" s="190">
        <f t="shared" si="4"/>
        <v>1.919033496268897E-2</v>
      </c>
      <c r="I49" s="190">
        <f t="shared" si="5"/>
        <v>5.5168511502335253E-2</v>
      </c>
    </row>
    <row r="50" spans="1:10" ht="13">
      <c r="A50" s="188">
        <v>138</v>
      </c>
      <c r="B50" s="189" t="s">
        <v>219</v>
      </c>
      <c r="C50" s="81">
        <v>924873583</v>
      </c>
      <c r="D50" s="81">
        <v>438146902</v>
      </c>
      <c r="E50" s="81">
        <v>162937564</v>
      </c>
      <c r="F50" s="81">
        <f t="shared" si="3"/>
        <v>323789117</v>
      </c>
      <c r="G50" s="81">
        <v>16102665</v>
      </c>
      <c r="H50" s="190">
        <f t="shared" si="4"/>
        <v>1.7410665950440492E-2</v>
      </c>
      <c r="I50" s="190">
        <f t="shared" si="5"/>
        <v>4.9731952541196743E-2</v>
      </c>
    </row>
    <row r="51" spans="1:10" ht="13">
      <c r="A51" s="188">
        <v>106</v>
      </c>
      <c r="B51" s="189" t="s">
        <v>337</v>
      </c>
      <c r="C51" s="81">
        <v>200801840</v>
      </c>
      <c r="D51" s="81">
        <v>76390787</v>
      </c>
      <c r="E51" s="81">
        <v>52676993</v>
      </c>
      <c r="F51" s="81">
        <f t="shared" si="3"/>
        <v>71734060</v>
      </c>
      <c r="G51" s="81">
        <v>1036164</v>
      </c>
      <c r="H51" s="190">
        <f t="shared" si="4"/>
        <v>5.1601319987904497E-3</v>
      </c>
      <c r="I51" s="190">
        <f t="shared" si="5"/>
        <v>1.4444519102919868E-2</v>
      </c>
    </row>
    <row r="52" spans="1:10" ht="13">
      <c r="A52" s="188">
        <v>207</v>
      </c>
      <c r="B52" s="189" t="s">
        <v>338</v>
      </c>
      <c r="C52" s="81">
        <v>1275775923</v>
      </c>
      <c r="D52" s="81">
        <v>650933657</v>
      </c>
      <c r="E52" s="81">
        <v>242763965</v>
      </c>
      <c r="F52" s="81">
        <f t="shared" si="3"/>
        <v>382078301</v>
      </c>
      <c r="G52" s="81">
        <v>8963308</v>
      </c>
      <c r="H52" s="190">
        <f t="shared" si="4"/>
        <v>7.0257698381097286E-3</v>
      </c>
      <c r="I52" s="190">
        <f t="shared" si="5"/>
        <v>2.3459348454336851E-2</v>
      </c>
    </row>
    <row r="53" spans="1:10" ht="13">
      <c r="A53" s="188">
        <v>923</v>
      </c>
      <c r="B53" s="189" t="s">
        <v>290</v>
      </c>
      <c r="C53" s="81">
        <v>25719487</v>
      </c>
      <c r="D53" s="81">
        <v>13706000</v>
      </c>
      <c r="E53" s="81">
        <v>6829200</v>
      </c>
      <c r="F53" s="81">
        <f t="shared" si="3"/>
        <v>5184287</v>
      </c>
      <c r="G53" s="81">
        <v>42532</v>
      </c>
      <c r="H53" s="190">
        <f t="shared" si="4"/>
        <v>1.6536877271307938E-3</v>
      </c>
      <c r="I53" s="190">
        <f t="shared" si="5"/>
        <v>8.2040211122570948E-3</v>
      </c>
    </row>
    <row r="54" spans="1:10" ht="13">
      <c r="A54" s="188">
        <v>922</v>
      </c>
      <c r="B54" s="189" t="s">
        <v>220</v>
      </c>
      <c r="C54" s="81">
        <v>29564217</v>
      </c>
      <c r="D54" s="81">
        <v>5980800</v>
      </c>
      <c r="E54" s="81">
        <v>15198400</v>
      </c>
      <c r="F54" s="81">
        <f t="shared" si="3"/>
        <v>8385017</v>
      </c>
      <c r="G54" s="81">
        <v>1403</v>
      </c>
      <c r="H54" s="190">
        <f t="shared" si="4"/>
        <v>4.745601752280468E-5</v>
      </c>
      <c r="I54" s="190">
        <f t="shared" si="5"/>
        <v>1.6732226064657948E-4</v>
      </c>
    </row>
    <row r="55" spans="1:10" ht="13">
      <c r="A55" s="188">
        <v>924</v>
      </c>
      <c r="B55" s="189" t="s">
        <v>339</v>
      </c>
      <c r="C55" s="81">
        <v>84577133</v>
      </c>
      <c r="D55" s="81">
        <v>16377000</v>
      </c>
      <c r="E55" s="81">
        <v>42347300</v>
      </c>
      <c r="F55" s="81">
        <f t="shared" si="3"/>
        <v>25852833</v>
      </c>
      <c r="G55" s="81">
        <v>381783</v>
      </c>
      <c r="H55" s="190">
        <f t="shared" si="4"/>
        <v>4.5140215381857408E-3</v>
      </c>
      <c r="I55" s="190">
        <f t="shared" si="5"/>
        <v>1.4767549846471372E-2</v>
      </c>
    </row>
    <row r="56" spans="1:10" ht="13">
      <c r="A56" s="188">
        <v>927</v>
      </c>
      <c r="B56" s="189" t="s">
        <v>340</v>
      </c>
      <c r="C56" s="81">
        <v>2455296</v>
      </c>
      <c r="D56" s="81">
        <v>493377</v>
      </c>
      <c r="E56" s="81">
        <v>997899</v>
      </c>
      <c r="F56" s="81">
        <f t="shared" si="3"/>
        <v>964020</v>
      </c>
      <c r="G56" s="84">
        <v>0</v>
      </c>
      <c r="H56" s="190">
        <f t="shared" si="4"/>
        <v>0</v>
      </c>
      <c r="I56" s="190">
        <f t="shared" si="5"/>
        <v>0</v>
      </c>
    </row>
    <row r="57" spans="1:10" ht="13">
      <c r="A57" s="188">
        <v>156</v>
      </c>
      <c r="B57" s="189" t="s">
        <v>299</v>
      </c>
      <c r="C57" s="81">
        <v>247500850</v>
      </c>
      <c r="D57" s="81">
        <v>117929944</v>
      </c>
      <c r="E57" s="81">
        <v>30952366</v>
      </c>
      <c r="F57" s="81">
        <f t="shared" si="3"/>
        <v>98618540</v>
      </c>
      <c r="G57" s="81">
        <v>468271</v>
      </c>
      <c r="H57" s="190">
        <f t="shared" si="4"/>
        <v>1.891997542634702E-3</v>
      </c>
      <c r="I57" s="190">
        <f t="shared" si="5"/>
        <v>4.7483059473401252E-3</v>
      </c>
    </row>
    <row r="58" spans="1:10" ht="13">
      <c r="A58" s="239"/>
      <c r="B58" s="198" t="s">
        <v>29</v>
      </c>
      <c r="C58" s="199">
        <f>SUM(C33:C57)</f>
        <v>22661103392</v>
      </c>
      <c r="D58" s="199">
        <f>SUM(D33:D57)</f>
        <v>10213252727</v>
      </c>
      <c r="E58" s="199">
        <f>SUM(E33:E57)</f>
        <v>4790421078</v>
      </c>
      <c r="F58" s="199">
        <f>SUM(F33:F57)</f>
        <v>7657429587</v>
      </c>
      <c r="G58" s="199">
        <f>SUM(G33:G57)</f>
        <v>305778053</v>
      </c>
      <c r="H58" s="200">
        <f t="shared" si="4"/>
        <v>1.3493520051099902E-2</v>
      </c>
      <c r="I58" s="200">
        <f t="shared" si="5"/>
        <v>3.9932205647586844E-2</v>
      </c>
    </row>
    <row r="59" spans="1:10" ht="13">
      <c r="A59" s="373"/>
      <c r="B59" s="380"/>
      <c r="C59" s="381"/>
      <c r="D59" s="381"/>
      <c r="E59" s="381"/>
      <c r="F59" s="381"/>
      <c r="G59" s="381"/>
      <c r="H59" s="381"/>
      <c r="I59" s="381"/>
    </row>
    <row r="60" spans="1:10" ht="14">
      <c r="A60" s="373"/>
      <c r="B60" s="375" t="s">
        <v>178</v>
      </c>
      <c r="C60" s="375"/>
      <c r="D60" s="375"/>
      <c r="E60" s="375"/>
      <c r="F60" s="375"/>
      <c r="G60" s="375"/>
      <c r="H60" s="375"/>
      <c r="I60" s="375"/>
    </row>
    <row r="61" spans="1:10" ht="14.5" thickBot="1">
      <c r="A61" s="185"/>
      <c r="B61" s="382" t="s">
        <v>330</v>
      </c>
      <c r="C61" s="383"/>
      <c r="D61" s="383"/>
      <c r="E61" s="383"/>
      <c r="F61" s="383"/>
      <c r="G61" s="383"/>
      <c r="H61" s="383"/>
      <c r="I61" s="384"/>
    </row>
    <row r="62" spans="1:10" ht="13.5" thickBot="1">
      <c r="A62" s="180"/>
      <c r="B62" s="377" t="s">
        <v>180</v>
      </c>
      <c r="C62" s="378"/>
      <c r="D62" s="378"/>
      <c r="E62" s="378"/>
      <c r="F62" s="378"/>
      <c r="G62" s="378"/>
      <c r="H62" s="378"/>
      <c r="I62" s="379"/>
    </row>
    <row r="63" spans="1:10" ht="65">
      <c r="A63" s="181" t="s">
        <v>181</v>
      </c>
      <c r="B63" s="182" t="s">
        <v>182</v>
      </c>
      <c r="C63" s="183" t="s">
        <v>183</v>
      </c>
      <c r="D63" s="183" t="s">
        <v>184</v>
      </c>
      <c r="E63" s="183" t="s">
        <v>185</v>
      </c>
      <c r="F63" s="183" t="s">
        <v>186</v>
      </c>
      <c r="G63" s="184" t="s">
        <v>187</v>
      </c>
      <c r="H63" s="183" t="s">
        <v>280</v>
      </c>
      <c r="I63" s="183" t="s">
        <v>189</v>
      </c>
    </row>
    <row r="64" spans="1:10" ht="13">
      <c r="A64" s="185"/>
      <c r="B64" s="214" t="s">
        <v>341</v>
      </c>
      <c r="C64" s="202"/>
      <c r="D64" s="202"/>
      <c r="E64" s="202"/>
      <c r="F64" s="202"/>
      <c r="G64" s="202"/>
      <c r="H64" s="201"/>
      <c r="I64" s="201"/>
      <c r="J64" s="203"/>
    </row>
    <row r="65" spans="1:9" ht="13">
      <c r="A65" s="188">
        <v>173</v>
      </c>
      <c r="B65" s="189" t="s">
        <v>317</v>
      </c>
      <c r="C65" s="81">
        <v>45139645</v>
      </c>
      <c r="D65" s="81">
        <v>27598622</v>
      </c>
      <c r="E65" s="81">
        <v>7587855</v>
      </c>
      <c r="F65" s="81">
        <f t="shared" ref="F65:F79" si="6">C65-D65-E65</f>
        <v>9953168</v>
      </c>
      <c r="G65" s="81">
        <v>119590</v>
      </c>
      <c r="H65" s="190">
        <f t="shared" ref="H65:H80" si="7">G65/C65</f>
        <v>2.6493340831546192E-3</v>
      </c>
      <c r="I65" s="190">
        <f t="shared" ref="I65:I80" si="8">G65/F65</f>
        <v>1.2015269912052123E-2</v>
      </c>
    </row>
    <row r="66" spans="1:9" ht="13">
      <c r="A66" s="188">
        <v>63</v>
      </c>
      <c r="B66" s="189" t="s">
        <v>31</v>
      </c>
      <c r="C66" s="81">
        <v>367356647</v>
      </c>
      <c r="D66" s="81">
        <v>182403774</v>
      </c>
      <c r="E66" s="81">
        <v>24976471</v>
      </c>
      <c r="F66" s="81">
        <f t="shared" si="6"/>
        <v>159976402</v>
      </c>
      <c r="G66" s="81">
        <v>1640583</v>
      </c>
      <c r="H66" s="190">
        <f t="shared" si="7"/>
        <v>4.4659134750867869E-3</v>
      </c>
      <c r="I66" s="190">
        <f t="shared" si="8"/>
        <v>1.0255156257358507E-2</v>
      </c>
    </row>
    <row r="67" spans="1:9" ht="13">
      <c r="A67" s="188">
        <v>8</v>
      </c>
      <c r="B67" s="189" t="s">
        <v>97</v>
      </c>
      <c r="C67" s="81">
        <v>44071986</v>
      </c>
      <c r="D67" s="81">
        <v>21478685</v>
      </c>
      <c r="E67" s="81">
        <v>11757856</v>
      </c>
      <c r="F67" s="81">
        <f t="shared" si="6"/>
        <v>10835445</v>
      </c>
      <c r="G67" s="81">
        <v>583768</v>
      </c>
      <c r="H67" s="190">
        <f t="shared" si="7"/>
        <v>1.324578384100957E-2</v>
      </c>
      <c r="I67" s="190">
        <f t="shared" si="8"/>
        <v>5.3875775291185549E-2</v>
      </c>
    </row>
    <row r="68" spans="1:9" ht="13">
      <c r="A68" s="188">
        <v>208</v>
      </c>
      <c r="B68" s="189" t="s">
        <v>222</v>
      </c>
      <c r="C68" s="81">
        <v>1101530728</v>
      </c>
      <c r="D68" s="81">
        <v>474349096</v>
      </c>
      <c r="E68" s="81">
        <v>221834845</v>
      </c>
      <c r="F68" s="81">
        <f t="shared" si="6"/>
        <v>405346787</v>
      </c>
      <c r="G68" s="81">
        <v>19235140</v>
      </c>
      <c r="H68" s="190">
        <f t="shared" si="7"/>
        <v>1.7462191032041732E-2</v>
      </c>
      <c r="I68" s="190">
        <f t="shared" si="8"/>
        <v>4.7453540072096338E-2</v>
      </c>
    </row>
    <row r="69" spans="1:9" ht="13">
      <c r="A69" s="188">
        <v>197</v>
      </c>
      <c r="B69" s="189" t="s">
        <v>342</v>
      </c>
      <c r="C69" s="81">
        <v>663162049</v>
      </c>
      <c r="D69" s="81">
        <v>253921553</v>
      </c>
      <c r="E69" s="81">
        <v>8375302</v>
      </c>
      <c r="F69" s="81">
        <f t="shared" si="6"/>
        <v>400865194</v>
      </c>
      <c r="G69" s="81">
        <v>7409755</v>
      </c>
      <c r="H69" s="190">
        <f t="shared" si="7"/>
        <v>1.1173370085295698E-2</v>
      </c>
      <c r="I69" s="190">
        <f t="shared" si="8"/>
        <v>1.8484406007072792E-2</v>
      </c>
    </row>
    <row r="70" spans="1:9" ht="13">
      <c r="A70" s="188">
        <v>152</v>
      </c>
      <c r="B70" s="189" t="s">
        <v>32</v>
      </c>
      <c r="C70" s="81">
        <v>263528572</v>
      </c>
      <c r="D70" s="81">
        <v>120146153</v>
      </c>
      <c r="E70" s="81">
        <v>75131658</v>
      </c>
      <c r="F70" s="81">
        <f t="shared" si="6"/>
        <v>68250761</v>
      </c>
      <c r="G70" s="81">
        <v>4857164</v>
      </c>
      <c r="H70" s="190">
        <f t="shared" si="7"/>
        <v>1.8431261411760696E-2</v>
      </c>
      <c r="I70" s="190">
        <f t="shared" si="8"/>
        <v>7.1166444576346924E-2</v>
      </c>
    </row>
    <row r="71" spans="1:9" ht="13">
      <c r="A71" s="188">
        <v>79</v>
      </c>
      <c r="B71" s="189" t="s">
        <v>133</v>
      </c>
      <c r="C71" s="81">
        <v>55031310</v>
      </c>
      <c r="D71" s="81">
        <v>31252108</v>
      </c>
      <c r="E71" s="81">
        <v>11990778</v>
      </c>
      <c r="F71" s="81">
        <f t="shared" si="6"/>
        <v>11788424</v>
      </c>
      <c r="G71" s="81">
        <v>251073</v>
      </c>
      <c r="H71" s="190">
        <f t="shared" si="7"/>
        <v>4.5623664055971045E-3</v>
      </c>
      <c r="I71" s="190">
        <f t="shared" si="8"/>
        <v>2.129826684211562E-2</v>
      </c>
    </row>
    <row r="72" spans="1:9" ht="13">
      <c r="A72" s="188">
        <v>26</v>
      </c>
      <c r="B72" s="189" t="s">
        <v>223</v>
      </c>
      <c r="C72" s="81">
        <v>881197932</v>
      </c>
      <c r="D72" s="81">
        <v>426199092</v>
      </c>
      <c r="E72" s="81">
        <v>240123543</v>
      </c>
      <c r="F72" s="81">
        <f t="shared" si="6"/>
        <v>214875297</v>
      </c>
      <c r="G72" s="81">
        <v>22171985</v>
      </c>
      <c r="H72" s="190">
        <f t="shared" si="7"/>
        <v>2.5161185920713213E-2</v>
      </c>
      <c r="I72" s="190">
        <f t="shared" si="8"/>
        <v>0.10318536057683728</v>
      </c>
    </row>
    <row r="73" spans="1:9" ht="13">
      <c r="A73" s="188">
        <v>170</v>
      </c>
      <c r="B73" s="189" t="s">
        <v>224</v>
      </c>
      <c r="C73" s="81">
        <v>1975066452</v>
      </c>
      <c r="D73" s="81">
        <v>989028588</v>
      </c>
      <c r="E73" s="81">
        <v>404367481</v>
      </c>
      <c r="F73" s="81">
        <f t="shared" si="6"/>
        <v>581670383</v>
      </c>
      <c r="G73" s="81">
        <v>46995169</v>
      </c>
      <c r="H73" s="190">
        <f t="shared" si="7"/>
        <v>2.3794221684243361E-2</v>
      </c>
      <c r="I73" s="190">
        <f t="shared" si="8"/>
        <v>8.0793470620971947E-2</v>
      </c>
    </row>
    <row r="74" spans="1:9" ht="13">
      <c r="A74" s="188">
        <v>191</v>
      </c>
      <c r="B74" s="189" t="s">
        <v>225</v>
      </c>
      <c r="C74" s="81">
        <v>831107340</v>
      </c>
      <c r="D74" s="81">
        <v>438517545</v>
      </c>
      <c r="E74" s="81">
        <v>174286605</v>
      </c>
      <c r="F74" s="81">
        <f t="shared" si="6"/>
        <v>218303190</v>
      </c>
      <c r="G74" s="81">
        <v>16961690</v>
      </c>
      <c r="H74" s="190">
        <f t="shared" si="7"/>
        <v>2.0408543137159636E-2</v>
      </c>
      <c r="I74" s="190">
        <f t="shared" si="8"/>
        <v>7.7697856820140826E-2</v>
      </c>
    </row>
    <row r="75" spans="1:9" ht="13">
      <c r="A75" s="188">
        <v>159</v>
      </c>
      <c r="B75" s="189" t="s">
        <v>226</v>
      </c>
      <c r="C75" s="81">
        <v>2131918459</v>
      </c>
      <c r="D75" s="81">
        <v>1191683972</v>
      </c>
      <c r="E75" s="81">
        <v>336154580</v>
      </c>
      <c r="F75" s="81">
        <f t="shared" si="6"/>
        <v>604079907</v>
      </c>
      <c r="G75" s="81">
        <v>30429351</v>
      </c>
      <c r="H75" s="190">
        <f t="shared" si="7"/>
        <v>1.4273224602723889E-2</v>
      </c>
      <c r="I75" s="190">
        <f t="shared" si="8"/>
        <v>5.0373056026841168E-2</v>
      </c>
    </row>
    <row r="76" spans="1:9" ht="13">
      <c r="A76" s="188">
        <v>96</v>
      </c>
      <c r="B76" s="189" t="s">
        <v>37</v>
      </c>
      <c r="C76" s="81">
        <v>28895891</v>
      </c>
      <c r="D76" s="81">
        <v>14002887</v>
      </c>
      <c r="E76" s="81">
        <v>776615</v>
      </c>
      <c r="F76" s="81">
        <f t="shared" si="6"/>
        <v>14116389</v>
      </c>
      <c r="G76" s="81">
        <v>221157</v>
      </c>
      <c r="H76" s="190">
        <f t="shared" si="7"/>
        <v>7.6535795348895803E-3</v>
      </c>
      <c r="I76" s="190">
        <f t="shared" si="8"/>
        <v>1.5666683597342069E-2</v>
      </c>
    </row>
    <row r="77" spans="1:9" ht="13">
      <c r="A77" s="188">
        <v>186</v>
      </c>
      <c r="B77" s="189" t="s">
        <v>171</v>
      </c>
      <c r="C77" s="81">
        <v>86724246</v>
      </c>
      <c r="D77" s="81">
        <v>31689003</v>
      </c>
      <c r="E77" s="81">
        <v>27053484</v>
      </c>
      <c r="F77" s="81">
        <f t="shared" si="6"/>
        <v>27981759</v>
      </c>
      <c r="G77" s="81">
        <v>1810603</v>
      </c>
      <c r="H77" s="190">
        <f t="shared" si="7"/>
        <v>2.0877702413232859E-2</v>
      </c>
      <c r="I77" s="190">
        <f t="shared" si="8"/>
        <v>6.4706546861475006E-2</v>
      </c>
    </row>
    <row r="78" spans="1:9" ht="13">
      <c r="A78" s="188">
        <v>928</v>
      </c>
      <c r="B78" s="189" t="s">
        <v>343</v>
      </c>
      <c r="C78" s="81">
        <v>3857000</v>
      </c>
      <c r="D78" s="81">
        <v>903500</v>
      </c>
      <c r="E78" s="81">
        <v>2033000</v>
      </c>
      <c r="F78" s="81">
        <f t="shared" si="6"/>
        <v>920500</v>
      </c>
      <c r="G78" s="81">
        <v>1400</v>
      </c>
      <c r="H78" s="190">
        <f t="shared" si="7"/>
        <v>3.6297640653357529E-4</v>
      </c>
      <c r="I78" s="190">
        <f t="shared" si="8"/>
        <v>1.520912547528517E-3</v>
      </c>
    </row>
    <row r="79" spans="1:9" ht="13">
      <c r="A79" s="188">
        <v>56</v>
      </c>
      <c r="B79" s="189" t="s">
        <v>100</v>
      </c>
      <c r="C79" s="81">
        <v>37261768</v>
      </c>
      <c r="D79" s="81">
        <v>19665802</v>
      </c>
      <c r="E79" s="81">
        <v>7671827</v>
      </c>
      <c r="F79" s="81">
        <f t="shared" si="6"/>
        <v>9924139</v>
      </c>
      <c r="G79" s="81">
        <v>353448</v>
      </c>
      <c r="H79" s="190">
        <f t="shared" si="7"/>
        <v>9.4855402459700783E-3</v>
      </c>
      <c r="I79" s="190">
        <f t="shared" si="8"/>
        <v>3.5614978790603394E-2</v>
      </c>
    </row>
    <row r="80" spans="1:9" ht="13">
      <c r="A80" s="192"/>
      <c r="B80" s="216" t="s">
        <v>38</v>
      </c>
      <c r="C80" s="199">
        <f>SUM(C65:C79)</f>
        <v>8515850025</v>
      </c>
      <c r="D80" s="199">
        <f>SUM(D65:D79)</f>
        <v>4222840380</v>
      </c>
      <c r="E80" s="199">
        <f>SUM(E65:E79)</f>
        <v>1554121900</v>
      </c>
      <c r="F80" s="199">
        <f>SUM(F65:F79)</f>
        <v>2738887745</v>
      </c>
      <c r="G80" s="199">
        <f>SUM(G65:G79)</f>
        <v>153041876</v>
      </c>
      <c r="H80" s="200">
        <f t="shared" si="7"/>
        <v>1.7971415131867591E-2</v>
      </c>
      <c r="I80" s="200">
        <f t="shared" si="8"/>
        <v>5.5877381714306076E-2</v>
      </c>
    </row>
    <row r="81" spans="1:10" ht="13">
      <c r="A81" s="217"/>
      <c r="B81" s="218"/>
      <c r="C81" s="219"/>
      <c r="D81" s="219"/>
      <c r="E81" s="219"/>
      <c r="F81" s="219"/>
      <c r="G81" s="219"/>
      <c r="H81" s="218"/>
      <c r="I81" s="218"/>
    </row>
    <row r="82" spans="1:10" ht="13">
      <c r="A82" s="192"/>
      <c r="B82" s="214" t="s">
        <v>68</v>
      </c>
      <c r="C82" s="202"/>
      <c r="D82" s="202"/>
      <c r="E82" s="202"/>
      <c r="F82" s="202"/>
      <c r="G82" s="202"/>
      <c r="H82" s="201"/>
      <c r="I82" s="201"/>
      <c r="J82" s="203"/>
    </row>
    <row r="83" spans="1:10" s="247" customFormat="1" ht="13">
      <c r="A83" s="240">
        <v>102</v>
      </c>
      <c r="B83" s="222" t="s">
        <v>320</v>
      </c>
      <c r="C83" s="207" t="s">
        <v>344</v>
      </c>
      <c r="D83" s="207"/>
      <c r="E83" s="207"/>
      <c r="F83" s="207"/>
      <c r="G83" s="207"/>
      <c r="H83" s="208"/>
      <c r="I83" s="208"/>
    </row>
    <row r="84" spans="1:10" ht="13">
      <c r="A84" s="242">
        <v>198</v>
      </c>
      <c r="B84" s="243" t="s">
        <v>301</v>
      </c>
      <c r="C84" s="81">
        <v>318267538</v>
      </c>
      <c r="D84" s="81">
        <v>118610214</v>
      </c>
      <c r="E84" s="81">
        <v>112725356</v>
      </c>
      <c r="F84" s="81">
        <f t="shared" ref="F84:F103" si="9">C84-D84-E84</f>
        <v>86931968</v>
      </c>
      <c r="G84" s="81">
        <v>6145008</v>
      </c>
      <c r="H84" s="190">
        <f t="shared" ref="H84" si="10">G84/C84</f>
        <v>1.9307680697237806E-2</v>
      </c>
      <c r="I84" s="190">
        <f t="shared" ref="I84" si="11">G84/F84</f>
        <v>7.0687551902655646E-2</v>
      </c>
    </row>
    <row r="85" spans="1:10" s="247" customFormat="1" ht="13">
      <c r="A85" s="240">
        <v>199</v>
      </c>
      <c r="B85" s="222" t="s">
        <v>319</v>
      </c>
      <c r="C85" s="207" t="s">
        <v>344</v>
      </c>
      <c r="D85" s="207"/>
      <c r="E85" s="207"/>
      <c r="F85" s="207"/>
      <c r="G85" s="207"/>
      <c r="H85" s="208"/>
      <c r="I85" s="208"/>
    </row>
    <row r="86" spans="1:10" ht="13">
      <c r="A86" s="188">
        <v>158</v>
      </c>
      <c r="B86" s="189" t="s">
        <v>102</v>
      </c>
      <c r="C86" s="81">
        <v>25871189</v>
      </c>
      <c r="D86" s="81">
        <v>13757349</v>
      </c>
      <c r="E86" s="81">
        <v>3643169</v>
      </c>
      <c r="F86" s="81">
        <f t="shared" si="9"/>
        <v>8470671</v>
      </c>
      <c r="G86" s="81">
        <v>223021</v>
      </c>
      <c r="H86" s="190">
        <f t="shared" ref="H86:H103" si="12">G86/C86</f>
        <v>8.6204387436541862E-3</v>
      </c>
      <c r="I86" s="190">
        <f t="shared" ref="I86:I103" si="13">G86/F86</f>
        <v>2.6328610803087502E-2</v>
      </c>
    </row>
    <row r="87" spans="1:10" ht="13">
      <c r="A87" s="188">
        <v>45</v>
      </c>
      <c r="B87" s="189" t="s">
        <v>40</v>
      </c>
      <c r="C87" s="81">
        <v>27745417</v>
      </c>
      <c r="D87" s="81">
        <v>8593916</v>
      </c>
      <c r="E87" s="81">
        <v>5731268</v>
      </c>
      <c r="F87" s="81">
        <f t="shared" si="9"/>
        <v>13420233</v>
      </c>
      <c r="G87" s="81">
        <v>42464</v>
      </c>
      <c r="H87" s="190">
        <f t="shared" si="12"/>
        <v>1.5304869989879769E-3</v>
      </c>
      <c r="I87" s="190">
        <f t="shared" si="13"/>
        <v>3.1641775519098661E-3</v>
      </c>
    </row>
    <row r="88" spans="1:10" ht="13">
      <c r="A88" s="188">
        <v>168</v>
      </c>
      <c r="B88" s="189" t="s">
        <v>231</v>
      </c>
      <c r="C88" s="81">
        <v>1034643932</v>
      </c>
      <c r="D88" s="81">
        <v>553225588</v>
      </c>
      <c r="E88" s="81">
        <v>184785405</v>
      </c>
      <c r="F88" s="81">
        <f t="shared" si="9"/>
        <v>296632939</v>
      </c>
      <c r="G88" s="81">
        <v>9925634</v>
      </c>
      <c r="H88" s="190">
        <f t="shared" si="12"/>
        <v>9.5932848905936462E-3</v>
      </c>
      <c r="I88" s="190">
        <f t="shared" si="13"/>
        <v>3.3460997397864838E-2</v>
      </c>
    </row>
    <row r="89" spans="1:10" ht="13">
      <c r="A89" s="188">
        <v>205</v>
      </c>
      <c r="B89" s="189" t="s">
        <v>232</v>
      </c>
      <c r="C89" s="81">
        <v>557843530</v>
      </c>
      <c r="D89" s="81">
        <v>254156640</v>
      </c>
      <c r="E89" s="81">
        <v>91969768</v>
      </c>
      <c r="F89" s="81">
        <f t="shared" si="9"/>
        <v>211717122</v>
      </c>
      <c r="G89" s="81">
        <v>4929638</v>
      </c>
      <c r="H89" s="190">
        <f t="shared" si="12"/>
        <v>8.8369546922951667E-3</v>
      </c>
      <c r="I89" s="190">
        <f t="shared" si="13"/>
        <v>2.3284078082262991E-2</v>
      </c>
    </row>
    <row r="90" spans="1:10" ht="13">
      <c r="A90" s="188">
        <v>150</v>
      </c>
      <c r="B90" s="189" t="s">
        <v>41</v>
      </c>
      <c r="C90" s="81">
        <v>53036305</v>
      </c>
      <c r="D90" s="81">
        <v>14228430</v>
      </c>
      <c r="E90" s="81">
        <v>21331389</v>
      </c>
      <c r="F90" s="81">
        <f t="shared" si="9"/>
        <v>17476486</v>
      </c>
      <c r="G90" s="81">
        <v>334430</v>
      </c>
      <c r="H90" s="190">
        <f t="shared" si="12"/>
        <v>6.3056806087829834E-3</v>
      </c>
      <c r="I90" s="190">
        <f t="shared" si="13"/>
        <v>1.9135997934596236E-2</v>
      </c>
    </row>
    <row r="91" spans="1:10" ht="13">
      <c r="A91" s="188">
        <v>140</v>
      </c>
      <c r="B91" s="189" t="s">
        <v>119</v>
      </c>
      <c r="C91" s="81">
        <v>152675062</v>
      </c>
      <c r="D91" s="81">
        <v>62022398</v>
      </c>
      <c r="E91" s="81">
        <v>27442294</v>
      </c>
      <c r="F91" s="81">
        <f t="shared" si="9"/>
        <v>63210370</v>
      </c>
      <c r="G91" s="81">
        <v>459763</v>
      </c>
      <c r="H91" s="190">
        <f t="shared" si="12"/>
        <v>3.0113824352008449E-3</v>
      </c>
      <c r="I91" s="190">
        <f t="shared" si="13"/>
        <v>7.2735375540437432E-3</v>
      </c>
    </row>
    <row r="92" spans="1:10" ht="13">
      <c r="A92" s="188">
        <v>165</v>
      </c>
      <c r="B92" s="189" t="s">
        <v>44</v>
      </c>
      <c r="C92" s="81">
        <v>44518412</v>
      </c>
      <c r="D92" s="81">
        <v>19654623</v>
      </c>
      <c r="E92" s="81">
        <v>9215557</v>
      </c>
      <c r="F92" s="81">
        <f t="shared" si="9"/>
        <v>15648232</v>
      </c>
      <c r="G92" s="81">
        <v>710980</v>
      </c>
      <c r="H92" s="190">
        <f t="shared" si="12"/>
        <v>1.5970470824520876E-2</v>
      </c>
      <c r="I92" s="190">
        <f t="shared" si="13"/>
        <v>4.5435164816063564E-2</v>
      </c>
    </row>
    <row r="93" spans="1:10" ht="13">
      <c r="A93" s="188">
        <v>915</v>
      </c>
      <c r="B93" s="189" t="s">
        <v>345</v>
      </c>
      <c r="C93" s="81">
        <v>71494147</v>
      </c>
      <c r="D93" s="81">
        <v>11291538</v>
      </c>
      <c r="E93" s="81">
        <v>41885007</v>
      </c>
      <c r="F93" s="81">
        <f t="shared" si="9"/>
        <v>18317602</v>
      </c>
      <c r="G93" s="81">
        <v>20364</v>
      </c>
      <c r="H93" s="190">
        <f t="shared" si="12"/>
        <v>2.8483450540363813E-4</v>
      </c>
      <c r="I93" s="190">
        <f t="shared" si="13"/>
        <v>1.1117175708916483E-3</v>
      </c>
    </row>
    <row r="94" spans="1:10" ht="13">
      <c r="A94" s="188">
        <v>22</v>
      </c>
      <c r="B94" s="189" t="s">
        <v>346</v>
      </c>
      <c r="C94" s="81">
        <v>303056256</v>
      </c>
      <c r="D94" s="81">
        <v>125857509</v>
      </c>
      <c r="E94" s="81">
        <v>48531875</v>
      </c>
      <c r="F94" s="81">
        <f t="shared" si="9"/>
        <v>128666872</v>
      </c>
      <c r="G94" s="81">
        <v>4752933</v>
      </c>
      <c r="H94" s="190">
        <f t="shared" si="12"/>
        <v>1.5683335703850311E-2</v>
      </c>
      <c r="I94" s="190">
        <f t="shared" si="13"/>
        <v>3.6939834831766175E-2</v>
      </c>
    </row>
    <row r="95" spans="1:10" ht="13">
      <c r="A95" s="188">
        <v>39</v>
      </c>
      <c r="B95" s="189" t="s">
        <v>347</v>
      </c>
      <c r="C95" s="81">
        <v>502926950</v>
      </c>
      <c r="D95" s="81">
        <v>216453755</v>
      </c>
      <c r="E95" s="81">
        <v>110402502</v>
      </c>
      <c r="F95" s="81">
        <f t="shared" si="9"/>
        <v>176070693</v>
      </c>
      <c r="G95" s="81">
        <v>2186506</v>
      </c>
      <c r="H95" s="190">
        <f t="shared" si="12"/>
        <v>4.3475618079325436E-3</v>
      </c>
      <c r="I95" s="190">
        <f t="shared" si="13"/>
        <v>1.2418341535124191E-2</v>
      </c>
    </row>
    <row r="96" spans="1:10" ht="13">
      <c r="A96" s="188">
        <v>147</v>
      </c>
      <c r="B96" s="189" t="s">
        <v>47</v>
      </c>
      <c r="C96" s="81">
        <v>75689086</v>
      </c>
      <c r="D96" s="81">
        <v>28943046</v>
      </c>
      <c r="E96" s="81">
        <v>22237335</v>
      </c>
      <c r="F96" s="81">
        <f t="shared" si="9"/>
        <v>24508705</v>
      </c>
      <c r="G96" s="81">
        <v>1037876</v>
      </c>
      <c r="H96" s="190">
        <f t="shared" si="12"/>
        <v>1.3712360062057031E-2</v>
      </c>
      <c r="I96" s="190">
        <f t="shared" si="13"/>
        <v>4.2347239480829364E-2</v>
      </c>
    </row>
    <row r="97" spans="1:9" ht="13">
      <c r="A97" s="188">
        <v>107</v>
      </c>
      <c r="B97" s="189" t="s">
        <v>48</v>
      </c>
      <c r="C97" s="81">
        <v>37433055</v>
      </c>
      <c r="D97" s="81">
        <v>14991334</v>
      </c>
      <c r="E97" s="81">
        <v>4418391</v>
      </c>
      <c r="F97" s="81">
        <f t="shared" si="9"/>
        <v>18023330</v>
      </c>
      <c r="G97" s="81">
        <v>617097</v>
      </c>
      <c r="H97" s="190">
        <f t="shared" si="12"/>
        <v>1.6485349646188377E-2</v>
      </c>
      <c r="I97" s="190">
        <f t="shared" si="13"/>
        <v>3.4238789391305605E-2</v>
      </c>
    </row>
    <row r="98" spans="1:9" ht="13">
      <c r="A98" s="188">
        <v>46</v>
      </c>
      <c r="B98" s="189" t="s">
        <v>321</v>
      </c>
      <c r="C98" s="81">
        <v>142067798</v>
      </c>
      <c r="D98" s="81">
        <v>45733975</v>
      </c>
      <c r="E98" s="81">
        <v>45682787</v>
      </c>
      <c r="F98" s="81">
        <f t="shared" si="9"/>
        <v>50651036</v>
      </c>
      <c r="G98" s="81">
        <v>1671832</v>
      </c>
      <c r="H98" s="190">
        <f t="shared" si="12"/>
        <v>1.1767846222266358E-2</v>
      </c>
      <c r="I98" s="190">
        <f t="shared" si="13"/>
        <v>3.3006866828943042E-2</v>
      </c>
    </row>
    <row r="99" spans="1:9" ht="13">
      <c r="A99" s="188">
        <v>161</v>
      </c>
      <c r="B99" s="189" t="s">
        <v>233</v>
      </c>
      <c r="C99" s="81">
        <v>2021338025</v>
      </c>
      <c r="D99" s="81">
        <v>858905488</v>
      </c>
      <c r="E99" s="81">
        <v>417247896</v>
      </c>
      <c r="F99" s="81">
        <f t="shared" si="9"/>
        <v>745184641</v>
      </c>
      <c r="G99" s="81">
        <v>41095368</v>
      </c>
      <c r="H99" s="190">
        <f t="shared" si="12"/>
        <v>2.0330774710479213E-2</v>
      </c>
      <c r="I99" s="190">
        <f t="shared" si="13"/>
        <v>5.5147899914915179E-2</v>
      </c>
    </row>
    <row r="100" spans="1:9" ht="13">
      <c r="A100" s="188">
        <v>129</v>
      </c>
      <c r="B100" s="189" t="s">
        <v>50</v>
      </c>
      <c r="C100" s="81">
        <v>9794629</v>
      </c>
      <c r="D100" s="81">
        <v>1511656</v>
      </c>
      <c r="E100" s="81">
        <v>240380</v>
      </c>
      <c r="F100" s="81">
        <f t="shared" si="9"/>
        <v>8042593</v>
      </c>
      <c r="G100" s="81">
        <v>191648</v>
      </c>
      <c r="H100" s="190">
        <f t="shared" si="12"/>
        <v>1.9566642085167289E-2</v>
      </c>
      <c r="I100" s="190">
        <f t="shared" si="13"/>
        <v>2.3829130729355569E-2</v>
      </c>
    </row>
    <row r="101" spans="1:9" ht="13">
      <c r="A101" s="188">
        <v>78</v>
      </c>
      <c r="B101" s="189" t="s">
        <v>51</v>
      </c>
      <c r="C101" s="81">
        <v>250016707</v>
      </c>
      <c r="D101" s="81">
        <v>83492381</v>
      </c>
      <c r="E101" s="81">
        <v>78346930</v>
      </c>
      <c r="F101" s="81">
        <f t="shared" si="9"/>
        <v>88177396</v>
      </c>
      <c r="G101" s="81">
        <v>4264490</v>
      </c>
      <c r="H101" s="190">
        <f t="shared" si="12"/>
        <v>1.7056820126824565E-2</v>
      </c>
      <c r="I101" s="190">
        <f t="shared" si="13"/>
        <v>4.8362621186953628E-2</v>
      </c>
    </row>
    <row r="102" spans="1:9" ht="13">
      <c r="A102" s="188">
        <v>23</v>
      </c>
      <c r="B102" s="189" t="s">
        <v>173</v>
      </c>
      <c r="C102" s="81">
        <v>23481287</v>
      </c>
      <c r="D102" s="81">
        <v>13873235</v>
      </c>
      <c r="E102" s="81">
        <v>8110235</v>
      </c>
      <c r="F102" s="81">
        <f t="shared" si="9"/>
        <v>1497817</v>
      </c>
      <c r="G102" s="81">
        <v>584483</v>
      </c>
      <c r="H102" s="190">
        <f t="shared" si="12"/>
        <v>2.4891438020411744E-2</v>
      </c>
      <c r="I102" s="190">
        <f t="shared" si="13"/>
        <v>0.39022323821935523</v>
      </c>
    </row>
    <row r="103" spans="1:9" ht="13">
      <c r="A103" s="188">
        <v>58</v>
      </c>
      <c r="B103" s="189" t="s">
        <v>305</v>
      </c>
      <c r="C103" s="81">
        <v>1459296235</v>
      </c>
      <c r="D103" s="81">
        <v>698795691</v>
      </c>
      <c r="E103" s="81">
        <v>349528335</v>
      </c>
      <c r="F103" s="81">
        <f t="shared" si="9"/>
        <v>410972209</v>
      </c>
      <c r="G103" s="81">
        <v>23259391</v>
      </c>
      <c r="H103" s="190">
        <f t="shared" si="12"/>
        <v>1.5938772705735103E-2</v>
      </c>
      <c r="I103" s="190">
        <f t="shared" si="13"/>
        <v>5.6596019124008454E-2</v>
      </c>
    </row>
    <row r="104" spans="1:9" ht="13">
      <c r="A104" s="192"/>
      <c r="B104" s="216" t="s">
        <v>54</v>
      </c>
      <c r="C104" s="199">
        <f>SUM(C83:C103)</f>
        <v>7111195560</v>
      </c>
      <c r="D104" s="199">
        <f>SUM(D83:D103)</f>
        <v>3144098766</v>
      </c>
      <c r="E104" s="199">
        <f>SUM(E83:E103)</f>
        <v>1583475879</v>
      </c>
      <c r="F104" s="199">
        <f>SUM(F83:F103)</f>
        <v>2383620915</v>
      </c>
      <c r="G104" s="199">
        <f>SUM(G83:G103)</f>
        <v>102452926</v>
      </c>
      <c r="H104" s="200">
        <f>G104/C104</f>
        <v>1.4407271623394927E-2</v>
      </c>
      <c r="I104" s="200">
        <f>G104/F104</f>
        <v>4.2982055307229927E-2</v>
      </c>
    </row>
    <row r="105" spans="1:9" ht="13">
      <c r="A105" s="373"/>
      <c r="B105" s="381"/>
      <c r="C105" s="381"/>
      <c r="D105" s="381"/>
      <c r="E105" s="381"/>
      <c r="F105" s="381"/>
      <c r="G105" s="381"/>
      <c r="H105" s="381"/>
      <c r="I105" s="381"/>
    </row>
    <row r="106" spans="1:9" ht="14">
      <c r="A106" s="373" t="s">
        <v>0</v>
      </c>
      <c r="B106" s="375" t="s">
        <v>178</v>
      </c>
      <c r="C106" s="375"/>
      <c r="D106" s="375"/>
      <c r="E106" s="375"/>
      <c r="F106" s="375"/>
      <c r="G106" s="375"/>
      <c r="H106" s="375"/>
      <c r="I106" s="375"/>
    </row>
    <row r="107" spans="1:9" ht="14.5" thickBot="1">
      <c r="A107" s="185"/>
      <c r="B107" s="376" t="s">
        <v>330</v>
      </c>
      <c r="C107" s="376"/>
      <c r="D107" s="376"/>
      <c r="E107" s="376"/>
      <c r="F107" s="376"/>
      <c r="G107" s="376"/>
      <c r="H107" s="376"/>
      <c r="I107" s="376"/>
    </row>
    <row r="108" spans="1:9" ht="13.5" thickBot="1">
      <c r="A108" s="180"/>
      <c r="B108" s="377" t="s">
        <v>180</v>
      </c>
      <c r="C108" s="378"/>
      <c r="D108" s="378"/>
      <c r="E108" s="378"/>
      <c r="F108" s="378"/>
      <c r="G108" s="378"/>
      <c r="H108" s="378"/>
      <c r="I108" s="379"/>
    </row>
    <row r="109" spans="1:9" ht="65">
      <c r="A109" s="181" t="s">
        <v>181</v>
      </c>
      <c r="B109" s="182" t="s">
        <v>182</v>
      </c>
      <c r="C109" s="183" t="s">
        <v>183</v>
      </c>
      <c r="D109" s="183" t="s">
        <v>184</v>
      </c>
      <c r="E109" s="183" t="s">
        <v>185</v>
      </c>
      <c r="F109" s="183" t="s">
        <v>186</v>
      </c>
      <c r="G109" s="184" t="s">
        <v>187</v>
      </c>
      <c r="H109" s="183" t="s">
        <v>280</v>
      </c>
      <c r="I109" s="183" t="s">
        <v>189</v>
      </c>
    </row>
    <row r="110" spans="1:9" ht="13">
      <c r="A110" s="185"/>
      <c r="B110" s="204" t="s">
        <v>147</v>
      </c>
      <c r="C110" s="202"/>
      <c r="D110" s="202"/>
      <c r="E110" s="202"/>
      <c r="F110" s="202"/>
      <c r="G110" s="202"/>
      <c r="H110" s="201"/>
      <c r="I110" s="201"/>
    </row>
    <row r="111" spans="1:9" s="249" customFormat="1" ht="13">
      <c r="A111" s="242">
        <v>141</v>
      </c>
      <c r="B111" s="248" t="s">
        <v>348</v>
      </c>
      <c r="C111" s="81">
        <v>27423886</v>
      </c>
      <c r="D111" s="81">
        <v>15008078</v>
      </c>
      <c r="E111" s="81">
        <v>693218</v>
      </c>
      <c r="F111" s="81">
        <f t="shared" ref="F111:F120" si="14">C111-D111-E111</f>
        <v>11722590</v>
      </c>
      <c r="G111" s="81">
        <v>131501</v>
      </c>
      <c r="H111" s="190">
        <f t="shared" ref="H111:H120" si="15">G111/C111</f>
        <v>4.795126409145662E-3</v>
      </c>
      <c r="I111" s="190">
        <f t="shared" ref="I111:I120" si="16">G111/F111</f>
        <v>1.1217742836693939E-2</v>
      </c>
    </row>
    <row r="112" spans="1:9" ht="13">
      <c r="A112" s="188">
        <v>111</v>
      </c>
      <c r="B112" s="189" t="s">
        <v>105</v>
      </c>
      <c r="C112" s="81">
        <v>9920979</v>
      </c>
      <c r="D112" s="81">
        <v>4029202</v>
      </c>
      <c r="E112" s="81">
        <v>2252711</v>
      </c>
      <c r="F112" s="81">
        <f t="shared" si="14"/>
        <v>3639066</v>
      </c>
      <c r="G112" s="81">
        <v>66509</v>
      </c>
      <c r="H112" s="190">
        <f t="shared" si="15"/>
        <v>6.7038746881734152E-3</v>
      </c>
      <c r="I112" s="190">
        <f t="shared" si="16"/>
        <v>1.8276392898617391E-2</v>
      </c>
    </row>
    <row r="113" spans="1:9" s="247" customFormat="1" ht="13">
      <c r="A113" s="240">
        <v>167</v>
      </c>
      <c r="B113" s="222" t="s">
        <v>56</v>
      </c>
      <c r="C113" s="207" t="s">
        <v>349</v>
      </c>
      <c r="D113" s="207"/>
      <c r="E113" s="207"/>
      <c r="F113" s="207"/>
      <c r="G113" s="207"/>
      <c r="H113" s="208"/>
      <c r="I113" s="208"/>
    </row>
    <row r="114" spans="1:9" s="247" customFormat="1" ht="13">
      <c r="A114" s="240">
        <v>82</v>
      </c>
      <c r="B114" s="222" t="s">
        <v>57</v>
      </c>
      <c r="C114" s="207" t="s">
        <v>349</v>
      </c>
      <c r="D114" s="207"/>
      <c r="E114" s="207"/>
      <c r="F114" s="207"/>
      <c r="G114" s="207"/>
      <c r="H114" s="208"/>
      <c r="I114" s="208"/>
    </row>
    <row r="115" spans="1:9" ht="13">
      <c r="A115" s="188">
        <v>926</v>
      </c>
      <c r="B115" s="189" t="s">
        <v>322</v>
      </c>
      <c r="C115" s="81">
        <v>27714895</v>
      </c>
      <c r="D115" s="81">
        <v>4985600</v>
      </c>
      <c r="E115" s="81">
        <v>1915200</v>
      </c>
      <c r="F115" s="81">
        <f t="shared" si="14"/>
        <v>20814095</v>
      </c>
      <c r="G115" s="81">
        <v>116088</v>
      </c>
      <c r="H115" s="190">
        <f t="shared" si="15"/>
        <v>4.1886501825101627E-3</v>
      </c>
      <c r="I115" s="190">
        <f t="shared" si="16"/>
        <v>5.5773743705887762E-3</v>
      </c>
    </row>
    <row r="116" spans="1:9" ht="13">
      <c r="A116" s="188">
        <v>137</v>
      </c>
      <c r="B116" s="209" t="s">
        <v>150</v>
      </c>
      <c r="C116" s="81">
        <v>33329904</v>
      </c>
      <c r="D116" s="81">
        <v>16960581</v>
      </c>
      <c r="E116" s="81">
        <v>7190590</v>
      </c>
      <c r="F116" s="81">
        <f t="shared" si="14"/>
        <v>9178733</v>
      </c>
      <c r="G116" s="81">
        <v>187535</v>
      </c>
      <c r="H116" s="190">
        <f t="shared" si="15"/>
        <v>5.6266288675778965E-3</v>
      </c>
      <c r="I116" s="190">
        <f t="shared" si="16"/>
        <v>2.0431469136317618E-2</v>
      </c>
    </row>
    <row r="117" spans="1:9" ht="13">
      <c r="A117" s="188">
        <v>37</v>
      </c>
      <c r="B117" s="189" t="s">
        <v>307</v>
      </c>
      <c r="C117" s="81">
        <v>1713095608</v>
      </c>
      <c r="D117" s="81">
        <v>838084088</v>
      </c>
      <c r="E117" s="81">
        <v>329548869</v>
      </c>
      <c r="F117" s="81">
        <f t="shared" si="14"/>
        <v>545462651</v>
      </c>
      <c r="G117" s="81">
        <v>21079515</v>
      </c>
      <c r="H117" s="190">
        <f t="shared" si="15"/>
        <v>1.2304926182497107E-2</v>
      </c>
      <c r="I117" s="190">
        <f t="shared" si="16"/>
        <v>3.8645203225839198E-2</v>
      </c>
    </row>
    <row r="118" spans="1:9" ht="13">
      <c r="A118" s="188">
        <v>180</v>
      </c>
      <c r="B118" s="189" t="s">
        <v>308</v>
      </c>
      <c r="C118" s="81">
        <v>748531328</v>
      </c>
      <c r="D118" s="81">
        <v>340618995</v>
      </c>
      <c r="E118" s="81">
        <v>148733283</v>
      </c>
      <c r="F118" s="81">
        <f t="shared" si="14"/>
        <v>259179050</v>
      </c>
      <c r="G118" s="81">
        <v>11961367</v>
      </c>
      <c r="H118" s="190">
        <f t="shared" si="15"/>
        <v>1.5979781410030709E-2</v>
      </c>
      <c r="I118" s="190">
        <f t="shared" si="16"/>
        <v>4.6150979409794117E-2</v>
      </c>
    </row>
    <row r="119" spans="1:9" ht="13">
      <c r="A119" s="188">
        <v>21</v>
      </c>
      <c r="B119" s="189" t="s">
        <v>58</v>
      </c>
      <c r="C119" s="81">
        <v>57107954</v>
      </c>
      <c r="D119" s="81">
        <v>25912987</v>
      </c>
      <c r="E119" s="81">
        <v>15214105</v>
      </c>
      <c r="F119" s="81">
        <f t="shared" si="14"/>
        <v>15980862</v>
      </c>
      <c r="G119" s="81">
        <v>843280</v>
      </c>
      <c r="H119" s="190">
        <f t="shared" si="15"/>
        <v>1.476641940280333E-2</v>
      </c>
      <c r="I119" s="190">
        <f t="shared" si="16"/>
        <v>5.2768117264262719E-2</v>
      </c>
    </row>
    <row r="120" spans="1:9" ht="13">
      <c r="A120" s="188">
        <v>80</v>
      </c>
      <c r="B120" s="189" t="s">
        <v>323</v>
      </c>
      <c r="C120" s="81">
        <v>5776116</v>
      </c>
      <c r="D120" s="81">
        <v>1779425</v>
      </c>
      <c r="E120" s="81">
        <v>1794586</v>
      </c>
      <c r="F120" s="81">
        <f t="shared" si="14"/>
        <v>2202105</v>
      </c>
      <c r="G120" s="81">
        <v>28975</v>
      </c>
      <c r="H120" s="190">
        <f t="shared" si="15"/>
        <v>5.0163466246176498E-3</v>
      </c>
      <c r="I120" s="190">
        <f t="shared" si="16"/>
        <v>1.3157864861121518E-2</v>
      </c>
    </row>
    <row r="121" spans="1:9" s="247" customFormat="1" ht="13">
      <c r="A121" s="240">
        <v>125</v>
      </c>
      <c r="B121" s="222" t="s">
        <v>60</v>
      </c>
      <c r="C121" s="207" t="s">
        <v>349</v>
      </c>
      <c r="D121" s="207"/>
      <c r="E121" s="207"/>
      <c r="F121" s="207"/>
      <c r="G121" s="207"/>
      <c r="H121" s="208"/>
      <c r="I121" s="208"/>
    </row>
    <row r="122" spans="1:9" ht="13">
      <c r="A122" s="188">
        <v>139</v>
      </c>
      <c r="B122" s="189" t="s">
        <v>238</v>
      </c>
      <c r="C122" s="81">
        <v>674123703</v>
      </c>
      <c r="D122" s="81">
        <v>327749702</v>
      </c>
      <c r="E122" s="81">
        <v>160661751</v>
      </c>
      <c r="F122" s="81">
        <f t="shared" ref="F122:F131" si="17">C122-D122-E122</f>
        <v>185712250</v>
      </c>
      <c r="G122" s="81">
        <v>11223155</v>
      </c>
      <c r="H122" s="190">
        <f t="shared" ref="H122:H131" si="18">G122/C122</f>
        <v>1.6648509687546175E-2</v>
      </c>
      <c r="I122" s="190">
        <f t="shared" ref="I122:I131" si="19">G122/F122</f>
        <v>6.0433035515966231E-2</v>
      </c>
    </row>
    <row r="123" spans="1:9" ht="13">
      <c r="A123" s="188">
        <v>193</v>
      </c>
      <c r="B123" s="189" t="s">
        <v>239</v>
      </c>
      <c r="C123" s="81">
        <v>116521670</v>
      </c>
      <c r="D123" s="81">
        <v>58410729</v>
      </c>
      <c r="E123" s="81">
        <v>26523986</v>
      </c>
      <c r="F123" s="81">
        <f t="shared" si="17"/>
        <v>31586955</v>
      </c>
      <c r="G123" s="81">
        <v>2264876</v>
      </c>
      <c r="H123" s="190">
        <f t="shared" si="18"/>
        <v>1.9437380188594963E-2</v>
      </c>
      <c r="I123" s="190">
        <f t="shared" si="19"/>
        <v>7.170289127267887E-2</v>
      </c>
    </row>
    <row r="124" spans="1:9" ht="13">
      <c r="A124" s="188">
        <v>162</v>
      </c>
      <c r="B124" s="189" t="s">
        <v>240</v>
      </c>
      <c r="C124" s="81">
        <v>2680401648</v>
      </c>
      <c r="D124" s="81">
        <v>1178255366</v>
      </c>
      <c r="E124" s="81">
        <v>642007562</v>
      </c>
      <c r="F124" s="81">
        <f t="shared" si="17"/>
        <v>860138720</v>
      </c>
      <c r="G124" s="81">
        <v>30232790</v>
      </c>
      <c r="H124" s="190">
        <f t="shared" si="18"/>
        <v>1.1279201392283281E-2</v>
      </c>
      <c r="I124" s="190">
        <f t="shared" si="19"/>
        <v>3.5148737403659723E-2</v>
      </c>
    </row>
    <row r="125" spans="1:9" ht="13">
      <c r="A125" s="188">
        <v>194</v>
      </c>
      <c r="B125" s="189" t="s">
        <v>241</v>
      </c>
      <c r="C125" s="81">
        <v>36809232</v>
      </c>
      <c r="D125" s="81">
        <v>19363072</v>
      </c>
      <c r="E125" s="81">
        <v>8442441</v>
      </c>
      <c r="F125" s="81">
        <f t="shared" si="17"/>
        <v>9003719</v>
      </c>
      <c r="G125" s="81">
        <v>895834</v>
      </c>
      <c r="H125" s="190">
        <f t="shared" si="18"/>
        <v>2.4337209752162175E-2</v>
      </c>
      <c r="I125" s="190">
        <f t="shared" si="19"/>
        <v>9.9495997154064889E-2</v>
      </c>
    </row>
    <row r="126" spans="1:9" ht="13">
      <c r="A126" s="188">
        <v>50</v>
      </c>
      <c r="B126" s="189" t="s">
        <v>242</v>
      </c>
      <c r="C126" s="81">
        <v>599906993</v>
      </c>
      <c r="D126" s="81">
        <v>307262761</v>
      </c>
      <c r="E126" s="81">
        <v>99995610</v>
      </c>
      <c r="F126" s="81">
        <f t="shared" si="17"/>
        <v>192648622</v>
      </c>
      <c r="G126" s="81">
        <v>11114101</v>
      </c>
      <c r="H126" s="190">
        <f t="shared" si="18"/>
        <v>1.8526373470695648E-2</v>
      </c>
      <c r="I126" s="190">
        <f t="shared" si="19"/>
        <v>5.7691048524603515E-2</v>
      </c>
    </row>
    <row r="127" spans="1:9" ht="13">
      <c r="A127" s="188">
        <v>172</v>
      </c>
      <c r="B127" s="189" t="s">
        <v>89</v>
      </c>
      <c r="C127" s="81">
        <v>132569203</v>
      </c>
      <c r="D127" s="81">
        <v>47569175</v>
      </c>
      <c r="E127" s="81">
        <v>14998525</v>
      </c>
      <c r="F127" s="81">
        <f t="shared" si="17"/>
        <v>70001503</v>
      </c>
      <c r="G127" s="81">
        <v>949959</v>
      </c>
      <c r="H127" s="190">
        <f t="shared" si="18"/>
        <v>7.1657593053493732E-3</v>
      </c>
      <c r="I127" s="190">
        <f t="shared" si="19"/>
        <v>1.3570551478016122E-2</v>
      </c>
    </row>
    <row r="128" spans="1:9" ht="13">
      <c r="A128" s="188">
        <v>157</v>
      </c>
      <c r="B128" s="189" t="s">
        <v>61</v>
      </c>
      <c r="C128" s="81">
        <v>116287797</v>
      </c>
      <c r="D128" s="81">
        <v>58357807</v>
      </c>
      <c r="E128" s="81">
        <v>24815567</v>
      </c>
      <c r="F128" s="81">
        <f t="shared" si="17"/>
        <v>33114423</v>
      </c>
      <c r="G128" s="81">
        <v>1016856</v>
      </c>
      <c r="H128" s="190">
        <f t="shared" si="18"/>
        <v>8.7443053031609156E-3</v>
      </c>
      <c r="I128" s="190">
        <f t="shared" si="19"/>
        <v>3.0707344651603925E-2</v>
      </c>
    </row>
    <row r="129" spans="1:9" ht="13">
      <c r="A129" s="188">
        <v>42</v>
      </c>
      <c r="B129" s="189" t="s">
        <v>243</v>
      </c>
      <c r="C129" s="81">
        <v>38317817</v>
      </c>
      <c r="D129" s="81">
        <v>3738</v>
      </c>
      <c r="E129" s="81">
        <v>18783559</v>
      </c>
      <c r="F129" s="81">
        <f t="shared" si="17"/>
        <v>19530520</v>
      </c>
      <c r="G129" s="81">
        <v>3613369</v>
      </c>
      <c r="H129" s="190">
        <f t="shared" si="18"/>
        <v>9.4299970167924754E-2</v>
      </c>
      <c r="I129" s="190">
        <f t="shared" si="19"/>
        <v>0.18501140778637742</v>
      </c>
    </row>
    <row r="130" spans="1:9" ht="13">
      <c r="A130" s="188">
        <v>108</v>
      </c>
      <c r="B130" s="189" t="s">
        <v>126</v>
      </c>
      <c r="C130" s="81">
        <v>182587520</v>
      </c>
      <c r="D130" s="81">
        <v>108634154</v>
      </c>
      <c r="E130" s="81">
        <v>18506951</v>
      </c>
      <c r="F130" s="81">
        <f t="shared" si="17"/>
        <v>55446415</v>
      </c>
      <c r="G130" s="81">
        <v>2131025</v>
      </c>
      <c r="H130" s="190">
        <f t="shared" si="18"/>
        <v>1.1671252230163376E-2</v>
      </c>
      <c r="I130" s="190">
        <f t="shared" si="19"/>
        <v>3.8433954656942201E-2</v>
      </c>
    </row>
    <row r="131" spans="1:9" ht="13">
      <c r="A131" s="188">
        <v>153</v>
      </c>
      <c r="B131" s="189" t="s">
        <v>117</v>
      </c>
      <c r="C131" s="81">
        <v>48014916</v>
      </c>
      <c r="D131" s="81">
        <v>19108801</v>
      </c>
      <c r="E131" s="81">
        <v>7502287</v>
      </c>
      <c r="F131" s="81">
        <f t="shared" si="17"/>
        <v>21403828</v>
      </c>
      <c r="G131" s="81">
        <v>266442</v>
      </c>
      <c r="H131" s="190">
        <f t="shared" si="18"/>
        <v>5.5491506014505995E-3</v>
      </c>
      <c r="I131" s="190">
        <f t="shared" si="19"/>
        <v>1.244833400829048E-2</v>
      </c>
    </row>
    <row r="132" spans="1:9" ht="13">
      <c r="A132" s="220"/>
      <c r="B132" s="216" t="s">
        <v>63</v>
      </c>
      <c r="C132" s="199">
        <f>SUM(C111:C131)</f>
        <v>7248441169</v>
      </c>
      <c r="D132" s="199">
        <f>SUM(D111:D131)</f>
        <v>3372094261</v>
      </c>
      <c r="E132" s="199">
        <f>SUM(E111:E131)</f>
        <v>1529580801</v>
      </c>
      <c r="F132" s="199">
        <f>SUM(F111:F131)</f>
        <v>2346766107</v>
      </c>
      <c r="G132" s="199">
        <f>SUM(G111:G131)</f>
        <v>98123177</v>
      </c>
      <c r="H132" s="200">
        <f>G132/C132</f>
        <v>1.3537141947106007E-2</v>
      </c>
      <c r="I132" s="200">
        <f>G132/F132</f>
        <v>4.1812082042311516E-2</v>
      </c>
    </row>
    <row r="133" spans="1:9" ht="13">
      <c r="A133" s="220" t="s">
        <v>0</v>
      </c>
      <c r="B133" s="216"/>
      <c r="C133" s="199"/>
      <c r="D133" s="199"/>
      <c r="E133" s="199"/>
      <c r="F133" s="199"/>
      <c r="G133" s="199"/>
      <c r="H133" s="200"/>
      <c r="I133" s="200"/>
    </row>
    <row r="134" spans="1:9" ht="13">
      <c r="A134" s="220"/>
      <c r="B134" s="233" t="s">
        <v>350</v>
      </c>
      <c r="C134" s="199">
        <f>C30+C58+C80+C104+C132</f>
        <v>76298128353</v>
      </c>
      <c r="D134" s="199">
        <f>D30+D58+D80+D104+D132</f>
        <v>32192464609</v>
      </c>
      <c r="E134" s="199">
        <f>E30+E58+E80+E104+E132</f>
        <v>15334850634</v>
      </c>
      <c r="F134" s="199">
        <f>F30+F58+F80+F104+F132</f>
        <v>28770813110</v>
      </c>
      <c r="G134" s="199">
        <f>G30+G58+G80+G104+G132</f>
        <v>1039391268</v>
      </c>
      <c r="H134" s="200">
        <f>G134/C134</f>
        <v>1.3622762319819497E-2</v>
      </c>
      <c r="I134" s="200">
        <f>G134/F134</f>
        <v>3.6126586482838542E-2</v>
      </c>
    </row>
    <row r="135" spans="1:9" ht="13">
      <c r="A135" s="220"/>
      <c r="B135" s="220" t="s">
        <v>285</v>
      </c>
      <c r="C135" s="202"/>
      <c r="D135" s="202"/>
      <c r="E135" s="202"/>
      <c r="F135" s="202"/>
      <c r="G135" s="202"/>
      <c r="H135" s="190"/>
      <c r="I135" s="190"/>
    </row>
    <row r="136" spans="1:9" ht="13">
      <c r="A136" s="245"/>
      <c r="B136" s="245" t="s">
        <v>351</v>
      </c>
      <c r="C136" s="246"/>
      <c r="D136" s="246"/>
      <c r="E136" s="246"/>
      <c r="F136" s="246"/>
      <c r="G136" s="246"/>
      <c r="H136" s="246"/>
      <c r="I136" s="246"/>
    </row>
    <row r="137" spans="1:9" ht="13">
      <c r="A137" s="245"/>
      <c r="B137" s="245"/>
      <c r="C137" s="246"/>
      <c r="D137" s="246"/>
      <c r="E137" s="246"/>
      <c r="F137" s="246"/>
      <c r="G137" s="246"/>
      <c r="H137" s="246"/>
      <c r="I137" s="246"/>
    </row>
    <row r="138" spans="1:9" ht="13">
      <c r="A138" s="245"/>
      <c r="B138" s="245"/>
      <c r="C138" s="246"/>
      <c r="D138" s="246"/>
      <c r="E138" s="246"/>
      <c r="F138" s="246"/>
      <c r="G138" s="246"/>
      <c r="H138" s="246"/>
      <c r="I138" s="246"/>
    </row>
    <row r="139" spans="1:9" ht="13">
      <c r="A139" s="245"/>
      <c r="B139" s="245"/>
      <c r="C139" s="246"/>
      <c r="D139" s="246"/>
      <c r="E139" s="246"/>
      <c r="F139" s="246"/>
      <c r="G139" s="246"/>
      <c r="H139" s="246"/>
      <c r="I139" s="246"/>
    </row>
  </sheetData>
  <mergeCells count="14">
    <mergeCell ref="B108:I108"/>
    <mergeCell ref="B61:I61"/>
    <mergeCell ref="B62:I62"/>
    <mergeCell ref="A105:A106"/>
    <mergeCell ref="B105:I105"/>
    <mergeCell ref="B106:I106"/>
    <mergeCell ref="B107:I107"/>
    <mergeCell ref="A2:A3"/>
    <mergeCell ref="B2:I2"/>
    <mergeCell ref="B3:I3"/>
    <mergeCell ref="B4:I4"/>
    <mergeCell ref="A59:A60"/>
    <mergeCell ref="B59:I59"/>
    <mergeCell ref="B60:I60"/>
  </mergeCells>
  <printOptions gridLines="1" gridLinesSet="0"/>
  <pageMargins left="0.25" right="0.21" top="0.51" bottom="0.53" header="0.5" footer="0.42"/>
  <pageSetup scale="82" fitToHeight="0" orientation="portrait" r:id="rId1"/>
  <headerFooter alignWithMargins="0">
    <oddFooter>&amp;L&amp;"Times New Roman,Italic"&amp;9 21&amp;R&amp;"Times New Roman,Italic"&amp;9Charity Care in Washington Hospitals</oddFooter>
  </headerFooter>
  <rowBreaks count="2" manualBreakCount="2">
    <brk id="58" max="16383" man="1"/>
    <brk id="10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16825-DBC2-43F4-BA63-2720A7694CD8}">
  <sheetPr transitionEvaluation="1">
    <pageSetUpPr fitToPage="1"/>
  </sheetPr>
  <dimension ref="A1:J137"/>
  <sheetViews>
    <sheetView zoomScaleNormal="100" workbookViewId="0">
      <selection activeCell="C51" sqref="C51"/>
    </sheetView>
  </sheetViews>
  <sheetFormatPr defaultColWidth="9.6640625" defaultRowHeight="12" customHeight="1"/>
  <cols>
    <col min="1" max="1" width="6" style="177" customWidth="1"/>
    <col min="2" max="2" width="34.6640625" style="179" customWidth="1"/>
    <col min="3" max="7" width="13.4140625" style="179" customWidth="1"/>
    <col min="8" max="8" width="10.33203125" style="179" customWidth="1"/>
    <col min="9" max="9" width="12.08203125" style="179" customWidth="1"/>
    <col min="10" max="10" width="2.08203125" style="179" customWidth="1"/>
    <col min="11" max="16384" width="9.6640625" style="179"/>
  </cols>
  <sheetData>
    <row r="1" spans="1:9" ht="12" customHeight="1">
      <c r="B1" s="178" t="s">
        <v>295</v>
      </c>
    </row>
    <row r="2" spans="1:9" ht="14">
      <c r="A2" s="373" t="s">
        <v>0</v>
      </c>
      <c r="B2" s="375" t="s">
        <v>178</v>
      </c>
      <c r="C2" s="375"/>
      <c r="D2" s="375"/>
      <c r="E2" s="375"/>
      <c r="F2" s="375"/>
      <c r="G2" s="375"/>
      <c r="H2" s="375"/>
      <c r="I2" s="375"/>
    </row>
    <row r="3" spans="1:9" ht="12" customHeight="1" thickBot="1">
      <c r="A3" s="374"/>
      <c r="B3" s="376" t="s">
        <v>294</v>
      </c>
      <c r="C3" s="376"/>
      <c r="D3" s="376"/>
      <c r="E3" s="376"/>
      <c r="F3" s="376"/>
      <c r="G3" s="376"/>
      <c r="H3" s="376"/>
      <c r="I3" s="376"/>
    </row>
    <row r="4" spans="1:9" ht="13.5" thickBot="1">
      <c r="A4" s="180"/>
      <c r="B4" s="377" t="s">
        <v>180</v>
      </c>
      <c r="C4" s="378"/>
      <c r="D4" s="378"/>
      <c r="E4" s="378"/>
      <c r="F4" s="378"/>
      <c r="G4" s="378"/>
      <c r="H4" s="378"/>
      <c r="I4" s="379"/>
    </row>
    <row r="5" spans="1:9" ht="65">
      <c r="A5" s="181" t="s">
        <v>181</v>
      </c>
      <c r="B5" s="182" t="s">
        <v>182</v>
      </c>
      <c r="C5" s="183" t="s">
        <v>183</v>
      </c>
      <c r="D5" s="183" t="s">
        <v>184</v>
      </c>
      <c r="E5" s="183" t="s">
        <v>185</v>
      </c>
      <c r="F5" s="183" t="s">
        <v>186</v>
      </c>
      <c r="G5" s="184" t="s">
        <v>187</v>
      </c>
      <c r="H5" s="183" t="s">
        <v>280</v>
      </c>
      <c r="I5" s="183" t="s">
        <v>189</v>
      </c>
    </row>
    <row r="6" spans="1:9" ht="13">
      <c r="A6" s="185"/>
      <c r="B6" s="186" t="s">
        <v>311</v>
      </c>
      <c r="C6" s="187"/>
      <c r="D6" s="187"/>
      <c r="E6" s="187"/>
      <c r="F6" s="187"/>
      <c r="G6" s="187"/>
      <c r="H6" s="187"/>
      <c r="I6" s="187"/>
    </row>
    <row r="7" spans="1:9" ht="13">
      <c r="A7" s="188">
        <v>921</v>
      </c>
      <c r="B7" s="189" t="s">
        <v>191</v>
      </c>
      <c r="C7" s="81">
        <v>77077821</v>
      </c>
      <c r="D7" s="81">
        <v>39729349</v>
      </c>
      <c r="E7" s="81">
        <v>25216289</v>
      </c>
      <c r="F7" s="81">
        <f t="shared" ref="F7:F29" si="0">C7-D7-E7</f>
        <v>12132183</v>
      </c>
      <c r="G7" s="81">
        <v>105083</v>
      </c>
      <c r="H7" s="190">
        <f t="shared" ref="H7:H29" si="1">G7/C7</f>
        <v>1.3633364129481554E-3</v>
      </c>
      <c r="I7" s="190">
        <f t="shared" ref="I7:I29" si="2">G7/F7</f>
        <v>8.6615079907713232E-3</v>
      </c>
    </row>
    <row r="8" spans="1:9" ht="13">
      <c r="A8" s="188">
        <v>126</v>
      </c>
      <c r="B8" s="189" t="s">
        <v>192</v>
      </c>
      <c r="C8" s="81">
        <v>914363216</v>
      </c>
      <c r="D8" s="81">
        <v>386637317</v>
      </c>
      <c r="E8" s="81">
        <v>237059628</v>
      </c>
      <c r="F8" s="81">
        <f t="shared" si="0"/>
        <v>290666271</v>
      </c>
      <c r="G8" s="81">
        <v>19291500</v>
      </c>
      <c r="H8" s="190">
        <f t="shared" si="1"/>
        <v>2.1098289675729912E-2</v>
      </c>
      <c r="I8" s="190">
        <f t="shared" si="2"/>
        <v>6.6369929794847099E-2</v>
      </c>
    </row>
    <row r="9" spans="1:9" ht="13">
      <c r="A9" s="188">
        <v>202</v>
      </c>
      <c r="B9" s="189" t="s">
        <v>193</v>
      </c>
      <c r="C9" s="81">
        <v>46361492</v>
      </c>
      <c r="D9" s="81">
        <v>31243108</v>
      </c>
      <c r="E9" s="81">
        <v>4439302</v>
      </c>
      <c r="F9" s="81">
        <f t="shared" si="0"/>
        <v>10679082</v>
      </c>
      <c r="G9" s="81">
        <v>589954</v>
      </c>
      <c r="H9" s="190">
        <f t="shared" si="1"/>
        <v>1.2725086586945907E-2</v>
      </c>
      <c r="I9" s="190">
        <f t="shared" si="2"/>
        <v>5.5243887068195559E-2</v>
      </c>
    </row>
    <row r="10" spans="1:9" ht="13">
      <c r="A10" s="188">
        <v>35</v>
      </c>
      <c r="B10" s="189" t="s">
        <v>194</v>
      </c>
      <c r="C10" s="81">
        <v>212643840</v>
      </c>
      <c r="D10" s="81">
        <v>79430093</v>
      </c>
      <c r="E10" s="81">
        <v>43203200</v>
      </c>
      <c r="F10" s="81">
        <f t="shared" si="0"/>
        <v>90010547</v>
      </c>
      <c r="G10" s="81">
        <v>2092593</v>
      </c>
      <c r="H10" s="190">
        <f t="shared" si="1"/>
        <v>9.8408352670832124E-3</v>
      </c>
      <c r="I10" s="190">
        <f t="shared" si="2"/>
        <v>2.3248308889845987E-2</v>
      </c>
    </row>
    <row r="11" spans="1:9" ht="13">
      <c r="A11" s="188">
        <v>201</v>
      </c>
      <c r="B11" s="189" t="s">
        <v>195</v>
      </c>
      <c r="C11" s="81">
        <v>1193570912</v>
      </c>
      <c r="D11" s="81">
        <v>467851035</v>
      </c>
      <c r="E11" s="81">
        <v>279313787</v>
      </c>
      <c r="F11" s="81">
        <f t="shared" si="0"/>
        <v>446406090</v>
      </c>
      <c r="G11" s="81">
        <v>22822669</v>
      </c>
      <c r="H11" s="190">
        <f t="shared" si="1"/>
        <v>1.9121334786684211E-2</v>
      </c>
      <c r="I11" s="190">
        <f t="shared" si="2"/>
        <v>5.1125353150984119E-2</v>
      </c>
    </row>
    <row r="12" spans="1:9" ht="13">
      <c r="A12" s="188">
        <v>164</v>
      </c>
      <c r="B12" s="189" t="s">
        <v>196</v>
      </c>
      <c r="C12" s="81">
        <v>1865937636</v>
      </c>
      <c r="D12" s="81">
        <v>791978053</v>
      </c>
      <c r="E12" s="81">
        <v>179328330</v>
      </c>
      <c r="F12" s="81">
        <f t="shared" si="0"/>
        <v>894631253</v>
      </c>
      <c r="G12" s="81">
        <v>6527444</v>
      </c>
      <c r="H12" s="190">
        <f t="shared" si="1"/>
        <v>3.498211233893564E-3</v>
      </c>
      <c r="I12" s="190">
        <f t="shared" si="2"/>
        <v>7.2962396273450998E-3</v>
      </c>
    </row>
    <row r="13" spans="1:9" ht="13">
      <c r="A13" s="188">
        <v>148</v>
      </c>
      <c r="B13" s="189" t="s">
        <v>109</v>
      </c>
      <c r="C13" s="81">
        <v>135065098</v>
      </c>
      <c r="D13" s="81">
        <v>60055883</v>
      </c>
      <c r="E13" s="81">
        <v>3328092</v>
      </c>
      <c r="F13" s="81">
        <f t="shared" si="0"/>
        <v>71681123</v>
      </c>
      <c r="G13" s="84">
        <v>0</v>
      </c>
      <c r="H13" s="190">
        <f t="shared" si="1"/>
        <v>0</v>
      </c>
      <c r="I13" s="190">
        <f t="shared" si="2"/>
        <v>0</v>
      </c>
    </row>
    <row r="14" spans="1:9" ht="12.9" customHeight="1">
      <c r="A14" s="188">
        <v>183</v>
      </c>
      <c r="B14" s="189" t="s">
        <v>197</v>
      </c>
      <c r="C14" s="81">
        <v>811370174</v>
      </c>
      <c r="D14" s="81">
        <v>429089053</v>
      </c>
      <c r="E14" s="81">
        <v>196749374</v>
      </c>
      <c r="F14" s="81">
        <f t="shared" si="0"/>
        <v>185531747</v>
      </c>
      <c r="G14" s="81">
        <v>23941239</v>
      </c>
      <c r="H14" s="190">
        <f t="shared" si="1"/>
        <v>2.9507171655042869E-2</v>
      </c>
      <c r="I14" s="190">
        <f t="shared" si="2"/>
        <v>0.12904119853946075</v>
      </c>
    </row>
    <row r="15" spans="1:9" ht="13">
      <c r="A15" s="188">
        <v>212</v>
      </c>
      <c r="B15" s="189" t="s">
        <v>312</v>
      </c>
      <c r="C15" s="81">
        <v>256133101</v>
      </c>
      <c r="D15" s="81">
        <v>59443029</v>
      </c>
      <c r="E15" s="81">
        <v>71378256</v>
      </c>
      <c r="F15" s="81">
        <f t="shared" si="0"/>
        <v>125311816</v>
      </c>
      <c r="G15" s="81">
        <v>8609763</v>
      </c>
      <c r="H15" s="190">
        <f t="shared" si="1"/>
        <v>3.3614409720514805E-2</v>
      </c>
      <c r="I15" s="190">
        <f t="shared" si="2"/>
        <v>6.8706713180184065E-2</v>
      </c>
    </row>
    <row r="16" spans="1:9" ht="13">
      <c r="A16" s="188">
        <v>919</v>
      </c>
      <c r="B16" s="189" t="s">
        <v>155</v>
      </c>
      <c r="C16" s="81">
        <v>23320780</v>
      </c>
      <c r="D16" s="81">
        <v>4768357</v>
      </c>
      <c r="E16" s="81">
        <v>15604045</v>
      </c>
      <c r="F16" s="81">
        <f t="shared" si="0"/>
        <v>2948378</v>
      </c>
      <c r="G16" s="81">
        <v>475824</v>
      </c>
      <c r="H16" s="190">
        <f t="shared" si="1"/>
        <v>2.0403434190451607E-2</v>
      </c>
      <c r="I16" s="190">
        <f t="shared" si="2"/>
        <v>0.16138500558612226</v>
      </c>
    </row>
    <row r="17" spans="1:10" ht="13">
      <c r="A17" s="188">
        <v>131</v>
      </c>
      <c r="B17" s="189" t="s">
        <v>14</v>
      </c>
      <c r="C17" s="81">
        <v>1563834104</v>
      </c>
      <c r="D17" s="81">
        <v>690349044</v>
      </c>
      <c r="E17" s="81">
        <v>102153218</v>
      </c>
      <c r="F17" s="81">
        <f t="shared" si="0"/>
        <v>771331842</v>
      </c>
      <c r="G17" s="81">
        <v>22142173</v>
      </c>
      <c r="H17" s="190">
        <f t="shared" si="1"/>
        <v>1.4158901473861195E-2</v>
      </c>
      <c r="I17" s="190">
        <f t="shared" si="2"/>
        <v>2.8706416349397901E-2</v>
      </c>
    </row>
    <row r="18" spans="1:10" ht="13">
      <c r="A18" s="188">
        <v>3</v>
      </c>
      <c r="B18" s="189" t="s">
        <v>198</v>
      </c>
      <c r="C18" s="81">
        <v>1763411238</v>
      </c>
      <c r="D18" s="81">
        <v>900612253</v>
      </c>
      <c r="E18" s="81">
        <v>222475627</v>
      </c>
      <c r="F18" s="81">
        <f t="shared" si="0"/>
        <v>640323358</v>
      </c>
      <c r="G18" s="81">
        <v>16638144</v>
      </c>
      <c r="H18" s="190">
        <f t="shared" si="1"/>
        <v>9.4352035653750329E-3</v>
      </c>
      <c r="I18" s="190">
        <f t="shared" si="2"/>
        <v>2.598397167950884E-2</v>
      </c>
    </row>
    <row r="19" spans="1:10" ht="13">
      <c r="A19" s="188">
        <v>1</v>
      </c>
      <c r="B19" s="189" t="s">
        <v>199</v>
      </c>
      <c r="C19" s="81">
        <v>4323112340</v>
      </c>
      <c r="D19" s="81">
        <v>1626997749</v>
      </c>
      <c r="E19" s="81">
        <v>676562828</v>
      </c>
      <c r="F19" s="81">
        <f t="shared" si="0"/>
        <v>2019551763</v>
      </c>
      <c r="G19" s="81">
        <v>34328471</v>
      </c>
      <c r="H19" s="190">
        <f t="shared" si="1"/>
        <v>7.9406844653035318E-3</v>
      </c>
      <c r="I19" s="190">
        <f t="shared" si="2"/>
        <v>1.6998064436340967E-2</v>
      </c>
    </row>
    <row r="20" spans="1:10" ht="13">
      <c r="A20" s="188">
        <v>210</v>
      </c>
      <c r="B20" s="189" t="s">
        <v>200</v>
      </c>
      <c r="C20" s="81">
        <v>668756533</v>
      </c>
      <c r="D20" s="81">
        <v>241403179</v>
      </c>
      <c r="E20" s="81">
        <v>68740261</v>
      </c>
      <c r="F20" s="81">
        <f t="shared" si="0"/>
        <v>358613093</v>
      </c>
      <c r="G20" s="81">
        <v>6627502</v>
      </c>
      <c r="H20" s="190">
        <f t="shared" si="1"/>
        <v>9.9101865521514093E-3</v>
      </c>
      <c r="I20" s="190">
        <f t="shared" si="2"/>
        <v>1.8480925904174949E-2</v>
      </c>
    </row>
    <row r="21" spans="1:10" ht="13">
      <c r="A21" s="188">
        <v>204</v>
      </c>
      <c r="B21" s="189" t="s">
        <v>66</v>
      </c>
      <c r="C21" s="81">
        <v>1087661462</v>
      </c>
      <c r="D21" s="81">
        <v>376879945</v>
      </c>
      <c r="E21" s="81">
        <v>111839228</v>
      </c>
      <c r="F21" s="81">
        <f t="shared" si="0"/>
        <v>598942289</v>
      </c>
      <c r="G21" s="81">
        <v>9207934</v>
      </c>
      <c r="H21" s="190">
        <f t="shared" si="1"/>
        <v>8.4658088216791119E-3</v>
      </c>
      <c r="I21" s="190">
        <f t="shared" si="2"/>
        <v>1.5373658145551316E-2</v>
      </c>
    </row>
    <row r="22" spans="1:10" ht="13">
      <c r="A22" s="188">
        <v>14</v>
      </c>
      <c r="B22" s="189" t="s">
        <v>80</v>
      </c>
      <c r="C22" s="81">
        <v>2747120445</v>
      </c>
      <c r="D22" s="81">
        <v>36119981</v>
      </c>
      <c r="E22" s="81">
        <v>1375822321</v>
      </c>
      <c r="F22" s="81">
        <f t="shared" si="0"/>
        <v>1335178143</v>
      </c>
      <c r="G22" s="81">
        <v>33468655</v>
      </c>
      <c r="H22" s="190">
        <f t="shared" si="1"/>
        <v>1.218317713768826E-2</v>
      </c>
      <c r="I22" s="190">
        <f t="shared" si="2"/>
        <v>2.5066808631842619E-2</v>
      </c>
    </row>
    <row r="23" spans="1:10" ht="13">
      <c r="A23" s="188">
        <v>195</v>
      </c>
      <c r="B23" s="189" t="s">
        <v>70</v>
      </c>
      <c r="C23" s="81">
        <v>48170035</v>
      </c>
      <c r="D23" s="81">
        <v>30482399</v>
      </c>
      <c r="E23" s="81">
        <v>4393749</v>
      </c>
      <c r="F23" s="81">
        <f t="shared" si="0"/>
        <v>13293887</v>
      </c>
      <c r="G23" s="81">
        <v>592414</v>
      </c>
      <c r="H23" s="190">
        <f t="shared" si="1"/>
        <v>1.2298392558776426E-2</v>
      </c>
      <c r="I23" s="190">
        <f t="shared" si="2"/>
        <v>4.4562888190639804E-2</v>
      </c>
    </row>
    <row r="24" spans="1:10" ht="13">
      <c r="A24" s="188">
        <v>904</v>
      </c>
      <c r="B24" s="189" t="s">
        <v>201</v>
      </c>
      <c r="C24" s="81">
        <v>150670714</v>
      </c>
      <c r="D24" s="81">
        <v>32913150</v>
      </c>
      <c r="E24" s="81">
        <v>67722600</v>
      </c>
      <c r="F24" s="81">
        <f t="shared" si="0"/>
        <v>50034964</v>
      </c>
      <c r="G24" s="81">
        <v>431920</v>
      </c>
      <c r="H24" s="190">
        <f t="shared" si="1"/>
        <v>2.8666486574159327E-3</v>
      </c>
      <c r="I24" s="190">
        <f t="shared" si="2"/>
        <v>8.6323635608091965E-3</v>
      </c>
    </row>
    <row r="25" spans="1:10" ht="13">
      <c r="A25" s="188">
        <v>29</v>
      </c>
      <c r="B25" s="189" t="s">
        <v>202</v>
      </c>
      <c r="C25" s="81">
        <v>2447286219</v>
      </c>
      <c r="D25" s="81">
        <v>743856616</v>
      </c>
      <c r="E25" s="81">
        <v>803567081</v>
      </c>
      <c r="F25" s="81">
        <f t="shared" si="0"/>
        <v>899862522</v>
      </c>
      <c r="G25" s="81">
        <v>82847101</v>
      </c>
      <c r="H25" s="190">
        <f t="shared" si="1"/>
        <v>3.385264067471954E-2</v>
      </c>
      <c r="I25" s="190">
        <f t="shared" si="2"/>
        <v>9.206639789361068E-2</v>
      </c>
    </row>
    <row r="26" spans="1:10" ht="13">
      <c r="A26" s="188">
        <v>130</v>
      </c>
      <c r="B26" s="189" t="s">
        <v>203</v>
      </c>
      <c r="C26" s="81">
        <v>1198677124</v>
      </c>
      <c r="D26" s="81">
        <v>561660334</v>
      </c>
      <c r="E26" s="81">
        <v>177064649</v>
      </c>
      <c r="F26" s="81">
        <f t="shared" si="0"/>
        <v>459952141</v>
      </c>
      <c r="G26" s="81">
        <v>14032615</v>
      </c>
      <c r="H26" s="190">
        <f t="shared" si="1"/>
        <v>1.1706751316962648E-2</v>
      </c>
      <c r="I26" s="190">
        <f t="shared" si="2"/>
        <v>3.0508858964089482E-2</v>
      </c>
    </row>
    <row r="27" spans="1:10" ht="13">
      <c r="A27" s="188">
        <v>128</v>
      </c>
      <c r="B27" s="189" t="s">
        <v>204</v>
      </c>
      <c r="C27" s="81">
        <v>2883288178</v>
      </c>
      <c r="D27" s="81">
        <v>986020335</v>
      </c>
      <c r="E27" s="81">
        <v>502026076</v>
      </c>
      <c r="F27" s="81">
        <f t="shared" si="0"/>
        <v>1395241767</v>
      </c>
      <c r="G27" s="81">
        <v>28969828</v>
      </c>
      <c r="H27" s="190">
        <f t="shared" si="1"/>
        <v>1.0047496542678225E-2</v>
      </c>
      <c r="I27" s="190">
        <f t="shared" si="2"/>
        <v>2.0763303310715756E-2</v>
      </c>
    </row>
    <row r="28" spans="1:10" ht="13">
      <c r="A28" s="188">
        <v>155</v>
      </c>
      <c r="B28" s="189" t="s">
        <v>205</v>
      </c>
      <c r="C28" s="81">
        <v>2021898198</v>
      </c>
      <c r="D28" s="81">
        <v>750659003</v>
      </c>
      <c r="E28" s="81">
        <v>431061656</v>
      </c>
      <c r="F28" s="81">
        <f t="shared" si="0"/>
        <v>840177539</v>
      </c>
      <c r="G28" s="81">
        <v>25050647</v>
      </c>
      <c r="H28" s="190">
        <f t="shared" si="1"/>
        <v>1.2389667800673316E-2</v>
      </c>
      <c r="I28" s="190">
        <f t="shared" si="2"/>
        <v>2.9815897042208363E-2</v>
      </c>
    </row>
    <row r="29" spans="1:10" ht="13">
      <c r="A29" s="188">
        <v>10</v>
      </c>
      <c r="B29" s="189" t="s">
        <v>19</v>
      </c>
      <c r="C29" s="81">
        <v>2456386857</v>
      </c>
      <c r="D29" s="81">
        <v>1132909002</v>
      </c>
      <c r="E29" s="81">
        <v>181724577</v>
      </c>
      <c r="F29" s="81">
        <f t="shared" si="0"/>
        <v>1141753278</v>
      </c>
      <c r="G29" s="81">
        <v>21387921</v>
      </c>
      <c r="H29" s="190">
        <f t="shared" si="1"/>
        <v>8.7070653952778417E-3</v>
      </c>
      <c r="I29" s="190">
        <f t="shared" si="2"/>
        <v>1.8732524278331872E-2</v>
      </c>
    </row>
    <row r="30" spans="1:10" ht="13">
      <c r="A30" s="192"/>
      <c r="B30" s="195"/>
      <c r="C30" s="196"/>
      <c r="D30" s="196"/>
      <c r="E30" s="196"/>
      <c r="F30" s="196"/>
      <c r="G30" s="90"/>
      <c r="H30" s="197"/>
      <c r="I30" s="197"/>
    </row>
    <row r="31" spans="1:10" ht="13">
      <c r="A31" s="185"/>
      <c r="B31" s="198" t="s">
        <v>20</v>
      </c>
      <c r="C31" s="199">
        <f>SUM(C7:C29)</f>
        <v>28896117517</v>
      </c>
      <c r="D31" s="199">
        <f>SUM(D7:D29)</f>
        <v>10461088267</v>
      </c>
      <c r="E31" s="199">
        <f>SUM(E7:E29)</f>
        <v>5780774174</v>
      </c>
      <c r="F31" s="199">
        <f>SUM(F7:F29)</f>
        <v>12654255076</v>
      </c>
      <c r="G31" s="199">
        <f>SUM(G7:G29)</f>
        <v>380181394</v>
      </c>
      <c r="H31" s="200">
        <f>G31/C31</f>
        <v>1.3156833051233746E-2</v>
      </c>
      <c r="I31" s="200">
        <f>G31/F31</f>
        <v>3.0043759329701693E-2</v>
      </c>
    </row>
    <row r="32" spans="1:10" ht="13">
      <c r="A32" s="192"/>
      <c r="B32" s="201"/>
      <c r="C32" s="202"/>
      <c r="D32" s="202"/>
      <c r="E32" s="202"/>
      <c r="F32" s="202"/>
      <c r="G32" s="202"/>
      <c r="H32" s="190"/>
      <c r="I32" s="190"/>
      <c r="J32" s="203"/>
    </row>
    <row r="33" spans="1:10" ht="13">
      <c r="A33" s="185"/>
      <c r="B33" s="204" t="s">
        <v>313</v>
      </c>
      <c r="C33" s="205"/>
      <c r="D33" s="202"/>
      <c r="E33" s="202"/>
      <c r="F33" s="202"/>
      <c r="G33" s="202"/>
      <c r="H33" s="201"/>
      <c r="I33" s="201"/>
      <c r="J33" s="203"/>
    </row>
    <row r="34" spans="1:10" ht="13">
      <c r="A34" s="188">
        <v>106</v>
      </c>
      <c r="B34" s="189" t="s">
        <v>21</v>
      </c>
      <c r="C34" s="81">
        <v>163998925</v>
      </c>
      <c r="D34" s="81">
        <v>60505716</v>
      </c>
      <c r="E34" s="81">
        <v>40708738</v>
      </c>
      <c r="F34" s="81">
        <f t="shared" ref="F34:F57" si="3">C34-D34-E34</f>
        <v>62784471</v>
      </c>
      <c r="G34" s="81">
        <v>1012324</v>
      </c>
      <c r="H34" s="190">
        <f t="shared" ref="H34:H57" si="4">G34/C34</f>
        <v>6.172747778682086E-3</v>
      </c>
      <c r="I34" s="190">
        <f t="shared" ref="I34:I57" si="5">G34/F34</f>
        <v>1.6123795962221295E-2</v>
      </c>
    </row>
    <row r="35" spans="1:10" ht="13">
      <c r="A35" s="188">
        <v>213</v>
      </c>
      <c r="B35" s="189" t="s">
        <v>314</v>
      </c>
      <c r="C35" s="81">
        <v>12482393</v>
      </c>
      <c r="D35" s="81">
        <v>7763290</v>
      </c>
      <c r="E35" s="81">
        <v>103473</v>
      </c>
      <c r="F35" s="81">
        <f t="shared" si="3"/>
        <v>4615630</v>
      </c>
      <c r="G35" s="84">
        <v>0</v>
      </c>
      <c r="H35" s="190">
        <f t="shared" si="4"/>
        <v>0</v>
      </c>
      <c r="I35" s="190">
        <f t="shared" si="5"/>
        <v>0</v>
      </c>
    </row>
    <row r="36" spans="1:10" ht="13">
      <c r="A36" s="188">
        <v>142</v>
      </c>
      <c r="B36" s="189" t="s">
        <v>315</v>
      </c>
      <c r="C36" s="81">
        <v>2118510698</v>
      </c>
      <c r="D36" s="81">
        <v>1097975501</v>
      </c>
      <c r="E36" s="81">
        <v>364264076</v>
      </c>
      <c r="F36" s="81">
        <f t="shared" si="3"/>
        <v>656271121</v>
      </c>
      <c r="G36" s="81">
        <v>14138591</v>
      </c>
      <c r="H36" s="190">
        <f t="shared" si="4"/>
        <v>6.6738350735484463E-3</v>
      </c>
      <c r="I36" s="190">
        <f t="shared" si="5"/>
        <v>2.1543826244336598E-2</v>
      </c>
    </row>
    <row r="37" spans="1:10" ht="13">
      <c r="A37" s="188">
        <v>209</v>
      </c>
      <c r="B37" s="189" t="s">
        <v>208</v>
      </c>
      <c r="C37" s="81">
        <v>751598146</v>
      </c>
      <c r="D37" s="81">
        <v>369382650</v>
      </c>
      <c r="E37" s="81">
        <v>116533256</v>
      </c>
      <c r="F37" s="81">
        <f t="shared" si="3"/>
        <v>265682240</v>
      </c>
      <c r="G37" s="81">
        <v>6672216</v>
      </c>
      <c r="H37" s="190">
        <f t="shared" si="4"/>
        <v>8.8773715522177457E-3</v>
      </c>
      <c r="I37" s="190">
        <f t="shared" si="5"/>
        <v>2.5113519066987691E-2</v>
      </c>
    </row>
    <row r="38" spans="1:10" ht="13">
      <c r="A38" s="188">
        <v>132</v>
      </c>
      <c r="B38" s="189" t="s">
        <v>209</v>
      </c>
      <c r="C38" s="81">
        <v>849024088</v>
      </c>
      <c r="D38" s="81">
        <v>365467618</v>
      </c>
      <c r="E38" s="81">
        <v>244560597</v>
      </c>
      <c r="F38" s="81">
        <f t="shared" si="3"/>
        <v>238995873</v>
      </c>
      <c r="G38" s="81">
        <v>16692825</v>
      </c>
      <c r="H38" s="190">
        <f t="shared" si="4"/>
        <v>1.966119128530544E-2</v>
      </c>
      <c r="I38" s="190">
        <f t="shared" si="5"/>
        <v>6.9845662146643006E-2</v>
      </c>
    </row>
    <row r="39" spans="1:10" ht="13">
      <c r="A39" s="188">
        <v>32</v>
      </c>
      <c r="B39" s="189" t="s">
        <v>210</v>
      </c>
      <c r="C39" s="81">
        <v>2830178357</v>
      </c>
      <c r="D39" s="81">
        <v>1301864010</v>
      </c>
      <c r="E39" s="81">
        <v>620874085</v>
      </c>
      <c r="F39" s="81">
        <f t="shared" si="3"/>
        <v>907440262</v>
      </c>
      <c r="G39" s="81">
        <v>32458675</v>
      </c>
      <c r="H39" s="190">
        <f t="shared" si="4"/>
        <v>1.1468773662168176E-2</v>
      </c>
      <c r="I39" s="190">
        <f t="shared" si="5"/>
        <v>3.576948958431822E-2</v>
      </c>
    </row>
    <row r="40" spans="1:10" ht="13">
      <c r="A40" s="188">
        <v>104</v>
      </c>
      <c r="B40" s="189" t="s">
        <v>211</v>
      </c>
      <c r="C40" s="81">
        <v>136451584</v>
      </c>
      <c r="D40" s="81">
        <v>45409580</v>
      </c>
      <c r="E40" s="81">
        <v>31401911</v>
      </c>
      <c r="F40" s="81">
        <f t="shared" si="3"/>
        <v>59640093</v>
      </c>
      <c r="G40" s="81">
        <v>585094</v>
      </c>
      <c r="H40" s="190">
        <f t="shared" si="4"/>
        <v>4.2879238397115277E-3</v>
      </c>
      <c r="I40" s="190">
        <f t="shared" si="5"/>
        <v>9.8104139441901935E-3</v>
      </c>
    </row>
    <row r="41" spans="1:10" ht="13">
      <c r="A41" s="188">
        <v>54</v>
      </c>
      <c r="B41" s="189" t="s">
        <v>130</v>
      </c>
      <c r="C41" s="81">
        <v>46367166</v>
      </c>
      <c r="D41" s="81">
        <v>16474343</v>
      </c>
      <c r="E41" s="81">
        <v>13958854</v>
      </c>
      <c r="F41" s="81">
        <f t="shared" si="3"/>
        <v>15933969</v>
      </c>
      <c r="G41" s="81">
        <v>649026</v>
      </c>
      <c r="H41" s="190">
        <f t="shared" si="4"/>
        <v>1.3997534375941803E-2</v>
      </c>
      <c r="I41" s="190">
        <f t="shared" si="5"/>
        <v>4.0732224344104097E-2</v>
      </c>
    </row>
    <row r="42" spans="1:10" ht="13">
      <c r="A42" s="188">
        <v>134</v>
      </c>
      <c r="B42" s="189" t="s">
        <v>23</v>
      </c>
      <c r="C42" s="81">
        <v>230662942</v>
      </c>
      <c r="D42" s="81">
        <v>110905895</v>
      </c>
      <c r="E42" s="81">
        <v>20648412</v>
      </c>
      <c r="F42" s="81">
        <f t="shared" si="3"/>
        <v>99108635</v>
      </c>
      <c r="G42" s="81">
        <v>503872</v>
      </c>
      <c r="H42" s="190">
        <f t="shared" si="4"/>
        <v>2.1844514581800486E-3</v>
      </c>
      <c r="I42" s="190">
        <f t="shared" si="5"/>
        <v>5.0840373293406776E-3</v>
      </c>
    </row>
    <row r="43" spans="1:10" ht="13">
      <c r="A43" s="188">
        <v>85</v>
      </c>
      <c r="B43" s="189" t="s">
        <v>101</v>
      </c>
      <c r="C43" s="81">
        <v>227367408</v>
      </c>
      <c r="D43" s="81">
        <v>133345362</v>
      </c>
      <c r="E43" s="81">
        <v>35816624</v>
      </c>
      <c r="F43" s="81">
        <f t="shared" si="3"/>
        <v>58205422</v>
      </c>
      <c r="G43" s="81">
        <v>2363239</v>
      </c>
      <c r="H43" s="190">
        <f t="shared" si="4"/>
        <v>1.0393921542176353E-2</v>
      </c>
      <c r="I43" s="190">
        <f t="shared" si="5"/>
        <v>4.0601698584025382E-2</v>
      </c>
    </row>
    <row r="44" spans="1:10" ht="13">
      <c r="A44" s="188">
        <v>81</v>
      </c>
      <c r="B44" s="189" t="s">
        <v>212</v>
      </c>
      <c r="C44" s="81">
        <v>1932854814</v>
      </c>
      <c r="D44" s="81">
        <v>872709888</v>
      </c>
      <c r="E44" s="81">
        <v>379380259</v>
      </c>
      <c r="F44" s="81">
        <f t="shared" si="3"/>
        <v>680764667</v>
      </c>
      <c r="G44" s="81">
        <v>42916045</v>
      </c>
      <c r="H44" s="190">
        <f t="shared" si="4"/>
        <v>2.2203449886226169E-2</v>
      </c>
      <c r="I44" s="190">
        <f t="shared" si="5"/>
        <v>6.3040940695589895E-2</v>
      </c>
    </row>
    <row r="45" spans="1:10" ht="13">
      <c r="A45" s="188">
        <v>175</v>
      </c>
      <c r="B45" s="189" t="s">
        <v>213</v>
      </c>
      <c r="C45" s="81">
        <v>832747807</v>
      </c>
      <c r="D45" s="81">
        <v>555632</v>
      </c>
      <c r="E45" s="81">
        <v>483984670</v>
      </c>
      <c r="F45" s="81">
        <f t="shared" si="3"/>
        <v>348207505</v>
      </c>
      <c r="G45" s="81">
        <v>8802487</v>
      </c>
      <c r="H45" s="190">
        <f t="shared" si="4"/>
        <v>1.057041150514852E-2</v>
      </c>
      <c r="I45" s="190">
        <f t="shared" si="5"/>
        <v>2.5279429287430207E-2</v>
      </c>
    </row>
    <row r="46" spans="1:10" ht="13">
      <c r="A46" s="188">
        <v>176</v>
      </c>
      <c r="B46" s="189" t="s">
        <v>214</v>
      </c>
      <c r="C46" s="81">
        <v>3347564929</v>
      </c>
      <c r="D46" s="81">
        <v>1329394971</v>
      </c>
      <c r="E46" s="81">
        <v>855345003</v>
      </c>
      <c r="F46" s="81">
        <f t="shared" si="3"/>
        <v>1162824955</v>
      </c>
      <c r="G46" s="81">
        <v>77586074</v>
      </c>
      <c r="H46" s="190">
        <f t="shared" si="4"/>
        <v>2.3176869051252987E-2</v>
      </c>
      <c r="I46" s="190">
        <f t="shared" si="5"/>
        <v>6.6722057921434957E-2</v>
      </c>
    </row>
    <row r="47" spans="1:10" ht="13">
      <c r="A47" s="188">
        <v>38</v>
      </c>
      <c r="B47" s="189" t="s">
        <v>113</v>
      </c>
      <c r="C47" s="81">
        <v>403824450</v>
      </c>
      <c r="D47" s="81">
        <v>236656358</v>
      </c>
      <c r="E47" s="81">
        <v>66484223</v>
      </c>
      <c r="F47" s="81">
        <f t="shared" si="3"/>
        <v>100683869</v>
      </c>
      <c r="G47" s="81">
        <v>2649178</v>
      </c>
      <c r="H47" s="190">
        <f t="shared" si="4"/>
        <v>6.5602218984016445E-3</v>
      </c>
      <c r="I47" s="190">
        <f t="shared" si="5"/>
        <v>2.6311841472838118E-2</v>
      </c>
    </row>
    <row r="48" spans="1:10" ht="13">
      <c r="A48" s="188">
        <v>211</v>
      </c>
      <c r="B48" s="189" t="s">
        <v>215</v>
      </c>
      <c r="C48" s="81">
        <v>27601115</v>
      </c>
      <c r="D48" s="81">
        <v>14690315</v>
      </c>
      <c r="E48" s="81">
        <v>3897481</v>
      </c>
      <c r="F48" s="81">
        <f t="shared" si="3"/>
        <v>9013319</v>
      </c>
      <c r="G48" s="81">
        <v>426526</v>
      </c>
      <c r="H48" s="190">
        <f t="shared" si="4"/>
        <v>1.5453216292167907E-2</v>
      </c>
      <c r="I48" s="190">
        <f t="shared" si="5"/>
        <v>4.7321746850411045E-2</v>
      </c>
    </row>
    <row r="49" spans="1:9" ht="13">
      <c r="A49" s="188">
        <v>145</v>
      </c>
      <c r="B49" s="189" t="s">
        <v>216</v>
      </c>
      <c r="C49" s="81">
        <v>1517451564</v>
      </c>
      <c r="D49" s="81">
        <v>790652299</v>
      </c>
      <c r="E49" s="81">
        <v>285541082</v>
      </c>
      <c r="F49" s="81">
        <f t="shared" si="3"/>
        <v>441258183</v>
      </c>
      <c r="G49" s="81">
        <v>22941742</v>
      </c>
      <c r="H49" s="190">
        <f t="shared" si="4"/>
        <v>1.5118599198992291E-2</v>
      </c>
      <c r="I49" s="190">
        <f t="shared" si="5"/>
        <v>5.1991652243194776E-2</v>
      </c>
    </row>
    <row r="50" spans="1:9" ht="13">
      <c r="A50" s="188">
        <v>206</v>
      </c>
      <c r="B50" s="189" t="s">
        <v>217</v>
      </c>
      <c r="C50" s="81">
        <v>121850321</v>
      </c>
      <c r="D50" s="81">
        <v>61758319</v>
      </c>
      <c r="E50" s="81">
        <v>24927766</v>
      </c>
      <c r="F50" s="81">
        <f t="shared" si="3"/>
        <v>35164236</v>
      </c>
      <c r="G50" s="81">
        <v>2212816</v>
      </c>
      <c r="H50" s="190">
        <f t="shared" si="4"/>
        <v>1.8160116295467123E-2</v>
      </c>
      <c r="I50" s="190">
        <f t="shared" si="5"/>
        <v>6.2928027214923715E-2</v>
      </c>
    </row>
    <row r="51" spans="1:9" ht="13">
      <c r="A51" s="188">
        <v>84</v>
      </c>
      <c r="B51" s="189" t="s">
        <v>218</v>
      </c>
      <c r="C51" s="81">
        <v>2348409228</v>
      </c>
      <c r="D51" s="81">
        <v>1115558736</v>
      </c>
      <c r="E51" s="81">
        <v>406068036</v>
      </c>
      <c r="F51" s="81">
        <f t="shared" si="3"/>
        <v>826782456</v>
      </c>
      <c r="G51" s="81">
        <v>38394081</v>
      </c>
      <c r="H51" s="190">
        <f t="shared" si="4"/>
        <v>1.6348973825442658E-2</v>
      </c>
      <c r="I51" s="190">
        <f t="shared" si="5"/>
        <v>4.643794836401318E-2</v>
      </c>
    </row>
    <row r="52" spans="1:9" ht="13">
      <c r="A52" s="188">
        <v>138</v>
      </c>
      <c r="B52" s="189" t="s">
        <v>219</v>
      </c>
      <c r="C52" s="81">
        <v>889789246</v>
      </c>
      <c r="D52" s="81">
        <v>398540692</v>
      </c>
      <c r="E52" s="81">
        <v>164089617</v>
      </c>
      <c r="F52" s="81">
        <f t="shared" si="3"/>
        <v>327158937</v>
      </c>
      <c r="G52" s="81">
        <v>14264017</v>
      </c>
      <c r="H52" s="190">
        <f t="shared" si="4"/>
        <v>1.60307815183462E-2</v>
      </c>
      <c r="I52" s="190">
        <f t="shared" si="5"/>
        <v>4.3599655662165206E-2</v>
      </c>
    </row>
    <row r="53" spans="1:9" ht="13">
      <c r="A53" s="188">
        <v>207</v>
      </c>
      <c r="B53" s="189" t="s">
        <v>297</v>
      </c>
      <c r="C53" s="81">
        <v>1208604028</v>
      </c>
      <c r="D53" s="81">
        <v>619871701</v>
      </c>
      <c r="E53" s="81">
        <v>247364747</v>
      </c>
      <c r="F53" s="81">
        <f t="shared" si="3"/>
        <v>341367580</v>
      </c>
      <c r="G53" s="81">
        <v>7159337</v>
      </c>
      <c r="H53" s="190">
        <f t="shared" si="4"/>
        <v>5.9236415187588634E-3</v>
      </c>
      <c r="I53" s="190">
        <f t="shared" si="5"/>
        <v>2.0972515902066623E-2</v>
      </c>
    </row>
    <row r="54" spans="1:9" ht="13">
      <c r="A54" s="188">
        <v>924</v>
      </c>
      <c r="B54" s="189" t="s">
        <v>298</v>
      </c>
      <c r="C54" s="81">
        <v>79031405</v>
      </c>
      <c r="D54" s="81">
        <v>18786800</v>
      </c>
      <c r="E54" s="81">
        <v>34698850</v>
      </c>
      <c r="F54" s="81">
        <f t="shared" si="3"/>
        <v>25545755</v>
      </c>
      <c r="G54" s="81">
        <v>1021867</v>
      </c>
      <c r="H54" s="190">
        <f t="shared" si="4"/>
        <v>1.2929885277884152E-2</v>
      </c>
      <c r="I54" s="190">
        <f t="shared" si="5"/>
        <v>4.0001440552451868E-2</v>
      </c>
    </row>
    <row r="55" spans="1:9" ht="13">
      <c r="A55" s="188">
        <v>922</v>
      </c>
      <c r="B55" s="189" t="s">
        <v>220</v>
      </c>
      <c r="C55" s="81">
        <v>30278289</v>
      </c>
      <c r="D55" s="81">
        <v>8198400</v>
      </c>
      <c r="E55" s="81">
        <v>14789600</v>
      </c>
      <c r="F55" s="81">
        <f t="shared" si="3"/>
        <v>7290289</v>
      </c>
      <c r="G55" s="81">
        <v>25985</v>
      </c>
      <c r="H55" s="190">
        <f t="shared" si="4"/>
        <v>8.5820569319488302E-4</v>
      </c>
      <c r="I55" s="190">
        <f t="shared" si="5"/>
        <v>3.5643305772926149E-3</v>
      </c>
    </row>
    <row r="56" spans="1:9" ht="13">
      <c r="A56" s="188">
        <v>923</v>
      </c>
      <c r="B56" s="189" t="s">
        <v>290</v>
      </c>
      <c r="C56" s="81">
        <v>26236005</v>
      </c>
      <c r="D56" s="81">
        <v>17138800</v>
      </c>
      <c r="E56" s="81">
        <v>4911200</v>
      </c>
      <c r="F56" s="81">
        <f t="shared" si="3"/>
        <v>4186005</v>
      </c>
      <c r="G56" s="84">
        <v>-3832</v>
      </c>
      <c r="H56" s="190">
        <f t="shared" si="4"/>
        <v>-1.460588225989437E-4</v>
      </c>
      <c r="I56" s="190">
        <f t="shared" si="5"/>
        <v>-9.1543130024928298E-4</v>
      </c>
    </row>
    <row r="57" spans="1:9" ht="13">
      <c r="A57" s="188">
        <v>156</v>
      </c>
      <c r="B57" s="189" t="s">
        <v>316</v>
      </c>
      <c r="C57" s="81">
        <v>290319039</v>
      </c>
      <c r="D57" s="81">
        <v>133039032</v>
      </c>
      <c r="E57" s="81">
        <v>37601133</v>
      </c>
      <c r="F57" s="81">
        <f t="shared" si="3"/>
        <v>119678874</v>
      </c>
      <c r="G57" s="81">
        <v>338747</v>
      </c>
      <c r="H57" s="190">
        <f t="shared" si="4"/>
        <v>1.1668094561307777E-3</v>
      </c>
      <c r="I57" s="190">
        <f t="shared" si="5"/>
        <v>2.8304661355687552E-3</v>
      </c>
    </row>
    <row r="58" spans="1:9" ht="13">
      <c r="A58" s="191"/>
      <c r="B58" s="195"/>
      <c r="C58" s="196"/>
      <c r="D58" s="196"/>
      <c r="E58" s="196"/>
      <c r="F58" s="196"/>
      <c r="G58" s="196"/>
      <c r="H58" s="197"/>
      <c r="I58" s="197"/>
    </row>
    <row r="59" spans="1:9" ht="13">
      <c r="A59" s="239"/>
      <c r="B59" s="198" t="s">
        <v>29</v>
      </c>
      <c r="C59" s="199">
        <f>SUM(C34:C57)</f>
        <v>20423203947</v>
      </c>
      <c r="D59" s="199">
        <f t="shared" ref="D59:G59" si="6">SUM(D34:D57)</f>
        <v>9126645908</v>
      </c>
      <c r="E59" s="199">
        <f t="shared" si="6"/>
        <v>4497953693</v>
      </c>
      <c r="F59" s="199">
        <f t="shared" si="6"/>
        <v>6798604346</v>
      </c>
      <c r="G59" s="199">
        <f t="shared" si="6"/>
        <v>293810932</v>
      </c>
      <c r="H59" s="200">
        <f>G59/C59</f>
        <v>1.4386133182749634E-2</v>
      </c>
      <c r="I59" s="200">
        <f>G59/F59</f>
        <v>4.3216359865516432E-2</v>
      </c>
    </row>
    <row r="60" spans="1:9" ht="13">
      <c r="A60" s="373"/>
      <c r="B60" s="380"/>
      <c r="C60" s="381"/>
      <c r="D60" s="381"/>
      <c r="E60" s="381"/>
      <c r="F60" s="381"/>
      <c r="G60" s="381"/>
      <c r="H60" s="381"/>
      <c r="I60" s="381"/>
    </row>
    <row r="61" spans="1:9" ht="14">
      <c r="A61" s="373"/>
      <c r="B61" s="375" t="s">
        <v>178</v>
      </c>
      <c r="C61" s="375"/>
      <c r="D61" s="375"/>
      <c r="E61" s="375"/>
      <c r="F61" s="375"/>
      <c r="G61" s="375"/>
      <c r="H61" s="375"/>
      <c r="I61" s="375"/>
    </row>
    <row r="62" spans="1:9" ht="14.5" thickBot="1">
      <c r="A62" s="185"/>
      <c r="B62" s="382" t="s">
        <v>294</v>
      </c>
      <c r="C62" s="383"/>
      <c r="D62" s="383"/>
      <c r="E62" s="383"/>
      <c r="F62" s="383"/>
      <c r="G62" s="383"/>
      <c r="H62" s="383"/>
      <c r="I62" s="384"/>
    </row>
    <row r="63" spans="1:9" ht="13.5" thickBot="1">
      <c r="A63" s="180"/>
      <c r="B63" s="377" t="s">
        <v>180</v>
      </c>
      <c r="C63" s="378"/>
      <c r="D63" s="378"/>
      <c r="E63" s="378"/>
      <c r="F63" s="378"/>
      <c r="G63" s="378"/>
      <c r="H63" s="378"/>
      <c r="I63" s="379"/>
    </row>
    <row r="64" spans="1:9" ht="65">
      <c r="A64" s="181" t="s">
        <v>181</v>
      </c>
      <c r="B64" s="182" t="s">
        <v>182</v>
      </c>
      <c r="C64" s="183" t="s">
        <v>183</v>
      </c>
      <c r="D64" s="183" t="s">
        <v>184</v>
      </c>
      <c r="E64" s="183" t="s">
        <v>185</v>
      </c>
      <c r="F64" s="183" t="s">
        <v>186</v>
      </c>
      <c r="G64" s="184" t="s">
        <v>187</v>
      </c>
      <c r="H64" s="183" t="s">
        <v>280</v>
      </c>
      <c r="I64" s="183" t="s">
        <v>189</v>
      </c>
    </row>
    <row r="65" spans="1:10" ht="13">
      <c r="A65" s="185"/>
      <c r="B65" s="214" t="s">
        <v>79</v>
      </c>
      <c r="C65" s="202"/>
      <c r="D65" s="202"/>
      <c r="E65" s="202"/>
      <c r="F65" s="202"/>
      <c r="G65" s="202"/>
      <c r="H65" s="201"/>
      <c r="I65" s="201"/>
      <c r="J65" s="203"/>
    </row>
    <row r="66" spans="1:10" ht="13">
      <c r="A66" s="188">
        <v>173</v>
      </c>
      <c r="B66" s="189" t="s">
        <v>317</v>
      </c>
      <c r="C66" s="81">
        <v>43018331</v>
      </c>
      <c r="D66" s="81">
        <v>22812530</v>
      </c>
      <c r="E66" s="81">
        <v>10869070</v>
      </c>
      <c r="F66" s="81">
        <f>C66-D66-E66</f>
        <v>9336731</v>
      </c>
      <c r="G66" s="81">
        <v>154969</v>
      </c>
      <c r="H66" s="190">
        <f>G66/C66</f>
        <v>3.6023945233951546E-3</v>
      </c>
      <c r="I66" s="190">
        <f>G66/F66</f>
        <v>1.6597779244148729E-2</v>
      </c>
    </row>
    <row r="67" spans="1:10" ht="13">
      <c r="A67" s="188">
        <v>63</v>
      </c>
      <c r="B67" s="189" t="s">
        <v>31</v>
      </c>
      <c r="C67" s="81">
        <v>368795636</v>
      </c>
      <c r="D67" s="81">
        <v>184758572</v>
      </c>
      <c r="E67" s="81">
        <v>97135115</v>
      </c>
      <c r="F67" s="81">
        <f t="shared" ref="F67:F77" si="7">C67-D67-E67</f>
        <v>86901949</v>
      </c>
      <c r="G67" s="81">
        <v>745536</v>
      </c>
      <c r="H67" s="190">
        <f t="shared" ref="H67:H77" si="8">G67/C67</f>
        <v>2.0215423590316021E-3</v>
      </c>
      <c r="I67" s="190">
        <f t="shared" ref="I67:I79" si="9">G67/F67</f>
        <v>8.579048094767127E-3</v>
      </c>
    </row>
    <row r="68" spans="1:10" ht="13">
      <c r="A68" s="188">
        <v>8</v>
      </c>
      <c r="B68" s="189" t="s">
        <v>97</v>
      </c>
      <c r="C68" s="81">
        <v>42517945</v>
      </c>
      <c r="D68" s="81">
        <v>19845556</v>
      </c>
      <c r="E68" s="81">
        <v>11854450</v>
      </c>
      <c r="F68" s="81">
        <f t="shared" si="7"/>
        <v>10817939</v>
      </c>
      <c r="G68" s="81">
        <v>735317</v>
      </c>
      <c r="H68" s="190">
        <f t="shared" si="8"/>
        <v>1.7294274217627404E-2</v>
      </c>
      <c r="I68" s="190">
        <f t="shared" si="9"/>
        <v>6.7972004648944678E-2</v>
      </c>
    </row>
    <row r="69" spans="1:10" ht="13">
      <c r="A69" s="188">
        <v>208</v>
      </c>
      <c r="B69" s="189" t="s">
        <v>222</v>
      </c>
      <c r="C69" s="81">
        <v>1012056136</v>
      </c>
      <c r="D69" s="81">
        <v>432483966</v>
      </c>
      <c r="E69" s="81">
        <v>216347821</v>
      </c>
      <c r="F69" s="81">
        <f t="shared" si="7"/>
        <v>363224349</v>
      </c>
      <c r="G69" s="81">
        <v>20278012</v>
      </c>
      <c r="H69" s="190">
        <f t="shared" si="8"/>
        <v>2.0036449835822149E-2</v>
      </c>
      <c r="I69" s="190">
        <f t="shared" si="9"/>
        <v>5.582778813102092E-2</v>
      </c>
    </row>
    <row r="70" spans="1:10" ht="13">
      <c r="A70" s="188">
        <v>197</v>
      </c>
      <c r="B70" s="189" t="s">
        <v>325</v>
      </c>
      <c r="C70" s="81">
        <v>596392509</v>
      </c>
      <c r="D70" s="81">
        <v>229580603</v>
      </c>
      <c r="E70" s="81">
        <v>8105346</v>
      </c>
      <c r="F70" s="81">
        <f>C70-D70-E70</f>
        <v>358706560</v>
      </c>
      <c r="G70" s="81">
        <v>5771094</v>
      </c>
      <c r="H70" s="190">
        <f>G70/C70</f>
        <v>9.6766708382650061E-3</v>
      </c>
      <c r="I70" s="190">
        <f>G70/F70</f>
        <v>1.6088621295356292E-2</v>
      </c>
    </row>
    <row r="71" spans="1:10" ht="13">
      <c r="A71" s="188">
        <v>152</v>
      </c>
      <c r="B71" s="189" t="s">
        <v>32</v>
      </c>
      <c r="C71" s="81">
        <v>222882635</v>
      </c>
      <c r="D71" s="81">
        <v>100273094</v>
      </c>
      <c r="E71" s="81">
        <v>64134251</v>
      </c>
      <c r="F71" s="81">
        <f t="shared" si="7"/>
        <v>58475290</v>
      </c>
      <c r="G71" s="81">
        <v>3476258</v>
      </c>
      <c r="H71" s="190">
        <f t="shared" si="8"/>
        <v>1.5596809504697393E-2</v>
      </c>
      <c r="I71" s="190">
        <f t="shared" si="9"/>
        <v>5.9448324240888757E-2</v>
      </c>
    </row>
    <row r="72" spans="1:10" ht="13">
      <c r="A72" s="188">
        <v>79</v>
      </c>
      <c r="B72" s="189" t="s">
        <v>133</v>
      </c>
      <c r="C72" s="81">
        <v>48566738</v>
      </c>
      <c r="D72" s="81">
        <v>26954367</v>
      </c>
      <c r="E72" s="81">
        <v>216967</v>
      </c>
      <c r="F72" s="81">
        <f>C72-D72-E72</f>
        <v>21395404</v>
      </c>
      <c r="G72" s="81">
        <v>99125</v>
      </c>
      <c r="H72" s="190">
        <f>G72/C72</f>
        <v>2.041005924672149E-3</v>
      </c>
      <c r="I72" s="190">
        <f>G72/F72</f>
        <v>4.6330043592539777E-3</v>
      </c>
    </row>
    <row r="73" spans="1:10" ht="13">
      <c r="A73" s="188">
        <v>170</v>
      </c>
      <c r="B73" s="189" t="s">
        <v>224</v>
      </c>
      <c r="C73" s="81">
        <v>1822118233</v>
      </c>
      <c r="D73" s="81">
        <v>882408386</v>
      </c>
      <c r="E73" s="81">
        <v>391105746</v>
      </c>
      <c r="F73" s="81">
        <f>C73-D73-E73</f>
        <v>548604101</v>
      </c>
      <c r="G73" s="81">
        <v>28098913</v>
      </c>
      <c r="H73" s="190">
        <f>G73/C73</f>
        <v>1.5421015217951556E-2</v>
      </c>
      <c r="I73" s="190">
        <f>G73/F73</f>
        <v>5.1218926269018174E-2</v>
      </c>
    </row>
    <row r="74" spans="1:10" ht="13">
      <c r="A74" s="188">
        <v>26</v>
      </c>
      <c r="B74" s="189" t="s">
        <v>223</v>
      </c>
      <c r="C74" s="81">
        <v>780473535</v>
      </c>
      <c r="D74" s="81">
        <v>373678262</v>
      </c>
      <c r="E74" s="81">
        <v>220161229</v>
      </c>
      <c r="F74" s="81">
        <f t="shared" si="7"/>
        <v>186634044</v>
      </c>
      <c r="G74" s="81">
        <v>11229345</v>
      </c>
      <c r="H74" s="190">
        <f t="shared" si="8"/>
        <v>1.438786133856544E-2</v>
      </c>
      <c r="I74" s="190">
        <f t="shared" si="9"/>
        <v>6.0167720525843613E-2</v>
      </c>
    </row>
    <row r="75" spans="1:10" ht="13">
      <c r="A75" s="188">
        <v>191</v>
      </c>
      <c r="B75" s="189" t="s">
        <v>225</v>
      </c>
      <c r="C75" s="81">
        <v>740418010</v>
      </c>
      <c r="D75" s="81">
        <v>383114043</v>
      </c>
      <c r="E75" s="81">
        <v>165940897</v>
      </c>
      <c r="F75" s="81">
        <f t="shared" si="7"/>
        <v>191363070</v>
      </c>
      <c r="G75" s="81">
        <v>14463740</v>
      </c>
      <c r="H75" s="190">
        <f t="shared" si="8"/>
        <v>1.9534559944051063E-2</v>
      </c>
      <c r="I75" s="190">
        <f t="shared" si="9"/>
        <v>7.5582713007269375E-2</v>
      </c>
    </row>
    <row r="76" spans="1:10" ht="13">
      <c r="A76" s="188">
        <v>159</v>
      </c>
      <c r="B76" s="189" t="s">
        <v>226</v>
      </c>
      <c r="C76" s="81">
        <v>2045470442</v>
      </c>
      <c r="D76" s="81">
        <v>1141385038</v>
      </c>
      <c r="E76" s="81">
        <v>333821024</v>
      </c>
      <c r="F76" s="81">
        <f t="shared" si="7"/>
        <v>570264380</v>
      </c>
      <c r="G76" s="81">
        <v>30953437</v>
      </c>
      <c r="H76" s="190">
        <f t="shared" si="8"/>
        <v>1.5132673816461826E-2</v>
      </c>
      <c r="I76" s="190">
        <f t="shared" si="9"/>
        <v>5.4279099459096501E-2</v>
      </c>
    </row>
    <row r="77" spans="1:10" ht="13">
      <c r="A77" s="188">
        <v>96</v>
      </c>
      <c r="B77" s="189" t="s">
        <v>37</v>
      </c>
      <c r="C77" s="81">
        <v>27867392</v>
      </c>
      <c r="D77" s="81">
        <v>13039671</v>
      </c>
      <c r="E77" s="81">
        <v>543531</v>
      </c>
      <c r="F77" s="81">
        <f t="shared" si="7"/>
        <v>14284190</v>
      </c>
      <c r="G77" s="81">
        <v>220418</v>
      </c>
      <c r="H77" s="190">
        <f t="shared" si="8"/>
        <v>7.9095309672322402E-3</v>
      </c>
      <c r="I77" s="190">
        <f t="shared" si="9"/>
        <v>1.5430906477721173E-2</v>
      </c>
    </row>
    <row r="78" spans="1:10" ht="13">
      <c r="A78" s="188">
        <v>186</v>
      </c>
      <c r="B78" s="189" t="s">
        <v>318</v>
      </c>
      <c r="C78" s="81">
        <v>74304414</v>
      </c>
      <c r="D78" s="81">
        <v>27918096</v>
      </c>
      <c r="E78" s="81">
        <v>23621473</v>
      </c>
      <c r="F78" s="81">
        <f>C78-D78-E78</f>
        <v>22764845</v>
      </c>
      <c r="G78" s="81">
        <v>1260114</v>
      </c>
      <c r="H78" s="190">
        <f>G78/C78</f>
        <v>1.6958804089350601E-2</v>
      </c>
      <c r="I78" s="190">
        <f t="shared" si="9"/>
        <v>5.5353506689810539E-2</v>
      </c>
    </row>
    <row r="79" spans="1:10" ht="13">
      <c r="A79" s="188">
        <v>56</v>
      </c>
      <c r="B79" s="189" t="s">
        <v>100</v>
      </c>
      <c r="C79" s="81">
        <v>35431018</v>
      </c>
      <c r="D79" s="81">
        <v>18027082</v>
      </c>
      <c r="E79" s="81">
        <v>6687730</v>
      </c>
      <c r="F79" s="81">
        <f>C79-D79-E79</f>
        <v>10716206</v>
      </c>
      <c r="G79" s="81">
        <v>462172</v>
      </c>
      <c r="H79" s="190">
        <f t="shared" ref="H79" si="10">G79/C79</f>
        <v>1.3044276627897059E-2</v>
      </c>
      <c r="I79" s="190">
        <f t="shared" si="9"/>
        <v>4.3128323587657794E-2</v>
      </c>
    </row>
    <row r="80" spans="1:10" ht="13">
      <c r="A80" s="192"/>
      <c r="B80" s="215"/>
      <c r="C80" s="196"/>
      <c r="D80" s="196"/>
      <c r="E80" s="196"/>
      <c r="F80" s="196"/>
      <c r="G80" s="196"/>
      <c r="H80" s="197"/>
      <c r="I80" s="197"/>
    </row>
    <row r="81" spans="1:10" ht="13">
      <c r="A81" s="192"/>
      <c r="B81" s="216" t="s">
        <v>38</v>
      </c>
      <c r="C81" s="199">
        <f>SUM(C66:C79)</f>
        <v>7860312974</v>
      </c>
      <c r="D81" s="199">
        <f>SUM(D66:D79)</f>
        <v>3856279266</v>
      </c>
      <c r="E81" s="199">
        <f>SUM(E66:E79)</f>
        <v>1550544650</v>
      </c>
      <c r="F81" s="199">
        <f>SUM(F66:F79)</f>
        <v>2453489058</v>
      </c>
      <c r="G81" s="199">
        <f>SUM(G66:G79)</f>
        <v>117948450</v>
      </c>
      <c r="H81" s="200">
        <f>G81/C81</f>
        <v>1.50055666218565E-2</v>
      </c>
      <c r="I81" s="200">
        <f>G81/F81</f>
        <v>4.8073762389691486E-2</v>
      </c>
    </row>
    <row r="82" spans="1:10" ht="13">
      <c r="A82" s="217"/>
      <c r="B82" s="218"/>
      <c r="C82" s="219"/>
      <c r="D82" s="219"/>
      <c r="E82" s="219"/>
      <c r="F82" s="219"/>
      <c r="G82" s="219"/>
      <c r="H82" s="218"/>
      <c r="I82" s="218"/>
    </row>
    <row r="83" spans="1:10" ht="13">
      <c r="A83" s="192"/>
      <c r="B83" s="214" t="s">
        <v>68</v>
      </c>
      <c r="C83" s="202"/>
      <c r="D83" s="202"/>
      <c r="E83" s="202"/>
      <c r="F83" s="202"/>
      <c r="G83" s="202"/>
      <c r="H83" s="201"/>
      <c r="I83" s="201"/>
      <c r="J83" s="203"/>
    </row>
    <row r="84" spans="1:10" ht="13">
      <c r="A84" s="188">
        <v>102</v>
      </c>
      <c r="B84" s="189" t="s">
        <v>320</v>
      </c>
      <c r="C84" s="84">
        <v>0</v>
      </c>
      <c r="D84" s="84">
        <v>0</v>
      </c>
      <c r="E84" s="84">
        <v>0</v>
      </c>
      <c r="F84" s="84">
        <v>0</v>
      </c>
      <c r="G84" s="84">
        <v>0</v>
      </c>
      <c r="H84" s="190"/>
      <c r="I84" s="190"/>
    </row>
    <row r="85" spans="1:10" ht="13">
      <c r="A85" s="188">
        <v>198</v>
      </c>
      <c r="B85" s="189" t="s">
        <v>301</v>
      </c>
      <c r="C85" s="81">
        <v>289187816</v>
      </c>
      <c r="D85" s="81">
        <v>54198074</v>
      </c>
      <c r="E85" s="81">
        <v>54053606</v>
      </c>
      <c r="F85" s="81">
        <v>180936136</v>
      </c>
      <c r="G85" s="81">
        <v>4396039</v>
      </c>
      <c r="H85" s="190">
        <f>G85/C85</f>
        <v>1.5201328537299096E-2</v>
      </c>
      <c r="I85" s="190">
        <f>G85/F85</f>
        <v>2.4296080911112194E-2</v>
      </c>
    </row>
    <row r="86" spans="1:10" ht="13">
      <c r="A86" s="188">
        <v>199</v>
      </c>
      <c r="B86" s="189" t="s">
        <v>319</v>
      </c>
      <c r="C86" s="84">
        <v>0</v>
      </c>
      <c r="D86" s="84">
        <v>0</v>
      </c>
      <c r="E86" s="84">
        <v>0</v>
      </c>
      <c r="F86" s="84">
        <v>0</v>
      </c>
      <c r="G86" s="84">
        <v>0</v>
      </c>
      <c r="H86" s="190"/>
      <c r="I86" s="190"/>
    </row>
    <row r="87" spans="1:10" ht="13">
      <c r="A87" s="188">
        <v>158</v>
      </c>
      <c r="B87" s="189" t="s">
        <v>102</v>
      </c>
      <c r="C87" s="81">
        <v>24551248</v>
      </c>
      <c r="D87" s="81">
        <v>13485863</v>
      </c>
      <c r="E87" s="81">
        <v>3211305</v>
      </c>
      <c r="F87" s="81">
        <f t="shared" ref="F87:F104" si="11">C87-D87-E87</f>
        <v>7854080</v>
      </c>
      <c r="G87" s="81">
        <v>318888</v>
      </c>
      <c r="H87" s="190">
        <f t="shared" ref="H87:H105" si="12">G87/C87</f>
        <v>1.2988667622924912E-2</v>
      </c>
      <c r="I87" s="190">
        <f t="shared" ref="I87:I105" si="13">G87/F87</f>
        <v>4.0601572685788789E-2</v>
      </c>
    </row>
    <row r="88" spans="1:10" ht="13">
      <c r="A88" s="188">
        <v>45</v>
      </c>
      <c r="B88" s="189" t="s">
        <v>40</v>
      </c>
      <c r="C88" s="81">
        <v>24426394</v>
      </c>
      <c r="D88" s="81">
        <v>8973733</v>
      </c>
      <c r="E88" s="81">
        <v>4317823</v>
      </c>
      <c r="F88" s="81">
        <f t="shared" si="11"/>
        <v>11134838</v>
      </c>
      <c r="G88" s="81">
        <v>32801</v>
      </c>
      <c r="H88" s="190">
        <f t="shared" si="12"/>
        <v>1.3428506884806655E-3</v>
      </c>
      <c r="I88" s="190">
        <f t="shared" si="13"/>
        <v>2.9457994808725551E-3</v>
      </c>
    </row>
    <row r="89" spans="1:10" ht="13">
      <c r="A89" s="188">
        <v>168</v>
      </c>
      <c r="B89" s="189" t="s">
        <v>231</v>
      </c>
      <c r="C89" s="81">
        <v>875753594</v>
      </c>
      <c r="D89" s="81">
        <v>464902179</v>
      </c>
      <c r="E89" s="81">
        <v>167252958</v>
      </c>
      <c r="F89" s="81">
        <f t="shared" si="11"/>
        <v>243598457</v>
      </c>
      <c r="G89" s="81">
        <v>7039240</v>
      </c>
      <c r="H89" s="190">
        <f t="shared" si="12"/>
        <v>8.0379230507616958E-3</v>
      </c>
      <c r="I89" s="190">
        <f t="shared" si="13"/>
        <v>2.8896898965168734E-2</v>
      </c>
    </row>
    <row r="90" spans="1:10" ht="13">
      <c r="A90" s="188">
        <v>205</v>
      </c>
      <c r="B90" s="189" t="s">
        <v>232</v>
      </c>
      <c r="C90" s="81">
        <v>636935560</v>
      </c>
      <c r="D90" s="81">
        <v>287169622</v>
      </c>
      <c r="E90" s="81">
        <v>110622545</v>
      </c>
      <c r="F90" s="81">
        <f t="shared" si="11"/>
        <v>239143393</v>
      </c>
      <c r="G90" s="81">
        <v>6068329</v>
      </c>
      <c r="H90" s="190">
        <f t="shared" si="12"/>
        <v>9.5273829584895525E-3</v>
      </c>
      <c r="I90" s="190">
        <f t="shared" si="13"/>
        <v>2.5375273487066398E-2</v>
      </c>
    </row>
    <row r="91" spans="1:10" ht="13">
      <c r="A91" s="188">
        <v>150</v>
      </c>
      <c r="B91" s="189" t="s">
        <v>41</v>
      </c>
      <c r="C91" s="81">
        <v>52864943</v>
      </c>
      <c r="D91" s="81">
        <v>15020228</v>
      </c>
      <c r="E91" s="81">
        <v>21792581</v>
      </c>
      <c r="F91" s="81">
        <f t="shared" si="11"/>
        <v>16052134</v>
      </c>
      <c r="G91" s="81">
        <v>240018</v>
      </c>
      <c r="H91" s="190">
        <f t="shared" si="12"/>
        <v>4.5402110809047878E-3</v>
      </c>
      <c r="I91" s="190">
        <f t="shared" si="13"/>
        <v>1.4952404459120513E-2</v>
      </c>
    </row>
    <row r="92" spans="1:10" ht="13">
      <c r="A92" s="188">
        <v>140</v>
      </c>
      <c r="B92" s="189" t="s">
        <v>119</v>
      </c>
      <c r="C92" s="81">
        <v>140104003</v>
      </c>
      <c r="D92" s="81">
        <v>53202595</v>
      </c>
      <c r="E92" s="81">
        <v>23178848</v>
      </c>
      <c r="F92" s="81">
        <f t="shared" si="11"/>
        <v>63722560</v>
      </c>
      <c r="G92" s="81">
        <v>955198</v>
      </c>
      <c r="H92" s="190">
        <f t="shared" si="12"/>
        <v>6.8177780759055111E-3</v>
      </c>
      <c r="I92" s="190">
        <f t="shared" si="13"/>
        <v>1.4989950184047847E-2</v>
      </c>
    </row>
    <row r="93" spans="1:10" ht="13">
      <c r="A93" s="188">
        <v>165</v>
      </c>
      <c r="B93" s="189" t="s">
        <v>44</v>
      </c>
      <c r="C93" s="81">
        <v>47878623</v>
      </c>
      <c r="D93" s="81">
        <v>20562055</v>
      </c>
      <c r="E93" s="81">
        <v>10446013</v>
      </c>
      <c r="F93" s="81">
        <f t="shared" si="11"/>
        <v>16870555</v>
      </c>
      <c r="G93" s="81">
        <v>575873</v>
      </c>
      <c r="H93" s="190">
        <f t="shared" si="12"/>
        <v>1.2027768634866546E-2</v>
      </c>
      <c r="I93" s="190">
        <f t="shared" si="13"/>
        <v>3.4134798766252798E-2</v>
      </c>
    </row>
    <row r="94" spans="1:10" ht="13">
      <c r="A94" s="188">
        <v>915</v>
      </c>
      <c r="B94" s="189" t="s">
        <v>326</v>
      </c>
      <c r="C94" s="81">
        <v>58646197</v>
      </c>
      <c r="D94" s="81">
        <v>7330664</v>
      </c>
      <c r="E94" s="81">
        <v>38044607</v>
      </c>
      <c r="F94" s="81">
        <f t="shared" si="11"/>
        <v>13270926</v>
      </c>
      <c r="G94" s="81">
        <v>174308</v>
      </c>
      <c r="H94" s="190">
        <f t="shared" si="12"/>
        <v>2.9721961340477029E-3</v>
      </c>
      <c r="I94" s="190">
        <f t="shared" si="13"/>
        <v>1.3134577044586038E-2</v>
      </c>
    </row>
    <row r="95" spans="1:10" ht="13">
      <c r="A95" s="188">
        <v>22</v>
      </c>
      <c r="B95" s="189" t="s">
        <v>327</v>
      </c>
      <c r="C95" s="81">
        <v>271035265</v>
      </c>
      <c r="D95" s="81">
        <v>110986212</v>
      </c>
      <c r="E95" s="81">
        <v>50649625</v>
      </c>
      <c r="F95" s="81">
        <f t="shared" si="11"/>
        <v>109399428</v>
      </c>
      <c r="G95" s="81">
        <v>5403992</v>
      </c>
      <c r="H95" s="190">
        <f t="shared" si="12"/>
        <v>1.9938335330644149E-2</v>
      </c>
      <c r="I95" s="190">
        <f t="shared" si="13"/>
        <v>4.9396894470051522E-2</v>
      </c>
    </row>
    <row r="96" spans="1:10" ht="13">
      <c r="A96" s="188">
        <v>39</v>
      </c>
      <c r="B96" s="189" t="s">
        <v>328</v>
      </c>
      <c r="C96" s="81">
        <v>465491188</v>
      </c>
      <c r="D96" s="81">
        <v>201920953</v>
      </c>
      <c r="E96" s="81">
        <v>101866373</v>
      </c>
      <c r="F96" s="81">
        <f t="shared" si="11"/>
        <v>161703862</v>
      </c>
      <c r="G96" s="81">
        <v>1584553</v>
      </c>
      <c r="H96" s="190">
        <f t="shared" si="12"/>
        <v>3.4040451051460074E-3</v>
      </c>
      <c r="I96" s="190">
        <f t="shared" si="13"/>
        <v>9.7991042415548485E-3</v>
      </c>
    </row>
    <row r="97" spans="1:9" ht="13">
      <c r="A97" s="188">
        <v>147</v>
      </c>
      <c r="B97" s="189" t="s">
        <v>47</v>
      </c>
      <c r="C97" s="81">
        <v>65626348</v>
      </c>
      <c r="D97" s="81">
        <v>25366412</v>
      </c>
      <c r="E97" s="81">
        <v>20022063</v>
      </c>
      <c r="F97" s="81">
        <f t="shared" si="11"/>
        <v>20237873</v>
      </c>
      <c r="G97" s="81">
        <v>920102</v>
      </c>
      <c r="H97" s="190">
        <f t="shared" si="12"/>
        <v>1.4020313914161428E-2</v>
      </c>
      <c r="I97" s="190">
        <f t="shared" si="13"/>
        <v>4.5464362781602589E-2</v>
      </c>
    </row>
    <row r="98" spans="1:9" ht="13">
      <c r="A98" s="188">
        <v>107</v>
      </c>
      <c r="B98" s="189" t="s">
        <v>48</v>
      </c>
      <c r="C98" s="81">
        <v>35559871</v>
      </c>
      <c r="D98" s="81">
        <v>15230541</v>
      </c>
      <c r="E98" s="81">
        <v>12399330</v>
      </c>
      <c r="F98" s="81">
        <f t="shared" si="11"/>
        <v>7930000</v>
      </c>
      <c r="G98" s="81">
        <v>358603</v>
      </c>
      <c r="H98" s="190">
        <f t="shared" si="12"/>
        <v>1.0084485402098338E-2</v>
      </c>
      <c r="I98" s="190">
        <f t="shared" si="13"/>
        <v>4.5221059268600254E-2</v>
      </c>
    </row>
    <row r="99" spans="1:9" ht="13">
      <c r="A99" s="188">
        <v>46</v>
      </c>
      <c r="B99" s="189" t="s">
        <v>321</v>
      </c>
      <c r="C99" s="81">
        <v>118391490</v>
      </c>
      <c r="D99" s="81">
        <v>37289492</v>
      </c>
      <c r="E99" s="81">
        <v>38722325</v>
      </c>
      <c r="F99" s="81">
        <f t="shared" si="11"/>
        <v>42379673</v>
      </c>
      <c r="G99" s="81">
        <v>2108996</v>
      </c>
      <c r="H99" s="190">
        <f t="shared" si="12"/>
        <v>1.78137465792516E-2</v>
      </c>
      <c r="I99" s="190">
        <f t="shared" si="13"/>
        <v>4.9764329233970256E-2</v>
      </c>
    </row>
    <row r="100" spans="1:9" ht="13">
      <c r="A100" s="188">
        <v>161</v>
      </c>
      <c r="B100" s="189" t="s">
        <v>233</v>
      </c>
      <c r="C100" s="81">
        <v>1909301287</v>
      </c>
      <c r="D100" s="81">
        <v>790540468</v>
      </c>
      <c r="E100" s="81">
        <v>405135982</v>
      </c>
      <c r="F100" s="81">
        <f t="shared" si="11"/>
        <v>713624837</v>
      </c>
      <c r="G100" s="81">
        <v>33479529</v>
      </c>
      <c r="H100" s="190">
        <f t="shared" si="12"/>
        <v>1.753496382574847E-2</v>
      </c>
      <c r="I100" s="190">
        <f t="shared" si="13"/>
        <v>4.6914747447334149E-2</v>
      </c>
    </row>
    <row r="101" spans="1:9" ht="13">
      <c r="A101" s="188">
        <v>129</v>
      </c>
      <c r="B101" s="189" t="s">
        <v>50</v>
      </c>
      <c r="C101" s="81">
        <v>7967813</v>
      </c>
      <c r="D101" s="81">
        <v>1678879</v>
      </c>
      <c r="E101" s="81">
        <v>1816300</v>
      </c>
      <c r="F101" s="81">
        <f t="shared" si="11"/>
        <v>4472634</v>
      </c>
      <c r="G101" s="81">
        <v>191650</v>
      </c>
      <c r="H101" s="190">
        <f t="shared" si="12"/>
        <v>2.4053024336791035E-2</v>
      </c>
      <c r="I101" s="190">
        <f t="shared" si="13"/>
        <v>4.2849470804004981E-2</v>
      </c>
    </row>
    <row r="102" spans="1:9" ht="13">
      <c r="A102" s="188">
        <v>78</v>
      </c>
      <c r="B102" s="189" t="s">
        <v>51</v>
      </c>
      <c r="C102" s="81">
        <v>240639714</v>
      </c>
      <c r="D102" s="81">
        <v>78042365</v>
      </c>
      <c r="E102" s="81">
        <v>77158439</v>
      </c>
      <c r="F102" s="81">
        <f t="shared" si="11"/>
        <v>85438910</v>
      </c>
      <c r="G102" s="81">
        <v>3319907</v>
      </c>
      <c r="H102" s="190">
        <f t="shared" si="12"/>
        <v>1.3796172480490898E-2</v>
      </c>
      <c r="I102" s="190">
        <f t="shared" si="13"/>
        <v>3.8857085138375477E-2</v>
      </c>
    </row>
    <row r="103" spans="1:9" ht="13">
      <c r="A103" s="188">
        <v>23</v>
      </c>
      <c r="B103" s="189" t="s">
        <v>173</v>
      </c>
      <c r="C103" s="81">
        <v>24158142</v>
      </c>
      <c r="D103" s="81">
        <v>11780538</v>
      </c>
      <c r="E103" s="81">
        <v>2691681</v>
      </c>
      <c r="F103" s="81">
        <f t="shared" si="11"/>
        <v>9685923</v>
      </c>
      <c r="G103" s="81">
        <v>756482</v>
      </c>
      <c r="H103" s="190">
        <f t="shared" si="12"/>
        <v>3.1313749211342494E-2</v>
      </c>
      <c r="I103" s="190">
        <f t="shared" si="13"/>
        <v>7.8101178380212188E-2</v>
      </c>
    </row>
    <row r="104" spans="1:9" ht="13">
      <c r="A104" s="188">
        <v>58</v>
      </c>
      <c r="B104" s="189" t="s">
        <v>305</v>
      </c>
      <c r="C104" s="81">
        <v>1301320870</v>
      </c>
      <c r="D104" s="81">
        <v>611969346</v>
      </c>
      <c r="E104" s="81">
        <v>310962339</v>
      </c>
      <c r="F104" s="81">
        <f t="shared" si="11"/>
        <v>378389185</v>
      </c>
      <c r="G104" s="81">
        <v>21706488</v>
      </c>
      <c r="H104" s="190">
        <f t="shared" si="12"/>
        <v>1.6680350327433081E-2</v>
      </c>
      <c r="I104" s="190">
        <f t="shared" si="13"/>
        <v>5.736550847773305E-2</v>
      </c>
    </row>
    <row r="105" spans="1:9" ht="13">
      <c r="A105" s="192"/>
      <c r="B105" s="216" t="s">
        <v>54</v>
      </c>
      <c r="C105" s="199">
        <f>SUM(C84:C104)</f>
        <v>6589840366</v>
      </c>
      <c r="D105" s="199">
        <f>SUM(D84:D104)</f>
        <v>2809650219</v>
      </c>
      <c r="E105" s="199">
        <f>SUM(E84:E104)</f>
        <v>1454344743</v>
      </c>
      <c r="F105" s="199">
        <f>SUM(F84:F104)</f>
        <v>2325845404</v>
      </c>
      <c r="G105" s="199">
        <f>SUM(G84:G104)</f>
        <v>89630996</v>
      </c>
      <c r="H105" s="200">
        <f t="shared" si="12"/>
        <v>1.3601391084137228E-2</v>
      </c>
      <c r="I105" s="200">
        <f t="shared" si="13"/>
        <v>3.8536953421690105E-2</v>
      </c>
    </row>
    <row r="106" spans="1:9" ht="13">
      <c r="A106" s="373"/>
      <c r="B106" s="381"/>
      <c r="C106" s="381"/>
      <c r="D106" s="381"/>
      <c r="E106" s="381"/>
      <c r="F106" s="381"/>
      <c r="G106" s="381"/>
      <c r="H106" s="381"/>
      <c r="I106" s="381"/>
    </row>
    <row r="107" spans="1:9" ht="14">
      <c r="A107" s="373" t="s">
        <v>0</v>
      </c>
      <c r="B107" s="375" t="s">
        <v>178</v>
      </c>
      <c r="C107" s="375"/>
      <c r="D107" s="375"/>
      <c r="E107" s="375"/>
      <c r="F107" s="375"/>
      <c r="G107" s="375"/>
      <c r="H107" s="375"/>
      <c r="I107" s="375"/>
    </row>
    <row r="108" spans="1:9" ht="14.5" thickBot="1">
      <c r="A108" s="185"/>
      <c r="B108" s="376" t="s">
        <v>294</v>
      </c>
      <c r="C108" s="376"/>
      <c r="D108" s="376"/>
      <c r="E108" s="376"/>
      <c r="F108" s="376"/>
      <c r="G108" s="376"/>
      <c r="H108" s="376"/>
      <c r="I108" s="376"/>
    </row>
    <row r="109" spans="1:9" ht="13.5" thickBot="1">
      <c r="A109" s="180"/>
      <c r="B109" s="377" t="s">
        <v>180</v>
      </c>
      <c r="C109" s="378"/>
      <c r="D109" s="378"/>
      <c r="E109" s="378"/>
      <c r="F109" s="378"/>
      <c r="G109" s="378"/>
      <c r="H109" s="378"/>
      <c r="I109" s="379"/>
    </row>
    <row r="110" spans="1:9" ht="65">
      <c r="A110" s="181" t="s">
        <v>181</v>
      </c>
      <c r="B110" s="182" t="s">
        <v>182</v>
      </c>
      <c r="C110" s="183" t="s">
        <v>183</v>
      </c>
      <c r="D110" s="183" t="s">
        <v>184</v>
      </c>
      <c r="E110" s="183" t="s">
        <v>185</v>
      </c>
      <c r="F110" s="183" t="s">
        <v>186</v>
      </c>
      <c r="G110" s="184" t="s">
        <v>187</v>
      </c>
      <c r="H110" s="183" t="s">
        <v>280</v>
      </c>
      <c r="I110" s="183" t="s">
        <v>189</v>
      </c>
    </row>
    <row r="111" spans="1:9" ht="13">
      <c r="A111" s="185"/>
      <c r="B111" s="204" t="s">
        <v>147</v>
      </c>
      <c r="C111" s="202"/>
      <c r="D111" s="202"/>
      <c r="E111" s="202"/>
      <c r="F111" s="202"/>
      <c r="G111" s="202"/>
      <c r="H111" s="201"/>
      <c r="I111" s="201"/>
    </row>
    <row r="112" spans="1:9" ht="13">
      <c r="A112" s="188">
        <v>141</v>
      </c>
      <c r="B112" s="189" t="s">
        <v>55</v>
      </c>
      <c r="C112" s="81">
        <v>25380696</v>
      </c>
      <c r="D112" s="81">
        <v>13269609</v>
      </c>
      <c r="E112" s="81">
        <v>5778550</v>
      </c>
      <c r="F112" s="81">
        <f>C112-D112-E112</f>
        <v>6332537</v>
      </c>
      <c r="G112" s="81">
        <v>145726</v>
      </c>
      <c r="H112" s="190">
        <f t="shared" ref="H112:H132" si="14">G112/C112</f>
        <v>5.7416077163526171E-3</v>
      </c>
      <c r="I112" s="190">
        <f t="shared" ref="I112:I132" si="15">G112/F112</f>
        <v>2.3012261910194919E-2</v>
      </c>
    </row>
    <row r="113" spans="1:9" ht="13">
      <c r="A113" s="188">
        <v>111</v>
      </c>
      <c r="B113" s="189" t="s">
        <v>105</v>
      </c>
      <c r="C113" s="81">
        <v>10594894</v>
      </c>
      <c r="D113" s="81">
        <v>4731034</v>
      </c>
      <c r="E113" s="81">
        <v>883471</v>
      </c>
      <c r="F113" s="81">
        <f>C113-D113-E113</f>
        <v>4980389</v>
      </c>
      <c r="G113" s="81">
        <v>60355</v>
      </c>
      <c r="H113" s="190">
        <f t="shared" si="14"/>
        <v>5.6966119717667772E-3</v>
      </c>
      <c r="I113" s="190">
        <f t="shared" si="15"/>
        <v>1.2118531303478503E-2</v>
      </c>
    </row>
    <row r="114" spans="1:9" ht="13">
      <c r="A114" s="188">
        <v>167</v>
      </c>
      <c r="B114" s="189" t="s">
        <v>56</v>
      </c>
      <c r="C114" s="84">
        <v>0</v>
      </c>
      <c r="D114" s="84">
        <v>0</v>
      </c>
      <c r="E114" s="84">
        <v>0</v>
      </c>
      <c r="F114" s="84">
        <f t="shared" ref="F114:F132" si="16">C114-D114-E114</f>
        <v>0</v>
      </c>
      <c r="G114" s="84">
        <v>0</v>
      </c>
      <c r="H114" s="190"/>
      <c r="I114" s="190"/>
    </row>
    <row r="115" spans="1:9" ht="13">
      <c r="A115" s="188">
        <v>82</v>
      </c>
      <c r="B115" s="189" t="s">
        <v>57</v>
      </c>
      <c r="C115" s="81">
        <v>5639002</v>
      </c>
      <c r="D115" s="81">
        <v>2826317</v>
      </c>
      <c r="E115" s="81">
        <v>1229280</v>
      </c>
      <c r="F115" s="81">
        <f t="shared" si="16"/>
        <v>1583405</v>
      </c>
      <c r="G115" s="81">
        <v>46781</v>
      </c>
      <c r="H115" s="190">
        <f t="shared" si="14"/>
        <v>8.2959715212018014E-3</v>
      </c>
      <c r="I115" s="190">
        <f t="shared" si="15"/>
        <v>2.9544557456873004E-2</v>
      </c>
    </row>
    <row r="116" spans="1:9" ht="13">
      <c r="A116" s="188">
        <v>926</v>
      </c>
      <c r="B116" s="189" t="s">
        <v>322</v>
      </c>
      <c r="C116" s="81">
        <v>1368400</v>
      </c>
      <c r="D116" s="81">
        <v>124200</v>
      </c>
      <c r="E116" s="81">
        <v>586800</v>
      </c>
      <c r="F116" s="81">
        <f t="shared" si="16"/>
        <v>657400</v>
      </c>
      <c r="G116" s="84">
        <v>0</v>
      </c>
      <c r="H116" s="190">
        <f t="shared" si="14"/>
        <v>0</v>
      </c>
      <c r="I116" s="190">
        <f t="shared" si="15"/>
        <v>0</v>
      </c>
    </row>
    <row r="117" spans="1:9" ht="13">
      <c r="A117" s="188">
        <v>137</v>
      </c>
      <c r="B117" s="189" t="s">
        <v>106</v>
      </c>
      <c r="C117" s="81">
        <v>29947454</v>
      </c>
      <c r="D117" s="81">
        <v>15273201</v>
      </c>
      <c r="E117" s="81">
        <v>6887914</v>
      </c>
      <c r="F117" s="81">
        <f t="shared" si="16"/>
        <v>7786339</v>
      </c>
      <c r="G117" s="81">
        <v>75417</v>
      </c>
      <c r="H117" s="190">
        <f t="shared" si="14"/>
        <v>2.5183109054946707E-3</v>
      </c>
      <c r="I117" s="190">
        <f t="shared" si="15"/>
        <v>9.685809980788147E-3</v>
      </c>
    </row>
    <row r="118" spans="1:9" ht="13">
      <c r="A118" s="188">
        <v>37</v>
      </c>
      <c r="B118" s="189" t="s">
        <v>307</v>
      </c>
      <c r="C118" s="81">
        <v>1484983063</v>
      </c>
      <c r="D118" s="81">
        <v>521740785</v>
      </c>
      <c r="E118" s="81">
        <v>28279472</v>
      </c>
      <c r="F118" s="81">
        <f t="shared" si="16"/>
        <v>934962806</v>
      </c>
      <c r="G118" s="81">
        <v>10130813</v>
      </c>
      <c r="H118" s="190">
        <f t="shared" si="14"/>
        <v>6.8221741058335558E-3</v>
      </c>
      <c r="I118" s="190">
        <f t="shared" si="15"/>
        <v>1.0835525151360942E-2</v>
      </c>
    </row>
    <row r="119" spans="1:9" ht="13">
      <c r="A119" s="188">
        <v>180</v>
      </c>
      <c r="B119" s="189" t="s">
        <v>308</v>
      </c>
      <c r="C119" s="81">
        <v>699871111</v>
      </c>
      <c r="D119" s="81">
        <v>207129562</v>
      </c>
      <c r="E119" s="81">
        <v>10150353</v>
      </c>
      <c r="F119" s="81">
        <f t="shared" si="16"/>
        <v>482591196</v>
      </c>
      <c r="G119" s="81">
        <v>6204838</v>
      </c>
      <c r="H119" s="190">
        <f t="shared" si="14"/>
        <v>8.8656866992756905E-3</v>
      </c>
      <c r="I119" s="190">
        <f t="shared" si="15"/>
        <v>1.2857337745548097E-2</v>
      </c>
    </row>
    <row r="120" spans="1:9" ht="13">
      <c r="A120" s="188">
        <v>21</v>
      </c>
      <c r="B120" s="189" t="s">
        <v>58</v>
      </c>
      <c r="C120" s="81">
        <v>53245772</v>
      </c>
      <c r="D120" s="81">
        <v>22868624</v>
      </c>
      <c r="E120" s="81">
        <v>15226379</v>
      </c>
      <c r="F120" s="81">
        <f t="shared" si="16"/>
        <v>15150769</v>
      </c>
      <c r="G120" s="81">
        <v>508334</v>
      </c>
      <c r="H120" s="190">
        <f t="shared" si="14"/>
        <v>9.5469364215434796E-3</v>
      </c>
      <c r="I120" s="190">
        <f t="shared" si="15"/>
        <v>3.3551696286835339E-2</v>
      </c>
    </row>
    <row r="121" spans="1:9" ht="13">
      <c r="A121" s="188">
        <v>80</v>
      </c>
      <c r="B121" s="189" t="s">
        <v>323</v>
      </c>
      <c r="C121" s="81">
        <v>5631315</v>
      </c>
      <c r="D121" s="81">
        <v>1748953</v>
      </c>
      <c r="E121" s="81">
        <v>1534609</v>
      </c>
      <c r="F121" s="81">
        <f t="shared" si="16"/>
        <v>2347753</v>
      </c>
      <c r="G121" s="81">
        <v>17379</v>
      </c>
      <c r="H121" s="190">
        <f t="shared" si="14"/>
        <v>3.0861352987712463E-3</v>
      </c>
      <c r="I121" s="190">
        <f t="shared" si="15"/>
        <v>7.4023971005467782E-3</v>
      </c>
    </row>
    <row r="122" spans="1:9" ht="13">
      <c r="A122" s="188">
        <v>125</v>
      </c>
      <c r="B122" s="189" t="s">
        <v>60</v>
      </c>
      <c r="C122" s="84">
        <v>0</v>
      </c>
      <c r="D122" s="84">
        <v>0</v>
      </c>
      <c r="E122" s="84">
        <v>0</v>
      </c>
      <c r="F122" s="84">
        <f t="shared" si="16"/>
        <v>0</v>
      </c>
      <c r="G122" s="84">
        <v>0</v>
      </c>
      <c r="H122" s="190"/>
      <c r="I122" s="190"/>
    </row>
    <row r="123" spans="1:9" ht="13">
      <c r="A123" s="188">
        <v>139</v>
      </c>
      <c r="B123" s="189" t="s">
        <v>238</v>
      </c>
      <c r="C123" s="81">
        <v>616794119</v>
      </c>
      <c r="D123" s="81">
        <v>301536217</v>
      </c>
      <c r="E123" s="81">
        <v>149534802</v>
      </c>
      <c r="F123" s="81">
        <f t="shared" si="16"/>
        <v>165723100</v>
      </c>
      <c r="G123" s="81">
        <v>10031846</v>
      </c>
      <c r="H123" s="190">
        <f t="shared" si="14"/>
        <v>1.6264496840962907E-2</v>
      </c>
      <c r="I123" s="190">
        <f t="shared" si="15"/>
        <v>6.0533781953149561E-2</v>
      </c>
    </row>
    <row r="124" spans="1:9" ht="13">
      <c r="A124" s="188">
        <v>193</v>
      </c>
      <c r="B124" s="189" t="s">
        <v>239</v>
      </c>
      <c r="C124" s="81">
        <v>107911711</v>
      </c>
      <c r="D124" s="81">
        <v>53317424</v>
      </c>
      <c r="E124" s="81">
        <v>26444437</v>
      </c>
      <c r="F124" s="81">
        <f t="shared" si="16"/>
        <v>28149850</v>
      </c>
      <c r="G124" s="81">
        <v>1857229</v>
      </c>
      <c r="H124" s="190">
        <f t="shared" si="14"/>
        <v>1.7210634349037426E-2</v>
      </c>
      <c r="I124" s="190">
        <f t="shared" si="15"/>
        <v>6.5976514972548694E-2</v>
      </c>
    </row>
    <row r="125" spans="1:9" ht="13">
      <c r="A125" s="188">
        <v>162</v>
      </c>
      <c r="B125" s="189" t="s">
        <v>240</v>
      </c>
      <c r="C125" s="81">
        <v>2513249625</v>
      </c>
      <c r="D125" s="81">
        <v>1137172324</v>
      </c>
      <c r="E125" s="81">
        <v>611734771</v>
      </c>
      <c r="F125" s="81">
        <f t="shared" si="16"/>
        <v>764342530</v>
      </c>
      <c r="G125" s="81">
        <v>27382906</v>
      </c>
      <c r="H125" s="190">
        <f t="shared" si="14"/>
        <v>1.089541831723142E-2</v>
      </c>
      <c r="I125" s="190">
        <f t="shared" si="15"/>
        <v>3.5825438105609536E-2</v>
      </c>
    </row>
    <row r="126" spans="1:9" ht="13">
      <c r="A126" s="188">
        <v>50</v>
      </c>
      <c r="B126" s="189" t="s">
        <v>242</v>
      </c>
      <c r="C126" s="81">
        <v>601681995</v>
      </c>
      <c r="D126" s="81">
        <v>309004263</v>
      </c>
      <c r="E126" s="81">
        <v>96343864</v>
      </c>
      <c r="F126" s="81">
        <f>C126-D126-E126</f>
        <v>196333868</v>
      </c>
      <c r="G126" s="81">
        <v>9758127</v>
      </c>
      <c r="H126" s="190">
        <f>G126/C126</f>
        <v>1.621808044962356E-2</v>
      </c>
      <c r="I126" s="190">
        <f>G126/F126</f>
        <v>4.9701699963452049E-2</v>
      </c>
    </row>
    <row r="127" spans="1:9" ht="13">
      <c r="A127" s="188">
        <v>194</v>
      </c>
      <c r="B127" s="189" t="s">
        <v>241</v>
      </c>
      <c r="C127" s="81">
        <v>42274203</v>
      </c>
      <c r="D127" s="81">
        <v>22043632</v>
      </c>
      <c r="E127" s="81">
        <v>9211674</v>
      </c>
      <c r="F127" s="81">
        <f t="shared" si="16"/>
        <v>11018897</v>
      </c>
      <c r="G127" s="81">
        <v>925393</v>
      </c>
      <c r="H127" s="190">
        <f t="shared" si="14"/>
        <v>2.1890253022629428E-2</v>
      </c>
      <c r="I127" s="190">
        <f t="shared" si="15"/>
        <v>8.3982362299965238E-2</v>
      </c>
    </row>
    <row r="128" spans="1:9" ht="13">
      <c r="A128" s="188">
        <v>172</v>
      </c>
      <c r="B128" s="189" t="s">
        <v>89</v>
      </c>
      <c r="C128" s="81">
        <v>123361960</v>
      </c>
      <c r="D128" s="81">
        <v>41676939</v>
      </c>
      <c r="E128" s="81">
        <v>14888941</v>
      </c>
      <c r="F128" s="81">
        <f>C128-D128-E128</f>
        <v>66796080</v>
      </c>
      <c r="G128" s="81">
        <v>1128013</v>
      </c>
      <c r="H128" s="190">
        <f>G128/C128</f>
        <v>9.1439289712971494E-3</v>
      </c>
      <c r="I128" s="190">
        <f>G128/F128</f>
        <v>1.6887413153586259E-2</v>
      </c>
    </row>
    <row r="129" spans="1:9" ht="13">
      <c r="A129" s="188">
        <v>42</v>
      </c>
      <c r="B129" s="189" t="s">
        <v>243</v>
      </c>
      <c r="C129" s="81">
        <v>38464481</v>
      </c>
      <c r="D129" s="84">
        <v>0</v>
      </c>
      <c r="E129" s="81">
        <v>19338480</v>
      </c>
      <c r="F129" s="81">
        <f>C129-D129-E129</f>
        <v>19126001</v>
      </c>
      <c r="G129" s="81">
        <v>2739821</v>
      </c>
      <c r="H129" s="190">
        <f>G129/C129</f>
        <v>7.1229896485539471E-2</v>
      </c>
      <c r="I129" s="190">
        <f>G129/F129</f>
        <v>0.14325111663436596</v>
      </c>
    </row>
    <row r="130" spans="1:9" ht="13">
      <c r="A130" s="188">
        <v>157</v>
      </c>
      <c r="B130" s="189" t="s">
        <v>61</v>
      </c>
      <c r="C130" s="81">
        <v>117692834</v>
      </c>
      <c r="D130" s="81">
        <v>58048873</v>
      </c>
      <c r="E130" s="81">
        <v>25394927</v>
      </c>
      <c r="F130" s="81">
        <f t="shared" si="16"/>
        <v>34249034</v>
      </c>
      <c r="G130" s="81">
        <v>916085</v>
      </c>
      <c r="H130" s="190">
        <f t="shared" si="14"/>
        <v>7.7836939503045698E-3</v>
      </c>
      <c r="I130" s="190">
        <f t="shared" si="15"/>
        <v>2.6747761703293588E-2</v>
      </c>
    </row>
    <row r="131" spans="1:9" ht="13">
      <c r="A131" s="188">
        <v>108</v>
      </c>
      <c r="B131" s="189" t="s">
        <v>126</v>
      </c>
      <c r="C131" s="81">
        <v>168271926</v>
      </c>
      <c r="D131" s="81">
        <v>98586067</v>
      </c>
      <c r="E131" s="81">
        <v>19961277</v>
      </c>
      <c r="F131" s="81">
        <f t="shared" si="16"/>
        <v>49724582</v>
      </c>
      <c r="G131" s="81">
        <v>2197561</v>
      </c>
      <c r="H131" s="190">
        <f t="shared" si="14"/>
        <v>1.3059581905540203E-2</v>
      </c>
      <c r="I131" s="190">
        <f t="shared" si="15"/>
        <v>4.4194660097896854E-2</v>
      </c>
    </row>
    <row r="132" spans="1:9" ht="13">
      <c r="A132" s="188">
        <v>153</v>
      </c>
      <c r="B132" s="189" t="s">
        <v>117</v>
      </c>
      <c r="C132" s="81">
        <v>43219087</v>
      </c>
      <c r="D132" s="81">
        <v>22570970</v>
      </c>
      <c r="E132" s="81">
        <v>5410552</v>
      </c>
      <c r="F132" s="81">
        <f t="shared" si="16"/>
        <v>15237565</v>
      </c>
      <c r="G132" s="81">
        <v>183690</v>
      </c>
      <c r="H132" s="190">
        <f t="shared" si="14"/>
        <v>4.2502054705598011E-3</v>
      </c>
      <c r="I132" s="190">
        <f t="shared" si="15"/>
        <v>1.2055075728963256E-2</v>
      </c>
    </row>
    <row r="133" spans="1:9" ht="13">
      <c r="A133" s="220"/>
      <c r="B133" s="216" t="s">
        <v>63</v>
      </c>
      <c r="C133" s="199">
        <f>SUM(C112:C132)</f>
        <v>6689583648</v>
      </c>
      <c r="D133" s="199">
        <f>SUM(D112:D132)</f>
        <v>2833668994</v>
      </c>
      <c r="E133" s="199">
        <f>SUM(E112:E132)</f>
        <v>1048820553</v>
      </c>
      <c r="F133" s="199">
        <f>SUM(F112:F132)</f>
        <v>2807094101</v>
      </c>
      <c r="G133" s="199">
        <f>SUM(G112:G132)</f>
        <v>74310314</v>
      </c>
      <c r="H133" s="200">
        <f>G133/C133</f>
        <v>1.1108361582744648E-2</v>
      </c>
      <c r="I133" s="200">
        <f>G133/F133</f>
        <v>2.6472327369975832E-2</v>
      </c>
    </row>
    <row r="134" spans="1:9" ht="13">
      <c r="A134" s="220" t="s">
        <v>0</v>
      </c>
      <c r="B134" s="216"/>
      <c r="C134" s="199"/>
      <c r="D134" s="199"/>
      <c r="E134" s="199"/>
      <c r="F134" s="199"/>
      <c r="G134" s="199"/>
      <c r="H134" s="200"/>
      <c r="I134" s="200"/>
    </row>
    <row r="135" spans="1:9" ht="13">
      <c r="A135" s="220"/>
      <c r="B135" s="233" t="s">
        <v>324</v>
      </c>
      <c r="C135" s="199">
        <f>C31+C59+C81+C105+C133</f>
        <v>70459058452</v>
      </c>
      <c r="D135" s="199">
        <f>D31+D59+D81+D105+D133</f>
        <v>29087332654</v>
      </c>
      <c r="E135" s="199">
        <f>E31+E59+E81+E105+E133</f>
        <v>14332437813</v>
      </c>
      <c r="F135" s="199">
        <f>F31+F59+F81+F105+F133</f>
        <v>27039287985</v>
      </c>
      <c r="G135" s="199">
        <f>G31+G59+G81+G105+G133</f>
        <v>955882086</v>
      </c>
      <c r="H135" s="200">
        <f>G135/C135</f>
        <v>1.3566489632432309E-2</v>
      </c>
      <c r="I135" s="200">
        <f>G135/F135</f>
        <v>3.5351599736290172E-2</v>
      </c>
    </row>
    <row r="136" spans="1:9" ht="13">
      <c r="A136" s="220"/>
      <c r="B136" s="220" t="s">
        <v>285</v>
      </c>
      <c r="C136" s="202"/>
      <c r="D136" s="202"/>
      <c r="E136" s="202"/>
      <c r="F136" s="202"/>
      <c r="G136" s="202"/>
      <c r="H136" s="190"/>
      <c r="I136" s="190"/>
    </row>
    <row r="137" spans="1:9" ht="13">
      <c r="A137" s="220"/>
      <c r="B137" s="220" t="s">
        <v>292</v>
      </c>
      <c r="C137" s="203"/>
      <c r="D137" s="203"/>
      <c r="E137" s="203"/>
      <c r="F137" s="203"/>
      <c r="G137" s="203"/>
      <c r="H137" s="203"/>
      <c r="I137" s="203"/>
    </row>
  </sheetData>
  <mergeCells count="14">
    <mergeCell ref="B109:I109"/>
    <mergeCell ref="B62:I62"/>
    <mergeCell ref="B63:I63"/>
    <mergeCell ref="A106:A107"/>
    <mergeCell ref="B106:I106"/>
    <mergeCell ref="B107:I107"/>
    <mergeCell ref="B108:I108"/>
    <mergeCell ref="A2:A3"/>
    <mergeCell ref="B2:I2"/>
    <mergeCell ref="B3:I3"/>
    <mergeCell ref="B4:I4"/>
    <mergeCell ref="A60:A61"/>
    <mergeCell ref="B60:I60"/>
    <mergeCell ref="B61:I61"/>
  </mergeCells>
  <conditionalFormatting sqref="G30">
    <cfRule type="top10" dxfId="5" priority="1" rank="10"/>
  </conditionalFormatting>
  <printOptions gridLines="1" gridLinesSet="0"/>
  <pageMargins left="0.25" right="0.21" top="0.51" bottom="0.53" header="0.5" footer="0.42"/>
  <pageSetup scale="77" fitToHeight="0" orientation="portrait" r:id="rId1"/>
  <headerFooter alignWithMargins="0">
    <oddFooter>&amp;L&amp;"Times New Roman,Italic"&amp;9 21&amp;R&amp;"Times New Roman,Italic"&amp;9Charity Care in Washington Hospitals</oddFooter>
  </headerFooter>
  <rowBreaks count="2" manualBreakCount="2">
    <brk id="59" max="16383" man="1"/>
    <brk id="10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3421E-452E-4489-B3D8-6B610861F40A}">
  <sheetPr transitionEvaluation="1">
    <pageSetUpPr fitToPage="1"/>
  </sheetPr>
  <dimension ref="A1:J140"/>
  <sheetViews>
    <sheetView zoomScaleNormal="100" workbookViewId="0">
      <selection activeCell="B15" sqref="B15"/>
    </sheetView>
  </sheetViews>
  <sheetFormatPr defaultColWidth="9.6640625" defaultRowHeight="12" customHeight="1"/>
  <cols>
    <col min="1" max="1" width="6" style="177" customWidth="1"/>
    <col min="2" max="2" width="34.6640625" style="179" customWidth="1"/>
    <col min="3" max="7" width="13.4140625" style="179" customWidth="1"/>
    <col min="8" max="8" width="10.33203125" style="179" customWidth="1"/>
    <col min="9" max="9" width="12.08203125" style="179" customWidth="1"/>
    <col min="10" max="10" width="2.08203125" style="179" customWidth="1"/>
    <col min="11" max="16384" width="9.6640625" style="179"/>
  </cols>
  <sheetData>
    <row r="1" spans="1:9" ht="12" customHeight="1">
      <c r="B1" s="178" t="s">
        <v>295</v>
      </c>
    </row>
    <row r="2" spans="1:9" ht="14">
      <c r="A2" s="373" t="s">
        <v>0</v>
      </c>
      <c r="B2" s="375" t="s">
        <v>178</v>
      </c>
      <c r="C2" s="375"/>
      <c r="D2" s="375"/>
      <c r="E2" s="375"/>
      <c r="F2" s="375"/>
      <c r="G2" s="375"/>
      <c r="H2" s="375"/>
      <c r="I2" s="375"/>
    </row>
    <row r="3" spans="1:9" ht="12" customHeight="1" thickBot="1">
      <c r="A3" s="374"/>
      <c r="B3" s="376" t="s">
        <v>293</v>
      </c>
      <c r="C3" s="376"/>
      <c r="D3" s="376"/>
      <c r="E3" s="376"/>
      <c r="F3" s="376"/>
      <c r="G3" s="376"/>
      <c r="H3" s="376"/>
      <c r="I3" s="376"/>
    </row>
    <row r="4" spans="1:9" ht="13.5" thickBot="1">
      <c r="A4" s="180"/>
      <c r="B4" s="377" t="s">
        <v>180</v>
      </c>
      <c r="C4" s="378"/>
      <c r="D4" s="378"/>
      <c r="E4" s="378"/>
      <c r="F4" s="378"/>
      <c r="G4" s="378"/>
      <c r="H4" s="378"/>
      <c r="I4" s="379"/>
    </row>
    <row r="5" spans="1:9" ht="65">
      <c r="A5" s="181" t="s">
        <v>181</v>
      </c>
      <c r="B5" s="182" t="s">
        <v>182</v>
      </c>
      <c r="C5" s="183" t="s">
        <v>183</v>
      </c>
      <c r="D5" s="183" t="s">
        <v>184</v>
      </c>
      <c r="E5" s="183" t="s">
        <v>185</v>
      </c>
      <c r="F5" s="183" t="s">
        <v>186</v>
      </c>
      <c r="G5" s="184" t="s">
        <v>187</v>
      </c>
      <c r="H5" s="183" t="s">
        <v>280</v>
      </c>
      <c r="I5" s="183" t="s">
        <v>189</v>
      </c>
    </row>
    <row r="6" spans="1:9" ht="13">
      <c r="A6" s="185"/>
      <c r="B6" s="186" t="s">
        <v>190</v>
      </c>
      <c r="C6" s="187"/>
      <c r="D6" s="187"/>
      <c r="E6" s="187"/>
      <c r="F6" s="187"/>
      <c r="G6" s="187"/>
      <c r="H6" s="187"/>
      <c r="I6" s="187"/>
    </row>
    <row r="7" spans="1:9" ht="13">
      <c r="A7" s="188">
        <v>921</v>
      </c>
      <c r="B7" s="189" t="s">
        <v>191</v>
      </c>
      <c r="C7" s="81">
        <v>61044738</v>
      </c>
      <c r="D7" s="81">
        <v>31544013</v>
      </c>
      <c r="E7" s="81">
        <v>18522875</v>
      </c>
      <c r="F7" s="81">
        <f t="shared" ref="F7:F28" si="0">C7-D7-E7</f>
        <v>10977850</v>
      </c>
      <c r="G7" s="81">
        <v>83433</v>
      </c>
      <c r="H7" s="190">
        <f t="shared" ref="H7:H28" si="1">G7/C7</f>
        <v>1.366751709213659E-3</v>
      </c>
      <c r="I7" s="190">
        <f t="shared" ref="I7:I28" si="2">G7/F7</f>
        <v>7.6001220639742755E-3</v>
      </c>
    </row>
    <row r="8" spans="1:9" ht="13">
      <c r="A8" s="188">
        <v>126</v>
      </c>
      <c r="B8" s="189" t="s">
        <v>192</v>
      </c>
      <c r="C8" s="81">
        <v>857308312</v>
      </c>
      <c r="D8" s="81">
        <v>360708171</v>
      </c>
      <c r="E8" s="81">
        <v>227159732</v>
      </c>
      <c r="F8" s="81">
        <f t="shared" si="0"/>
        <v>269440409</v>
      </c>
      <c r="G8" s="81">
        <v>17424658</v>
      </c>
      <c r="H8" s="190">
        <f t="shared" si="1"/>
        <v>2.0324844348412197E-2</v>
      </c>
      <c r="I8" s="190">
        <f t="shared" si="2"/>
        <v>6.4669802368062759E-2</v>
      </c>
    </row>
    <row r="9" spans="1:9" ht="13">
      <c r="A9" s="188">
        <v>202</v>
      </c>
      <c r="B9" s="189" t="s">
        <v>193</v>
      </c>
      <c r="C9" s="81">
        <v>41459895</v>
      </c>
      <c r="D9" s="81">
        <v>29484456</v>
      </c>
      <c r="E9" s="81">
        <v>1591891</v>
      </c>
      <c r="F9" s="81">
        <f t="shared" si="0"/>
        <v>10383548</v>
      </c>
      <c r="G9" s="81">
        <v>462781</v>
      </c>
      <c r="H9" s="190">
        <f t="shared" si="1"/>
        <v>1.116213632475432E-2</v>
      </c>
      <c r="I9" s="190">
        <f t="shared" si="2"/>
        <v>4.4568677296045627E-2</v>
      </c>
    </row>
    <row r="10" spans="1:9" ht="13">
      <c r="A10" s="188">
        <v>35</v>
      </c>
      <c r="B10" s="189" t="s">
        <v>194</v>
      </c>
      <c r="C10" s="81">
        <v>184969185</v>
      </c>
      <c r="D10" s="81">
        <v>71561688</v>
      </c>
      <c r="E10" s="81">
        <v>35529219</v>
      </c>
      <c r="F10" s="81">
        <f t="shared" si="0"/>
        <v>77878278</v>
      </c>
      <c r="G10" s="81">
        <v>1204773</v>
      </c>
      <c r="H10" s="190">
        <f t="shared" si="1"/>
        <v>6.5133714029177343E-3</v>
      </c>
      <c r="I10" s="190">
        <f t="shared" si="2"/>
        <v>1.54699491429433E-2</v>
      </c>
    </row>
    <row r="11" spans="1:9" ht="13">
      <c r="A11" s="188">
        <v>201</v>
      </c>
      <c r="B11" s="189" t="s">
        <v>195</v>
      </c>
      <c r="C11" s="81">
        <v>1102738034</v>
      </c>
      <c r="D11" s="81">
        <v>423628107</v>
      </c>
      <c r="E11" s="81">
        <v>257395702</v>
      </c>
      <c r="F11" s="81">
        <f t="shared" si="0"/>
        <v>421714225</v>
      </c>
      <c r="G11" s="81">
        <v>17863126</v>
      </c>
      <c r="H11" s="190">
        <f t="shared" si="1"/>
        <v>1.619888445781131E-2</v>
      </c>
      <c r="I11" s="190">
        <f t="shared" si="2"/>
        <v>4.2358367209453275E-2</v>
      </c>
    </row>
    <row r="12" spans="1:9" ht="13">
      <c r="A12" s="188">
        <v>164</v>
      </c>
      <c r="B12" s="189" t="s">
        <v>196</v>
      </c>
      <c r="C12" s="81">
        <v>1804111322</v>
      </c>
      <c r="D12" s="81">
        <v>748671088</v>
      </c>
      <c r="E12" s="81">
        <v>183089580</v>
      </c>
      <c r="F12" s="81">
        <f t="shared" si="0"/>
        <v>872350654</v>
      </c>
      <c r="G12" s="81">
        <v>8634623</v>
      </c>
      <c r="H12" s="190">
        <f t="shared" si="1"/>
        <v>4.7860810442826984E-3</v>
      </c>
      <c r="I12" s="190">
        <f t="shared" si="2"/>
        <v>9.8981103073718796E-3</v>
      </c>
    </row>
    <row r="13" spans="1:9" ht="13">
      <c r="A13" s="188">
        <v>148</v>
      </c>
      <c r="B13" s="189" t="s">
        <v>109</v>
      </c>
      <c r="C13" s="81">
        <v>124123496</v>
      </c>
      <c r="D13" s="81">
        <v>60645126</v>
      </c>
      <c r="E13" s="81">
        <v>3155581</v>
      </c>
      <c r="F13" s="81">
        <f t="shared" si="0"/>
        <v>60322789</v>
      </c>
      <c r="G13" s="84">
        <v>0</v>
      </c>
      <c r="H13" s="190">
        <f t="shared" si="1"/>
        <v>0</v>
      </c>
      <c r="I13" s="190">
        <f t="shared" si="2"/>
        <v>0</v>
      </c>
    </row>
    <row r="14" spans="1:9" ht="12.9" customHeight="1">
      <c r="A14" s="188">
        <v>183</v>
      </c>
      <c r="B14" s="189" t="s">
        <v>197</v>
      </c>
      <c r="C14" s="81">
        <v>762546918</v>
      </c>
      <c r="D14" s="81">
        <v>317701463</v>
      </c>
      <c r="E14" s="81">
        <v>204352933</v>
      </c>
      <c r="F14" s="81">
        <f t="shared" si="0"/>
        <v>240492522</v>
      </c>
      <c r="G14" s="81">
        <v>18597538</v>
      </c>
      <c r="H14" s="190">
        <f t="shared" si="1"/>
        <v>2.4388713088995789E-2</v>
      </c>
      <c r="I14" s="190">
        <f t="shared" si="2"/>
        <v>7.7331044829743192E-2</v>
      </c>
    </row>
    <row r="15" spans="1:9" ht="13">
      <c r="A15" s="188">
        <v>919</v>
      </c>
      <c r="B15" s="189" t="s">
        <v>155</v>
      </c>
      <c r="C15" s="81">
        <v>19767522</v>
      </c>
      <c r="D15" s="81">
        <v>4641785</v>
      </c>
      <c r="E15" s="81">
        <v>12011800</v>
      </c>
      <c r="F15" s="81">
        <f t="shared" si="0"/>
        <v>3113937</v>
      </c>
      <c r="G15" s="81">
        <v>363839</v>
      </c>
      <c r="H15" s="190">
        <f t="shared" si="1"/>
        <v>1.8405898321499276E-2</v>
      </c>
      <c r="I15" s="190">
        <f t="shared" si="2"/>
        <v>0.11684211979882701</v>
      </c>
    </row>
    <row r="16" spans="1:9" ht="13">
      <c r="A16" s="188">
        <v>131</v>
      </c>
      <c r="B16" s="189" t="s">
        <v>14</v>
      </c>
      <c r="C16" s="81">
        <v>1446629627</v>
      </c>
      <c r="D16" s="81">
        <v>644648044</v>
      </c>
      <c r="E16" s="81">
        <v>92691143</v>
      </c>
      <c r="F16" s="81">
        <f t="shared" si="0"/>
        <v>709290440</v>
      </c>
      <c r="G16" s="81">
        <v>15687999</v>
      </c>
      <c r="H16" s="190">
        <f t="shared" si="1"/>
        <v>1.0844516597198102E-2</v>
      </c>
      <c r="I16" s="190">
        <f t="shared" si="2"/>
        <v>2.2117877409993006E-2</v>
      </c>
    </row>
    <row r="17" spans="1:10" ht="13">
      <c r="A17" s="188">
        <v>3</v>
      </c>
      <c r="B17" s="189" t="s">
        <v>198</v>
      </c>
      <c r="C17" s="81">
        <v>1747686562</v>
      </c>
      <c r="D17" s="81">
        <v>895163997</v>
      </c>
      <c r="E17" s="81">
        <v>223435802</v>
      </c>
      <c r="F17" s="81">
        <f t="shared" si="0"/>
        <v>629086763</v>
      </c>
      <c r="G17" s="81">
        <v>19349851</v>
      </c>
      <c r="H17" s="190">
        <f t="shared" si="1"/>
        <v>1.1071694101633769E-2</v>
      </c>
      <c r="I17" s="190">
        <f t="shared" si="2"/>
        <v>3.0758636388602569E-2</v>
      </c>
    </row>
    <row r="18" spans="1:10" ht="13">
      <c r="A18" s="188">
        <v>1</v>
      </c>
      <c r="B18" s="189" t="s">
        <v>199</v>
      </c>
      <c r="C18" s="81">
        <v>4173195774</v>
      </c>
      <c r="D18" s="81">
        <v>1541983081</v>
      </c>
      <c r="E18" s="81">
        <v>646770257</v>
      </c>
      <c r="F18" s="81">
        <f t="shared" si="0"/>
        <v>1984442436</v>
      </c>
      <c r="G18" s="81">
        <v>31461621</v>
      </c>
      <c r="H18" s="190">
        <f t="shared" si="1"/>
        <v>7.5389755726326963E-3</v>
      </c>
      <c r="I18" s="190">
        <f t="shared" si="2"/>
        <v>1.5854136370625365E-2</v>
      </c>
    </row>
    <row r="19" spans="1:10" ht="13">
      <c r="A19" s="188">
        <v>210</v>
      </c>
      <c r="B19" s="189" t="s">
        <v>200</v>
      </c>
      <c r="C19" s="81">
        <v>652936581</v>
      </c>
      <c r="D19" s="81">
        <v>233272976</v>
      </c>
      <c r="E19" s="81">
        <v>69961201</v>
      </c>
      <c r="F19" s="81">
        <f t="shared" si="0"/>
        <v>349702404</v>
      </c>
      <c r="G19" s="81">
        <v>6658414</v>
      </c>
      <c r="H19" s="190">
        <f t="shared" si="1"/>
        <v>1.0197642763103205E-2</v>
      </c>
      <c r="I19" s="190">
        <f t="shared" si="2"/>
        <v>1.9040229417467774E-2</v>
      </c>
    </row>
    <row r="20" spans="1:10" ht="13">
      <c r="A20" s="188">
        <v>204</v>
      </c>
      <c r="B20" s="189" t="s">
        <v>66</v>
      </c>
      <c r="C20" s="81">
        <v>927980845</v>
      </c>
      <c r="D20" s="81">
        <v>309453758</v>
      </c>
      <c r="E20" s="81">
        <v>96002503</v>
      </c>
      <c r="F20" s="81">
        <f t="shared" si="0"/>
        <v>522524584</v>
      </c>
      <c r="G20" s="81">
        <v>6691297</v>
      </c>
      <c r="H20" s="190">
        <f t="shared" si="1"/>
        <v>7.210598188586533E-3</v>
      </c>
      <c r="I20" s="190">
        <f t="shared" si="2"/>
        <v>1.28057075301169E-2</v>
      </c>
    </row>
    <row r="21" spans="1:10" ht="13">
      <c r="A21" s="188">
        <v>14</v>
      </c>
      <c r="B21" s="189" t="s">
        <v>80</v>
      </c>
      <c r="C21" s="81">
        <v>2332540244</v>
      </c>
      <c r="D21" s="81">
        <v>32441581</v>
      </c>
      <c r="E21" s="81">
        <v>1008623685</v>
      </c>
      <c r="F21" s="81">
        <f t="shared" si="0"/>
        <v>1291474978</v>
      </c>
      <c r="G21" s="81">
        <v>23248291</v>
      </c>
      <c r="H21" s="190">
        <f t="shared" si="1"/>
        <v>9.966941003398181E-3</v>
      </c>
      <c r="I21" s="190">
        <f t="shared" si="2"/>
        <v>1.8001348377653197E-2</v>
      </c>
    </row>
    <row r="22" spans="1:10" ht="13">
      <c r="A22" s="188">
        <v>195</v>
      </c>
      <c r="B22" s="189" t="s">
        <v>70</v>
      </c>
      <c r="C22" s="81">
        <v>46628750</v>
      </c>
      <c r="D22" s="81">
        <v>25495232</v>
      </c>
      <c r="E22" s="81">
        <v>4186271</v>
      </c>
      <c r="F22" s="81">
        <f t="shared" si="0"/>
        <v>16947247</v>
      </c>
      <c r="G22" s="81">
        <v>830073</v>
      </c>
      <c r="H22" s="190">
        <f t="shared" si="1"/>
        <v>1.7801742487199422E-2</v>
      </c>
      <c r="I22" s="190">
        <f t="shared" si="2"/>
        <v>4.8979813653509625E-2</v>
      </c>
    </row>
    <row r="23" spans="1:10" ht="13">
      <c r="A23" s="188">
        <v>904</v>
      </c>
      <c r="B23" s="189" t="s">
        <v>201</v>
      </c>
      <c r="C23" s="81">
        <v>142289257</v>
      </c>
      <c r="D23" s="81">
        <v>23964500</v>
      </c>
      <c r="E23" s="81">
        <v>54961200</v>
      </c>
      <c r="F23" s="81">
        <f t="shared" si="0"/>
        <v>63363557</v>
      </c>
      <c r="G23" s="81">
        <v>232082</v>
      </c>
      <c r="H23" s="190">
        <f t="shared" si="1"/>
        <v>1.6310577825281638E-3</v>
      </c>
      <c r="I23" s="190">
        <f t="shared" si="2"/>
        <v>3.6627047310491107E-3</v>
      </c>
    </row>
    <row r="24" spans="1:10" ht="13">
      <c r="A24" s="188">
        <v>29</v>
      </c>
      <c r="B24" s="189" t="s">
        <v>202</v>
      </c>
      <c r="C24" s="81">
        <v>2354013203</v>
      </c>
      <c r="D24" s="81">
        <v>688487038</v>
      </c>
      <c r="E24" s="81">
        <v>775230151</v>
      </c>
      <c r="F24" s="81">
        <f t="shared" si="0"/>
        <v>890296014</v>
      </c>
      <c r="G24" s="81">
        <v>79328399</v>
      </c>
      <c r="H24" s="190">
        <f t="shared" si="1"/>
        <v>3.3699215832308144E-2</v>
      </c>
      <c r="I24" s="190">
        <f t="shared" si="2"/>
        <v>8.9103396794495818E-2</v>
      </c>
    </row>
    <row r="25" spans="1:10" ht="13">
      <c r="A25" s="188">
        <v>130</v>
      </c>
      <c r="B25" s="189" t="s">
        <v>203</v>
      </c>
      <c r="C25" s="81">
        <v>1105609632</v>
      </c>
      <c r="D25" s="81">
        <v>513670836</v>
      </c>
      <c r="E25" s="81">
        <v>157634318</v>
      </c>
      <c r="F25" s="81">
        <f t="shared" si="0"/>
        <v>434304478</v>
      </c>
      <c r="G25" s="81">
        <v>12843266</v>
      </c>
      <c r="H25" s="190">
        <f t="shared" si="1"/>
        <v>1.1616456322623644E-2</v>
      </c>
      <c r="I25" s="190">
        <f t="shared" si="2"/>
        <v>2.9572032181533252E-2</v>
      </c>
    </row>
    <row r="26" spans="1:10" ht="13">
      <c r="A26" s="188">
        <v>128</v>
      </c>
      <c r="B26" s="189" t="s">
        <v>204</v>
      </c>
      <c r="C26" s="81">
        <v>2664941290</v>
      </c>
      <c r="D26" s="81">
        <v>901986004</v>
      </c>
      <c r="E26" s="81">
        <v>460681517</v>
      </c>
      <c r="F26" s="81">
        <f t="shared" si="0"/>
        <v>1302273769</v>
      </c>
      <c r="G26" s="81">
        <v>28801450</v>
      </c>
      <c r="H26" s="190">
        <f t="shared" si="1"/>
        <v>1.080753640167435E-2</v>
      </c>
      <c r="I26" s="190">
        <f t="shared" si="2"/>
        <v>2.2116278992639373E-2</v>
      </c>
    </row>
    <row r="27" spans="1:10" ht="13">
      <c r="A27" s="188">
        <v>155</v>
      </c>
      <c r="B27" s="189" t="s">
        <v>205</v>
      </c>
      <c r="C27" s="81">
        <v>1831406708</v>
      </c>
      <c r="D27" s="81">
        <v>665948534</v>
      </c>
      <c r="E27" s="81">
        <v>414493040</v>
      </c>
      <c r="F27" s="81">
        <f t="shared" si="0"/>
        <v>750965134</v>
      </c>
      <c r="G27" s="81">
        <v>21407021</v>
      </c>
      <c r="H27" s="190">
        <f t="shared" si="1"/>
        <v>1.1688840554361452E-2</v>
      </c>
      <c r="I27" s="190">
        <f t="shared" si="2"/>
        <v>2.8506011838360528E-2</v>
      </c>
    </row>
    <row r="28" spans="1:10" ht="13">
      <c r="A28" s="188">
        <v>10</v>
      </c>
      <c r="B28" s="189" t="s">
        <v>19</v>
      </c>
      <c r="C28" s="81">
        <v>2234483678</v>
      </c>
      <c r="D28" s="81">
        <v>1012891483</v>
      </c>
      <c r="E28" s="81">
        <v>165756889</v>
      </c>
      <c r="F28" s="81">
        <f t="shared" si="0"/>
        <v>1055835306</v>
      </c>
      <c r="G28" s="81">
        <v>18954520</v>
      </c>
      <c r="H28" s="190">
        <f t="shared" si="1"/>
        <v>8.4827292258252071E-3</v>
      </c>
      <c r="I28" s="190">
        <f t="shared" si="2"/>
        <v>1.7952155882917598E-2</v>
      </c>
    </row>
    <row r="29" spans="1:10" ht="13">
      <c r="A29" s="192"/>
      <c r="B29" s="195"/>
      <c r="C29" s="196"/>
      <c r="D29" s="196"/>
      <c r="E29" s="196"/>
      <c r="F29" s="196"/>
      <c r="G29" s="90"/>
      <c r="H29" s="197"/>
      <c r="I29" s="197"/>
    </row>
    <row r="30" spans="1:10" ht="13">
      <c r="A30" s="185"/>
      <c r="B30" s="198" t="s">
        <v>20</v>
      </c>
      <c r="C30" s="199">
        <f>SUM(C7:C28)</f>
        <v>26618411573</v>
      </c>
      <c r="D30" s="199">
        <f>SUM(D7:D28)</f>
        <v>9537992961</v>
      </c>
      <c r="E30" s="199">
        <f>SUM(E7:E28)</f>
        <v>5113237290</v>
      </c>
      <c r="F30" s="199">
        <f>SUM(F7:F28)</f>
        <v>11967181322</v>
      </c>
      <c r="G30" s="199">
        <f>SUM(G7:G28)</f>
        <v>330129055</v>
      </c>
      <c r="H30" s="200">
        <f>G30/C30</f>
        <v>1.2402282311047501E-2</v>
      </c>
      <c r="I30" s="200">
        <f>G30/F30</f>
        <v>2.7586199800708592E-2</v>
      </c>
    </row>
    <row r="31" spans="1:10" ht="13">
      <c r="A31" s="192"/>
      <c r="B31" s="201"/>
      <c r="C31" s="202"/>
      <c r="D31" s="202"/>
      <c r="E31" s="202"/>
      <c r="F31" s="202"/>
      <c r="G31" s="202"/>
      <c r="H31" s="190"/>
      <c r="I31" s="190"/>
      <c r="J31" s="203"/>
    </row>
    <row r="32" spans="1:10" ht="13">
      <c r="A32" s="185"/>
      <c r="B32" s="204" t="s">
        <v>296</v>
      </c>
      <c r="C32" s="205"/>
      <c r="D32" s="202"/>
      <c r="E32" s="202"/>
      <c r="F32" s="202"/>
      <c r="G32" s="202"/>
      <c r="H32" s="201"/>
      <c r="I32" s="201"/>
      <c r="J32" s="203"/>
    </row>
    <row r="33" spans="1:9" ht="13">
      <c r="A33" s="188">
        <v>106</v>
      </c>
      <c r="B33" s="189" t="s">
        <v>21</v>
      </c>
      <c r="C33" s="81">
        <v>137589546</v>
      </c>
      <c r="D33" s="81">
        <v>46596672</v>
      </c>
      <c r="E33" s="81">
        <v>38790525</v>
      </c>
      <c r="F33" s="81">
        <f>C33-D33-E33</f>
        <v>52202349</v>
      </c>
      <c r="G33" s="81">
        <v>-480026</v>
      </c>
      <c r="H33" s="190">
        <f t="shared" ref="H33:H55" si="3">G33/C33</f>
        <v>-3.488826106018258E-3</v>
      </c>
      <c r="I33" s="190">
        <f t="shared" ref="I33:I55" si="4">G33/F33</f>
        <v>-9.1954865862453813E-3</v>
      </c>
    </row>
    <row r="34" spans="1:9" ht="13">
      <c r="A34" s="188">
        <v>142</v>
      </c>
      <c r="B34" s="189" t="s">
        <v>207</v>
      </c>
      <c r="C34" s="81">
        <v>1981711335</v>
      </c>
      <c r="D34" s="81">
        <v>1009766028</v>
      </c>
      <c r="E34" s="81">
        <v>353151728</v>
      </c>
      <c r="F34" s="81">
        <f>C34-D34-E34</f>
        <v>618793579</v>
      </c>
      <c r="G34" s="81">
        <v>11451781</v>
      </c>
      <c r="H34" s="190">
        <f t="shared" si="3"/>
        <v>5.7787331574202256E-3</v>
      </c>
      <c r="I34" s="190">
        <f t="shared" si="4"/>
        <v>1.850662545417266E-2</v>
      </c>
    </row>
    <row r="35" spans="1:9" ht="13">
      <c r="A35" s="188">
        <v>209</v>
      </c>
      <c r="B35" s="189" t="s">
        <v>208</v>
      </c>
      <c r="C35" s="81">
        <v>683059403</v>
      </c>
      <c r="D35" s="81">
        <v>341753308</v>
      </c>
      <c r="E35" s="81">
        <v>107961556</v>
      </c>
      <c r="F35" s="81">
        <f>C35-D35-E35</f>
        <v>233344539</v>
      </c>
      <c r="G35" s="81">
        <v>5309895</v>
      </c>
      <c r="H35" s="190">
        <f t="shared" si="3"/>
        <v>7.7736943180621142E-3</v>
      </c>
      <c r="I35" s="190">
        <f t="shared" si="4"/>
        <v>2.2755600035705141E-2</v>
      </c>
    </row>
    <row r="36" spans="1:9" ht="13">
      <c r="A36" s="188">
        <v>132</v>
      </c>
      <c r="B36" s="189" t="s">
        <v>209</v>
      </c>
      <c r="C36" s="81">
        <v>812320098</v>
      </c>
      <c r="D36" s="81">
        <v>353722043</v>
      </c>
      <c r="E36" s="81">
        <v>237920613</v>
      </c>
      <c r="F36" s="81">
        <f>C36-D36-E36</f>
        <v>220677442</v>
      </c>
      <c r="G36" s="81">
        <v>13866428</v>
      </c>
      <c r="H36" s="190">
        <f t="shared" si="3"/>
        <v>1.7070152559490164E-2</v>
      </c>
      <c r="I36" s="190">
        <f t="shared" si="4"/>
        <v>6.2835729263165926E-2</v>
      </c>
    </row>
    <row r="37" spans="1:9" ht="13">
      <c r="A37" s="188">
        <v>32</v>
      </c>
      <c r="B37" s="189" t="s">
        <v>210</v>
      </c>
      <c r="C37" s="81">
        <v>2806799621</v>
      </c>
      <c r="D37" s="81">
        <v>1291401512</v>
      </c>
      <c r="E37" s="81">
        <v>633612956</v>
      </c>
      <c r="F37" s="81">
        <f>C37-D37-E37</f>
        <v>881785153</v>
      </c>
      <c r="G37" s="81">
        <v>29579984</v>
      </c>
      <c r="H37" s="190">
        <f t="shared" si="3"/>
        <v>1.0538687471199426E-2</v>
      </c>
      <c r="I37" s="190">
        <f t="shared" si="4"/>
        <v>3.3545568213938844E-2</v>
      </c>
    </row>
    <row r="38" spans="1:9" ht="13">
      <c r="A38" s="188">
        <v>104</v>
      </c>
      <c r="B38" s="189" t="s">
        <v>211</v>
      </c>
      <c r="C38" s="81">
        <v>120415294</v>
      </c>
      <c r="D38" s="81">
        <v>40926915</v>
      </c>
      <c r="E38" s="81">
        <v>30038556</v>
      </c>
      <c r="F38" s="81">
        <f t="shared" ref="F38:F55" si="5">C38-D38-E38</f>
        <v>49449823</v>
      </c>
      <c r="G38" s="81">
        <v>586514</v>
      </c>
      <c r="H38" s="190">
        <f t="shared" si="3"/>
        <v>4.8707600215633735E-3</v>
      </c>
      <c r="I38" s="190">
        <f t="shared" si="4"/>
        <v>1.1860790684731067E-2</v>
      </c>
    </row>
    <row r="39" spans="1:9" ht="13">
      <c r="A39" s="188">
        <v>54</v>
      </c>
      <c r="B39" s="189" t="s">
        <v>130</v>
      </c>
      <c r="C39" s="81">
        <v>44307496</v>
      </c>
      <c r="D39" s="81">
        <v>16529684</v>
      </c>
      <c r="E39" s="81">
        <v>13396416</v>
      </c>
      <c r="F39" s="81">
        <f t="shared" si="5"/>
        <v>14381396</v>
      </c>
      <c r="G39" s="81">
        <v>442399</v>
      </c>
      <c r="H39" s="190">
        <f t="shared" si="3"/>
        <v>9.9847438907402931E-3</v>
      </c>
      <c r="I39" s="190">
        <f t="shared" si="4"/>
        <v>3.076189543768908E-2</v>
      </c>
    </row>
    <row r="40" spans="1:9" ht="13">
      <c r="A40" s="188">
        <v>134</v>
      </c>
      <c r="B40" s="189" t="s">
        <v>23</v>
      </c>
      <c r="C40" s="81">
        <v>230567912</v>
      </c>
      <c r="D40" s="81">
        <v>91497996</v>
      </c>
      <c r="E40" s="81">
        <v>13345435</v>
      </c>
      <c r="F40" s="81">
        <f t="shared" si="5"/>
        <v>125724481</v>
      </c>
      <c r="G40" s="81">
        <v>628277</v>
      </c>
      <c r="H40" s="190">
        <f t="shared" si="3"/>
        <v>2.7249108280080186E-3</v>
      </c>
      <c r="I40" s="190">
        <f t="shared" si="4"/>
        <v>4.9972526830315573E-3</v>
      </c>
    </row>
    <row r="41" spans="1:9" ht="13">
      <c r="A41" s="188">
        <v>85</v>
      </c>
      <c r="B41" s="189" t="s">
        <v>101</v>
      </c>
      <c r="C41" s="81">
        <v>209298397</v>
      </c>
      <c r="D41" s="81">
        <v>122904753</v>
      </c>
      <c r="E41" s="81">
        <v>33580727</v>
      </c>
      <c r="F41" s="81">
        <f t="shared" si="5"/>
        <v>52812917</v>
      </c>
      <c r="G41" s="81">
        <v>1437426</v>
      </c>
      <c r="H41" s="190">
        <f t="shared" si="3"/>
        <v>6.8678309084230591E-3</v>
      </c>
      <c r="I41" s="190">
        <f t="shared" si="4"/>
        <v>2.72173188237264E-2</v>
      </c>
    </row>
    <row r="42" spans="1:9" ht="13">
      <c r="A42" s="188">
        <v>81</v>
      </c>
      <c r="B42" s="189" t="s">
        <v>212</v>
      </c>
      <c r="C42" s="81">
        <v>1842875441</v>
      </c>
      <c r="D42" s="81">
        <v>820037623</v>
      </c>
      <c r="E42" s="81">
        <v>373157084</v>
      </c>
      <c r="F42" s="81">
        <f t="shared" si="5"/>
        <v>649680734</v>
      </c>
      <c r="G42" s="81">
        <v>32969697</v>
      </c>
      <c r="H42" s="190">
        <f t="shared" si="3"/>
        <v>1.7890355618451155E-2</v>
      </c>
      <c r="I42" s="190">
        <f t="shared" si="4"/>
        <v>5.0747536866315633E-2</v>
      </c>
    </row>
    <row r="43" spans="1:9" ht="13">
      <c r="A43" s="188">
        <v>175</v>
      </c>
      <c r="B43" s="189" t="s">
        <v>213</v>
      </c>
      <c r="C43" s="81">
        <v>749940476</v>
      </c>
      <c r="D43" s="81">
        <v>275060</v>
      </c>
      <c r="E43" s="81">
        <v>446942056</v>
      </c>
      <c r="F43" s="81">
        <f t="shared" si="5"/>
        <v>302723360</v>
      </c>
      <c r="G43" s="81">
        <v>6996694</v>
      </c>
      <c r="H43" s="190">
        <f t="shared" si="3"/>
        <v>9.3296657853682782E-3</v>
      </c>
      <c r="I43" s="190">
        <f t="shared" si="4"/>
        <v>2.311250112974433E-2</v>
      </c>
    </row>
    <row r="44" spans="1:9" ht="13">
      <c r="A44" s="188">
        <v>176</v>
      </c>
      <c r="B44" s="189" t="s">
        <v>214</v>
      </c>
      <c r="C44" s="81">
        <v>3078609799</v>
      </c>
      <c r="D44" s="81">
        <v>1224208039</v>
      </c>
      <c r="E44" s="81">
        <v>833095775</v>
      </c>
      <c r="F44" s="81">
        <f t="shared" si="5"/>
        <v>1021305985</v>
      </c>
      <c r="G44" s="81">
        <v>58317848</v>
      </c>
      <c r="H44" s="190">
        <f t="shared" si="3"/>
        <v>1.8942916383538736E-2</v>
      </c>
      <c r="I44" s="190">
        <f t="shared" si="4"/>
        <v>5.7101249631862284E-2</v>
      </c>
    </row>
    <row r="45" spans="1:9" ht="13">
      <c r="A45" s="188">
        <v>38</v>
      </c>
      <c r="B45" s="189" t="s">
        <v>113</v>
      </c>
      <c r="C45" s="81">
        <v>364179825</v>
      </c>
      <c r="D45" s="81">
        <v>211809749</v>
      </c>
      <c r="E45" s="81">
        <v>61081559</v>
      </c>
      <c r="F45" s="81">
        <f t="shared" si="5"/>
        <v>91288517</v>
      </c>
      <c r="G45" s="81">
        <v>2655122</v>
      </c>
      <c r="H45" s="190">
        <f t="shared" si="3"/>
        <v>7.2906894279495026E-3</v>
      </c>
      <c r="I45" s="190">
        <f t="shared" si="4"/>
        <v>2.9084950520118537E-2</v>
      </c>
    </row>
    <row r="46" spans="1:9" ht="13">
      <c r="A46" s="188">
        <v>211</v>
      </c>
      <c r="B46" s="189" t="s">
        <v>215</v>
      </c>
      <c r="C46" s="81">
        <v>23045826</v>
      </c>
      <c r="D46" s="81">
        <v>11254327</v>
      </c>
      <c r="E46" s="81">
        <v>3365837</v>
      </c>
      <c r="F46" s="81">
        <f t="shared" si="5"/>
        <v>8425662</v>
      </c>
      <c r="G46" s="81">
        <v>215166</v>
      </c>
      <c r="H46" s="190">
        <f t="shared" si="3"/>
        <v>9.3364412280123963E-3</v>
      </c>
      <c r="I46" s="190">
        <f t="shared" si="4"/>
        <v>2.5536984512314877E-2</v>
      </c>
    </row>
    <row r="47" spans="1:9" ht="13">
      <c r="A47" s="188">
        <v>145</v>
      </c>
      <c r="B47" s="189" t="s">
        <v>216</v>
      </c>
      <c r="C47" s="81">
        <v>1328572335</v>
      </c>
      <c r="D47" s="81">
        <v>682922521</v>
      </c>
      <c r="E47" s="81">
        <v>255347307</v>
      </c>
      <c r="F47" s="81">
        <f t="shared" si="5"/>
        <v>390302507</v>
      </c>
      <c r="G47" s="81">
        <v>12711920</v>
      </c>
      <c r="H47" s="190">
        <f t="shared" si="3"/>
        <v>9.5681053000399863E-3</v>
      </c>
      <c r="I47" s="190">
        <f t="shared" si="4"/>
        <v>3.256940391622952E-2</v>
      </c>
    </row>
    <row r="48" spans="1:9" ht="13">
      <c r="A48" s="188">
        <v>206</v>
      </c>
      <c r="B48" s="189" t="s">
        <v>217</v>
      </c>
      <c r="C48" s="81">
        <v>104618675</v>
      </c>
      <c r="D48" s="81">
        <v>53056696</v>
      </c>
      <c r="E48" s="81">
        <v>21572172</v>
      </c>
      <c r="F48" s="81">
        <f t="shared" si="5"/>
        <v>29989807</v>
      </c>
      <c r="G48" s="81">
        <v>953946</v>
      </c>
      <c r="H48" s="190">
        <f t="shared" si="3"/>
        <v>9.1183146794776362E-3</v>
      </c>
      <c r="I48" s="190">
        <f t="shared" si="4"/>
        <v>3.1809007640495983E-2</v>
      </c>
    </row>
    <row r="49" spans="1:10" ht="13">
      <c r="A49" s="188">
        <v>84</v>
      </c>
      <c r="B49" s="189" t="s">
        <v>218</v>
      </c>
      <c r="C49" s="81">
        <v>2260528776</v>
      </c>
      <c r="D49" s="81">
        <v>1057336401</v>
      </c>
      <c r="E49" s="81">
        <v>406140853</v>
      </c>
      <c r="F49" s="81">
        <f t="shared" si="5"/>
        <v>797051522</v>
      </c>
      <c r="G49" s="81">
        <v>36952894</v>
      </c>
      <c r="H49" s="190">
        <f t="shared" si="3"/>
        <v>1.6347013314905928E-2</v>
      </c>
      <c r="I49" s="190">
        <f t="shared" si="4"/>
        <v>4.6361989131237118E-2</v>
      </c>
    </row>
    <row r="50" spans="1:10" ht="13">
      <c r="A50" s="188">
        <v>138</v>
      </c>
      <c r="B50" s="189" t="s">
        <v>219</v>
      </c>
      <c r="C50" s="81">
        <v>854167639</v>
      </c>
      <c r="D50" s="81">
        <v>383951024</v>
      </c>
      <c r="E50" s="81">
        <v>155044237</v>
      </c>
      <c r="F50" s="81">
        <f t="shared" si="5"/>
        <v>315172378</v>
      </c>
      <c r="G50" s="81">
        <v>15094108</v>
      </c>
      <c r="H50" s="190">
        <f t="shared" si="3"/>
        <v>1.7671130713487495E-2</v>
      </c>
      <c r="I50" s="190">
        <f t="shared" si="4"/>
        <v>4.7891595373246824E-2</v>
      </c>
    </row>
    <row r="51" spans="1:10" ht="13">
      <c r="A51" s="188">
        <v>207</v>
      </c>
      <c r="B51" s="189" t="s">
        <v>297</v>
      </c>
      <c r="C51" s="81">
        <v>1082660868</v>
      </c>
      <c r="D51" s="81">
        <v>546706970</v>
      </c>
      <c r="E51" s="81">
        <v>223843425</v>
      </c>
      <c r="F51" s="81">
        <f t="shared" si="5"/>
        <v>312110473</v>
      </c>
      <c r="G51" s="81">
        <v>4621544</v>
      </c>
      <c r="H51" s="190">
        <f t="shared" si="3"/>
        <v>4.2686903504117416E-3</v>
      </c>
      <c r="I51" s="190">
        <f t="shared" si="4"/>
        <v>1.4807398020251631E-2</v>
      </c>
    </row>
    <row r="52" spans="1:10" ht="13">
      <c r="A52" s="188">
        <v>924</v>
      </c>
      <c r="B52" s="189" t="s">
        <v>298</v>
      </c>
      <c r="C52" s="81">
        <v>15707350</v>
      </c>
      <c r="D52" s="81">
        <v>3057400</v>
      </c>
      <c r="E52" s="81">
        <v>597550</v>
      </c>
      <c r="F52" s="81">
        <f t="shared" si="5"/>
        <v>12052400</v>
      </c>
      <c r="G52" s="81">
        <v>17000</v>
      </c>
      <c r="H52" s="190">
        <f t="shared" si="3"/>
        <v>1.0822958678580409E-3</v>
      </c>
      <c r="I52" s="190">
        <f t="shared" si="4"/>
        <v>1.4105074507981812E-3</v>
      </c>
    </row>
    <row r="53" spans="1:10" ht="13">
      <c r="A53" s="188">
        <v>922</v>
      </c>
      <c r="B53" s="189" t="s">
        <v>220</v>
      </c>
      <c r="C53" s="81">
        <v>28653778</v>
      </c>
      <c r="D53" s="81">
        <v>7750400</v>
      </c>
      <c r="E53" s="81">
        <v>12294800</v>
      </c>
      <c r="F53" s="81">
        <f t="shared" si="5"/>
        <v>8608578</v>
      </c>
      <c r="G53" s="81">
        <v>60311</v>
      </c>
      <c r="H53" s="190">
        <f t="shared" si="3"/>
        <v>2.1048184291788678E-3</v>
      </c>
      <c r="I53" s="190">
        <f t="shared" si="4"/>
        <v>7.0059189798826237E-3</v>
      </c>
    </row>
    <row r="54" spans="1:10" ht="13">
      <c r="A54" s="188">
        <v>923</v>
      </c>
      <c r="B54" s="189" t="s">
        <v>290</v>
      </c>
      <c r="C54" s="81">
        <v>21606965</v>
      </c>
      <c r="D54" s="81">
        <v>10211600</v>
      </c>
      <c r="E54" s="81">
        <v>2094400</v>
      </c>
      <c r="F54" s="81">
        <f t="shared" si="5"/>
        <v>9300965</v>
      </c>
      <c r="G54" s="81">
        <v>43919</v>
      </c>
      <c r="H54" s="190">
        <f t="shared" si="3"/>
        <v>2.0326316074469504E-3</v>
      </c>
      <c r="I54" s="190">
        <f t="shared" si="4"/>
        <v>4.7219831490603395E-3</v>
      </c>
    </row>
    <row r="55" spans="1:10" ht="13">
      <c r="A55" s="188">
        <v>156</v>
      </c>
      <c r="B55" s="189" t="s">
        <v>299</v>
      </c>
      <c r="C55" s="81">
        <v>260885263</v>
      </c>
      <c r="D55" s="81">
        <v>117821872</v>
      </c>
      <c r="E55" s="81">
        <v>38212724</v>
      </c>
      <c r="F55" s="81">
        <f t="shared" si="5"/>
        <v>104850667</v>
      </c>
      <c r="G55" s="81">
        <v>633152</v>
      </c>
      <c r="H55" s="190">
        <f t="shared" si="3"/>
        <v>2.4269366261596768E-3</v>
      </c>
      <c r="I55" s="190">
        <f t="shared" si="4"/>
        <v>6.0386072698993898E-3</v>
      </c>
    </row>
    <row r="56" spans="1:10" ht="13">
      <c r="A56" s="191"/>
      <c r="B56" s="195"/>
      <c r="C56" s="196"/>
      <c r="D56" s="196"/>
      <c r="E56" s="196"/>
      <c r="F56" s="196"/>
      <c r="G56" s="196"/>
      <c r="H56" s="197"/>
      <c r="I56" s="197"/>
    </row>
    <row r="57" spans="1:10" ht="13">
      <c r="A57" s="239"/>
      <c r="B57" s="198" t="s">
        <v>29</v>
      </c>
      <c r="C57" s="199">
        <f>SUM(C33:C55)</f>
        <v>19042122118</v>
      </c>
      <c r="D57" s="199">
        <f t="shared" ref="D57:G57" si="6">SUM(D33:D55)</f>
        <v>8445498593</v>
      </c>
      <c r="E57" s="199">
        <f t="shared" si="6"/>
        <v>4294588291</v>
      </c>
      <c r="F57" s="199">
        <f t="shared" si="6"/>
        <v>6302035234</v>
      </c>
      <c r="G57" s="199">
        <f t="shared" si="6"/>
        <v>235065999</v>
      </c>
      <c r="H57" s="200">
        <f>G57/C57</f>
        <v>1.2344527439922176E-2</v>
      </c>
      <c r="I57" s="200">
        <f>G57/F57</f>
        <v>3.7300013451495723E-2</v>
      </c>
    </row>
    <row r="58" spans="1:10" ht="13">
      <c r="A58" s="373"/>
      <c r="B58" s="380"/>
      <c r="C58" s="381"/>
      <c r="D58" s="381"/>
      <c r="E58" s="381"/>
      <c r="F58" s="381"/>
      <c r="G58" s="381"/>
      <c r="H58" s="381"/>
      <c r="I58" s="381"/>
    </row>
    <row r="59" spans="1:10" ht="14">
      <c r="A59" s="373"/>
      <c r="B59" s="375" t="s">
        <v>178</v>
      </c>
      <c r="C59" s="375"/>
      <c r="D59" s="375"/>
      <c r="E59" s="375"/>
      <c r="F59" s="375"/>
      <c r="G59" s="375"/>
      <c r="H59" s="375"/>
      <c r="I59" s="375"/>
    </row>
    <row r="60" spans="1:10" ht="14.5" thickBot="1">
      <c r="A60" s="185"/>
      <c r="B60" s="382" t="s">
        <v>293</v>
      </c>
      <c r="C60" s="383"/>
      <c r="D60" s="383"/>
      <c r="E60" s="383"/>
      <c r="F60" s="383"/>
      <c r="G60" s="383"/>
      <c r="H60" s="383"/>
      <c r="I60" s="384"/>
    </row>
    <row r="61" spans="1:10" ht="13.5" thickBot="1">
      <c r="A61" s="180"/>
      <c r="B61" s="377" t="s">
        <v>180</v>
      </c>
      <c r="C61" s="378"/>
      <c r="D61" s="378"/>
      <c r="E61" s="378"/>
      <c r="F61" s="378"/>
      <c r="G61" s="378"/>
      <c r="H61" s="378"/>
      <c r="I61" s="379"/>
    </row>
    <row r="62" spans="1:10" ht="65">
      <c r="A62" s="181" t="s">
        <v>181</v>
      </c>
      <c r="B62" s="182" t="s">
        <v>182</v>
      </c>
      <c r="C62" s="183" t="s">
        <v>183</v>
      </c>
      <c r="D62" s="183" t="s">
        <v>184</v>
      </c>
      <c r="E62" s="183" t="s">
        <v>185</v>
      </c>
      <c r="F62" s="183" t="s">
        <v>186</v>
      </c>
      <c r="G62" s="184" t="s">
        <v>187</v>
      </c>
      <c r="H62" s="183" t="s">
        <v>280</v>
      </c>
      <c r="I62" s="183" t="s">
        <v>189</v>
      </c>
    </row>
    <row r="63" spans="1:10" ht="13">
      <c r="A63" s="185"/>
      <c r="B63" s="214" t="s">
        <v>79</v>
      </c>
      <c r="C63" s="202"/>
      <c r="D63" s="202"/>
      <c r="E63" s="202"/>
      <c r="F63" s="202"/>
      <c r="G63" s="202"/>
      <c r="H63" s="201"/>
      <c r="I63" s="201"/>
      <c r="J63" s="203"/>
    </row>
    <row r="64" spans="1:10" ht="13">
      <c r="A64" s="188">
        <v>197</v>
      </c>
      <c r="B64" s="189" t="s">
        <v>221</v>
      </c>
      <c r="C64" s="81">
        <v>530577937</v>
      </c>
      <c r="D64" s="81">
        <v>210680748</v>
      </c>
      <c r="E64" s="81">
        <v>7513706</v>
      </c>
      <c r="F64" s="81">
        <f t="shared" ref="F64:F75" si="7">C64-D64-E64</f>
        <v>312383483</v>
      </c>
      <c r="G64" s="81">
        <v>1046493</v>
      </c>
      <c r="H64" s="190">
        <f t="shared" ref="H64:H75" si="8">G64/C64</f>
        <v>1.9723643352324315E-3</v>
      </c>
      <c r="I64" s="190">
        <f t="shared" ref="I64:I77" si="9">G64/F64</f>
        <v>3.3500266721848415E-3</v>
      </c>
    </row>
    <row r="65" spans="1:9" ht="13">
      <c r="A65" s="188">
        <v>63</v>
      </c>
      <c r="B65" s="189" t="s">
        <v>31</v>
      </c>
      <c r="C65" s="81">
        <v>395032177</v>
      </c>
      <c r="D65" s="81">
        <v>182158641</v>
      </c>
      <c r="E65" s="81">
        <v>103775941</v>
      </c>
      <c r="F65" s="81">
        <f t="shared" si="7"/>
        <v>109097595</v>
      </c>
      <c r="G65" s="81">
        <v>854433</v>
      </c>
      <c r="H65" s="190">
        <f t="shared" si="8"/>
        <v>2.1629453238185201E-3</v>
      </c>
      <c r="I65" s="190">
        <f t="shared" si="9"/>
        <v>7.8318225071780916E-3</v>
      </c>
    </row>
    <row r="66" spans="1:9" ht="13">
      <c r="A66" s="188">
        <v>8</v>
      </c>
      <c r="B66" s="189" t="s">
        <v>97</v>
      </c>
      <c r="C66" s="81">
        <v>43007168</v>
      </c>
      <c r="D66" s="81">
        <v>19475468</v>
      </c>
      <c r="E66" s="81">
        <v>11951671</v>
      </c>
      <c r="F66" s="81">
        <f t="shared" si="7"/>
        <v>11580029</v>
      </c>
      <c r="G66" s="81">
        <v>283395</v>
      </c>
      <c r="H66" s="190">
        <f t="shared" si="8"/>
        <v>6.5894829438664735E-3</v>
      </c>
      <c r="I66" s="190">
        <f t="shared" si="9"/>
        <v>2.447273663995142E-2</v>
      </c>
    </row>
    <row r="67" spans="1:9" ht="13">
      <c r="A67" s="188">
        <v>208</v>
      </c>
      <c r="B67" s="189" t="s">
        <v>222</v>
      </c>
      <c r="C67" s="81">
        <v>884050619</v>
      </c>
      <c r="D67" s="81">
        <v>379803394</v>
      </c>
      <c r="E67" s="81">
        <v>207770708</v>
      </c>
      <c r="F67" s="81">
        <f t="shared" si="7"/>
        <v>296476517</v>
      </c>
      <c r="G67" s="81">
        <v>20853978</v>
      </c>
      <c r="H67" s="190">
        <f t="shared" si="8"/>
        <v>2.3589122106592857E-2</v>
      </c>
      <c r="I67" s="190">
        <f t="shared" si="9"/>
        <v>7.0339392175198814E-2</v>
      </c>
    </row>
    <row r="68" spans="1:9" ht="13">
      <c r="A68" s="188">
        <v>152</v>
      </c>
      <c r="B68" s="189" t="s">
        <v>32</v>
      </c>
      <c r="C68" s="81">
        <v>218892827</v>
      </c>
      <c r="D68" s="81">
        <v>91966336</v>
      </c>
      <c r="E68" s="81">
        <v>67149862</v>
      </c>
      <c r="F68" s="81">
        <f t="shared" si="7"/>
        <v>59776629</v>
      </c>
      <c r="G68" s="81">
        <v>2905052</v>
      </c>
      <c r="H68" s="190">
        <f t="shared" si="8"/>
        <v>1.3271572393735862E-2</v>
      </c>
      <c r="I68" s="190">
        <f t="shared" si="9"/>
        <v>4.8598458103082394E-2</v>
      </c>
    </row>
    <row r="69" spans="1:9" ht="13">
      <c r="A69" s="188">
        <v>173</v>
      </c>
      <c r="B69" s="189" t="s">
        <v>33</v>
      </c>
      <c r="C69" s="81">
        <v>41536569</v>
      </c>
      <c r="D69" s="81">
        <v>22724591</v>
      </c>
      <c r="E69" s="81">
        <v>10128307</v>
      </c>
      <c r="F69" s="81">
        <f t="shared" si="7"/>
        <v>8683671</v>
      </c>
      <c r="G69" s="81">
        <v>221214</v>
      </c>
      <c r="H69" s="190">
        <f t="shared" si="8"/>
        <v>5.3257648699872153E-3</v>
      </c>
      <c r="I69" s="190">
        <f t="shared" si="9"/>
        <v>2.5474709946979798E-2</v>
      </c>
    </row>
    <row r="70" spans="1:9" ht="13">
      <c r="A70" s="188">
        <v>79</v>
      </c>
      <c r="B70" s="189" t="s">
        <v>133</v>
      </c>
      <c r="C70" s="81">
        <v>48069214</v>
      </c>
      <c r="D70" s="81">
        <v>13449393</v>
      </c>
      <c r="E70" s="81">
        <v>4828633</v>
      </c>
      <c r="F70" s="81">
        <f t="shared" si="7"/>
        <v>29791188</v>
      </c>
      <c r="G70" s="81">
        <v>480851</v>
      </c>
      <c r="H70" s="190">
        <f t="shared" si="8"/>
        <v>1.0003304817923588E-2</v>
      </c>
      <c r="I70" s="190">
        <f t="shared" si="9"/>
        <v>1.6140712481825161E-2</v>
      </c>
    </row>
    <row r="71" spans="1:9" ht="13">
      <c r="A71" s="188">
        <v>26</v>
      </c>
      <c r="B71" s="189" t="s">
        <v>223</v>
      </c>
      <c r="C71" s="81">
        <v>717656940</v>
      </c>
      <c r="D71" s="81">
        <v>354769874</v>
      </c>
      <c r="E71" s="81">
        <v>192012970</v>
      </c>
      <c r="F71" s="81">
        <f t="shared" si="7"/>
        <v>170874096</v>
      </c>
      <c r="G71" s="81">
        <v>5831845</v>
      </c>
      <c r="H71" s="190">
        <f t="shared" si="8"/>
        <v>8.1262295045875267E-3</v>
      </c>
      <c r="I71" s="190">
        <f t="shared" si="9"/>
        <v>3.4129485606759262E-2</v>
      </c>
    </row>
    <row r="72" spans="1:9" ht="13">
      <c r="A72" s="188">
        <v>170</v>
      </c>
      <c r="B72" s="189" t="s">
        <v>300</v>
      </c>
      <c r="C72" s="81">
        <v>1684702910</v>
      </c>
      <c r="D72" s="81">
        <v>805404083</v>
      </c>
      <c r="E72" s="81">
        <v>399904746</v>
      </c>
      <c r="F72" s="81">
        <f t="shared" si="7"/>
        <v>479394081</v>
      </c>
      <c r="G72" s="81">
        <v>17541647</v>
      </c>
      <c r="H72" s="190">
        <f t="shared" si="8"/>
        <v>1.0412308838476454E-2</v>
      </c>
      <c r="I72" s="190">
        <f t="shared" si="9"/>
        <v>3.6591288243293933E-2</v>
      </c>
    </row>
    <row r="73" spans="1:9" ht="13">
      <c r="A73" s="188">
        <v>191</v>
      </c>
      <c r="B73" s="189" t="s">
        <v>225</v>
      </c>
      <c r="C73" s="81">
        <v>667791284</v>
      </c>
      <c r="D73" s="81">
        <v>342017292</v>
      </c>
      <c r="E73" s="81">
        <v>154338572</v>
      </c>
      <c r="F73" s="81">
        <f t="shared" si="7"/>
        <v>171435420</v>
      </c>
      <c r="G73" s="81">
        <v>12956821</v>
      </c>
      <c r="H73" s="190">
        <f t="shared" si="8"/>
        <v>1.9402500916738528E-2</v>
      </c>
      <c r="I73" s="190">
        <f t="shared" si="9"/>
        <v>7.557843647479616E-2</v>
      </c>
    </row>
    <row r="74" spans="1:9" ht="13">
      <c r="A74" s="188">
        <v>159</v>
      </c>
      <c r="B74" s="189" t="s">
        <v>226</v>
      </c>
      <c r="C74" s="81">
        <v>1915639077</v>
      </c>
      <c r="D74" s="81">
        <v>1053351610</v>
      </c>
      <c r="E74" s="81">
        <v>316025278</v>
      </c>
      <c r="F74" s="81">
        <f t="shared" si="7"/>
        <v>546262189</v>
      </c>
      <c r="G74" s="81">
        <v>23169720</v>
      </c>
      <c r="H74" s="190">
        <f t="shared" si="8"/>
        <v>1.2095034121085639E-2</v>
      </c>
      <c r="I74" s="190">
        <f t="shared" si="9"/>
        <v>4.2415016939786769E-2</v>
      </c>
    </row>
    <row r="75" spans="1:9" ht="13">
      <c r="A75" s="188">
        <v>96</v>
      </c>
      <c r="B75" s="189" t="s">
        <v>37</v>
      </c>
      <c r="C75" s="81">
        <v>28354951</v>
      </c>
      <c r="D75" s="81">
        <v>13333309</v>
      </c>
      <c r="E75" s="81">
        <v>1037225</v>
      </c>
      <c r="F75" s="81">
        <f t="shared" si="7"/>
        <v>13984417</v>
      </c>
      <c r="G75" s="81">
        <v>139435</v>
      </c>
      <c r="H75" s="190">
        <f t="shared" si="8"/>
        <v>4.9174833700118192E-3</v>
      </c>
      <c r="I75" s="190">
        <f t="shared" si="9"/>
        <v>9.9707410040761803E-3</v>
      </c>
    </row>
    <row r="76" spans="1:9" ht="13">
      <c r="A76" s="188">
        <v>186</v>
      </c>
      <c r="B76" s="189" t="s">
        <v>171</v>
      </c>
      <c r="C76" s="81">
        <v>68334014</v>
      </c>
      <c r="D76" s="81">
        <v>28205936</v>
      </c>
      <c r="E76" s="81">
        <v>20692577</v>
      </c>
      <c r="F76" s="81">
        <f>C76-D76-E76</f>
        <v>19435501</v>
      </c>
      <c r="G76" s="81">
        <v>384930</v>
      </c>
      <c r="H76" s="190">
        <f>G76/C76</f>
        <v>5.6330658403880678E-3</v>
      </c>
      <c r="I76" s="190">
        <f t="shared" si="9"/>
        <v>1.9805509515808211E-2</v>
      </c>
    </row>
    <row r="77" spans="1:9" ht="13">
      <c r="A77" s="188">
        <v>56</v>
      </c>
      <c r="B77" s="189" t="s">
        <v>100</v>
      </c>
      <c r="C77" s="81">
        <v>30877991</v>
      </c>
      <c r="D77" s="81">
        <v>15392456</v>
      </c>
      <c r="E77" s="81">
        <v>6625439</v>
      </c>
      <c r="F77" s="81">
        <f>C77-D77-E77</f>
        <v>8860096</v>
      </c>
      <c r="G77" s="81">
        <v>381802</v>
      </c>
      <c r="H77" s="190">
        <f t="shared" ref="H77" si="10">G77/C77</f>
        <v>1.2364858840719268E-2</v>
      </c>
      <c r="I77" s="190">
        <f t="shared" si="9"/>
        <v>4.3092309609286401E-2</v>
      </c>
    </row>
    <row r="78" spans="1:9" ht="13">
      <c r="A78" s="192"/>
      <c r="B78" s="215"/>
      <c r="C78" s="196"/>
      <c r="D78" s="196"/>
      <c r="E78" s="196"/>
      <c r="F78" s="196"/>
      <c r="G78" s="196"/>
      <c r="H78" s="197"/>
      <c r="I78" s="197"/>
    </row>
    <row r="79" spans="1:9" ht="13">
      <c r="A79" s="192"/>
      <c r="B79" s="216" t="s">
        <v>38</v>
      </c>
      <c r="C79" s="199">
        <f>SUM(C64:C77)</f>
        <v>7274523678</v>
      </c>
      <c r="D79" s="199">
        <f>SUM(D64:D77)</f>
        <v>3532733131</v>
      </c>
      <c r="E79" s="199">
        <f>SUM(E64:E77)</f>
        <v>1503755635</v>
      </c>
      <c r="F79" s="199">
        <f>SUM(F64:F77)</f>
        <v>2238034912</v>
      </c>
      <c r="G79" s="199">
        <f>SUM(G64:G77)</f>
        <v>87051616</v>
      </c>
      <c r="H79" s="200">
        <f>G79/C79</f>
        <v>1.1966641371072324E-2</v>
      </c>
      <c r="I79" s="200">
        <f>G79/F79</f>
        <v>3.8896451316841656E-2</v>
      </c>
    </row>
    <row r="80" spans="1:9" ht="13">
      <c r="A80" s="217"/>
      <c r="B80" s="218"/>
      <c r="C80" s="219"/>
      <c r="D80" s="219"/>
      <c r="E80" s="219"/>
      <c r="F80" s="219"/>
      <c r="G80" s="219"/>
      <c r="H80" s="218"/>
      <c r="I80" s="218"/>
    </row>
    <row r="81" spans="1:10" ht="13">
      <c r="A81" s="192"/>
      <c r="B81" s="214" t="s">
        <v>68</v>
      </c>
      <c r="C81" s="202"/>
      <c r="D81" s="202"/>
      <c r="E81" s="202"/>
      <c r="F81" s="202"/>
      <c r="G81" s="202"/>
      <c r="H81" s="201"/>
      <c r="I81" s="201"/>
      <c r="J81" s="203"/>
    </row>
    <row r="82" spans="1:10" ht="13">
      <c r="A82" s="188">
        <v>915</v>
      </c>
      <c r="B82" s="189" t="s">
        <v>227</v>
      </c>
      <c r="C82" s="81">
        <v>45965371</v>
      </c>
      <c r="D82" s="81">
        <v>7342329</v>
      </c>
      <c r="E82" s="81">
        <v>28375907</v>
      </c>
      <c r="F82" s="81">
        <f t="shared" ref="F82:F102" si="11">C82-D82-E82</f>
        <v>10247135</v>
      </c>
      <c r="G82" s="81">
        <v>39457</v>
      </c>
      <c r="H82" s="190">
        <f t="shared" ref="H82:H102" si="12">G82/C82</f>
        <v>8.5840708214886372E-4</v>
      </c>
      <c r="I82" s="190">
        <f t="shared" ref="I82:I102" si="13">G82/F82</f>
        <v>3.8505396874345854E-3</v>
      </c>
    </row>
    <row r="83" spans="1:10" ht="13">
      <c r="A83" s="188">
        <v>22</v>
      </c>
      <c r="B83" s="189" t="s">
        <v>228</v>
      </c>
      <c r="C83" s="81">
        <v>276286793</v>
      </c>
      <c r="D83" s="81">
        <v>113413320</v>
      </c>
      <c r="E83" s="81">
        <v>54100249</v>
      </c>
      <c r="F83" s="81">
        <f t="shared" si="11"/>
        <v>108773224</v>
      </c>
      <c r="G83" s="81">
        <v>3552486</v>
      </c>
      <c r="H83" s="190">
        <f t="shared" si="12"/>
        <v>1.2857965309981357E-2</v>
      </c>
      <c r="I83" s="190">
        <f t="shared" si="13"/>
        <v>3.2659563349892062E-2</v>
      </c>
    </row>
    <row r="84" spans="1:10" ht="13">
      <c r="A84" s="240">
        <v>198</v>
      </c>
      <c r="B84" s="241" t="s">
        <v>301</v>
      </c>
      <c r="C84" s="207" t="s">
        <v>288</v>
      </c>
      <c r="D84" s="207"/>
      <c r="E84" s="207"/>
      <c r="F84" s="207"/>
      <c r="G84" s="207"/>
      <c r="H84" s="208"/>
      <c r="I84" s="208"/>
    </row>
    <row r="85" spans="1:10" ht="13">
      <c r="A85" s="188">
        <v>199</v>
      </c>
      <c r="B85" s="189" t="s">
        <v>302</v>
      </c>
      <c r="C85" s="81">
        <v>33808825</v>
      </c>
      <c r="D85" s="81">
        <v>5527641</v>
      </c>
      <c r="E85" s="81">
        <v>7929884</v>
      </c>
      <c r="F85" s="81">
        <f t="shared" si="11"/>
        <v>20351300</v>
      </c>
      <c r="G85" s="81">
        <v>86857</v>
      </c>
      <c r="H85" s="190">
        <f t="shared" si="12"/>
        <v>2.5690629591534164E-3</v>
      </c>
      <c r="I85" s="190">
        <f t="shared" si="13"/>
        <v>4.2678846068801499E-3</v>
      </c>
    </row>
    <row r="86" spans="1:10" ht="13">
      <c r="A86" s="188">
        <v>102</v>
      </c>
      <c r="B86" s="189" t="s">
        <v>303</v>
      </c>
      <c r="C86" s="81">
        <v>187187948</v>
      </c>
      <c r="D86" s="81">
        <v>70508758</v>
      </c>
      <c r="E86" s="81">
        <v>7640217</v>
      </c>
      <c r="F86" s="81">
        <f t="shared" si="11"/>
        <v>109038973</v>
      </c>
      <c r="G86" s="81">
        <v>1126121</v>
      </c>
      <c r="H86" s="190">
        <f t="shared" si="12"/>
        <v>6.0159909440323581E-3</v>
      </c>
      <c r="I86" s="190">
        <f t="shared" si="13"/>
        <v>1.0327692649856487E-2</v>
      </c>
    </row>
    <row r="87" spans="1:10" ht="13">
      <c r="A87" s="188">
        <v>158</v>
      </c>
      <c r="B87" s="189" t="s">
        <v>102</v>
      </c>
      <c r="C87" s="81">
        <v>19889990</v>
      </c>
      <c r="D87" s="81">
        <v>10667804</v>
      </c>
      <c r="E87" s="81">
        <v>2432710</v>
      </c>
      <c r="F87" s="81">
        <f t="shared" si="11"/>
        <v>6789476</v>
      </c>
      <c r="G87" s="81">
        <v>320777</v>
      </c>
      <c r="H87" s="190">
        <f t="shared" si="12"/>
        <v>1.6127559641809775E-2</v>
      </c>
      <c r="I87" s="190">
        <f t="shared" si="13"/>
        <v>4.7246208691215638E-2</v>
      </c>
    </row>
    <row r="88" spans="1:10" ht="13">
      <c r="A88" s="188">
        <v>45</v>
      </c>
      <c r="B88" s="189" t="s">
        <v>40</v>
      </c>
      <c r="C88" s="81">
        <v>21841679</v>
      </c>
      <c r="D88" s="81">
        <v>9317143</v>
      </c>
      <c r="E88" s="81">
        <v>6164469</v>
      </c>
      <c r="F88" s="81">
        <f t="shared" si="11"/>
        <v>6360067</v>
      </c>
      <c r="G88" s="81">
        <v>40791</v>
      </c>
      <c r="H88" s="190">
        <f t="shared" si="12"/>
        <v>1.8675762060233556E-3</v>
      </c>
      <c r="I88" s="190">
        <f t="shared" si="13"/>
        <v>6.4136116805058813E-3</v>
      </c>
    </row>
    <row r="89" spans="1:10" ht="13">
      <c r="A89" s="188">
        <v>168</v>
      </c>
      <c r="B89" s="189" t="s">
        <v>231</v>
      </c>
      <c r="C89" s="81">
        <v>794290460</v>
      </c>
      <c r="D89" s="81">
        <v>436975077</v>
      </c>
      <c r="E89" s="81">
        <v>143912609</v>
      </c>
      <c r="F89" s="81">
        <f t="shared" si="11"/>
        <v>213402774</v>
      </c>
      <c r="G89" s="81">
        <v>5207842</v>
      </c>
      <c r="H89" s="190">
        <f t="shared" si="12"/>
        <v>6.5565964370263245E-3</v>
      </c>
      <c r="I89" s="190">
        <f t="shared" si="13"/>
        <v>2.4403815856676728E-2</v>
      </c>
    </row>
    <row r="90" spans="1:10" ht="13">
      <c r="A90" s="188">
        <v>205</v>
      </c>
      <c r="B90" s="189" t="s">
        <v>232</v>
      </c>
      <c r="C90" s="81">
        <v>589343483</v>
      </c>
      <c r="D90" s="81">
        <v>251745891</v>
      </c>
      <c r="E90" s="81">
        <v>110546848</v>
      </c>
      <c r="F90" s="81">
        <f t="shared" si="11"/>
        <v>227050744</v>
      </c>
      <c r="G90" s="81">
        <v>4092907</v>
      </c>
      <c r="H90" s="190">
        <f t="shared" si="12"/>
        <v>6.9448583348464717E-3</v>
      </c>
      <c r="I90" s="190">
        <f t="shared" si="13"/>
        <v>1.8026397658489946E-2</v>
      </c>
    </row>
    <row r="91" spans="1:10" ht="13">
      <c r="A91" s="188">
        <v>150</v>
      </c>
      <c r="B91" s="189" t="s">
        <v>41</v>
      </c>
      <c r="C91" s="81">
        <v>45739632</v>
      </c>
      <c r="D91" s="81">
        <v>16144479</v>
      </c>
      <c r="E91" s="81">
        <v>12591103</v>
      </c>
      <c r="F91" s="81">
        <f t="shared" si="11"/>
        <v>17004050</v>
      </c>
      <c r="G91" s="81">
        <v>133960</v>
      </c>
      <c r="H91" s="190">
        <f t="shared" si="12"/>
        <v>2.9287511539227077E-3</v>
      </c>
      <c r="I91" s="190">
        <f t="shared" si="13"/>
        <v>7.878123153013547E-3</v>
      </c>
    </row>
    <row r="92" spans="1:10" ht="13">
      <c r="A92" s="188">
        <v>140</v>
      </c>
      <c r="B92" s="189" t="s">
        <v>119</v>
      </c>
      <c r="C92" s="81">
        <v>131421485</v>
      </c>
      <c r="D92" s="81">
        <v>54517469</v>
      </c>
      <c r="E92" s="81">
        <v>24098777</v>
      </c>
      <c r="F92" s="81">
        <f t="shared" si="11"/>
        <v>52805239</v>
      </c>
      <c r="G92" s="81">
        <v>1109403</v>
      </c>
      <c r="H92" s="190">
        <f t="shared" si="12"/>
        <v>8.4415649389443445E-3</v>
      </c>
      <c r="I92" s="190">
        <f t="shared" si="13"/>
        <v>2.1009335835029549E-2</v>
      </c>
    </row>
    <row r="93" spans="1:10" ht="13">
      <c r="A93" s="188">
        <v>165</v>
      </c>
      <c r="B93" s="189" t="s">
        <v>304</v>
      </c>
      <c r="C93" s="81">
        <v>46097433</v>
      </c>
      <c r="D93" s="81">
        <v>17977952</v>
      </c>
      <c r="E93" s="81">
        <v>9059101</v>
      </c>
      <c r="F93" s="81">
        <f t="shared" si="11"/>
        <v>19060380</v>
      </c>
      <c r="G93" s="81">
        <v>398385</v>
      </c>
      <c r="H93" s="190">
        <f t="shared" si="12"/>
        <v>8.642238278213886E-3</v>
      </c>
      <c r="I93" s="190">
        <f t="shared" si="13"/>
        <v>2.0901209734538347E-2</v>
      </c>
    </row>
    <row r="94" spans="1:10" ht="13">
      <c r="A94" s="188">
        <v>147</v>
      </c>
      <c r="B94" s="189" t="s">
        <v>47</v>
      </c>
      <c r="C94" s="81">
        <v>63063997</v>
      </c>
      <c r="D94" s="81">
        <v>26217372</v>
      </c>
      <c r="E94" s="81">
        <v>18271754</v>
      </c>
      <c r="F94" s="81">
        <f t="shared" si="11"/>
        <v>18574871</v>
      </c>
      <c r="G94" s="81">
        <v>865660</v>
      </c>
      <c r="H94" s="190">
        <f t="shared" si="12"/>
        <v>1.3726690999303454E-2</v>
      </c>
      <c r="I94" s="190">
        <f t="shared" si="13"/>
        <v>4.6603822982135383E-2</v>
      </c>
    </row>
    <row r="95" spans="1:10" ht="13">
      <c r="A95" s="188">
        <v>107</v>
      </c>
      <c r="B95" s="189" t="s">
        <v>48</v>
      </c>
      <c r="C95" s="81">
        <v>38491932</v>
      </c>
      <c r="D95" s="81">
        <v>14749081</v>
      </c>
      <c r="E95" s="81">
        <v>12904245</v>
      </c>
      <c r="F95" s="81">
        <f t="shared" si="11"/>
        <v>10838606</v>
      </c>
      <c r="G95" s="81">
        <v>439901</v>
      </c>
      <c r="H95" s="190">
        <f t="shared" si="12"/>
        <v>1.1428394916628243E-2</v>
      </c>
      <c r="I95" s="190">
        <f t="shared" si="13"/>
        <v>4.058649239579333E-2</v>
      </c>
    </row>
    <row r="96" spans="1:10" ht="13">
      <c r="A96" s="188">
        <v>46</v>
      </c>
      <c r="B96" s="189" t="s">
        <v>124</v>
      </c>
      <c r="C96" s="81">
        <v>103262889</v>
      </c>
      <c r="D96" s="81">
        <v>34724954</v>
      </c>
      <c r="E96" s="81">
        <v>32648592</v>
      </c>
      <c r="F96" s="81">
        <f t="shared" si="11"/>
        <v>35889343</v>
      </c>
      <c r="G96" s="81">
        <v>1527798</v>
      </c>
      <c r="H96" s="190">
        <f t="shared" si="12"/>
        <v>1.4795228128858568E-2</v>
      </c>
      <c r="I96" s="190">
        <f t="shared" si="13"/>
        <v>4.2569684265326341E-2</v>
      </c>
    </row>
    <row r="97" spans="1:9" ht="13">
      <c r="A97" s="188">
        <v>161</v>
      </c>
      <c r="B97" s="189" t="s">
        <v>233</v>
      </c>
      <c r="C97" s="81">
        <v>1782254058</v>
      </c>
      <c r="D97" s="81">
        <v>730122827</v>
      </c>
      <c r="E97" s="81">
        <v>385792755</v>
      </c>
      <c r="F97" s="81">
        <f t="shared" si="11"/>
        <v>666338476</v>
      </c>
      <c r="G97" s="81">
        <v>27165723</v>
      </c>
      <c r="H97" s="190">
        <f t="shared" si="12"/>
        <v>1.5242340382428238E-2</v>
      </c>
      <c r="I97" s="190">
        <f t="shared" si="13"/>
        <v>4.0768654337769321E-2</v>
      </c>
    </row>
    <row r="98" spans="1:9" ht="13">
      <c r="A98" s="188">
        <v>129</v>
      </c>
      <c r="B98" s="189" t="s">
        <v>50</v>
      </c>
      <c r="C98" s="81">
        <v>8587383</v>
      </c>
      <c r="D98" s="81">
        <v>1884209</v>
      </c>
      <c r="E98" s="81">
        <v>1377986</v>
      </c>
      <c r="F98" s="81">
        <f t="shared" si="11"/>
        <v>5325188</v>
      </c>
      <c r="G98" s="81">
        <v>162270</v>
      </c>
      <c r="H98" s="190">
        <f t="shared" si="12"/>
        <v>1.8896327321140795E-2</v>
      </c>
      <c r="I98" s="190">
        <f t="shared" si="13"/>
        <v>3.0472163611876237E-2</v>
      </c>
    </row>
    <row r="99" spans="1:9" ht="13">
      <c r="A99" s="188">
        <v>78</v>
      </c>
      <c r="B99" s="189" t="s">
        <v>51</v>
      </c>
      <c r="C99" s="81">
        <v>216378956</v>
      </c>
      <c r="D99" s="81">
        <v>66059209</v>
      </c>
      <c r="E99" s="81">
        <v>69022633</v>
      </c>
      <c r="F99" s="81">
        <f t="shared" si="11"/>
        <v>81297114</v>
      </c>
      <c r="G99" s="81">
        <v>2636350</v>
      </c>
      <c r="H99" s="190">
        <f t="shared" si="12"/>
        <v>1.2183948239402727E-2</v>
      </c>
      <c r="I99" s="190">
        <f t="shared" si="13"/>
        <v>3.2428580429066649E-2</v>
      </c>
    </row>
    <row r="100" spans="1:9" ht="13">
      <c r="A100" s="188">
        <v>23</v>
      </c>
      <c r="B100" s="189" t="s">
        <v>173</v>
      </c>
      <c r="C100" s="81">
        <v>25704905</v>
      </c>
      <c r="D100" s="81">
        <v>9287666</v>
      </c>
      <c r="E100" s="81">
        <v>1539064</v>
      </c>
      <c r="F100" s="81">
        <f t="shared" si="11"/>
        <v>14878175</v>
      </c>
      <c r="G100" s="81">
        <v>1054291</v>
      </c>
      <c r="H100" s="190">
        <f t="shared" si="12"/>
        <v>4.1015168116746589E-2</v>
      </c>
      <c r="I100" s="190">
        <f t="shared" si="13"/>
        <v>7.0861580805441526E-2</v>
      </c>
    </row>
    <row r="101" spans="1:9" ht="13">
      <c r="A101" s="188">
        <v>39</v>
      </c>
      <c r="B101" s="189" t="s">
        <v>234</v>
      </c>
      <c r="C101" s="81">
        <v>502877948</v>
      </c>
      <c r="D101" s="81">
        <v>205149436</v>
      </c>
      <c r="E101" s="81">
        <v>111448334</v>
      </c>
      <c r="F101" s="81">
        <f t="shared" si="11"/>
        <v>186280178</v>
      </c>
      <c r="G101" s="81">
        <v>2181352</v>
      </c>
      <c r="H101" s="190">
        <f t="shared" si="12"/>
        <v>4.3377364401749425E-3</v>
      </c>
      <c r="I101" s="190">
        <f t="shared" si="13"/>
        <v>1.1710059671512662E-2</v>
      </c>
    </row>
    <row r="102" spans="1:9" ht="13">
      <c r="A102" s="188">
        <v>58</v>
      </c>
      <c r="B102" s="189" t="s">
        <v>305</v>
      </c>
      <c r="C102" s="81">
        <v>1175431833</v>
      </c>
      <c r="D102" s="81">
        <v>515266037</v>
      </c>
      <c r="E102" s="81">
        <v>261815616</v>
      </c>
      <c r="F102" s="81">
        <f t="shared" si="11"/>
        <v>398350180</v>
      </c>
      <c r="G102" s="81">
        <v>14839109</v>
      </c>
      <c r="H102" s="190">
        <f t="shared" si="12"/>
        <v>1.2624389252864483E-2</v>
      </c>
      <c r="I102" s="190">
        <f t="shared" si="13"/>
        <v>3.7251417835433134E-2</v>
      </c>
    </row>
    <row r="103" spans="1:9" ht="13">
      <c r="A103" s="192"/>
      <c r="B103" s="215"/>
      <c r="C103" s="196"/>
      <c r="D103" s="196"/>
      <c r="E103" s="196"/>
      <c r="F103" s="196"/>
      <c r="G103" s="196"/>
      <c r="H103" s="197"/>
      <c r="I103" s="197"/>
    </row>
    <row r="104" spans="1:9" ht="13">
      <c r="A104" s="192"/>
      <c r="B104" s="216" t="s">
        <v>54</v>
      </c>
      <c r="C104" s="199">
        <f>SUM(C82:C102)</f>
        <v>6107927000</v>
      </c>
      <c r="D104" s="199">
        <f>SUM(D82:D102)</f>
        <v>2597598654</v>
      </c>
      <c r="E104" s="199">
        <f>SUM(E82:E102)</f>
        <v>1301672853</v>
      </c>
      <c r="F104" s="199">
        <f>SUM(F82:F102)</f>
        <v>2208655493</v>
      </c>
      <c r="G104" s="199">
        <f>SUM(G82:G102)</f>
        <v>66981440</v>
      </c>
      <c r="H104" s="200">
        <f>G104/C104</f>
        <v>1.0966313120638147E-2</v>
      </c>
      <c r="I104" s="200">
        <f>G104/F104</f>
        <v>3.0326793930645843E-2</v>
      </c>
    </row>
    <row r="105" spans="1:9" ht="13">
      <c r="A105" s="373"/>
      <c r="B105" s="381"/>
      <c r="C105" s="381"/>
      <c r="D105" s="381"/>
      <c r="E105" s="381"/>
      <c r="F105" s="381"/>
      <c r="G105" s="381"/>
      <c r="H105" s="381"/>
      <c r="I105" s="381"/>
    </row>
    <row r="106" spans="1:9" ht="14">
      <c r="A106" s="373" t="s">
        <v>0</v>
      </c>
      <c r="B106" s="375" t="s">
        <v>178</v>
      </c>
      <c r="C106" s="375"/>
      <c r="D106" s="375"/>
      <c r="E106" s="375"/>
      <c r="F106" s="375"/>
      <c r="G106" s="375"/>
      <c r="H106" s="375"/>
      <c r="I106" s="375"/>
    </row>
    <row r="107" spans="1:9" ht="14.5" thickBot="1">
      <c r="A107" s="185"/>
      <c r="B107" s="376" t="s">
        <v>293</v>
      </c>
      <c r="C107" s="376"/>
      <c r="D107" s="376"/>
      <c r="E107" s="376"/>
      <c r="F107" s="376"/>
      <c r="G107" s="376"/>
      <c r="H107" s="376"/>
      <c r="I107" s="376"/>
    </row>
    <row r="108" spans="1:9" ht="13.5" thickBot="1">
      <c r="A108" s="180"/>
      <c r="B108" s="377" t="s">
        <v>180</v>
      </c>
      <c r="C108" s="378"/>
      <c r="D108" s="378"/>
      <c r="E108" s="378"/>
      <c r="F108" s="378"/>
      <c r="G108" s="378"/>
      <c r="H108" s="378"/>
      <c r="I108" s="379"/>
    </row>
    <row r="109" spans="1:9" ht="65">
      <c r="A109" s="181" t="s">
        <v>181</v>
      </c>
      <c r="B109" s="182" t="s">
        <v>182</v>
      </c>
      <c r="C109" s="183" t="s">
        <v>183</v>
      </c>
      <c r="D109" s="183" t="s">
        <v>184</v>
      </c>
      <c r="E109" s="183" t="s">
        <v>185</v>
      </c>
      <c r="F109" s="183" t="s">
        <v>186</v>
      </c>
      <c r="G109" s="184" t="s">
        <v>187</v>
      </c>
      <c r="H109" s="183" t="s">
        <v>280</v>
      </c>
      <c r="I109" s="183" t="s">
        <v>189</v>
      </c>
    </row>
    <row r="110" spans="1:9" ht="13">
      <c r="A110" s="185"/>
      <c r="B110" s="204" t="s">
        <v>147</v>
      </c>
      <c r="C110" s="202"/>
      <c r="D110" s="202"/>
      <c r="E110" s="202"/>
      <c r="F110" s="202"/>
      <c r="G110" s="202"/>
      <c r="H110" s="201"/>
      <c r="I110" s="201"/>
    </row>
    <row r="111" spans="1:9" ht="13">
      <c r="A111" s="240">
        <v>43</v>
      </c>
      <c r="B111" s="241" t="s">
        <v>235</v>
      </c>
      <c r="C111" s="207" t="s">
        <v>288</v>
      </c>
      <c r="D111" s="207"/>
      <c r="E111" s="207"/>
      <c r="F111" s="207"/>
      <c r="G111" s="207"/>
      <c r="H111" s="208"/>
      <c r="I111" s="208"/>
    </row>
    <row r="112" spans="1:9" ht="13">
      <c r="A112" s="188">
        <v>141</v>
      </c>
      <c r="B112" s="189" t="s">
        <v>55</v>
      </c>
      <c r="C112" s="81">
        <v>21543773</v>
      </c>
      <c r="D112" s="81">
        <v>9499647</v>
      </c>
      <c r="E112" s="81">
        <v>2347562</v>
      </c>
      <c r="F112" s="81">
        <f>C112-D112-E112</f>
        <v>9696564</v>
      </c>
      <c r="G112" s="81">
        <v>69992</v>
      </c>
      <c r="H112" s="190">
        <f t="shared" ref="H112:H120" si="14">G112/C112</f>
        <v>3.2488273989890256E-3</v>
      </c>
      <c r="I112" s="190">
        <f t="shared" ref="I112:I120" si="15">G112/F112</f>
        <v>7.218226992571802E-3</v>
      </c>
    </row>
    <row r="113" spans="1:9" ht="13">
      <c r="A113" s="188">
        <v>111</v>
      </c>
      <c r="B113" s="189" t="s">
        <v>105</v>
      </c>
      <c r="C113" s="81">
        <v>10384132</v>
      </c>
      <c r="D113" s="81">
        <v>3974620</v>
      </c>
      <c r="E113" s="81">
        <v>1095116</v>
      </c>
      <c r="F113" s="81">
        <f>C113-D113-E113</f>
        <v>5314396</v>
      </c>
      <c r="G113" s="81">
        <v>42587</v>
      </c>
      <c r="H113" s="190">
        <f t="shared" si="14"/>
        <v>4.1011612718328313E-3</v>
      </c>
      <c r="I113" s="190">
        <f t="shared" si="15"/>
        <v>8.0135164936899692E-3</v>
      </c>
    </row>
    <row r="114" spans="1:9" ht="13">
      <c r="A114" s="242">
        <v>167</v>
      </c>
      <c r="B114" s="243" t="s">
        <v>306</v>
      </c>
      <c r="C114" s="244">
        <v>14639952</v>
      </c>
      <c r="D114" s="244"/>
      <c r="E114" s="244"/>
      <c r="F114" s="244"/>
      <c r="G114" s="244">
        <v>148615</v>
      </c>
      <c r="H114" s="190">
        <f t="shared" si="14"/>
        <v>1.0151331097260428E-2</v>
      </c>
      <c r="I114" s="190"/>
    </row>
    <row r="115" spans="1:9" ht="13">
      <c r="A115" s="188">
        <v>82</v>
      </c>
      <c r="B115" s="189" t="s">
        <v>57</v>
      </c>
      <c r="C115" s="81">
        <v>5413141</v>
      </c>
      <c r="D115" s="81">
        <v>2162771</v>
      </c>
      <c r="E115" s="81">
        <v>1537208</v>
      </c>
      <c r="F115" s="81">
        <v>5314396</v>
      </c>
      <c r="G115" s="81">
        <v>10402</v>
      </c>
      <c r="H115" s="190">
        <f t="shared" si="14"/>
        <v>1.9216199984445261E-3</v>
      </c>
      <c r="I115" s="190">
        <f t="shared" si="15"/>
        <v>1.9573249716430615E-3</v>
      </c>
    </row>
    <row r="116" spans="1:9" ht="13">
      <c r="A116" s="188">
        <v>137</v>
      </c>
      <c r="B116" s="209" t="s">
        <v>106</v>
      </c>
      <c r="C116" s="81">
        <v>27251079</v>
      </c>
      <c r="D116" s="81">
        <v>14112556</v>
      </c>
      <c r="E116" s="81">
        <v>5796783</v>
      </c>
      <c r="F116" s="81">
        <f>C116-D116-E116</f>
        <v>7341740</v>
      </c>
      <c r="G116" s="81">
        <v>103073</v>
      </c>
      <c r="H116" s="190">
        <f t="shared" si="14"/>
        <v>3.7823456458366289E-3</v>
      </c>
      <c r="I116" s="190">
        <f t="shared" si="15"/>
        <v>1.4039314930792973E-2</v>
      </c>
    </row>
    <row r="117" spans="1:9" ht="13">
      <c r="A117" s="188">
        <v>37</v>
      </c>
      <c r="B117" s="189" t="s">
        <v>307</v>
      </c>
      <c r="C117" s="81">
        <v>1473112938</v>
      </c>
      <c r="D117" s="81">
        <v>705126964</v>
      </c>
      <c r="E117" s="81">
        <v>321424144</v>
      </c>
      <c r="F117" s="81">
        <f>C117-D117-E117</f>
        <v>446561830</v>
      </c>
      <c r="G117" s="81">
        <v>2838831</v>
      </c>
      <c r="H117" s="190">
        <f t="shared" si="14"/>
        <v>1.9270966446430057E-3</v>
      </c>
      <c r="I117" s="190">
        <f t="shared" si="15"/>
        <v>6.3570838555547836E-3</v>
      </c>
    </row>
    <row r="118" spans="1:9" ht="13">
      <c r="A118" s="188">
        <v>180</v>
      </c>
      <c r="B118" s="189" t="s">
        <v>308</v>
      </c>
      <c r="C118" s="81">
        <v>663204244</v>
      </c>
      <c r="D118" s="81">
        <v>294693101</v>
      </c>
      <c r="E118" s="81">
        <v>143835252</v>
      </c>
      <c r="F118" s="81">
        <f>C118-D118-E118</f>
        <v>224675891</v>
      </c>
      <c r="G118" s="81">
        <v>2086201</v>
      </c>
      <c r="H118" s="190">
        <f t="shared" si="14"/>
        <v>3.145638796605771E-3</v>
      </c>
      <c r="I118" s="190">
        <f t="shared" si="15"/>
        <v>9.2853798897363678E-3</v>
      </c>
    </row>
    <row r="119" spans="1:9" ht="13">
      <c r="A119" s="188">
        <v>21</v>
      </c>
      <c r="B119" s="189" t="s">
        <v>58</v>
      </c>
      <c r="C119" s="81">
        <v>47516224</v>
      </c>
      <c r="D119" s="81">
        <v>17291560</v>
      </c>
      <c r="E119" s="81">
        <v>14067068</v>
      </c>
      <c r="F119" s="81">
        <f>C119-D119-E119</f>
        <v>16157596</v>
      </c>
      <c r="G119" s="81">
        <v>489602</v>
      </c>
      <c r="H119" s="190">
        <f t="shared" si="14"/>
        <v>1.0303891150946674E-2</v>
      </c>
      <c r="I119" s="190">
        <f t="shared" si="15"/>
        <v>3.030166121247245E-2</v>
      </c>
    </row>
    <row r="120" spans="1:9" ht="13">
      <c r="A120" s="188">
        <v>80</v>
      </c>
      <c r="B120" s="189" t="s">
        <v>59</v>
      </c>
      <c r="C120" s="81">
        <v>5176704</v>
      </c>
      <c r="D120" s="81">
        <v>1332830</v>
      </c>
      <c r="E120" s="81">
        <v>1310609</v>
      </c>
      <c r="F120" s="81">
        <f>C120-D120-E120</f>
        <v>2533265</v>
      </c>
      <c r="G120" s="81">
        <v>17259</v>
      </c>
      <c r="H120" s="190">
        <f t="shared" si="14"/>
        <v>3.3339746680513317E-3</v>
      </c>
      <c r="I120" s="190">
        <f t="shared" si="15"/>
        <v>6.8129469281737205E-3</v>
      </c>
    </row>
    <row r="121" spans="1:9" ht="13">
      <c r="A121" s="240">
        <v>125</v>
      </c>
      <c r="B121" s="222" t="s">
        <v>60</v>
      </c>
      <c r="C121" s="207" t="s">
        <v>288</v>
      </c>
      <c r="D121" s="207"/>
      <c r="E121" s="207"/>
      <c r="F121" s="207"/>
      <c r="G121" s="207"/>
      <c r="H121" s="208"/>
      <c r="I121" s="208"/>
    </row>
    <row r="122" spans="1:9" ht="13">
      <c r="A122" s="188">
        <v>139</v>
      </c>
      <c r="B122" s="189" t="s">
        <v>238</v>
      </c>
      <c r="C122" s="81">
        <v>603951193</v>
      </c>
      <c r="D122" s="81">
        <v>285951054</v>
      </c>
      <c r="E122" s="81">
        <v>153598699</v>
      </c>
      <c r="F122" s="81">
        <f t="shared" ref="F122:F131" si="16">C122-D122-E122</f>
        <v>164401440</v>
      </c>
      <c r="G122" s="81">
        <v>8621928</v>
      </c>
      <c r="H122" s="190">
        <f t="shared" ref="H122:H131" si="17">G122/C122</f>
        <v>1.4275868811803143E-2</v>
      </c>
      <c r="I122" s="190">
        <f t="shared" ref="I122:I131" si="18">G122/F122</f>
        <v>5.2444358151607431E-2</v>
      </c>
    </row>
    <row r="123" spans="1:9" ht="13">
      <c r="A123" s="188">
        <v>193</v>
      </c>
      <c r="B123" s="189" t="s">
        <v>239</v>
      </c>
      <c r="C123" s="81">
        <v>105832301</v>
      </c>
      <c r="D123" s="81">
        <v>54092708</v>
      </c>
      <c r="E123" s="81">
        <v>24604092</v>
      </c>
      <c r="F123" s="81">
        <f t="shared" si="16"/>
        <v>27135501</v>
      </c>
      <c r="G123" s="81">
        <v>1662337</v>
      </c>
      <c r="H123" s="190">
        <f t="shared" si="17"/>
        <v>1.570727447379227E-2</v>
      </c>
      <c r="I123" s="190">
        <f t="shared" si="18"/>
        <v>6.126059732599004E-2</v>
      </c>
    </row>
    <row r="124" spans="1:9" ht="13">
      <c r="A124" s="188">
        <v>162</v>
      </c>
      <c r="B124" s="189" t="s">
        <v>240</v>
      </c>
      <c r="C124" s="81">
        <v>2462628605</v>
      </c>
      <c r="D124" s="81">
        <v>1074370256</v>
      </c>
      <c r="E124" s="81">
        <v>627704386</v>
      </c>
      <c r="F124" s="81">
        <f t="shared" si="16"/>
        <v>760553963</v>
      </c>
      <c r="G124" s="81">
        <v>22494418</v>
      </c>
      <c r="H124" s="190">
        <f t="shared" si="17"/>
        <v>9.13431199261165E-3</v>
      </c>
      <c r="I124" s="190">
        <f t="shared" si="18"/>
        <v>2.9576360250981953E-2</v>
      </c>
    </row>
    <row r="125" spans="1:9" ht="13">
      <c r="A125" s="188">
        <v>194</v>
      </c>
      <c r="B125" s="189" t="s">
        <v>241</v>
      </c>
      <c r="C125" s="81">
        <v>45086774</v>
      </c>
      <c r="D125" s="81">
        <v>24853390</v>
      </c>
      <c r="E125" s="81">
        <v>12192423</v>
      </c>
      <c r="F125" s="81">
        <f t="shared" si="16"/>
        <v>8040961</v>
      </c>
      <c r="G125" s="81">
        <v>688685</v>
      </c>
      <c r="H125" s="190">
        <f t="shared" si="17"/>
        <v>1.5274656820645452E-2</v>
      </c>
      <c r="I125" s="190">
        <f t="shared" si="18"/>
        <v>8.5647101136294534E-2</v>
      </c>
    </row>
    <row r="126" spans="1:9" ht="13">
      <c r="A126" s="188">
        <v>50</v>
      </c>
      <c r="B126" s="189" t="s">
        <v>242</v>
      </c>
      <c r="C126" s="81">
        <v>534227534</v>
      </c>
      <c r="D126" s="81">
        <v>271653306</v>
      </c>
      <c r="E126" s="81">
        <v>85863102</v>
      </c>
      <c r="F126" s="81">
        <f t="shared" si="16"/>
        <v>176711126</v>
      </c>
      <c r="G126" s="81">
        <v>7350364</v>
      </c>
      <c r="H126" s="190">
        <f t="shared" si="17"/>
        <v>1.3758864027401478E-2</v>
      </c>
      <c r="I126" s="190">
        <f t="shared" si="18"/>
        <v>4.1595366213670097E-2</v>
      </c>
    </row>
    <row r="127" spans="1:9" ht="13">
      <c r="A127" s="188">
        <v>172</v>
      </c>
      <c r="B127" s="189" t="s">
        <v>89</v>
      </c>
      <c r="C127" s="81">
        <v>114883526</v>
      </c>
      <c r="D127" s="81">
        <v>38992012</v>
      </c>
      <c r="E127" s="81">
        <v>14497813</v>
      </c>
      <c r="F127" s="81">
        <f t="shared" si="16"/>
        <v>61393701</v>
      </c>
      <c r="G127" s="81">
        <v>870002</v>
      </c>
      <c r="H127" s="190">
        <f t="shared" si="17"/>
        <v>7.5729047522444604E-3</v>
      </c>
      <c r="I127" s="190">
        <f t="shared" si="18"/>
        <v>1.4170867464074205E-2</v>
      </c>
    </row>
    <row r="128" spans="1:9" ht="13">
      <c r="A128" s="188">
        <v>157</v>
      </c>
      <c r="B128" s="189" t="s">
        <v>61</v>
      </c>
      <c r="C128" s="81">
        <v>105475919</v>
      </c>
      <c r="D128" s="81">
        <v>57948895</v>
      </c>
      <c r="E128" s="81">
        <v>19730391</v>
      </c>
      <c r="F128" s="81">
        <f t="shared" si="16"/>
        <v>27796633</v>
      </c>
      <c r="G128" s="81">
        <v>438384</v>
      </c>
      <c r="H128" s="190">
        <f t="shared" si="17"/>
        <v>4.1562472662598935E-3</v>
      </c>
      <c r="I128" s="190">
        <f t="shared" si="18"/>
        <v>1.5771118753843315E-2</v>
      </c>
    </row>
    <row r="129" spans="1:9" ht="13">
      <c r="A129" s="188">
        <v>42</v>
      </c>
      <c r="B129" s="189" t="s">
        <v>243</v>
      </c>
      <c r="C129" s="81">
        <v>36460482</v>
      </c>
      <c r="D129" s="81">
        <v>65346</v>
      </c>
      <c r="E129" s="81">
        <v>18100772</v>
      </c>
      <c r="F129" s="81">
        <f t="shared" si="16"/>
        <v>18294364</v>
      </c>
      <c r="G129" s="81">
        <v>2532969</v>
      </c>
      <c r="H129" s="190">
        <f t="shared" si="17"/>
        <v>6.9471626842453699E-2</v>
      </c>
      <c r="I129" s="190">
        <f t="shared" si="18"/>
        <v>0.13845624805541204</v>
      </c>
    </row>
    <row r="130" spans="1:9" ht="13">
      <c r="A130" s="188">
        <v>108</v>
      </c>
      <c r="B130" s="189" t="s">
        <v>126</v>
      </c>
      <c r="C130" s="81">
        <v>149462132</v>
      </c>
      <c r="D130" s="81">
        <v>89405801</v>
      </c>
      <c r="E130" s="81">
        <v>15615746</v>
      </c>
      <c r="F130" s="81">
        <f t="shared" si="16"/>
        <v>44440585</v>
      </c>
      <c r="G130" s="81">
        <v>1822022</v>
      </c>
      <c r="H130" s="190">
        <f t="shared" si="17"/>
        <v>1.2190525958775966E-2</v>
      </c>
      <c r="I130" s="190">
        <f t="shared" si="18"/>
        <v>4.0999055255460749E-2</v>
      </c>
    </row>
    <row r="131" spans="1:9" ht="13">
      <c r="A131" s="188">
        <v>153</v>
      </c>
      <c r="B131" s="189" t="s">
        <v>117</v>
      </c>
      <c r="C131" s="81">
        <v>36543954</v>
      </c>
      <c r="D131" s="81">
        <v>17772883</v>
      </c>
      <c r="E131" s="81">
        <v>6968306</v>
      </c>
      <c r="F131" s="81">
        <f t="shared" si="16"/>
        <v>11802765</v>
      </c>
      <c r="G131" s="81">
        <v>69907</v>
      </c>
      <c r="H131" s="190">
        <f t="shared" si="17"/>
        <v>1.9129566548819539E-3</v>
      </c>
      <c r="I131" s="190">
        <f t="shared" si="18"/>
        <v>5.9229341599193073E-3</v>
      </c>
    </row>
    <row r="132" spans="1:9" ht="13">
      <c r="A132" s="220"/>
      <c r="B132" s="215"/>
      <c r="C132" s="196"/>
      <c r="D132" s="196"/>
      <c r="E132" s="196"/>
      <c r="F132" s="196"/>
      <c r="G132" s="196"/>
      <c r="H132" s="197"/>
      <c r="I132" s="197"/>
    </row>
    <row r="133" spans="1:9" ht="13">
      <c r="A133" s="220"/>
      <c r="B133" s="216" t="s">
        <v>63</v>
      </c>
      <c r="C133" s="199">
        <f>SUM(C111:C131)</f>
        <v>6462794607</v>
      </c>
      <c r="D133" s="199">
        <f>SUM(D111:D131)</f>
        <v>2963299700</v>
      </c>
      <c r="E133" s="199">
        <f>SUM(E111:E131)</f>
        <v>1470289472</v>
      </c>
      <c r="F133" s="199">
        <f>SUM(F111:F131)</f>
        <v>2018166717</v>
      </c>
      <c r="G133" s="199">
        <f>SUM(G111:G131)</f>
        <v>52357578</v>
      </c>
      <c r="H133" s="200">
        <f>G133/C133</f>
        <v>8.1013835629698515E-3</v>
      </c>
      <c r="I133" s="200">
        <f>G133/F133</f>
        <v>2.5943138175338366E-2</v>
      </c>
    </row>
    <row r="134" spans="1:9" ht="13">
      <c r="A134" s="220" t="s">
        <v>0</v>
      </c>
      <c r="B134" s="216"/>
      <c r="C134" s="199"/>
      <c r="D134" s="199"/>
      <c r="E134" s="199"/>
      <c r="F134" s="199"/>
      <c r="G134" s="199"/>
      <c r="H134" s="200"/>
      <c r="I134" s="200"/>
    </row>
    <row r="135" spans="1:9" ht="13">
      <c r="A135" s="220"/>
      <c r="B135" s="233" t="s">
        <v>309</v>
      </c>
      <c r="C135" s="199">
        <f>C30+C57+C79+C104+C133</f>
        <v>65505778976</v>
      </c>
      <c r="D135" s="199">
        <f>D30+D57+D79+D104+D133</f>
        <v>27077123039</v>
      </c>
      <c r="E135" s="199">
        <f>E30+E57+E79+E104+E133</f>
        <v>13683543541</v>
      </c>
      <c r="F135" s="199">
        <f>F30+F57+F79+F104+F133</f>
        <v>24734073678</v>
      </c>
      <c r="G135" s="199">
        <f>G30+G57+G79+G104+G133</f>
        <v>771585688</v>
      </c>
      <c r="H135" s="200">
        <f>G135/C135</f>
        <v>1.1778894932043987E-2</v>
      </c>
      <c r="I135" s="200">
        <f>G135/F135</f>
        <v>3.1195253076580571E-2</v>
      </c>
    </row>
    <row r="136" spans="1:9" ht="13">
      <c r="A136" s="220"/>
      <c r="B136" s="220" t="s">
        <v>285</v>
      </c>
      <c r="C136" s="202"/>
      <c r="D136" s="202"/>
      <c r="E136" s="202"/>
      <c r="F136" s="202"/>
      <c r="G136" s="202"/>
      <c r="H136" s="190"/>
      <c r="I136" s="190"/>
    </row>
    <row r="137" spans="1:9" ht="13">
      <c r="A137" s="245"/>
      <c r="B137" s="245" t="s">
        <v>292</v>
      </c>
      <c r="C137" s="246"/>
      <c r="D137" s="246"/>
      <c r="E137" s="246"/>
      <c r="F137" s="246"/>
      <c r="G137" s="246"/>
      <c r="H137" s="246"/>
      <c r="I137" s="246"/>
    </row>
    <row r="138" spans="1:9" ht="13">
      <c r="A138" s="245"/>
      <c r="B138" s="245" t="s">
        <v>310</v>
      </c>
      <c r="C138" s="246"/>
      <c r="D138" s="246"/>
      <c r="E138" s="246"/>
      <c r="F138" s="246"/>
      <c r="G138" s="246"/>
      <c r="H138" s="246"/>
      <c r="I138" s="246"/>
    </row>
    <row r="139" spans="1:9" ht="13">
      <c r="A139" s="245"/>
      <c r="B139" s="245"/>
      <c r="C139" s="246"/>
      <c r="D139" s="246"/>
      <c r="E139" s="246"/>
      <c r="F139" s="246"/>
      <c r="G139" s="246"/>
      <c r="H139" s="246"/>
      <c r="I139" s="246"/>
    </row>
    <row r="140" spans="1:9" ht="13">
      <c r="A140" s="245"/>
      <c r="B140" s="245"/>
      <c r="C140" s="246"/>
      <c r="D140" s="246"/>
      <c r="E140" s="246"/>
      <c r="F140" s="246"/>
      <c r="G140" s="246"/>
      <c r="H140" s="246"/>
      <c r="I140" s="246"/>
    </row>
  </sheetData>
  <mergeCells count="14">
    <mergeCell ref="B108:I108"/>
    <mergeCell ref="B60:I60"/>
    <mergeCell ref="B61:I61"/>
    <mergeCell ref="A105:A106"/>
    <mergeCell ref="B105:I105"/>
    <mergeCell ref="B106:I106"/>
    <mergeCell ref="B107:I107"/>
    <mergeCell ref="A2:A3"/>
    <mergeCell ref="B2:I2"/>
    <mergeCell ref="B3:I3"/>
    <mergeCell ref="B4:I4"/>
    <mergeCell ref="A58:A59"/>
    <mergeCell ref="B58:I58"/>
    <mergeCell ref="B59:I59"/>
  </mergeCells>
  <conditionalFormatting sqref="G29">
    <cfRule type="top10" dxfId="4" priority="1" rank="10"/>
  </conditionalFormatting>
  <printOptions gridLines="1" gridLinesSet="0"/>
  <pageMargins left="0.25" right="0.21" top="0.51" bottom="0.53" header="0.5" footer="0.42"/>
  <pageSetup scale="77" fitToHeight="0" orientation="portrait" r:id="rId1"/>
  <headerFooter alignWithMargins="0">
    <oddFooter>&amp;L&amp;"Times New Roman,Italic"&amp;9 21&amp;R&amp;"Times New Roman,Italic"&amp;9Charity Care in Washington Hospitals</oddFooter>
  </headerFooter>
  <rowBreaks count="2" manualBreakCount="2">
    <brk id="57" max="16383" man="1"/>
    <brk id="10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R136"/>
  <sheetViews>
    <sheetView topLeftCell="A58" zoomScaleNormal="100" workbookViewId="0">
      <selection activeCell="G71" sqref="G71"/>
    </sheetView>
  </sheetViews>
  <sheetFormatPr defaultColWidth="9.6640625" defaultRowHeight="12" customHeight="1"/>
  <cols>
    <col min="1" max="1" width="6" style="177" customWidth="1"/>
    <col min="2" max="2" width="34.6640625" style="179" customWidth="1"/>
    <col min="3" max="7" width="13.4140625" style="179" customWidth="1"/>
    <col min="8" max="8" width="10.33203125" style="179" customWidth="1"/>
    <col min="9" max="9" width="12.08203125" style="179" customWidth="1"/>
    <col min="10" max="10" width="2.08203125" style="179" customWidth="1"/>
    <col min="11" max="16384" width="9.6640625" style="179"/>
  </cols>
  <sheetData>
    <row r="1" spans="1:18" ht="12" customHeight="1">
      <c r="B1" s="178" t="s">
        <v>286</v>
      </c>
      <c r="K1" s="375" t="s">
        <v>178</v>
      </c>
      <c r="L1" s="375"/>
      <c r="M1" s="375"/>
      <c r="N1" s="375"/>
      <c r="O1" s="375"/>
      <c r="P1" s="375"/>
      <c r="Q1" s="375"/>
      <c r="R1" s="375"/>
    </row>
    <row r="2" spans="1:18" ht="14.5" thickBot="1">
      <c r="A2" s="373" t="s">
        <v>0</v>
      </c>
      <c r="B2" s="375" t="s">
        <v>178</v>
      </c>
      <c r="C2" s="375"/>
      <c r="D2" s="375"/>
      <c r="E2" s="375"/>
      <c r="F2" s="375"/>
      <c r="G2" s="375"/>
      <c r="H2" s="375"/>
      <c r="I2" s="375"/>
      <c r="K2" s="382" t="s">
        <v>287</v>
      </c>
      <c r="L2" s="383"/>
      <c r="M2" s="383"/>
      <c r="N2" s="383"/>
      <c r="O2" s="383"/>
      <c r="P2" s="383"/>
      <c r="Q2" s="383"/>
      <c r="R2" s="384"/>
    </row>
    <row r="3" spans="1:18" ht="12" customHeight="1" thickBot="1">
      <c r="A3" s="374"/>
      <c r="B3" s="376" t="s">
        <v>287</v>
      </c>
      <c r="C3" s="376"/>
      <c r="D3" s="376"/>
      <c r="E3" s="376"/>
      <c r="F3" s="376"/>
      <c r="G3" s="376"/>
      <c r="H3" s="376"/>
      <c r="I3" s="376"/>
    </row>
    <row r="4" spans="1:18" ht="13.5" thickBot="1">
      <c r="A4" s="180"/>
      <c r="B4" s="377" t="s">
        <v>180</v>
      </c>
      <c r="C4" s="378"/>
      <c r="D4" s="378"/>
      <c r="E4" s="378"/>
      <c r="F4" s="378"/>
      <c r="G4" s="378"/>
      <c r="H4" s="378"/>
      <c r="I4" s="379"/>
    </row>
    <row r="5" spans="1:18" ht="65">
      <c r="A5" s="181" t="s">
        <v>181</v>
      </c>
      <c r="B5" s="182" t="s">
        <v>182</v>
      </c>
      <c r="C5" s="183" t="s">
        <v>183</v>
      </c>
      <c r="D5" s="183" t="s">
        <v>184</v>
      </c>
      <c r="E5" s="183" t="s">
        <v>185</v>
      </c>
      <c r="F5" s="183" t="s">
        <v>186</v>
      </c>
      <c r="G5" s="184" t="s">
        <v>187</v>
      </c>
      <c r="H5" s="183" t="s">
        <v>280</v>
      </c>
      <c r="I5" s="183" t="s">
        <v>189</v>
      </c>
    </row>
    <row r="6" spans="1:18" ht="13">
      <c r="A6" s="185"/>
      <c r="B6" s="186" t="s">
        <v>190</v>
      </c>
      <c r="C6" s="187"/>
      <c r="D6" s="187"/>
      <c r="E6" s="187"/>
      <c r="F6" s="187"/>
      <c r="G6" s="187"/>
      <c r="H6" s="187"/>
      <c r="I6" s="187"/>
    </row>
    <row r="7" spans="1:18" ht="13">
      <c r="A7" s="188">
        <v>921</v>
      </c>
      <c r="B7" s="189" t="s">
        <v>191</v>
      </c>
      <c r="C7" s="81">
        <v>61420825</v>
      </c>
      <c r="D7" s="81">
        <v>32173325</v>
      </c>
      <c r="E7" s="81">
        <v>18107450</v>
      </c>
      <c r="F7" s="81">
        <f t="shared" ref="F7:F28" si="0">C7-D7-E7</f>
        <v>11140050</v>
      </c>
      <c r="G7" s="81">
        <v>63662</v>
      </c>
      <c r="H7" s="190">
        <f t="shared" ref="H7:H28" si="1">G7/C7</f>
        <v>1.0364888455991921E-3</v>
      </c>
      <c r="I7" s="190">
        <f t="shared" ref="I7:I28" si="2">G7/F7</f>
        <v>5.7146960740750716E-3</v>
      </c>
    </row>
    <row r="8" spans="1:18" ht="13">
      <c r="A8" s="188">
        <v>126</v>
      </c>
      <c r="B8" s="189" t="s">
        <v>192</v>
      </c>
      <c r="C8" s="81">
        <v>798326360</v>
      </c>
      <c r="D8" s="81">
        <v>344975088</v>
      </c>
      <c r="E8" s="81">
        <v>208924227</v>
      </c>
      <c r="F8" s="81">
        <f t="shared" si="0"/>
        <v>244427045</v>
      </c>
      <c r="G8" s="81">
        <v>5671186</v>
      </c>
      <c r="H8" s="190">
        <f t="shared" si="1"/>
        <v>7.1038440970432196E-3</v>
      </c>
      <c r="I8" s="190">
        <f t="shared" si="2"/>
        <v>2.3201957868451095E-2</v>
      </c>
    </row>
    <row r="9" spans="1:18" ht="13">
      <c r="A9" s="188">
        <v>202</v>
      </c>
      <c r="B9" s="189" t="s">
        <v>193</v>
      </c>
      <c r="C9" s="81">
        <v>43260243</v>
      </c>
      <c r="D9" s="81">
        <v>28283106</v>
      </c>
      <c r="E9" s="81">
        <v>3015215</v>
      </c>
      <c r="F9" s="81">
        <f t="shared" si="0"/>
        <v>11961922</v>
      </c>
      <c r="G9" s="81">
        <v>572927</v>
      </c>
      <c r="H9" s="190">
        <f t="shared" si="1"/>
        <v>1.324373050794005E-2</v>
      </c>
      <c r="I9" s="190">
        <f t="shared" si="2"/>
        <v>4.7895898334732498E-2</v>
      </c>
    </row>
    <row r="10" spans="1:18" ht="13">
      <c r="A10" s="188">
        <v>35</v>
      </c>
      <c r="B10" s="189" t="s">
        <v>194</v>
      </c>
      <c r="C10" s="81">
        <v>167076159</v>
      </c>
      <c r="D10" s="81">
        <v>51734651</v>
      </c>
      <c r="E10" s="81">
        <v>31144706</v>
      </c>
      <c r="F10" s="81">
        <f t="shared" si="0"/>
        <v>84196802</v>
      </c>
      <c r="G10" s="81">
        <v>933623</v>
      </c>
      <c r="H10" s="190">
        <f t="shared" si="1"/>
        <v>5.5880085201144708E-3</v>
      </c>
      <c r="I10" s="190">
        <f t="shared" si="2"/>
        <v>1.1088580300235157E-2</v>
      </c>
    </row>
    <row r="11" spans="1:18" ht="13">
      <c r="A11" s="188">
        <v>201</v>
      </c>
      <c r="B11" s="189" t="s">
        <v>195</v>
      </c>
      <c r="C11" s="81">
        <v>1033489775</v>
      </c>
      <c r="D11" s="81">
        <v>394445456</v>
      </c>
      <c r="E11" s="81">
        <v>240328951</v>
      </c>
      <c r="F11" s="81">
        <f t="shared" si="0"/>
        <v>398715368</v>
      </c>
      <c r="G11" s="81">
        <v>7735739</v>
      </c>
      <c r="H11" s="190">
        <f t="shared" si="1"/>
        <v>7.4850658295095374E-3</v>
      </c>
      <c r="I11" s="190">
        <f t="shared" si="2"/>
        <v>1.9401657475113927E-2</v>
      </c>
    </row>
    <row r="12" spans="1:18" ht="13">
      <c r="A12" s="188">
        <v>164</v>
      </c>
      <c r="B12" s="189" t="s">
        <v>196</v>
      </c>
      <c r="C12" s="81">
        <v>1679133006</v>
      </c>
      <c r="D12" s="81">
        <v>666019454</v>
      </c>
      <c r="E12" s="81">
        <v>159183966</v>
      </c>
      <c r="F12" s="81">
        <f t="shared" si="0"/>
        <v>853929586</v>
      </c>
      <c r="G12" s="81">
        <v>5297622</v>
      </c>
      <c r="H12" s="190">
        <f t="shared" si="1"/>
        <v>3.154974609557523E-3</v>
      </c>
      <c r="I12" s="190">
        <f t="shared" si="2"/>
        <v>6.2038159666246767E-3</v>
      </c>
    </row>
    <row r="13" spans="1:18" ht="13">
      <c r="A13" s="188">
        <v>148</v>
      </c>
      <c r="B13" s="189" t="s">
        <v>109</v>
      </c>
      <c r="C13" s="81">
        <v>133697043</v>
      </c>
      <c r="D13" s="81">
        <v>58383534</v>
      </c>
      <c r="E13" s="81">
        <v>5690325</v>
      </c>
      <c r="F13" s="81">
        <f t="shared" si="0"/>
        <v>69623184</v>
      </c>
      <c r="G13" s="81">
        <v>0</v>
      </c>
      <c r="H13" s="190">
        <f t="shared" si="1"/>
        <v>0</v>
      </c>
      <c r="I13" s="190">
        <f t="shared" si="2"/>
        <v>0</v>
      </c>
    </row>
    <row r="14" spans="1:18" ht="13">
      <c r="A14" s="188">
        <v>183</v>
      </c>
      <c r="B14" s="189" t="s">
        <v>281</v>
      </c>
      <c r="C14" s="81">
        <v>737095750</v>
      </c>
      <c r="D14" s="81">
        <v>310109245</v>
      </c>
      <c r="E14" s="81">
        <v>191216827</v>
      </c>
      <c r="F14" s="81">
        <f t="shared" si="0"/>
        <v>235769678</v>
      </c>
      <c r="G14" s="81">
        <v>11525196</v>
      </c>
      <c r="H14" s="190">
        <f t="shared" si="1"/>
        <v>1.5635955030265741E-2</v>
      </c>
      <c r="I14" s="190">
        <f t="shared" si="2"/>
        <v>4.8883283455983681E-2</v>
      </c>
    </row>
    <row r="15" spans="1:18" ht="13">
      <c r="A15" s="188">
        <v>919</v>
      </c>
      <c r="B15" s="189" t="s">
        <v>155</v>
      </c>
      <c r="C15" s="81">
        <v>19032466</v>
      </c>
      <c r="D15" s="81">
        <v>4020410</v>
      </c>
      <c r="E15" s="81">
        <v>11966287</v>
      </c>
      <c r="F15" s="81">
        <f t="shared" si="0"/>
        <v>3045769</v>
      </c>
      <c r="G15" s="81">
        <v>510435</v>
      </c>
      <c r="H15" s="190">
        <f t="shared" si="1"/>
        <v>2.6819173090864842E-2</v>
      </c>
      <c r="I15" s="190">
        <f t="shared" si="2"/>
        <v>0.16758821827919321</v>
      </c>
    </row>
    <row r="16" spans="1:18" ht="13">
      <c r="A16" s="188">
        <v>131</v>
      </c>
      <c r="B16" s="189" t="s">
        <v>14</v>
      </c>
      <c r="C16" s="81">
        <v>1386652700</v>
      </c>
      <c r="D16" s="81">
        <v>602235299</v>
      </c>
      <c r="E16" s="81">
        <v>93955422</v>
      </c>
      <c r="F16" s="81">
        <f t="shared" si="0"/>
        <v>690461979</v>
      </c>
      <c r="G16" s="81">
        <v>11444129</v>
      </c>
      <c r="H16" s="190">
        <f t="shared" si="1"/>
        <v>8.2530607700111204E-3</v>
      </c>
      <c r="I16" s="190">
        <f t="shared" si="2"/>
        <v>1.657459693374369E-2</v>
      </c>
    </row>
    <row r="17" spans="1:10" ht="13">
      <c r="A17" s="188">
        <v>3</v>
      </c>
      <c r="B17" s="189" t="s">
        <v>198</v>
      </c>
      <c r="C17" s="81">
        <v>1865265137</v>
      </c>
      <c r="D17" s="81">
        <v>940361492</v>
      </c>
      <c r="E17" s="81">
        <v>237012759</v>
      </c>
      <c r="F17" s="81">
        <f t="shared" si="0"/>
        <v>687890886</v>
      </c>
      <c r="G17" s="81">
        <v>16837565</v>
      </c>
      <c r="H17" s="190">
        <f t="shared" si="1"/>
        <v>9.026901680626866E-3</v>
      </c>
      <c r="I17" s="190">
        <f t="shared" si="2"/>
        <v>2.4477086908228057E-2</v>
      </c>
    </row>
    <row r="18" spans="1:10" ht="13">
      <c r="A18" s="188">
        <v>1</v>
      </c>
      <c r="B18" s="189" t="s">
        <v>199</v>
      </c>
      <c r="C18" s="81">
        <v>4008121018</v>
      </c>
      <c r="D18" s="81">
        <v>1432010588</v>
      </c>
      <c r="E18" s="81">
        <v>646534485</v>
      </c>
      <c r="F18" s="81">
        <f t="shared" si="0"/>
        <v>1929575945</v>
      </c>
      <c r="G18" s="81">
        <v>32993281</v>
      </c>
      <c r="H18" s="190">
        <f t="shared" si="1"/>
        <v>8.231607990834373E-3</v>
      </c>
      <c r="I18" s="190">
        <f t="shared" si="2"/>
        <v>1.7098721138959886E-2</v>
      </c>
    </row>
    <row r="19" spans="1:10" ht="13">
      <c r="A19" s="188">
        <v>210</v>
      </c>
      <c r="B19" s="189" t="s">
        <v>200</v>
      </c>
      <c r="C19" s="81">
        <v>636917207</v>
      </c>
      <c r="D19" s="81">
        <v>215975377</v>
      </c>
      <c r="E19" s="81">
        <v>65415507</v>
      </c>
      <c r="F19" s="81">
        <f t="shared" si="0"/>
        <v>355526323</v>
      </c>
      <c r="G19" s="81">
        <v>5291909</v>
      </c>
      <c r="H19" s="190">
        <f t="shared" si="1"/>
        <v>8.3086293506276707E-3</v>
      </c>
      <c r="I19" s="190">
        <f t="shared" si="2"/>
        <v>1.4884717832833998E-2</v>
      </c>
    </row>
    <row r="20" spans="1:10" ht="13">
      <c r="A20" s="188">
        <v>204</v>
      </c>
      <c r="B20" s="189" t="s">
        <v>66</v>
      </c>
      <c r="C20" s="81">
        <v>869814662</v>
      </c>
      <c r="D20" s="81">
        <v>289996212</v>
      </c>
      <c r="E20" s="81">
        <v>85004360</v>
      </c>
      <c r="F20" s="81">
        <f t="shared" si="0"/>
        <v>494814090</v>
      </c>
      <c r="G20" s="81">
        <v>6888227</v>
      </c>
      <c r="H20" s="190">
        <f t="shared" si="1"/>
        <v>7.9191893410506808E-3</v>
      </c>
      <c r="I20" s="190">
        <f t="shared" si="2"/>
        <v>1.3920838430449707E-2</v>
      </c>
    </row>
    <row r="21" spans="1:10" ht="13">
      <c r="A21" s="188">
        <v>14</v>
      </c>
      <c r="B21" s="189" t="s">
        <v>80</v>
      </c>
      <c r="C21" s="81">
        <v>2172801730</v>
      </c>
      <c r="D21" s="81">
        <v>32441581</v>
      </c>
      <c r="E21" s="81">
        <v>1008623685</v>
      </c>
      <c r="F21" s="81">
        <f t="shared" si="0"/>
        <v>1131736464</v>
      </c>
      <c r="G21" s="81">
        <v>27203739</v>
      </c>
      <c r="H21" s="190">
        <f t="shared" si="1"/>
        <v>1.2520120278070654E-2</v>
      </c>
      <c r="I21" s="190">
        <f t="shared" si="2"/>
        <v>2.4037167543273574E-2</v>
      </c>
    </row>
    <row r="22" spans="1:10" ht="13">
      <c r="A22" s="188">
        <v>195</v>
      </c>
      <c r="B22" s="189" t="s">
        <v>70</v>
      </c>
      <c r="C22" s="81">
        <v>44025060</v>
      </c>
      <c r="D22" s="81">
        <v>24184769</v>
      </c>
      <c r="E22" s="81">
        <v>4787158</v>
      </c>
      <c r="F22" s="81">
        <f t="shared" si="0"/>
        <v>15053133</v>
      </c>
      <c r="G22" s="81">
        <v>1550969</v>
      </c>
      <c r="H22" s="190">
        <f t="shared" si="1"/>
        <v>3.5229230806272611E-2</v>
      </c>
      <c r="I22" s="190">
        <f t="shared" si="2"/>
        <v>0.10303296994718641</v>
      </c>
    </row>
    <row r="23" spans="1:10" ht="13">
      <c r="A23" s="234">
        <v>904</v>
      </c>
      <c r="B23" s="206" t="s">
        <v>201</v>
      </c>
      <c r="C23" s="207" t="s">
        <v>288</v>
      </c>
      <c r="D23" s="207"/>
      <c r="E23" s="207"/>
      <c r="F23" s="207"/>
      <c r="G23" s="207"/>
      <c r="H23" s="208"/>
      <c r="I23" s="208"/>
    </row>
    <row r="24" spans="1:10" ht="13">
      <c r="A24" s="188">
        <v>29</v>
      </c>
      <c r="B24" s="189" t="s">
        <v>202</v>
      </c>
      <c r="C24" s="81">
        <v>2226302661</v>
      </c>
      <c r="D24" s="81">
        <v>635600992</v>
      </c>
      <c r="E24" s="81">
        <v>747249570</v>
      </c>
      <c r="F24" s="81">
        <f t="shared" si="0"/>
        <v>843452099</v>
      </c>
      <c r="G24" s="81">
        <v>67254350</v>
      </c>
      <c r="H24" s="190">
        <f t="shared" si="1"/>
        <v>3.0208987833572912E-2</v>
      </c>
      <c r="I24" s="190">
        <f t="shared" si="2"/>
        <v>7.9737011834740842E-2</v>
      </c>
    </row>
    <row r="25" spans="1:10" ht="13">
      <c r="A25" s="188">
        <v>130</v>
      </c>
      <c r="B25" s="189" t="s">
        <v>203</v>
      </c>
      <c r="C25" s="81">
        <v>1075874468</v>
      </c>
      <c r="D25" s="81">
        <v>466195007</v>
      </c>
      <c r="E25" s="81">
        <v>141760528</v>
      </c>
      <c r="F25" s="81">
        <f t="shared" si="0"/>
        <v>467918933</v>
      </c>
      <c r="G25" s="81">
        <v>8882127</v>
      </c>
      <c r="H25" s="190">
        <f t="shared" si="1"/>
        <v>8.2557280279282538E-3</v>
      </c>
      <c r="I25" s="190">
        <f t="shared" si="2"/>
        <v>1.8982191943064632E-2</v>
      </c>
    </row>
    <row r="26" spans="1:10" ht="13">
      <c r="A26" s="188">
        <v>128</v>
      </c>
      <c r="B26" s="189" t="s">
        <v>204</v>
      </c>
      <c r="C26" s="81">
        <v>2445382841</v>
      </c>
      <c r="D26" s="81">
        <v>818866064</v>
      </c>
      <c r="E26" s="81">
        <v>456721543</v>
      </c>
      <c r="F26" s="81">
        <f t="shared" si="0"/>
        <v>1169795234</v>
      </c>
      <c r="G26" s="81">
        <v>23330084</v>
      </c>
      <c r="H26" s="190">
        <f t="shared" si="1"/>
        <v>9.5404627892373434E-3</v>
      </c>
      <c r="I26" s="190">
        <f t="shared" si="2"/>
        <v>1.9943733161080737E-2</v>
      </c>
    </row>
    <row r="27" spans="1:10" ht="13">
      <c r="A27" s="188">
        <v>155</v>
      </c>
      <c r="B27" s="189" t="s">
        <v>205</v>
      </c>
      <c r="C27" s="81">
        <v>1686484731</v>
      </c>
      <c r="D27" s="81">
        <v>571907496</v>
      </c>
      <c r="E27" s="81">
        <v>397877920</v>
      </c>
      <c r="F27" s="81">
        <f t="shared" si="0"/>
        <v>716699315</v>
      </c>
      <c r="G27" s="81">
        <v>7423198</v>
      </c>
      <c r="H27" s="190">
        <f t="shared" si="1"/>
        <v>4.4015803188436932E-3</v>
      </c>
      <c r="I27" s="190">
        <f t="shared" si="2"/>
        <v>1.0357478854294706E-2</v>
      </c>
    </row>
    <row r="28" spans="1:10" ht="13">
      <c r="A28" s="188">
        <v>10</v>
      </c>
      <c r="B28" s="189" t="s">
        <v>19</v>
      </c>
      <c r="C28" s="81">
        <v>2041725972</v>
      </c>
      <c r="D28" s="81">
        <v>895574867</v>
      </c>
      <c r="E28" s="81">
        <v>144005857</v>
      </c>
      <c r="F28" s="81">
        <f t="shared" si="0"/>
        <v>1002145248</v>
      </c>
      <c r="G28" s="81">
        <v>15250158</v>
      </c>
      <c r="H28" s="190">
        <f t="shared" si="1"/>
        <v>7.4692481797944237E-3</v>
      </c>
      <c r="I28" s="190">
        <f t="shared" si="2"/>
        <v>1.5217512661398161E-2</v>
      </c>
    </row>
    <row r="29" spans="1:10" ht="13">
      <c r="A29" s="192"/>
      <c r="B29" s="195"/>
      <c r="C29" s="196"/>
      <c r="D29" s="196"/>
      <c r="E29" s="196"/>
      <c r="F29" s="196"/>
      <c r="G29" s="90"/>
      <c r="H29" s="197"/>
      <c r="I29" s="197"/>
    </row>
    <row r="30" spans="1:10" ht="13">
      <c r="A30" s="185"/>
      <c r="B30" s="198" t="s">
        <v>20</v>
      </c>
      <c r="C30" s="199">
        <f>SUM(C7:C28)</f>
        <v>25131899814</v>
      </c>
      <c r="D30" s="199">
        <f>SUM(D7:D28)</f>
        <v>8815494013</v>
      </c>
      <c r="E30" s="199">
        <f>SUM(E7:E28)</f>
        <v>4898526748</v>
      </c>
      <c r="F30" s="199">
        <f>SUM(F7:F29)</f>
        <v>11417879053</v>
      </c>
      <c r="G30" s="199">
        <f>SUM(G7:G28)</f>
        <v>256660126</v>
      </c>
      <c r="H30" s="200">
        <f>G30/C30</f>
        <v>1.021252384020028E-2</v>
      </c>
      <c r="I30" s="200">
        <f>G30/F30</f>
        <v>2.247879179737533E-2</v>
      </c>
    </row>
    <row r="31" spans="1:10" ht="13">
      <c r="A31" s="192"/>
      <c r="B31" s="201"/>
      <c r="C31" s="202"/>
      <c r="D31" s="202"/>
      <c r="E31" s="202"/>
      <c r="F31" s="202"/>
      <c r="G31" s="202"/>
      <c r="H31" s="190"/>
      <c r="I31" s="190"/>
      <c r="J31" s="203"/>
    </row>
    <row r="32" spans="1:10" ht="13">
      <c r="A32" s="185"/>
      <c r="B32" s="204" t="s">
        <v>289</v>
      </c>
      <c r="C32" s="205"/>
      <c r="D32" s="202"/>
      <c r="E32" s="202"/>
      <c r="F32" s="202"/>
      <c r="G32" s="202"/>
      <c r="H32" s="201"/>
      <c r="I32" s="201"/>
      <c r="J32" s="203"/>
    </row>
    <row r="33" spans="1:9" ht="13">
      <c r="A33" s="188">
        <v>106</v>
      </c>
      <c r="B33" s="189" t="s">
        <v>21</v>
      </c>
      <c r="C33" s="81">
        <v>72816806</v>
      </c>
      <c r="D33" s="81">
        <v>25440266</v>
      </c>
      <c r="E33" s="81">
        <v>18896769</v>
      </c>
      <c r="F33" s="81">
        <f>C33-D33-E33</f>
        <v>28479771</v>
      </c>
      <c r="G33" s="81">
        <v>147881</v>
      </c>
      <c r="H33" s="190">
        <f t="shared" ref="H33:H54" si="3">G33/C33</f>
        <v>2.030863589375233E-3</v>
      </c>
      <c r="I33" s="190">
        <f t="shared" ref="I33:I54" si="4">G33/F33</f>
        <v>5.1924925941293559E-3</v>
      </c>
    </row>
    <row r="34" spans="1:9" ht="13">
      <c r="A34" s="188">
        <v>142</v>
      </c>
      <c r="B34" s="189" t="s">
        <v>207</v>
      </c>
      <c r="C34" s="81">
        <v>1730727601</v>
      </c>
      <c r="D34" s="81">
        <v>894943613</v>
      </c>
      <c r="E34" s="81">
        <v>319998632</v>
      </c>
      <c r="F34" s="81">
        <f>C34-D34-E34</f>
        <v>515785356</v>
      </c>
      <c r="G34" s="81">
        <v>5049406</v>
      </c>
      <c r="H34" s="190">
        <f t="shared" si="3"/>
        <v>2.9175047518064053E-3</v>
      </c>
      <c r="I34" s="190">
        <f t="shared" si="4"/>
        <v>9.7897428479919845E-3</v>
      </c>
    </row>
    <row r="35" spans="1:9" ht="13">
      <c r="A35" s="188">
        <v>209</v>
      </c>
      <c r="B35" s="189" t="s">
        <v>208</v>
      </c>
      <c r="C35" s="81">
        <v>616227557</v>
      </c>
      <c r="D35" s="81">
        <v>291959852</v>
      </c>
      <c r="E35" s="81">
        <v>106136604</v>
      </c>
      <c r="F35" s="81">
        <f>C35-D35-E35</f>
        <v>218131101</v>
      </c>
      <c r="G35" s="81">
        <v>2978478</v>
      </c>
      <c r="H35" s="190">
        <f t="shared" si="3"/>
        <v>4.8334060464615023E-3</v>
      </c>
      <c r="I35" s="190">
        <f t="shared" si="4"/>
        <v>1.3654531547062608E-2</v>
      </c>
    </row>
    <row r="36" spans="1:9" ht="13">
      <c r="A36" s="188">
        <v>132</v>
      </c>
      <c r="B36" s="189" t="s">
        <v>209</v>
      </c>
      <c r="C36" s="81">
        <v>766839963</v>
      </c>
      <c r="D36" s="81">
        <v>320369215</v>
      </c>
      <c r="E36" s="81">
        <v>233426285</v>
      </c>
      <c r="F36" s="81">
        <f>C36-D36-E36</f>
        <v>213044463</v>
      </c>
      <c r="G36" s="81">
        <v>5392532</v>
      </c>
      <c r="H36" s="190">
        <f t="shared" si="3"/>
        <v>7.0321478537758468E-3</v>
      </c>
      <c r="I36" s="190">
        <f t="shared" si="4"/>
        <v>2.5311767900769146E-2</v>
      </c>
    </row>
    <row r="37" spans="1:9" ht="13">
      <c r="A37" s="188">
        <v>32</v>
      </c>
      <c r="B37" s="189" t="s">
        <v>210</v>
      </c>
      <c r="C37" s="81">
        <v>2681161532</v>
      </c>
      <c r="D37" s="81">
        <v>1274664242</v>
      </c>
      <c r="E37" s="81">
        <v>552713202</v>
      </c>
      <c r="F37" s="81">
        <f>C37-D37-E37</f>
        <v>853784088</v>
      </c>
      <c r="G37" s="81">
        <v>14189379</v>
      </c>
      <c r="H37" s="190">
        <f t="shared" si="3"/>
        <v>5.2922507020364039E-3</v>
      </c>
      <c r="I37" s="190">
        <f t="shared" si="4"/>
        <v>1.6619399681292724E-2</v>
      </c>
    </row>
    <row r="38" spans="1:9" ht="13">
      <c r="A38" s="188">
        <v>104</v>
      </c>
      <c r="B38" s="189" t="s">
        <v>211</v>
      </c>
      <c r="C38" s="81">
        <v>114991430</v>
      </c>
      <c r="D38" s="81">
        <v>38786335</v>
      </c>
      <c r="E38" s="81">
        <v>29840541</v>
      </c>
      <c r="F38" s="81">
        <f t="shared" ref="F38:F54" si="5">C38-D38-E38</f>
        <v>46364554</v>
      </c>
      <c r="G38" s="81">
        <v>318107</v>
      </c>
      <c r="H38" s="190">
        <f t="shared" si="3"/>
        <v>2.7663539795965667E-3</v>
      </c>
      <c r="I38" s="190">
        <f t="shared" si="4"/>
        <v>6.8609955786482924E-3</v>
      </c>
    </row>
    <row r="39" spans="1:9" ht="13">
      <c r="A39" s="188">
        <v>54</v>
      </c>
      <c r="B39" s="189" t="s">
        <v>130</v>
      </c>
      <c r="C39" s="81">
        <v>41615944</v>
      </c>
      <c r="D39" s="81">
        <v>14929197</v>
      </c>
      <c r="E39" s="81">
        <v>10658452</v>
      </c>
      <c r="F39" s="81">
        <f t="shared" si="5"/>
        <v>16028295</v>
      </c>
      <c r="G39" s="81">
        <v>260395</v>
      </c>
      <c r="H39" s="190">
        <f t="shared" si="3"/>
        <v>6.2570970395384997E-3</v>
      </c>
      <c r="I39" s="190">
        <f t="shared" si="4"/>
        <v>1.6245957539463805E-2</v>
      </c>
    </row>
    <row r="40" spans="1:9" ht="13">
      <c r="A40" s="188">
        <v>134</v>
      </c>
      <c r="B40" s="189" t="s">
        <v>23</v>
      </c>
      <c r="C40" s="81">
        <v>230346305</v>
      </c>
      <c r="D40" s="81">
        <v>94641006</v>
      </c>
      <c r="E40" s="81">
        <v>13696894</v>
      </c>
      <c r="F40" s="81">
        <f t="shared" si="5"/>
        <v>122008405</v>
      </c>
      <c r="G40" s="81">
        <v>395654</v>
      </c>
      <c r="H40" s="190">
        <f t="shared" si="3"/>
        <v>1.7176485639741432E-3</v>
      </c>
      <c r="I40" s="190">
        <f t="shared" si="4"/>
        <v>3.2428421632099856E-3</v>
      </c>
    </row>
    <row r="41" spans="1:9" ht="13">
      <c r="A41" s="188">
        <v>85</v>
      </c>
      <c r="B41" s="189" t="s">
        <v>101</v>
      </c>
      <c r="C41" s="81">
        <v>173008558</v>
      </c>
      <c r="D41" s="81">
        <v>96385515</v>
      </c>
      <c r="E41" s="81">
        <v>31861217</v>
      </c>
      <c r="F41" s="81">
        <f t="shared" si="5"/>
        <v>44761826</v>
      </c>
      <c r="G41" s="81">
        <v>927129</v>
      </c>
      <c r="H41" s="190">
        <f t="shared" si="3"/>
        <v>5.3588620743258257E-3</v>
      </c>
      <c r="I41" s="190">
        <f t="shared" si="4"/>
        <v>2.0712492828152275E-2</v>
      </c>
    </row>
    <row r="42" spans="1:9" ht="13">
      <c r="A42" s="188">
        <v>81</v>
      </c>
      <c r="B42" s="189" t="s">
        <v>212</v>
      </c>
      <c r="C42" s="81">
        <v>1723649960</v>
      </c>
      <c r="D42" s="81">
        <v>749275908</v>
      </c>
      <c r="E42" s="81">
        <v>354881073</v>
      </c>
      <c r="F42" s="81">
        <f t="shared" si="5"/>
        <v>619492979</v>
      </c>
      <c r="G42" s="81">
        <v>25362565</v>
      </c>
      <c r="H42" s="190">
        <f t="shared" si="3"/>
        <v>1.4714452231356766E-2</v>
      </c>
      <c r="I42" s="190">
        <f t="shared" si="4"/>
        <v>4.0940843334400408E-2</v>
      </c>
    </row>
    <row r="43" spans="1:9" ht="13">
      <c r="A43" s="188">
        <v>175</v>
      </c>
      <c r="B43" s="189" t="s">
        <v>213</v>
      </c>
      <c r="C43" s="81">
        <v>708466104</v>
      </c>
      <c r="D43" s="81">
        <v>442421</v>
      </c>
      <c r="E43" s="81">
        <v>426111563</v>
      </c>
      <c r="F43" s="81">
        <f t="shared" si="5"/>
        <v>281912120</v>
      </c>
      <c r="G43" s="81">
        <v>5251149</v>
      </c>
      <c r="H43" s="190">
        <f t="shared" si="3"/>
        <v>7.4119975117398137E-3</v>
      </c>
      <c r="I43" s="190">
        <f t="shared" si="4"/>
        <v>1.8626900468131698E-2</v>
      </c>
    </row>
    <row r="44" spans="1:9" ht="13">
      <c r="A44" s="188">
        <v>176</v>
      </c>
      <c r="B44" s="189" t="s">
        <v>282</v>
      </c>
      <c r="C44" s="81">
        <v>2852339813</v>
      </c>
      <c r="D44" s="81">
        <v>1130576772</v>
      </c>
      <c r="E44" s="81">
        <v>760459078</v>
      </c>
      <c r="F44" s="81">
        <f t="shared" si="5"/>
        <v>961303963</v>
      </c>
      <c r="G44" s="81">
        <v>48835827</v>
      </c>
      <c r="H44" s="190">
        <f t="shared" si="3"/>
        <v>1.7121321512052253E-2</v>
      </c>
      <c r="I44" s="190">
        <f t="shared" si="4"/>
        <v>5.0801649509063761E-2</v>
      </c>
    </row>
    <row r="45" spans="1:9" ht="13">
      <c r="A45" s="188">
        <v>38</v>
      </c>
      <c r="B45" s="189" t="s">
        <v>113</v>
      </c>
      <c r="C45" s="81">
        <v>328380822</v>
      </c>
      <c r="D45" s="81">
        <v>194996299</v>
      </c>
      <c r="E45" s="81">
        <v>52103913</v>
      </c>
      <c r="F45" s="81">
        <f t="shared" si="5"/>
        <v>81280610</v>
      </c>
      <c r="G45" s="81">
        <v>1605502</v>
      </c>
      <c r="H45" s="190">
        <f t="shared" si="3"/>
        <v>4.8891466627731381E-3</v>
      </c>
      <c r="I45" s="190">
        <f t="shared" si="4"/>
        <v>1.9752583057632073E-2</v>
      </c>
    </row>
    <row r="46" spans="1:9" ht="13">
      <c r="A46" s="188">
        <v>211</v>
      </c>
      <c r="B46" s="189" t="s">
        <v>215</v>
      </c>
      <c r="C46" s="81">
        <v>23300467</v>
      </c>
      <c r="D46" s="81">
        <v>11420520</v>
      </c>
      <c r="E46" s="81">
        <v>3394064</v>
      </c>
      <c r="F46" s="81">
        <f t="shared" si="5"/>
        <v>8485883</v>
      </c>
      <c r="G46" s="81">
        <v>179449</v>
      </c>
      <c r="H46" s="190">
        <f t="shared" si="3"/>
        <v>7.7015194588159969E-3</v>
      </c>
      <c r="I46" s="190">
        <f t="shared" si="4"/>
        <v>2.1146768108869753E-2</v>
      </c>
    </row>
    <row r="47" spans="1:9" ht="13">
      <c r="A47" s="188">
        <v>145</v>
      </c>
      <c r="B47" s="189" t="s">
        <v>216</v>
      </c>
      <c r="C47" s="81">
        <v>1237850206</v>
      </c>
      <c r="D47" s="81">
        <v>618928068</v>
      </c>
      <c r="E47" s="81">
        <v>246490024</v>
      </c>
      <c r="F47" s="81">
        <f t="shared" si="5"/>
        <v>372432114</v>
      </c>
      <c r="G47" s="81">
        <v>8506855</v>
      </c>
      <c r="H47" s="190">
        <f t="shared" si="3"/>
        <v>6.8722814430747046E-3</v>
      </c>
      <c r="I47" s="190">
        <f t="shared" si="4"/>
        <v>2.284135733794428E-2</v>
      </c>
    </row>
    <row r="48" spans="1:9" ht="13">
      <c r="A48" s="188">
        <v>206</v>
      </c>
      <c r="B48" s="189" t="s">
        <v>217</v>
      </c>
      <c r="C48" s="81">
        <v>88367103</v>
      </c>
      <c r="D48" s="81">
        <v>44633232</v>
      </c>
      <c r="E48" s="81">
        <v>18054544</v>
      </c>
      <c r="F48" s="81">
        <f t="shared" si="5"/>
        <v>25679327</v>
      </c>
      <c r="G48" s="81">
        <v>1287149</v>
      </c>
      <c r="H48" s="190">
        <f t="shared" si="3"/>
        <v>1.4565929585809777E-2</v>
      </c>
      <c r="I48" s="190">
        <f t="shared" si="4"/>
        <v>5.0123938216916665E-2</v>
      </c>
    </row>
    <row r="49" spans="1:10" ht="13">
      <c r="A49" s="188">
        <v>84</v>
      </c>
      <c r="B49" s="189" t="s">
        <v>218</v>
      </c>
      <c r="C49" s="81">
        <v>2101844782</v>
      </c>
      <c r="D49" s="81">
        <v>947998028</v>
      </c>
      <c r="E49" s="81">
        <v>394796423</v>
      </c>
      <c r="F49" s="81">
        <f t="shared" si="5"/>
        <v>759050331</v>
      </c>
      <c r="G49" s="81">
        <v>23900061</v>
      </c>
      <c r="H49" s="190">
        <f t="shared" si="3"/>
        <v>1.1370992379969188E-2</v>
      </c>
      <c r="I49" s="190">
        <f t="shared" si="4"/>
        <v>3.1486793462711764E-2</v>
      </c>
    </row>
    <row r="50" spans="1:10" ht="13">
      <c r="A50" s="188">
        <v>138</v>
      </c>
      <c r="B50" s="189" t="s">
        <v>219</v>
      </c>
      <c r="C50" s="81">
        <v>794948750</v>
      </c>
      <c r="D50" s="81">
        <v>356183753</v>
      </c>
      <c r="E50" s="81">
        <v>141981922</v>
      </c>
      <c r="F50" s="81">
        <f t="shared" si="5"/>
        <v>296783075</v>
      </c>
      <c r="G50" s="81">
        <v>10473450</v>
      </c>
      <c r="H50" s="190">
        <f t="shared" si="3"/>
        <v>1.3175000275174972E-2</v>
      </c>
      <c r="I50" s="190">
        <f t="shared" si="4"/>
        <v>3.5289916717791268E-2</v>
      </c>
    </row>
    <row r="51" spans="1:10" ht="13">
      <c r="A51" s="188">
        <v>207</v>
      </c>
      <c r="B51" s="189" t="s">
        <v>75</v>
      </c>
      <c r="C51" s="81">
        <v>1013946788</v>
      </c>
      <c r="D51" s="81">
        <v>444093980</v>
      </c>
      <c r="E51" s="81">
        <v>166363321</v>
      </c>
      <c r="F51" s="81">
        <f t="shared" si="5"/>
        <v>403489487</v>
      </c>
      <c r="G51" s="81">
        <v>2937279</v>
      </c>
      <c r="H51" s="190">
        <f t="shared" si="3"/>
        <v>2.8968768723985545E-3</v>
      </c>
      <c r="I51" s="190">
        <f t="shared" si="4"/>
        <v>7.2796915276258489E-3</v>
      </c>
    </row>
    <row r="52" spans="1:10" ht="13">
      <c r="A52" s="234">
        <v>922</v>
      </c>
      <c r="B52" s="235" t="s">
        <v>220</v>
      </c>
      <c r="C52" s="207" t="s">
        <v>288</v>
      </c>
      <c r="D52" s="236"/>
      <c r="E52" s="236"/>
      <c r="F52" s="236"/>
      <c r="G52" s="112"/>
      <c r="H52" s="237"/>
      <c r="I52" s="238"/>
    </row>
    <row r="53" spans="1:10" ht="13">
      <c r="A53" s="234">
        <v>923</v>
      </c>
      <c r="B53" s="235" t="s">
        <v>290</v>
      </c>
      <c r="C53" s="207" t="s">
        <v>288</v>
      </c>
      <c r="D53" s="236"/>
      <c r="E53" s="236"/>
      <c r="F53" s="236"/>
      <c r="G53" s="112"/>
      <c r="H53" s="237"/>
      <c r="I53" s="238"/>
    </row>
    <row r="54" spans="1:10" ht="13">
      <c r="A54" s="188">
        <v>156</v>
      </c>
      <c r="B54" s="189" t="s">
        <v>291</v>
      </c>
      <c r="C54" s="81">
        <v>238065609</v>
      </c>
      <c r="D54" s="81">
        <f>0.45*C54</f>
        <v>107129524.05</v>
      </c>
      <c r="E54" s="81">
        <f>0.16*C54</f>
        <v>38090497.439999998</v>
      </c>
      <c r="F54" s="81">
        <f t="shared" si="5"/>
        <v>92845587.510000005</v>
      </c>
      <c r="G54" s="81">
        <v>964742</v>
      </c>
      <c r="H54" s="190">
        <f t="shared" si="3"/>
        <v>4.0524206921462563E-3</v>
      </c>
      <c r="I54" s="190">
        <f t="shared" si="4"/>
        <v>1.0390822287554502E-2</v>
      </c>
    </row>
    <row r="55" spans="1:10" ht="13">
      <c r="A55" s="191"/>
      <c r="B55" s="195"/>
      <c r="C55" s="196"/>
      <c r="D55" s="196"/>
      <c r="E55" s="196"/>
      <c r="F55" s="196"/>
      <c r="G55" s="196"/>
      <c r="H55" s="197"/>
      <c r="I55" s="197"/>
    </row>
    <row r="56" spans="1:10" ht="13">
      <c r="A56" s="239"/>
      <c r="B56" s="198" t="s">
        <v>29</v>
      </c>
      <c r="C56" s="199">
        <f>SUM(C33:C54)</f>
        <v>17538896100</v>
      </c>
      <c r="D56" s="199">
        <f t="shared" ref="D56:G56" si="6">SUM(D33:D54)</f>
        <v>7657797746.0500002</v>
      </c>
      <c r="E56" s="199">
        <f t="shared" si="6"/>
        <v>3919955018.4400001</v>
      </c>
      <c r="F56" s="199">
        <f t="shared" si="6"/>
        <v>5961143335.5100002</v>
      </c>
      <c r="G56" s="199">
        <f t="shared" si="6"/>
        <v>158962989</v>
      </c>
      <c r="H56" s="200">
        <f>G56/C56</f>
        <v>9.0634546264288553E-3</v>
      </c>
      <c r="I56" s="200">
        <f>G56/F56</f>
        <v>2.6666526881357077E-2</v>
      </c>
    </row>
    <row r="57" spans="1:10" ht="13">
      <c r="A57" s="373"/>
      <c r="B57" s="380"/>
      <c r="C57" s="381"/>
      <c r="D57" s="381"/>
      <c r="E57" s="381"/>
      <c r="F57" s="381"/>
      <c r="G57" s="381"/>
      <c r="H57" s="381"/>
      <c r="I57" s="381"/>
    </row>
    <row r="58" spans="1:10" ht="14">
      <c r="A58" s="373"/>
      <c r="B58" s="375" t="s">
        <v>178</v>
      </c>
      <c r="C58" s="375"/>
      <c r="D58" s="375"/>
      <c r="E58" s="375"/>
      <c r="F58" s="375"/>
      <c r="G58" s="375"/>
      <c r="H58" s="375"/>
      <c r="I58" s="375"/>
    </row>
    <row r="59" spans="1:10" ht="14.5" thickBot="1">
      <c r="A59" s="185"/>
      <c r="B59" s="382" t="s">
        <v>287</v>
      </c>
      <c r="C59" s="383"/>
      <c r="D59" s="383"/>
      <c r="E59" s="383"/>
      <c r="F59" s="383"/>
      <c r="G59" s="383"/>
      <c r="H59" s="383"/>
      <c r="I59" s="384"/>
    </row>
    <row r="60" spans="1:10" ht="13.5" thickBot="1">
      <c r="A60" s="180"/>
      <c r="B60" s="377" t="s">
        <v>180</v>
      </c>
      <c r="C60" s="378"/>
      <c r="D60" s="378"/>
      <c r="E60" s="378"/>
      <c r="F60" s="378"/>
      <c r="G60" s="378"/>
      <c r="H60" s="378"/>
      <c r="I60" s="379"/>
    </row>
    <row r="61" spans="1:10" ht="65">
      <c r="A61" s="181" t="s">
        <v>181</v>
      </c>
      <c r="B61" s="182" t="s">
        <v>182</v>
      </c>
      <c r="C61" s="183" t="s">
        <v>183</v>
      </c>
      <c r="D61" s="183" t="s">
        <v>184</v>
      </c>
      <c r="E61" s="183" t="s">
        <v>185</v>
      </c>
      <c r="F61" s="183" t="s">
        <v>186</v>
      </c>
      <c r="G61" s="184" t="s">
        <v>187</v>
      </c>
      <c r="H61" s="183" t="s">
        <v>280</v>
      </c>
      <c r="I61" s="183" t="s">
        <v>189</v>
      </c>
    </row>
    <row r="62" spans="1:10" ht="13">
      <c r="A62" s="185"/>
      <c r="B62" s="214" t="s">
        <v>79</v>
      </c>
      <c r="C62" s="202"/>
      <c r="D62" s="202"/>
      <c r="E62" s="202"/>
      <c r="F62" s="202"/>
      <c r="G62" s="202"/>
      <c r="H62" s="201"/>
      <c r="I62" s="201"/>
      <c r="J62" s="203"/>
    </row>
    <row r="63" spans="1:10" ht="13">
      <c r="A63" s="188">
        <v>197</v>
      </c>
      <c r="B63" s="189" t="s">
        <v>221</v>
      </c>
      <c r="C63" s="81">
        <v>485493630</v>
      </c>
      <c r="D63" s="81">
        <v>194579622</v>
      </c>
      <c r="E63" s="81">
        <v>9213516</v>
      </c>
      <c r="F63" s="81">
        <f t="shared" ref="F63:F74" si="7">C63-D63-E63</f>
        <v>281700492</v>
      </c>
      <c r="G63" s="81">
        <v>1613094</v>
      </c>
      <c r="H63" s="190">
        <f t="shared" ref="H63:H74" si="8">G63/C63</f>
        <v>3.32258530353941E-3</v>
      </c>
      <c r="I63" s="190">
        <f t="shared" ref="I63:I76" si="9">G63/F63</f>
        <v>5.7262732789263287E-3</v>
      </c>
    </row>
    <row r="64" spans="1:10" ht="13">
      <c r="A64" s="188">
        <v>63</v>
      </c>
      <c r="B64" s="189" t="s">
        <v>31</v>
      </c>
      <c r="C64" s="81">
        <v>391746763</v>
      </c>
      <c r="D64" s="81">
        <v>171965122</v>
      </c>
      <c r="E64" s="81">
        <v>109171921</v>
      </c>
      <c r="F64" s="81">
        <f t="shared" si="7"/>
        <v>110609720</v>
      </c>
      <c r="G64" s="81">
        <v>994697</v>
      </c>
      <c r="H64" s="190">
        <f t="shared" si="8"/>
        <v>2.5391326590234009E-3</v>
      </c>
      <c r="I64" s="190">
        <f t="shared" si="9"/>
        <v>8.9928534309642958E-3</v>
      </c>
    </row>
    <row r="65" spans="1:10" ht="13">
      <c r="A65" s="188">
        <v>8</v>
      </c>
      <c r="B65" s="189" t="s">
        <v>97</v>
      </c>
      <c r="C65" s="81">
        <v>38605770</v>
      </c>
      <c r="D65" s="81">
        <v>18242810</v>
      </c>
      <c r="E65" s="81">
        <v>10376874</v>
      </c>
      <c r="F65" s="81">
        <f t="shared" si="7"/>
        <v>9986086</v>
      </c>
      <c r="G65" s="81">
        <v>314872</v>
      </c>
      <c r="H65" s="190">
        <f t="shared" si="8"/>
        <v>8.156086512456558E-3</v>
      </c>
      <c r="I65" s="190">
        <f t="shared" si="9"/>
        <v>3.153107233404559E-2</v>
      </c>
    </row>
    <row r="66" spans="1:10" ht="13">
      <c r="A66" s="188">
        <v>208</v>
      </c>
      <c r="B66" s="189" t="s">
        <v>222</v>
      </c>
      <c r="C66" s="81">
        <v>802370748</v>
      </c>
      <c r="D66" s="81">
        <v>342263327</v>
      </c>
      <c r="E66" s="81">
        <v>182873838</v>
      </c>
      <c r="F66" s="81">
        <f t="shared" si="7"/>
        <v>277233583</v>
      </c>
      <c r="G66" s="81">
        <v>12899883</v>
      </c>
      <c r="H66" s="190">
        <f t="shared" si="8"/>
        <v>1.6077209983233337E-2</v>
      </c>
      <c r="I66" s="190">
        <f t="shared" si="9"/>
        <v>4.6530737223130718E-2</v>
      </c>
    </row>
    <row r="67" spans="1:10" ht="13">
      <c r="A67" s="188">
        <v>152</v>
      </c>
      <c r="B67" s="189" t="s">
        <v>32</v>
      </c>
      <c r="C67" s="81">
        <v>194903864</v>
      </c>
      <c r="D67" s="81">
        <v>83103045</v>
      </c>
      <c r="E67" s="81">
        <v>59658746</v>
      </c>
      <c r="F67" s="81">
        <f t="shared" si="7"/>
        <v>52142073</v>
      </c>
      <c r="G67" s="81">
        <v>2575947</v>
      </c>
      <c r="H67" s="190">
        <f t="shared" si="8"/>
        <v>1.3216500417867549E-2</v>
      </c>
      <c r="I67" s="190">
        <f t="shared" si="9"/>
        <v>4.9402466219553638E-2</v>
      </c>
    </row>
    <row r="68" spans="1:10" ht="13">
      <c r="A68" s="188">
        <v>173</v>
      </c>
      <c r="B68" s="189" t="s">
        <v>33</v>
      </c>
      <c r="C68" s="81">
        <v>40522574</v>
      </c>
      <c r="D68" s="81">
        <v>20318422</v>
      </c>
      <c r="E68" s="81">
        <v>8654486</v>
      </c>
      <c r="F68" s="81">
        <f t="shared" si="7"/>
        <v>11549666</v>
      </c>
      <c r="G68" s="81">
        <v>190823</v>
      </c>
      <c r="H68" s="190">
        <f t="shared" si="8"/>
        <v>4.7090542668883767E-3</v>
      </c>
      <c r="I68" s="190">
        <f t="shared" si="9"/>
        <v>1.6521949639063154E-2</v>
      </c>
    </row>
    <row r="69" spans="1:10" ht="13">
      <c r="A69" s="188">
        <v>79</v>
      </c>
      <c r="B69" s="189" t="s">
        <v>133</v>
      </c>
      <c r="C69" s="81">
        <v>40426631</v>
      </c>
      <c r="D69" s="81">
        <v>28382348</v>
      </c>
      <c r="E69" s="81">
        <v>640395</v>
      </c>
      <c r="F69" s="81">
        <f t="shared" si="7"/>
        <v>11403888</v>
      </c>
      <c r="G69" s="81">
        <v>123208</v>
      </c>
      <c r="H69" s="190">
        <f t="shared" si="8"/>
        <v>3.0476939817220979E-3</v>
      </c>
      <c r="I69" s="190">
        <f t="shared" si="9"/>
        <v>1.0804034553829361E-2</v>
      </c>
    </row>
    <row r="70" spans="1:10" ht="13">
      <c r="A70" s="188">
        <v>26</v>
      </c>
      <c r="B70" s="189" t="s">
        <v>223</v>
      </c>
      <c r="C70" s="81">
        <v>682804440</v>
      </c>
      <c r="D70" s="81">
        <v>326155932</v>
      </c>
      <c r="E70" s="81">
        <v>197966246</v>
      </c>
      <c r="F70" s="81">
        <f t="shared" si="7"/>
        <v>158682262</v>
      </c>
      <c r="G70" s="81">
        <v>2100336</v>
      </c>
      <c r="H70" s="190">
        <f t="shared" si="8"/>
        <v>3.0760432665024851E-3</v>
      </c>
      <c r="I70" s="190">
        <f t="shared" si="9"/>
        <v>1.3236110788488759E-2</v>
      </c>
    </row>
    <row r="71" spans="1:10" ht="13">
      <c r="A71" s="188">
        <v>170</v>
      </c>
      <c r="B71" s="189" t="s">
        <v>224</v>
      </c>
      <c r="C71" s="81">
        <v>1632784110</v>
      </c>
      <c r="D71" s="81">
        <v>748884783</v>
      </c>
      <c r="E71" s="81">
        <v>389317079</v>
      </c>
      <c r="F71" s="81">
        <f t="shared" si="7"/>
        <v>494582248</v>
      </c>
      <c r="G71" s="81">
        <v>9767992</v>
      </c>
      <c r="H71" s="190">
        <f t="shared" si="8"/>
        <v>5.9824149072592332E-3</v>
      </c>
      <c r="I71" s="190">
        <f t="shared" si="9"/>
        <v>1.9749985041921683E-2</v>
      </c>
    </row>
    <row r="72" spans="1:10" ht="13">
      <c r="A72" s="188">
        <v>191</v>
      </c>
      <c r="B72" s="189" t="s">
        <v>225</v>
      </c>
      <c r="C72" s="81">
        <v>634800410</v>
      </c>
      <c r="D72" s="81">
        <v>317400439</v>
      </c>
      <c r="E72" s="81">
        <v>150709775</v>
      </c>
      <c r="F72" s="81">
        <f t="shared" si="7"/>
        <v>166690196</v>
      </c>
      <c r="G72" s="81">
        <v>9270701</v>
      </c>
      <c r="H72" s="190">
        <f t="shared" si="8"/>
        <v>1.4604119427081026E-2</v>
      </c>
      <c r="I72" s="190">
        <f t="shared" si="9"/>
        <v>5.561635430556456E-2</v>
      </c>
    </row>
    <row r="73" spans="1:10" ht="13">
      <c r="A73" s="188">
        <v>159</v>
      </c>
      <c r="B73" s="189" t="s">
        <v>226</v>
      </c>
      <c r="C73" s="81">
        <v>1797651011</v>
      </c>
      <c r="D73" s="81">
        <v>955139040</v>
      </c>
      <c r="E73" s="81">
        <v>308322587</v>
      </c>
      <c r="F73" s="81">
        <f t="shared" si="7"/>
        <v>534189384</v>
      </c>
      <c r="G73" s="81">
        <v>17145353</v>
      </c>
      <c r="H73" s="190">
        <f t="shared" si="8"/>
        <v>9.5376426765183733E-3</v>
      </c>
      <c r="I73" s="190">
        <f t="shared" si="9"/>
        <v>3.2096019714236777E-2</v>
      </c>
    </row>
    <row r="74" spans="1:10" ht="13">
      <c r="A74" s="188">
        <v>96</v>
      </c>
      <c r="B74" s="189" t="s">
        <v>37</v>
      </c>
      <c r="C74" s="81">
        <v>27605942</v>
      </c>
      <c r="D74" s="81">
        <v>12656658</v>
      </c>
      <c r="E74" s="81">
        <v>2867031</v>
      </c>
      <c r="F74" s="81">
        <f t="shared" si="7"/>
        <v>12082253</v>
      </c>
      <c r="G74" s="81">
        <v>74898</v>
      </c>
      <c r="H74" s="190">
        <f t="shared" si="8"/>
        <v>2.7131115467822109E-3</v>
      </c>
      <c r="I74" s="190">
        <f t="shared" si="9"/>
        <v>6.1990094066065324E-3</v>
      </c>
    </row>
    <row r="75" spans="1:10" ht="13">
      <c r="A75" s="188">
        <v>186</v>
      </c>
      <c r="B75" s="189" t="s">
        <v>171</v>
      </c>
      <c r="C75" s="81">
        <v>60561650</v>
      </c>
      <c r="D75" s="81">
        <v>23081534</v>
      </c>
      <c r="E75" s="81">
        <v>20374948</v>
      </c>
      <c r="F75" s="81">
        <f>C75-D75-E75</f>
        <v>17105168</v>
      </c>
      <c r="G75" s="81">
        <v>734790</v>
      </c>
      <c r="H75" s="190">
        <f>G75/C75</f>
        <v>1.2132925704633212E-2</v>
      </c>
      <c r="I75" s="190">
        <f t="shared" si="9"/>
        <v>4.2957192820321906E-2</v>
      </c>
    </row>
    <row r="76" spans="1:10" ht="13">
      <c r="A76" s="188">
        <v>56</v>
      </c>
      <c r="B76" s="189" t="s">
        <v>100</v>
      </c>
      <c r="C76" s="81">
        <v>29073670</v>
      </c>
      <c r="D76" s="81">
        <v>15427643</v>
      </c>
      <c r="E76" s="81">
        <v>6015087</v>
      </c>
      <c r="F76" s="81">
        <f>C76-D76-E76</f>
        <v>7630940</v>
      </c>
      <c r="G76" s="81">
        <v>385786</v>
      </c>
      <c r="H76" s="190">
        <f t="shared" ref="H76" si="10">G76/C76</f>
        <v>1.32692570287824E-2</v>
      </c>
      <c r="I76" s="190">
        <f t="shared" si="9"/>
        <v>5.0555501681313182E-2</v>
      </c>
    </row>
    <row r="77" spans="1:10" ht="13">
      <c r="A77" s="192"/>
      <c r="B77" s="215"/>
      <c r="C77" s="196"/>
      <c r="D77" s="196"/>
      <c r="E77" s="196"/>
      <c r="F77" s="196"/>
      <c r="G77" s="196"/>
      <c r="H77" s="197"/>
      <c r="I77" s="197"/>
    </row>
    <row r="78" spans="1:10" ht="13">
      <c r="A78" s="192"/>
      <c r="B78" s="216" t="s">
        <v>38</v>
      </c>
      <c r="C78" s="199">
        <f>SUM(C63:C76)</f>
        <v>6859351213</v>
      </c>
      <c r="D78" s="199">
        <f>SUM(D63:D76)</f>
        <v>3257600725</v>
      </c>
      <c r="E78" s="199">
        <f>SUM(E63:E76)</f>
        <v>1456162529</v>
      </c>
      <c r="F78" s="199">
        <f>SUM(F63:F77)</f>
        <v>2145587959</v>
      </c>
      <c r="G78" s="199">
        <f>SUM(G63:G76)</f>
        <v>58192380</v>
      </c>
      <c r="H78" s="200">
        <f>G78/C78</f>
        <v>8.4836565723172865E-3</v>
      </c>
      <c r="I78" s="200">
        <f>G78/F78</f>
        <v>2.7121880394557155E-2</v>
      </c>
    </row>
    <row r="79" spans="1:10" ht="13">
      <c r="A79" s="217"/>
      <c r="B79" s="218"/>
      <c r="C79" s="219"/>
      <c r="D79" s="219"/>
      <c r="E79" s="219"/>
      <c r="F79" s="219"/>
      <c r="G79" s="219"/>
      <c r="H79" s="218"/>
      <c r="I79" s="218"/>
    </row>
    <row r="80" spans="1:10" ht="13">
      <c r="A80" s="192"/>
      <c r="B80" s="214" t="s">
        <v>68</v>
      </c>
      <c r="C80" s="202"/>
      <c r="D80" s="202"/>
      <c r="E80" s="202"/>
      <c r="F80" s="202"/>
      <c r="G80" s="202"/>
      <c r="H80" s="201"/>
      <c r="I80" s="201"/>
      <c r="J80" s="203"/>
    </row>
    <row r="81" spans="1:9" ht="13">
      <c r="A81" s="188">
        <v>915</v>
      </c>
      <c r="B81" s="189" t="s">
        <v>227</v>
      </c>
      <c r="C81" s="81">
        <v>40598424</v>
      </c>
      <c r="D81" s="81">
        <v>7098522</v>
      </c>
      <c r="E81" s="81">
        <v>24708079</v>
      </c>
      <c r="F81" s="81">
        <f>C81-D81-E81</f>
        <v>8791823</v>
      </c>
      <c r="G81" s="81">
        <v>134907</v>
      </c>
      <c r="H81" s="190">
        <f t="shared" ref="H81:H101" si="11">G81/C81</f>
        <v>3.3229615021509208E-3</v>
      </c>
      <c r="I81" s="190">
        <f t="shared" ref="I81:I101" si="12">G81/F81</f>
        <v>1.5344599180397513E-2</v>
      </c>
    </row>
    <row r="82" spans="1:9" ht="13">
      <c r="A82" s="188">
        <v>22</v>
      </c>
      <c r="B82" s="189" t="s">
        <v>228</v>
      </c>
      <c r="C82" s="81">
        <v>253364524</v>
      </c>
      <c r="D82" s="81">
        <v>98337409</v>
      </c>
      <c r="E82" s="81">
        <v>53650291</v>
      </c>
      <c r="F82" s="81">
        <f t="shared" ref="F82:F101" si="13">C82-D82-E82</f>
        <v>101376824</v>
      </c>
      <c r="G82" s="81">
        <v>3892912</v>
      </c>
      <c r="H82" s="190">
        <f t="shared" si="11"/>
        <v>1.5364866156242142E-2</v>
      </c>
      <c r="I82" s="190">
        <f t="shared" si="12"/>
        <v>3.8400413885524766E-2</v>
      </c>
    </row>
    <row r="83" spans="1:9" ht="13">
      <c r="A83" s="188">
        <v>158</v>
      </c>
      <c r="B83" s="189" t="s">
        <v>102</v>
      </c>
      <c r="C83" s="81">
        <v>19552147</v>
      </c>
      <c r="D83" s="81">
        <v>10548571</v>
      </c>
      <c r="E83" s="81">
        <v>2473807</v>
      </c>
      <c r="F83" s="81">
        <f t="shared" si="13"/>
        <v>6529769</v>
      </c>
      <c r="G83" s="81">
        <v>138951</v>
      </c>
      <c r="H83" s="190">
        <f t="shared" si="11"/>
        <v>7.1066875673551346E-3</v>
      </c>
      <c r="I83" s="190">
        <f t="shared" si="12"/>
        <v>2.1279619539374212E-2</v>
      </c>
    </row>
    <row r="84" spans="1:9" ht="13">
      <c r="A84" s="188">
        <v>199</v>
      </c>
      <c r="B84" s="189" t="s">
        <v>229</v>
      </c>
      <c r="C84" s="81">
        <v>100797668</v>
      </c>
      <c r="D84" s="81">
        <v>19775729</v>
      </c>
      <c r="E84" s="81">
        <v>59026083</v>
      </c>
      <c r="F84" s="81">
        <f t="shared" si="13"/>
        <v>21995856</v>
      </c>
      <c r="G84" s="81">
        <v>592274</v>
      </c>
      <c r="H84" s="190">
        <f t="shared" si="11"/>
        <v>5.8758700647717366E-3</v>
      </c>
      <c r="I84" s="190">
        <f t="shared" si="12"/>
        <v>2.6926617450123331E-2</v>
      </c>
    </row>
    <row r="85" spans="1:9" ht="13">
      <c r="A85" s="188">
        <v>102</v>
      </c>
      <c r="B85" s="189" t="s">
        <v>230</v>
      </c>
      <c r="C85" s="81">
        <v>589241602</v>
      </c>
      <c r="D85" s="81">
        <v>296353882</v>
      </c>
      <c r="E85" s="81">
        <v>151397770</v>
      </c>
      <c r="F85" s="81">
        <f t="shared" si="13"/>
        <v>141489950</v>
      </c>
      <c r="G85" s="81">
        <v>2502476</v>
      </c>
      <c r="H85" s="190">
        <f t="shared" si="11"/>
        <v>4.2469438537708678E-3</v>
      </c>
      <c r="I85" s="190">
        <f t="shared" si="12"/>
        <v>1.7686598942186355E-2</v>
      </c>
    </row>
    <row r="86" spans="1:9" ht="13">
      <c r="A86" s="188">
        <v>45</v>
      </c>
      <c r="B86" s="189" t="s">
        <v>40</v>
      </c>
      <c r="C86" s="81">
        <v>21366133</v>
      </c>
      <c r="D86" s="81">
        <v>8975727</v>
      </c>
      <c r="E86" s="81">
        <v>6414041</v>
      </c>
      <c r="F86" s="81">
        <f t="shared" si="13"/>
        <v>5976365</v>
      </c>
      <c r="G86" s="81">
        <v>87633</v>
      </c>
      <c r="H86" s="190">
        <f t="shared" si="11"/>
        <v>4.1014908968319162E-3</v>
      </c>
      <c r="I86" s="190">
        <f t="shared" si="12"/>
        <v>1.4663261029070345E-2</v>
      </c>
    </row>
    <row r="87" spans="1:9" ht="13">
      <c r="A87" s="188">
        <v>168</v>
      </c>
      <c r="B87" s="189" t="s">
        <v>231</v>
      </c>
      <c r="C87" s="81">
        <v>738545665</v>
      </c>
      <c r="D87" s="81">
        <v>397016135</v>
      </c>
      <c r="E87" s="81">
        <v>140237896</v>
      </c>
      <c r="F87" s="81">
        <f t="shared" si="13"/>
        <v>201291634</v>
      </c>
      <c r="G87" s="81">
        <v>5074041</v>
      </c>
      <c r="H87" s="190">
        <f t="shared" si="11"/>
        <v>6.8703145119672461E-3</v>
      </c>
      <c r="I87" s="190">
        <f t="shared" si="12"/>
        <v>2.5207411252869058E-2</v>
      </c>
    </row>
    <row r="88" spans="1:9" ht="13">
      <c r="A88" s="188">
        <v>205</v>
      </c>
      <c r="B88" s="189" t="s">
        <v>232</v>
      </c>
      <c r="C88" s="81">
        <v>532838609</v>
      </c>
      <c r="D88" s="81">
        <v>199402866</v>
      </c>
      <c r="E88" s="81">
        <v>61906079</v>
      </c>
      <c r="F88" s="81">
        <f t="shared" si="13"/>
        <v>271529664</v>
      </c>
      <c r="G88" s="81">
        <v>3519977</v>
      </c>
      <c r="H88" s="190">
        <f t="shared" si="11"/>
        <v>6.6060847328726514E-3</v>
      </c>
      <c r="I88" s="190">
        <f t="shared" si="12"/>
        <v>1.2963508104956075E-2</v>
      </c>
    </row>
    <row r="89" spans="1:9" ht="13">
      <c r="A89" s="188">
        <v>150</v>
      </c>
      <c r="B89" s="189" t="s">
        <v>41</v>
      </c>
      <c r="C89" s="81">
        <v>36862214</v>
      </c>
      <c r="D89" s="81">
        <v>12538851</v>
      </c>
      <c r="E89" s="81">
        <v>11651101</v>
      </c>
      <c r="F89" s="81">
        <f>C89-D89-E89</f>
        <v>12672262</v>
      </c>
      <c r="G89" s="81">
        <v>132404</v>
      </c>
      <c r="H89" s="190">
        <f t="shared" si="11"/>
        <v>3.5918623878641691E-3</v>
      </c>
      <c r="I89" s="190">
        <f t="shared" si="12"/>
        <v>1.0448331955257869E-2</v>
      </c>
    </row>
    <row r="90" spans="1:9" ht="13">
      <c r="A90" s="188">
        <v>140</v>
      </c>
      <c r="B90" s="189" t="s">
        <v>119</v>
      </c>
      <c r="C90" s="81">
        <v>125025454</v>
      </c>
      <c r="D90" s="81">
        <v>52672425</v>
      </c>
      <c r="E90" s="81">
        <v>22989232</v>
      </c>
      <c r="F90" s="81">
        <f t="shared" si="13"/>
        <v>49363797</v>
      </c>
      <c r="G90" s="81">
        <v>633490</v>
      </c>
      <c r="H90" s="190">
        <f t="shared" si="11"/>
        <v>5.0668882194181038E-3</v>
      </c>
      <c r="I90" s="190">
        <f t="shared" si="12"/>
        <v>1.2833088994349443E-2</v>
      </c>
    </row>
    <row r="91" spans="1:9" ht="13">
      <c r="A91" s="188">
        <v>165</v>
      </c>
      <c r="B91" s="189" t="s">
        <v>44</v>
      </c>
      <c r="C91" s="81">
        <v>45397256</v>
      </c>
      <c r="D91" s="81">
        <v>18175682</v>
      </c>
      <c r="E91" s="81">
        <v>1378236</v>
      </c>
      <c r="F91" s="81">
        <f t="shared" si="13"/>
        <v>25843338</v>
      </c>
      <c r="G91" s="81">
        <v>236150</v>
      </c>
      <c r="H91" s="190">
        <f t="shared" si="11"/>
        <v>5.2018562531620854E-3</v>
      </c>
      <c r="I91" s="190">
        <f t="shared" si="12"/>
        <v>9.1377514777696289E-3</v>
      </c>
    </row>
    <row r="92" spans="1:9" ht="13">
      <c r="A92" s="188">
        <v>147</v>
      </c>
      <c r="B92" s="189" t="s">
        <v>47</v>
      </c>
      <c r="C92" s="81">
        <v>59433096</v>
      </c>
      <c r="D92" s="81">
        <v>23349327</v>
      </c>
      <c r="E92" s="81">
        <v>17699775</v>
      </c>
      <c r="F92" s="81">
        <f t="shared" si="13"/>
        <v>18383994</v>
      </c>
      <c r="G92" s="81">
        <v>830605</v>
      </c>
      <c r="H92" s="190">
        <f t="shared" si="11"/>
        <v>1.3975462425851078E-2</v>
      </c>
      <c r="I92" s="190">
        <f t="shared" si="12"/>
        <v>4.5180878540321545E-2</v>
      </c>
    </row>
    <row r="93" spans="1:9" ht="13">
      <c r="A93" s="188">
        <v>107</v>
      </c>
      <c r="B93" s="189" t="s">
        <v>48</v>
      </c>
      <c r="C93" s="81">
        <v>37374840</v>
      </c>
      <c r="D93" s="81">
        <v>15908175</v>
      </c>
      <c r="E93" s="81">
        <v>12977826</v>
      </c>
      <c r="F93" s="81">
        <f t="shared" si="13"/>
        <v>8488839</v>
      </c>
      <c r="G93" s="81">
        <v>389166</v>
      </c>
      <c r="H93" s="190">
        <f t="shared" si="11"/>
        <v>1.0412512802730393E-2</v>
      </c>
      <c r="I93" s="190">
        <f t="shared" si="12"/>
        <v>4.5844431729710033E-2</v>
      </c>
    </row>
    <row r="94" spans="1:9" ht="13">
      <c r="A94" s="188">
        <v>46</v>
      </c>
      <c r="B94" s="189" t="s">
        <v>172</v>
      </c>
      <c r="C94" s="81">
        <v>94616962</v>
      </c>
      <c r="D94" s="81">
        <v>30051463</v>
      </c>
      <c r="E94" s="81">
        <v>33904821</v>
      </c>
      <c r="F94" s="81">
        <f t="shared" si="13"/>
        <v>30660678</v>
      </c>
      <c r="G94" s="81">
        <v>1080561</v>
      </c>
      <c r="H94" s="190">
        <f t="shared" si="11"/>
        <v>1.1420373019374687E-2</v>
      </c>
      <c r="I94" s="190">
        <f t="shared" si="12"/>
        <v>3.5242567043037992E-2</v>
      </c>
    </row>
    <row r="95" spans="1:9" ht="13">
      <c r="A95" s="188">
        <v>161</v>
      </c>
      <c r="B95" s="189" t="s">
        <v>233</v>
      </c>
      <c r="C95" s="81">
        <v>1532173652</v>
      </c>
      <c r="D95" s="81">
        <v>605007584</v>
      </c>
      <c r="E95" s="81">
        <v>354770500</v>
      </c>
      <c r="F95" s="81">
        <f t="shared" si="13"/>
        <v>572395568</v>
      </c>
      <c r="G95" s="81">
        <v>18810897</v>
      </c>
      <c r="H95" s="190">
        <f t="shared" si="11"/>
        <v>1.2277261768237221E-2</v>
      </c>
      <c r="I95" s="190">
        <f t="shared" si="12"/>
        <v>3.2863456762474444E-2</v>
      </c>
    </row>
    <row r="96" spans="1:9" ht="13">
      <c r="A96" s="188">
        <v>129</v>
      </c>
      <c r="B96" s="189" t="s">
        <v>50</v>
      </c>
      <c r="C96" s="81">
        <v>10328626</v>
      </c>
      <c r="D96" s="81">
        <v>2590429</v>
      </c>
      <c r="E96" s="81">
        <v>584299</v>
      </c>
      <c r="F96" s="81">
        <f t="shared" si="13"/>
        <v>7153898</v>
      </c>
      <c r="G96" s="81">
        <v>109917</v>
      </c>
      <c r="H96" s="190">
        <f t="shared" si="11"/>
        <v>1.0641976967701222E-2</v>
      </c>
      <c r="I96" s="190">
        <f t="shared" si="12"/>
        <v>1.5364630583214913E-2</v>
      </c>
    </row>
    <row r="97" spans="1:9" ht="13">
      <c r="A97" s="188">
        <v>78</v>
      </c>
      <c r="B97" s="189" t="s">
        <v>51</v>
      </c>
      <c r="C97" s="81">
        <v>202505594</v>
      </c>
      <c r="D97" s="81">
        <v>62436140</v>
      </c>
      <c r="E97" s="81">
        <v>11124847</v>
      </c>
      <c r="F97" s="81">
        <f t="shared" si="13"/>
        <v>128944607</v>
      </c>
      <c r="G97" s="81">
        <v>3344999</v>
      </c>
      <c r="H97" s="190">
        <f t="shared" si="11"/>
        <v>1.6518057274012884E-2</v>
      </c>
      <c r="I97" s="190">
        <f t="shared" si="12"/>
        <v>2.5941364108388029E-2</v>
      </c>
    </row>
    <row r="98" spans="1:9" ht="13">
      <c r="A98" s="188">
        <v>198</v>
      </c>
      <c r="B98" s="189" t="s">
        <v>52</v>
      </c>
      <c r="C98" s="81">
        <v>234938144</v>
      </c>
      <c r="D98" s="81">
        <v>74399569</v>
      </c>
      <c r="E98" s="81">
        <v>94409519</v>
      </c>
      <c r="F98" s="81">
        <f t="shared" si="13"/>
        <v>66129056</v>
      </c>
      <c r="G98" s="81">
        <v>1531368</v>
      </c>
      <c r="H98" s="190">
        <f t="shared" si="11"/>
        <v>6.5181752691465889E-3</v>
      </c>
      <c r="I98" s="190">
        <f t="shared" si="12"/>
        <v>2.3157263881099406E-2</v>
      </c>
    </row>
    <row r="99" spans="1:9" ht="13">
      <c r="A99" s="188">
        <v>23</v>
      </c>
      <c r="B99" s="189" t="s">
        <v>173</v>
      </c>
      <c r="C99" s="81">
        <v>20186221</v>
      </c>
      <c r="D99" s="81">
        <v>7023919</v>
      </c>
      <c r="E99" s="81">
        <v>1674605</v>
      </c>
      <c r="F99" s="81">
        <f t="shared" si="13"/>
        <v>11487697</v>
      </c>
      <c r="G99" s="81">
        <v>696387</v>
      </c>
      <c r="H99" s="190">
        <f t="shared" si="11"/>
        <v>3.4498136129590573E-2</v>
      </c>
      <c r="I99" s="190">
        <f t="shared" si="12"/>
        <v>6.0620244423229476E-2</v>
      </c>
    </row>
    <row r="100" spans="1:9" ht="13">
      <c r="A100" s="188">
        <v>39</v>
      </c>
      <c r="B100" s="189" t="s">
        <v>234</v>
      </c>
      <c r="C100" s="81">
        <v>509331295</v>
      </c>
      <c r="D100" s="81">
        <v>204618555</v>
      </c>
      <c r="E100" s="81">
        <v>122412383</v>
      </c>
      <c r="F100" s="81">
        <f t="shared" si="13"/>
        <v>182300357</v>
      </c>
      <c r="G100" s="81">
        <v>2999362</v>
      </c>
      <c r="H100" s="190">
        <f t="shared" si="11"/>
        <v>5.8888233050749415E-3</v>
      </c>
      <c r="I100" s="190">
        <f t="shared" si="12"/>
        <v>1.6452858619470503E-2</v>
      </c>
    </row>
    <row r="101" spans="1:9" ht="13">
      <c r="A101" s="188">
        <v>58</v>
      </c>
      <c r="B101" s="189" t="s">
        <v>53</v>
      </c>
      <c r="C101" s="81">
        <v>1036380679</v>
      </c>
      <c r="D101" s="81">
        <v>439872</v>
      </c>
      <c r="E101" s="81">
        <v>254617552</v>
      </c>
      <c r="F101" s="81">
        <f t="shared" si="13"/>
        <v>781323255</v>
      </c>
      <c r="G101" s="81">
        <v>9334277</v>
      </c>
      <c r="H101" s="190">
        <f t="shared" si="11"/>
        <v>9.0066103982241446E-3</v>
      </c>
      <c r="I101" s="190">
        <f t="shared" si="12"/>
        <v>1.1946754355852367E-2</v>
      </c>
    </row>
    <row r="102" spans="1:9" ht="13">
      <c r="A102" s="192"/>
      <c r="B102" s="215"/>
      <c r="C102" s="196"/>
      <c r="D102" s="196"/>
      <c r="E102" s="196"/>
      <c r="F102" s="196"/>
      <c r="G102" s="196"/>
      <c r="H102" s="197"/>
      <c r="I102" s="197"/>
    </row>
    <row r="103" spans="1:9" ht="13">
      <c r="A103" s="192"/>
      <c r="B103" s="216" t="s">
        <v>54</v>
      </c>
      <c r="C103" s="199">
        <f>SUM(C81:C101)</f>
        <v>6240858805</v>
      </c>
      <c r="D103" s="199">
        <f>SUM(D81:D101)</f>
        <v>2146720832</v>
      </c>
      <c r="E103" s="199">
        <f>SUM(E81:E101)</f>
        <v>1440008742</v>
      </c>
      <c r="F103" s="199">
        <f>SUM(F81:F101)</f>
        <v>2654129231</v>
      </c>
      <c r="G103" s="199">
        <f>SUM(G81:G101)</f>
        <v>56072754</v>
      </c>
      <c r="H103" s="200">
        <f>G103/C103</f>
        <v>8.9847817026522201E-3</v>
      </c>
      <c r="I103" s="200">
        <f>G103/F103</f>
        <v>2.1126610319149152E-2</v>
      </c>
    </row>
    <row r="104" spans="1:9" ht="13">
      <c r="A104" s="373"/>
      <c r="B104" s="381"/>
      <c r="C104" s="381"/>
      <c r="D104" s="381"/>
      <c r="E104" s="381"/>
      <c r="F104" s="381"/>
      <c r="G104" s="381"/>
      <c r="H104" s="381"/>
      <c r="I104" s="381"/>
    </row>
    <row r="105" spans="1:9" ht="14">
      <c r="A105" s="373" t="s">
        <v>0</v>
      </c>
      <c r="B105" s="375" t="s">
        <v>178</v>
      </c>
      <c r="C105" s="375"/>
      <c r="D105" s="375"/>
      <c r="E105" s="375"/>
      <c r="F105" s="375"/>
      <c r="G105" s="375"/>
      <c r="H105" s="375"/>
      <c r="I105" s="375"/>
    </row>
    <row r="106" spans="1:9" ht="14.5" thickBot="1">
      <c r="A106" s="185"/>
      <c r="B106" s="376" t="s">
        <v>287</v>
      </c>
      <c r="C106" s="376"/>
      <c r="D106" s="376"/>
      <c r="E106" s="376"/>
      <c r="F106" s="376"/>
      <c r="G106" s="376"/>
      <c r="H106" s="376"/>
      <c r="I106" s="376"/>
    </row>
    <row r="107" spans="1:9" ht="13.5" thickBot="1">
      <c r="A107" s="180"/>
      <c r="B107" s="377" t="s">
        <v>180</v>
      </c>
      <c r="C107" s="378"/>
      <c r="D107" s="378"/>
      <c r="E107" s="378"/>
      <c r="F107" s="378"/>
      <c r="G107" s="378"/>
      <c r="H107" s="378"/>
      <c r="I107" s="379"/>
    </row>
    <row r="108" spans="1:9" ht="65">
      <c r="A108" s="181" t="s">
        <v>181</v>
      </c>
      <c r="B108" s="182" t="s">
        <v>182</v>
      </c>
      <c r="C108" s="183" t="s">
        <v>183</v>
      </c>
      <c r="D108" s="183" t="s">
        <v>184</v>
      </c>
      <c r="E108" s="183" t="s">
        <v>185</v>
      </c>
      <c r="F108" s="183" t="s">
        <v>186</v>
      </c>
      <c r="G108" s="184" t="s">
        <v>187</v>
      </c>
      <c r="H108" s="183" t="s">
        <v>280</v>
      </c>
      <c r="I108" s="183" t="s">
        <v>189</v>
      </c>
    </row>
    <row r="109" spans="1:9" ht="13">
      <c r="A109" s="185"/>
      <c r="B109" s="204" t="s">
        <v>147</v>
      </c>
      <c r="C109" s="202"/>
      <c r="D109" s="202"/>
      <c r="E109" s="202"/>
      <c r="F109" s="202"/>
      <c r="G109" s="202"/>
      <c r="H109" s="201"/>
      <c r="I109" s="201"/>
    </row>
    <row r="110" spans="1:9" ht="13">
      <c r="A110" s="240">
        <v>43</v>
      </c>
      <c r="B110" s="241" t="s">
        <v>235</v>
      </c>
      <c r="C110" s="207" t="s">
        <v>288</v>
      </c>
      <c r="D110" s="207"/>
      <c r="E110" s="207"/>
      <c r="F110" s="207"/>
      <c r="G110" s="207"/>
      <c r="H110" s="208"/>
      <c r="I110" s="208"/>
    </row>
    <row r="111" spans="1:9" ht="13">
      <c r="A111" s="188">
        <v>37</v>
      </c>
      <c r="B111" s="189" t="s">
        <v>236</v>
      </c>
      <c r="C111" s="81">
        <v>1313193544</v>
      </c>
      <c r="D111" s="81">
        <v>626837469</v>
      </c>
      <c r="E111" s="81">
        <v>288889093</v>
      </c>
      <c r="F111" s="81">
        <f t="shared" ref="F111:F130" si="14">C111-D111-E111</f>
        <v>397466982</v>
      </c>
      <c r="G111" s="81">
        <v>3639297</v>
      </c>
      <c r="H111" s="190">
        <f t="shared" ref="H111:H114" si="15">G111/C111</f>
        <v>2.7713333016507733E-3</v>
      </c>
      <c r="I111" s="190">
        <f t="shared" ref="I111:I114" si="16">G111/F111</f>
        <v>9.1562247049743611E-3</v>
      </c>
    </row>
    <row r="112" spans="1:9" ht="13">
      <c r="A112" s="188">
        <v>180</v>
      </c>
      <c r="B112" s="189" t="s">
        <v>237</v>
      </c>
      <c r="C112" s="81">
        <v>608055223</v>
      </c>
      <c r="D112" s="81">
        <v>272642243</v>
      </c>
      <c r="E112" s="81">
        <v>136663004</v>
      </c>
      <c r="F112" s="81">
        <f t="shared" si="14"/>
        <v>198749976</v>
      </c>
      <c r="G112" s="81">
        <v>2462386</v>
      </c>
      <c r="H112" s="190">
        <f t="shared" si="15"/>
        <v>4.0496091586076218E-3</v>
      </c>
      <c r="I112" s="190">
        <f t="shared" si="16"/>
        <v>1.2389365018086846E-2</v>
      </c>
    </row>
    <row r="113" spans="1:9" ht="13">
      <c r="A113" s="188">
        <v>141</v>
      </c>
      <c r="B113" s="189" t="s">
        <v>55</v>
      </c>
      <c r="C113" s="81">
        <v>17060469</v>
      </c>
      <c r="D113" s="81">
        <v>7721121</v>
      </c>
      <c r="E113" s="81">
        <v>1582901</v>
      </c>
      <c r="F113" s="81">
        <f t="shared" si="14"/>
        <v>7756447</v>
      </c>
      <c r="G113" s="81">
        <v>32687</v>
      </c>
      <c r="H113" s="190">
        <f t="shared" si="15"/>
        <v>1.9159496728958624E-3</v>
      </c>
      <c r="I113" s="190">
        <f t="shared" si="16"/>
        <v>4.2141717722044645E-3</v>
      </c>
    </row>
    <row r="114" spans="1:9" ht="13">
      <c r="A114" s="188">
        <v>111</v>
      </c>
      <c r="B114" s="189" t="s">
        <v>105</v>
      </c>
      <c r="C114" s="81">
        <v>9516335</v>
      </c>
      <c r="D114" s="81">
        <v>3015066</v>
      </c>
      <c r="E114" s="81">
        <v>1238298</v>
      </c>
      <c r="F114" s="81">
        <f t="shared" si="14"/>
        <v>5262971</v>
      </c>
      <c r="G114" s="81">
        <v>79647</v>
      </c>
      <c r="H114" s="190">
        <f t="shared" si="15"/>
        <v>8.3695035956594631E-3</v>
      </c>
      <c r="I114" s="190">
        <f t="shared" si="16"/>
        <v>1.5133467389426999E-2</v>
      </c>
    </row>
    <row r="115" spans="1:9" ht="13">
      <c r="A115" s="240">
        <v>167</v>
      </c>
      <c r="B115" s="222" t="s">
        <v>56</v>
      </c>
      <c r="C115" s="207" t="s">
        <v>288</v>
      </c>
      <c r="D115" s="207"/>
      <c r="E115" s="207"/>
      <c r="F115" s="207"/>
      <c r="G115" s="207"/>
      <c r="H115" s="208"/>
      <c r="I115" s="208"/>
    </row>
    <row r="116" spans="1:9" ht="13">
      <c r="A116" s="240">
        <v>82</v>
      </c>
      <c r="B116" s="222" t="s">
        <v>57</v>
      </c>
      <c r="C116" s="207" t="s">
        <v>288</v>
      </c>
      <c r="D116" s="207"/>
      <c r="E116" s="207"/>
      <c r="F116" s="207"/>
      <c r="G116" s="207"/>
      <c r="H116" s="208"/>
      <c r="I116" s="208"/>
    </row>
    <row r="117" spans="1:9" ht="13">
      <c r="A117" s="188">
        <v>137</v>
      </c>
      <c r="B117" s="189" t="s">
        <v>150</v>
      </c>
      <c r="C117" s="81">
        <v>25532523</v>
      </c>
      <c r="D117" s="81">
        <v>12150850</v>
      </c>
      <c r="E117" s="81">
        <v>5706938</v>
      </c>
      <c r="F117" s="81">
        <f t="shared" si="14"/>
        <v>7674735</v>
      </c>
      <c r="G117" s="81">
        <v>85122</v>
      </c>
      <c r="H117" s="190">
        <f t="shared" ref="H117:H130" si="17">G117/C117</f>
        <v>3.3338655956561755E-3</v>
      </c>
      <c r="I117" s="190">
        <f t="shared" ref="I117:I130" si="18">G117/F117</f>
        <v>1.1091197285639178E-2</v>
      </c>
    </row>
    <row r="118" spans="1:9" ht="13">
      <c r="A118" s="188">
        <v>21</v>
      </c>
      <c r="B118" s="189" t="s">
        <v>58</v>
      </c>
      <c r="C118" s="81">
        <v>42261450</v>
      </c>
      <c r="D118" s="81">
        <v>19226041</v>
      </c>
      <c r="E118" s="81">
        <v>10221150</v>
      </c>
      <c r="F118" s="81">
        <f t="shared" si="14"/>
        <v>12814259</v>
      </c>
      <c r="G118" s="81">
        <v>395798</v>
      </c>
      <c r="H118" s="190">
        <f t="shared" si="17"/>
        <v>9.3654619044069715E-3</v>
      </c>
      <c r="I118" s="190">
        <f t="shared" si="18"/>
        <v>3.0887310768418212E-2</v>
      </c>
    </row>
    <row r="119" spans="1:9" ht="13">
      <c r="A119" s="188">
        <v>80</v>
      </c>
      <c r="B119" s="189" t="s">
        <v>59</v>
      </c>
      <c r="C119" s="81">
        <v>5018751</v>
      </c>
      <c r="D119" s="81">
        <v>1326988</v>
      </c>
      <c r="E119" s="81">
        <v>1542856</v>
      </c>
      <c r="F119" s="81">
        <f t="shared" si="14"/>
        <v>2148907</v>
      </c>
      <c r="G119" s="81">
        <v>20209</v>
      </c>
      <c r="H119" s="190">
        <f t="shared" si="17"/>
        <v>4.026699073135926E-3</v>
      </c>
      <c r="I119" s="190">
        <f t="shared" si="18"/>
        <v>9.4043157754151296E-3</v>
      </c>
    </row>
    <row r="120" spans="1:9" ht="13">
      <c r="A120" s="240">
        <v>125</v>
      </c>
      <c r="B120" s="222" t="s">
        <v>60</v>
      </c>
      <c r="C120" s="207" t="s">
        <v>288</v>
      </c>
      <c r="D120" s="207"/>
      <c r="E120" s="207"/>
      <c r="F120" s="207"/>
      <c r="G120" s="207"/>
      <c r="H120" s="208"/>
      <c r="I120" s="208"/>
    </row>
    <row r="121" spans="1:9" ht="13">
      <c r="A121" s="188">
        <v>139</v>
      </c>
      <c r="B121" s="189" t="s">
        <v>238</v>
      </c>
      <c r="C121" s="81">
        <v>602242727</v>
      </c>
      <c r="D121" s="81">
        <v>269957105</v>
      </c>
      <c r="E121" s="81">
        <v>158790006</v>
      </c>
      <c r="F121" s="81">
        <f t="shared" si="14"/>
        <v>173495616</v>
      </c>
      <c r="G121" s="81">
        <v>6150925</v>
      </c>
      <c r="H121" s="190">
        <f t="shared" si="17"/>
        <v>1.021336534961592E-2</v>
      </c>
      <c r="I121" s="190">
        <f t="shared" si="18"/>
        <v>3.5452913115683569E-2</v>
      </c>
    </row>
    <row r="122" spans="1:9" ht="13">
      <c r="A122" s="188">
        <v>193</v>
      </c>
      <c r="B122" s="189" t="s">
        <v>239</v>
      </c>
      <c r="C122" s="81">
        <v>99717689</v>
      </c>
      <c r="D122" s="81">
        <v>49176346</v>
      </c>
      <c r="E122" s="81">
        <v>25238467</v>
      </c>
      <c r="F122" s="81">
        <f t="shared" si="14"/>
        <v>25302876</v>
      </c>
      <c r="G122" s="81">
        <v>859048</v>
      </c>
      <c r="H122" s="190">
        <f t="shared" si="17"/>
        <v>8.6148005295229018E-3</v>
      </c>
      <c r="I122" s="190">
        <f t="shared" si="18"/>
        <v>3.3950607037713819E-2</v>
      </c>
    </row>
    <row r="123" spans="1:9" ht="13">
      <c r="A123" s="188">
        <v>162</v>
      </c>
      <c r="B123" s="189" t="s">
        <v>240</v>
      </c>
      <c r="C123" s="81">
        <v>2392929594</v>
      </c>
      <c r="D123" s="81">
        <v>1023188977</v>
      </c>
      <c r="E123" s="81">
        <v>588801230</v>
      </c>
      <c r="F123" s="81">
        <f t="shared" si="14"/>
        <v>780939387</v>
      </c>
      <c r="G123" s="81">
        <v>14270184</v>
      </c>
      <c r="H123" s="190">
        <f t="shared" si="17"/>
        <v>5.9634784223409126E-3</v>
      </c>
      <c r="I123" s="190">
        <f t="shared" si="18"/>
        <v>1.8273100624133329E-2</v>
      </c>
    </row>
    <row r="124" spans="1:9" ht="13">
      <c r="A124" s="188">
        <v>194</v>
      </c>
      <c r="B124" s="189" t="s">
        <v>241</v>
      </c>
      <c r="C124" s="81">
        <v>39452982</v>
      </c>
      <c r="D124" s="81">
        <v>21539591</v>
      </c>
      <c r="E124" s="81">
        <v>9764746</v>
      </c>
      <c r="F124" s="81">
        <f t="shared" si="14"/>
        <v>8148645</v>
      </c>
      <c r="G124" s="81">
        <v>332182</v>
      </c>
      <c r="H124" s="190">
        <f t="shared" si="17"/>
        <v>8.4196930918935351E-3</v>
      </c>
      <c r="I124" s="190">
        <f t="shared" si="18"/>
        <v>4.0765305151960848E-2</v>
      </c>
    </row>
    <row r="125" spans="1:9" ht="13">
      <c r="A125" s="188">
        <v>50</v>
      </c>
      <c r="B125" s="189" t="s">
        <v>242</v>
      </c>
      <c r="C125" s="81">
        <v>471145324</v>
      </c>
      <c r="D125" s="81">
        <v>238936270</v>
      </c>
      <c r="E125" s="81">
        <v>75342852</v>
      </c>
      <c r="F125" s="81">
        <f t="shared" si="14"/>
        <v>156866202</v>
      </c>
      <c r="G125" s="81">
        <v>5843465</v>
      </c>
      <c r="H125" s="190">
        <f t="shared" si="17"/>
        <v>1.2402680664193538E-2</v>
      </c>
      <c r="I125" s="190">
        <f t="shared" si="18"/>
        <v>3.7251268440858916E-2</v>
      </c>
    </row>
    <row r="126" spans="1:9" ht="13">
      <c r="A126" s="188">
        <v>172</v>
      </c>
      <c r="B126" s="189" t="s">
        <v>89</v>
      </c>
      <c r="C126" s="81">
        <v>103562910</v>
      </c>
      <c r="D126" s="81">
        <v>32919191</v>
      </c>
      <c r="E126" s="81">
        <v>13471531</v>
      </c>
      <c r="F126" s="81">
        <f t="shared" si="14"/>
        <v>57172188</v>
      </c>
      <c r="G126" s="81">
        <v>484562</v>
      </c>
      <c r="H126" s="190">
        <f t="shared" si="17"/>
        <v>4.6789144878219436E-3</v>
      </c>
      <c r="I126" s="190">
        <f t="shared" si="18"/>
        <v>8.4754846185001696E-3</v>
      </c>
    </row>
    <row r="127" spans="1:9" ht="13">
      <c r="A127" s="188">
        <v>157</v>
      </c>
      <c r="B127" s="189" t="s">
        <v>61</v>
      </c>
      <c r="C127" s="81">
        <v>89805484</v>
      </c>
      <c r="D127" s="81">
        <v>50613809</v>
      </c>
      <c r="E127" s="81">
        <v>15442478</v>
      </c>
      <c r="F127" s="81">
        <f t="shared" si="14"/>
        <v>23749197</v>
      </c>
      <c r="G127" s="81">
        <v>418792</v>
      </c>
      <c r="H127" s="190">
        <f t="shared" si="17"/>
        <v>4.663323233133513E-3</v>
      </c>
      <c r="I127" s="190">
        <f t="shared" si="18"/>
        <v>1.7633943581334559E-2</v>
      </c>
    </row>
    <row r="128" spans="1:9" ht="13">
      <c r="A128" s="188">
        <v>42</v>
      </c>
      <c r="B128" s="189" t="s">
        <v>243</v>
      </c>
      <c r="C128" s="81">
        <v>27545341</v>
      </c>
      <c r="D128" s="81">
        <v>0</v>
      </c>
      <c r="E128" s="81">
        <v>13086798</v>
      </c>
      <c r="F128" s="81">
        <f t="shared" si="14"/>
        <v>14458543</v>
      </c>
      <c r="G128" s="81">
        <v>2265574</v>
      </c>
      <c r="H128" s="190">
        <f t="shared" si="17"/>
        <v>8.2248900095301058E-2</v>
      </c>
      <c r="I128" s="190">
        <f t="shared" si="18"/>
        <v>0.15669448851104845</v>
      </c>
    </row>
    <row r="129" spans="1:9" ht="13">
      <c r="A129" s="188">
        <v>108</v>
      </c>
      <c r="B129" s="189" t="s">
        <v>126</v>
      </c>
      <c r="C129" s="81">
        <v>128042282</v>
      </c>
      <c r="D129" s="81">
        <v>74124615</v>
      </c>
      <c r="E129" s="81">
        <v>15131278</v>
      </c>
      <c r="F129" s="81">
        <f t="shared" si="14"/>
        <v>38786389</v>
      </c>
      <c r="G129" s="81">
        <v>1046885</v>
      </c>
      <c r="H129" s="190">
        <f t="shared" si="17"/>
        <v>8.1760882705917415E-3</v>
      </c>
      <c r="I129" s="190">
        <f t="shared" si="18"/>
        <v>2.699104059416307E-2</v>
      </c>
    </row>
    <row r="130" spans="1:9" ht="13">
      <c r="A130" s="188">
        <v>153</v>
      </c>
      <c r="B130" s="189" t="s">
        <v>117</v>
      </c>
      <c r="C130" s="81">
        <v>36234354.120000005</v>
      </c>
      <c r="D130" s="81">
        <v>17263922</v>
      </c>
      <c r="E130" s="81">
        <v>6417479</v>
      </c>
      <c r="F130" s="81">
        <f t="shared" si="14"/>
        <v>12552953.120000005</v>
      </c>
      <c r="G130" s="81">
        <v>41793</v>
      </c>
      <c r="H130" s="190">
        <f t="shared" si="17"/>
        <v>1.1534081678837441E-3</v>
      </c>
      <c r="I130" s="190">
        <f t="shared" si="18"/>
        <v>3.3293361012727168E-3</v>
      </c>
    </row>
    <row r="131" spans="1:9" ht="13">
      <c r="A131" s="220"/>
      <c r="B131" s="215"/>
      <c r="C131" s="196"/>
      <c r="D131" s="196"/>
      <c r="E131" s="196"/>
      <c r="F131" s="196"/>
      <c r="G131" s="196"/>
      <c r="H131" s="197"/>
      <c r="I131" s="197"/>
    </row>
    <row r="132" spans="1:9" ht="13">
      <c r="A132" s="220"/>
      <c r="B132" s="216" t="s">
        <v>63</v>
      </c>
      <c r="C132" s="199">
        <f>SUM(C110:C130)</f>
        <v>6011316982.1199999</v>
      </c>
      <c r="D132" s="199">
        <f>SUM(D110:D130)</f>
        <v>2720639604</v>
      </c>
      <c r="E132" s="199">
        <f>SUM(E110:E130)</f>
        <v>1367331105</v>
      </c>
      <c r="F132" s="199">
        <f>SUM(F110:F130)</f>
        <v>1923346273.1199999</v>
      </c>
      <c r="G132" s="199">
        <f>SUM(G110:G130)</f>
        <v>38428556</v>
      </c>
      <c r="H132" s="200">
        <f>G132/C132</f>
        <v>6.3927016516183571E-3</v>
      </c>
      <c r="I132" s="200">
        <f>G132/F132</f>
        <v>1.9980050673694988E-2</v>
      </c>
    </row>
    <row r="133" spans="1:9" ht="13">
      <c r="A133" s="220" t="s">
        <v>0</v>
      </c>
      <c r="B133" s="216"/>
      <c r="C133" s="199"/>
      <c r="D133" s="199"/>
      <c r="E133" s="199"/>
      <c r="F133" s="199"/>
      <c r="G133" s="199"/>
      <c r="H133" s="200"/>
      <c r="I133" s="200"/>
    </row>
    <row r="134" spans="1:9" ht="13">
      <c r="A134" s="220"/>
      <c r="B134" s="233" t="s">
        <v>244</v>
      </c>
      <c r="C134" s="199">
        <f>C30+C56+C78+C103+C132</f>
        <v>61782322914.120003</v>
      </c>
      <c r="D134" s="199">
        <f>D30+D56+D78+D103+D132</f>
        <v>24598252920.049999</v>
      </c>
      <c r="E134" s="199">
        <f>E30+E56+E78+E103+E132</f>
        <v>13081984142.440001</v>
      </c>
      <c r="F134" s="199">
        <f>F30+F56+F78+F103+F132</f>
        <v>24102085851.630001</v>
      </c>
      <c r="G134" s="199">
        <f>G30+G56+G78+G103+G132</f>
        <v>568316805</v>
      </c>
      <c r="H134" s="200">
        <f>G134/C134</f>
        <v>9.1986959731181362E-3</v>
      </c>
      <c r="I134" s="200">
        <f>G134/F134</f>
        <v>2.3579569357544433E-2</v>
      </c>
    </row>
    <row r="135" spans="1:9" ht="13">
      <c r="A135" s="220"/>
      <c r="B135" s="220" t="s">
        <v>285</v>
      </c>
      <c r="C135" s="202"/>
      <c r="D135" s="202"/>
      <c r="E135" s="202"/>
      <c r="F135" s="202"/>
      <c r="G135" s="202"/>
      <c r="H135" s="190"/>
      <c r="I135" s="190"/>
    </row>
    <row r="136" spans="1:9" ht="13">
      <c r="A136" s="220"/>
      <c r="B136" s="220" t="s">
        <v>292</v>
      </c>
      <c r="C136" s="203"/>
      <c r="D136" s="203"/>
      <c r="E136" s="203"/>
      <c r="F136" s="203"/>
      <c r="G136" s="203"/>
      <c r="H136" s="203"/>
      <c r="I136" s="203"/>
    </row>
  </sheetData>
  <mergeCells count="16">
    <mergeCell ref="K1:R1"/>
    <mergeCell ref="K2:R2"/>
    <mergeCell ref="A2:A3"/>
    <mergeCell ref="B2:I2"/>
    <mergeCell ref="B3:I3"/>
    <mergeCell ref="B4:I4"/>
    <mergeCell ref="A57:A58"/>
    <mergeCell ref="B57:I57"/>
    <mergeCell ref="B58:I58"/>
    <mergeCell ref="B107:I107"/>
    <mergeCell ref="B59:I59"/>
    <mergeCell ref="B60:I60"/>
    <mergeCell ref="A104:A105"/>
    <mergeCell ref="B104:I104"/>
    <mergeCell ref="B105:I105"/>
    <mergeCell ref="B106:I106"/>
  </mergeCells>
  <conditionalFormatting sqref="G29">
    <cfRule type="top10" dxfId="3" priority="1" rank="10"/>
  </conditionalFormatting>
  <printOptions gridLines="1" gridLinesSet="0"/>
  <pageMargins left="0.25" right="0.21" top="0.51" bottom="0.53" header="0.5" footer="0.42"/>
  <pageSetup scale="80" fitToHeight="0" orientation="portrait" r:id="rId1"/>
  <headerFooter alignWithMargins="0">
    <oddFooter>&amp;L&amp;"Times New Roman,Italic"&amp;9 21&amp;R&amp;"Times New Roman,Italic"&amp;9Charity Care in Washington Hospitals</oddFooter>
  </headerFooter>
  <rowBreaks count="2" manualBreakCount="2">
    <brk id="56" max="16383" man="1"/>
    <brk id="10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J134"/>
  <sheetViews>
    <sheetView zoomScaleNormal="100" workbookViewId="0">
      <selection activeCell="E13" sqref="E13"/>
    </sheetView>
  </sheetViews>
  <sheetFormatPr defaultColWidth="9.6640625" defaultRowHeight="12" customHeight="1"/>
  <cols>
    <col min="1" max="1" width="6" style="177" customWidth="1"/>
    <col min="2" max="2" width="34.6640625" style="179" customWidth="1"/>
    <col min="3" max="7" width="13.4140625" style="179" customWidth="1"/>
    <col min="8" max="8" width="10.33203125" style="179" customWidth="1"/>
    <col min="9" max="9" width="12.08203125" style="179" customWidth="1"/>
    <col min="10" max="10" width="2.08203125" style="179" customWidth="1"/>
    <col min="11" max="16384" width="9.6640625" style="179"/>
  </cols>
  <sheetData>
    <row r="1" spans="1:9" ht="12" customHeight="1">
      <c r="B1" s="178" t="s">
        <v>278</v>
      </c>
    </row>
    <row r="2" spans="1:9" ht="14">
      <c r="A2" s="373" t="s">
        <v>0</v>
      </c>
      <c r="B2" s="375" t="s">
        <v>178</v>
      </c>
      <c r="C2" s="375"/>
      <c r="D2" s="375"/>
      <c r="E2" s="375"/>
      <c r="F2" s="375"/>
      <c r="G2" s="375"/>
      <c r="H2" s="375"/>
      <c r="I2" s="375"/>
    </row>
    <row r="3" spans="1:9" ht="12" customHeight="1" thickBot="1">
      <c r="A3" s="374"/>
      <c r="B3" s="376" t="s">
        <v>279</v>
      </c>
      <c r="C3" s="376"/>
      <c r="D3" s="376"/>
      <c r="E3" s="376"/>
      <c r="F3" s="376"/>
      <c r="G3" s="376"/>
      <c r="H3" s="376"/>
      <c r="I3" s="376"/>
    </row>
    <row r="4" spans="1:9" ht="13.5" thickBot="1">
      <c r="A4" s="180"/>
      <c r="B4" s="377" t="s">
        <v>180</v>
      </c>
      <c r="C4" s="378"/>
      <c r="D4" s="378"/>
      <c r="E4" s="378"/>
      <c r="F4" s="378"/>
      <c r="G4" s="378"/>
      <c r="H4" s="378"/>
      <c r="I4" s="379"/>
    </row>
    <row r="5" spans="1:9" ht="65">
      <c r="A5" s="181" t="s">
        <v>181</v>
      </c>
      <c r="B5" s="182" t="s">
        <v>182</v>
      </c>
      <c r="C5" s="183" t="s">
        <v>183</v>
      </c>
      <c r="D5" s="183" t="s">
        <v>184</v>
      </c>
      <c r="E5" s="183" t="s">
        <v>185</v>
      </c>
      <c r="F5" s="183" t="s">
        <v>186</v>
      </c>
      <c r="G5" s="184" t="s">
        <v>187</v>
      </c>
      <c r="H5" s="183" t="s">
        <v>280</v>
      </c>
      <c r="I5" s="183" t="s">
        <v>189</v>
      </c>
    </row>
    <row r="6" spans="1:9" ht="13">
      <c r="A6" s="185"/>
      <c r="B6" s="186" t="s">
        <v>190</v>
      </c>
      <c r="C6" s="187"/>
      <c r="D6" s="187"/>
      <c r="E6" s="187"/>
      <c r="F6" s="187"/>
      <c r="G6" s="187"/>
      <c r="H6" s="187"/>
      <c r="I6" s="187"/>
    </row>
    <row r="7" spans="1:9" ht="13">
      <c r="A7" s="188">
        <v>921</v>
      </c>
      <c r="B7" s="189" t="s">
        <v>191</v>
      </c>
      <c r="C7" s="81">
        <v>35922820</v>
      </c>
      <c r="D7" s="81">
        <v>21067125</v>
      </c>
      <c r="E7" s="81">
        <v>7591875</v>
      </c>
      <c r="F7" s="81">
        <f t="shared" ref="F7:F28" si="0">C7-D7-E7</f>
        <v>7263820</v>
      </c>
      <c r="G7" s="81">
        <v>20353</v>
      </c>
      <c r="H7" s="190">
        <f t="shared" ref="H7:H28" si="1">G7/C7</f>
        <v>5.6657578664481238E-4</v>
      </c>
      <c r="I7" s="190">
        <f t="shared" ref="I7:I28" si="2">G7/F7</f>
        <v>2.8019692117921425E-3</v>
      </c>
    </row>
    <row r="8" spans="1:9" ht="13">
      <c r="A8" s="191">
        <v>126</v>
      </c>
      <c r="B8" s="189" t="s">
        <v>192</v>
      </c>
      <c r="C8" s="81">
        <v>759417495</v>
      </c>
      <c r="D8" s="81">
        <v>317599619</v>
      </c>
      <c r="E8" s="81">
        <v>208350326</v>
      </c>
      <c r="F8" s="81">
        <f t="shared" si="0"/>
        <v>233467550</v>
      </c>
      <c r="G8" s="81">
        <v>-2245998</v>
      </c>
      <c r="H8" s="190">
        <f t="shared" si="1"/>
        <v>-2.9575273348160093E-3</v>
      </c>
      <c r="I8" s="190">
        <f t="shared" si="2"/>
        <v>-9.6201720538892886E-3</v>
      </c>
    </row>
    <row r="9" spans="1:9" ht="13">
      <c r="A9" s="185">
        <v>202</v>
      </c>
      <c r="B9" s="189" t="s">
        <v>193</v>
      </c>
      <c r="C9" s="81">
        <v>40966581</v>
      </c>
      <c r="D9" s="81">
        <v>31047635</v>
      </c>
      <c r="E9" s="81">
        <v>3010278</v>
      </c>
      <c r="F9" s="81">
        <f t="shared" si="0"/>
        <v>6908668</v>
      </c>
      <c r="G9" s="81">
        <v>874412</v>
      </c>
      <c r="H9" s="190">
        <f t="shared" si="1"/>
        <v>2.134451981726276E-2</v>
      </c>
      <c r="I9" s="190">
        <f t="shared" si="2"/>
        <v>0.12656737883482025</v>
      </c>
    </row>
    <row r="10" spans="1:9" ht="13">
      <c r="A10" s="185">
        <v>35</v>
      </c>
      <c r="B10" s="189" t="s">
        <v>194</v>
      </c>
      <c r="C10" s="81">
        <v>151841881</v>
      </c>
      <c r="D10" s="81">
        <v>41913626</v>
      </c>
      <c r="E10" s="81">
        <v>29664589</v>
      </c>
      <c r="F10" s="81">
        <f t="shared" si="0"/>
        <v>80263666</v>
      </c>
      <c r="G10" s="81">
        <v>922646</v>
      </c>
      <c r="H10" s="190">
        <f t="shared" si="1"/>
        <v>6.0763604476158986E-3</v>
      </c>
      <c r="I10" s="190">
        <f t="shared" si="2"/>
        <v>1.1495188869145349E-2</v>
      </c>
    </row>
    <row r="11" spans="1:9" ht="13">
      <c r="A11" s="185">
        <v>201</v>
      </c>
      <c r="B11" s="189" t="s">
        <v>195</v>
      </c>
      <c r="C11" s="81">
        <v>969970981</v>
      </c>
      <c r="D11" s="81">
        <v>363113057</v>
      </c>
      <c r="E11" s="81">
        <v>217056838</v>
      </c>
      <c r="F11" s="81">
        <f t="shared" si="0"/>
        <v>389801086</v>
      </c>
      <c r="G11" s="81">
        <v>8989727</v>
      </c>
      <c r="H11" s="190">
        <f t="shared" si="1"/>
        <v>9.2680370609973944E-3</v>
      </c>
      <c r="I11" s="190">
        <f t="shared" si="2"/>
        <v>2.3062344674945313E-2</v>
      </c>
    </row>
    <row r="12" spans="1:9" ht="13">
      <c r="A12" s="191">
        <v>164</v>
      </c>
      <c r="B12" s="189" t="s">
        <v>196</v>
      </c>
      <c r="C12" s="81">
        <v>1512772435</v>
      </c>
      <c r="D12" s="81">
        <v>588414315</v>
      </c>
      <c r="E12" s="81">
        <v>147077316</v>
      </c>
      <c r="F12" s="81">
        <f t="shared" si="0"/>
        <v>777280804</v>
      </c>
      <c r="G12" s="81">
        <v>4940939</v>
      </c>
      <c r="H12" s="190">
        <f t="shared" si="1"/>
        <v>3.2661482227497093E-3</v>
      </c>
      <c r="I12" s="190">
        <f t="shared" si="2"/>
        <v>6.3566975725802173E-3</v>
      </c>
    </row>
    <row r="13" spans="1:9" ht="13">
      <c r="A13" s="192">
        <v>148</v>
      </c>
      <c r="B13" s="189" t="s">
        <v>109</v>
      </c>
      <c r="C13" s="81">
        <v>126139047</v>
      </c>
      <c r="D13" s="81">
        <v>61117016</v>
      </c>
      <c r="E13" s="81">
        <v>6029865</v>
      </c>
      <c r="F13" s="81">
        <f t="shared" si="0"/>
        <v>58992166</v>
      </c>
      <c r="G13" s="84">
        <v>0</v>
      </c>
      <c r="H13" s="190">
        <f t="shared" si="1"/>
        <v>0</v>
      </c>
      <c r="I13" s="190">
        <f t="shared" si="2"/>
        <v>0</v>
      </c>
    </row>
    <row r="14" spans="1:9" ht="12.75" customHeight="1">
      <c r="A14" s="191">
        <v>183</v>
      </c>
      <c r="B14" s="189" t="s">
        <v>281</v>
      </c>
      <c r="C14" s="81">
        <v>717781091</v>
      </c>
      <c r="D14" s="81">
        <v>305153866</v>
      </c>
      <c r="E14" s="81">
        <v>192604257</v>
      </c>
      <c r="F14" s="81">
        <f t="shared" si="0"/>
        <v>220022968</v>
      </c>
      <c r="G14" s="81">
        <v>8175121</v>
      </c>
      <c r="H14" s="190">
        <f t="shared" si="1"/>
        <v>1.138943488830357E-2</v>
      </c>
      <c r="I14" s="190">
        <f t="shared" si="2"/>
        <v>3.7155761847554022E-2</v>
      </c>
    </row>
    <row r="15" spans="1:9" ht="13">
      <c r="A15" s="192">
        <v>919</v>
      </c>
      <c r="B15" s="193" t="s">
        <v>155</v>
      </c>
      <c r="C15" s="81">
        <v>19147898</v>
      </c>
      <c r="D15" s="81">
        <v>6474729</v>
      </c>
      <c r="E15" s="81">
        <v>9155282</v>
      </c>
      <c r="F15" s="81">
        <f t="shared" si="0"/>
        <v>3517887</v>
      </c>
      <c r="G15" s="81">
        <v>604020</v>
      </c>
      <c r="H15" s="190">
        <f t="shared" si="1"/>
        <v>3.154497689511402E-2</v>
      </c>
      <c r="I15" s="190">
        <f t="shared" si="2"/>
        <v>0.17169965948309313</v>
      </c>
    </row>
    <row r="16" spans="1:9" ht="13">
      <c r="A16" s="188">
        <v>131</v>
      </c>
      <c r="B16" s="193" t="s">
        <v>14</v>
      </c>
      <c r="C16" s="81">
        <v>1269191611</v>
      </c>
      <c r="D16" s="81">
        <v>553309296</v>
      </c>
      <c r="E16" s="81">
        <v>83673084</v>
      </c>
      <c r="F16" s="81">
        <f t="shared" si="0"/>
        <v>632209231</v>
      </c>
      <c r="G16" s="81">
        <v>8890648</v>
      </c>
      <c r="H16" s="190">
        <f t="shared" si="1"/>
        <v>7.004969086578685E-3</v>
      </c>
      <c r="I16" s="190">
        <f t="shared" si="2"/>
        <v>1.4062825349666557E-2</v>
      </c>
    </row>
    <row r="17" spans="1:10" ht="13">
      <c r="A17" s="192">
        <v>3</v>
      </c>
      <c r="B17" s="189" t="s">
        <v>198</v>
      </c>
      <c r="C17" s="81">
        <v>1667865050</v>
      </c>
      <c r="D17" s="81">
        <v>834654108</v>
      </c>
      <c r="E17" s="81">
        <v>217996881</v>
      </c>
      <c r="F17" s="81">
        <f t="shared" si="0"/>
        <v>615214061</v>
      </c>
      <c r="G17" s="81">
        <v>14309385</v>
      </c>
      <c r="H17" s="190">
        <f t="shared" si="1"/>
        <v>8.5794621093595071E-3</v>
      </c>
      <c r="I17" s="190">
        <f t="shared" si="2"/>
        <v>2.325919693178144E-2</v>
      </c>
    </row>
    <row r="18" spans="1:10" ht="13">
      <c r="A18" s="192">
        <v>1</v>
      </c>
      <c r="B18" s="189" t="s">
        <v>199</v>
      </c>
      <c r="C18" s="81">
        <v>3543189488</v>
      </c>
      <c r="D18" s="81">
        <v>1248537286</v>
      </c>
      <c r="E18" s="81">
        <v>614499785</v>
      </c>
      <c r="F18" s="81">
        <f t="shared" si="0"/>
        <v>1680152417</v>
      </c>
      <c r="G18" s="81">
        <v>24465167</v>
      </c>
      <c r="H18" s="190">
        <f t="shared" si="1"/>
        <v>6.9048429622119043E-3</v>
      </c>
      <c r="I18" s="190">
        <f t="shared" si="2"/>
        <v>1.4561278341451805E-2</v>
      </c>
    </row>
    <row r="19" spans="1:10" ht="13">
      <c r="A19" s="185">
        <v>210</v>
      </c>
      <c r="B19" s="189" t="s">
        <v>200</v>
      </c>
      <c r="C19" s="81">
        <v>513667550</v>
      </c>
      <c r="D19" s="81">
        <v>173381194</v>
      </c>
      <c r="E19" s="81">
        <v>46580644</v>
      </c>
      <c r="F19" s="81">
        <f t="shared" si="0"/>
        <v>293705712</v>
      </c>
      <c r="G19" s="81">
        <v>3834146</v>
      </c>
      <c r="H19" s="190">
        <f t="shared" si="1"/>
        <v>7.4642558207151689E-3</v>
      </c>
      <c r="I19" s="190">
        <f t="shared" si="2"/>
        <v>1.3054380093227468E-2</v>
      </c>
    </row>
    <row r="20" spans="1:10" ht="13">
      <c r="A20" s="185">
        <v>204</v>
      </c>
      <c r="B20" s="193" t="s">
        <v>66</v>
      </c>
      <c r="C20" s="81">
        <v>765473963</v>
      </c>
      <c r="D20" s="81">
        <v>243092765</v>
      </c>
      <c r="E20" s="81">
        <v>84312810</v>
      </c>
      <c r="F20" s="81">
        <f t="shared" si="0"/>
        <v>438068388</v>
      </c>
      <c r="G20" s="81">
        <v>6057574</v>
      </c>
      <c r="H20" s="190">
        <f t="shared" si="1"/>
        <v>7.9134945051031087E-3</v>
      </c>
      <c r="I20" s="190">
        <f t="shared" si="2"/>
        <v>1.3827918576037494E-2</v>
      </c>
    </row>
    <row r="21" spans="1:10" ht="13">
      <c r="A21" s="185">
        <v>14</v>
      </c>
      <c r="B21" s="193" t="s">
        <v>80</v>
      </c>
      <c r="C21" s="81">
        <v>2018295479</v>
      </c>
      <c r="D21" s="81">
        <v>22598469</v>
      </c>
      <c r="E21" s="81">
        <v>944053131</v>
      </c>
      <c r="F21" s="81">
        <f t="shared" si="0"/>
        <v>1051643879</v>
      </c>
      <c r="G21" s="81">
        <v>26061772</v>
      </c>
      <c r="H21" s="190">
        <f t="shared" si="1"/>
        <v>1.291276340415367E-2</v>
      </c>
      <c r="I21" s="190">
        <f t="shared" si="2"/>
        <v>2.4781936661659589E-2</v>
      </c>
    </row>
    <row r="22" spans="1:10" ht="13">
      <c r="A22" s="185">
        <v>195</v>
      </c>
      <c r="B22" s="189" t="s">
        <v>70</v>
      </c>
      <c r="C22" s="81">
        <v>40717733</v>
      </c>
      <c r="D22" s="81">
        <v>20804889</v>
      </c>
      <c r="E22" s="81">
        <v>5520928</v>
      </c>
      <c r="F22" s="81">
        <f t="shared" si="0"/>
        <v>14391916</v>
      </c>
      <c r="G22" s="81">
        <v>1461873</v>
      </c>
      <c r="H22" s="190">
        <f t="shared" si="1"/>
        <v>3.5902612751058612E-2</v>
      </c>
      <c r="I22" s="190">
        <f t="shared" si="2"/>
        <v>0.1015759819609842</v>
      </c>
    </row>
    <row r="23" spans="1:10" ht="13">
      <c r="A23" s="188">
        <v>904</v>
      </c>
      <c r="B23" s="189" t="s">
        <v>201</v>
      </c>
      <c r="C23" s="81">
        <v>135717138</v>
      </c>
      <c r="D23" s="81">
        <v>19270127</v>
      </c>
      <c r="E23" s="81">
        <v>37100831</v>
      </c>
      <c r="F23" s="81">
        <f t="shared" si="0"/>
        <v>79346180</v>
      </c>
      <c r="G23" s="81">
        <v>797076</v>
      </c>
      <c r="H23" s="190">
        <f t="shared" si="1"/>
        <v>5.8730681456014792E-3</v>
      </c>
      <c r="I23" s="190">
        <f t="shared" si="2"/>
        <v>1.004554976685708E-2</v>
      </c>
    </row>
    <row r="24" spans="1:10" ht="13">
      <c r="A24" s="188">
        <v>29</v>
      </c>
      <c r="B24" s="189" t="s">
        <v>202</v>
      </c>
      <c r="C24" s="81">
        <v>2099326843</v>
      </c>
      <c r="D24" s="81">
        <v>630722132</v>
      </c>
      <c r="E24" s="81">
        <v>691789660</v>
      </c>
      <c r="F24" s="81">
        <f t="shared" si="0"/>
        <v>776815051</v>
      </c>
      <c r="G24" s="81">
        <v>62804689</v>
      </c>
      <c r="H24" s="190">
        <f t="shared" si="1"/>
        <v>2.9916584551574754E-2</v>
      </c>
      <c r="I24" s="190">
        <f t="shared" si="2"/>
        <v>8.0848960018412408E-2</v>
      </c>
    </row>
    <row r="25" spans="1:10" ht="13">
      <c r="A25" s="191">
        <v>130</v>
      </c>
      <c r="B25" s="189" t="s">
        <v>203</v>
      </c>
      <c r="C25" s="81">
        <v>975532206</v>
      </c>
      <c r="D25" s="81">
        <v>443105476</v>
      </c>
      <c r="E25" s="81">
        <v>130044322</v>
      </c>
      <c r="F25" s="81">
        <f t="shared" si="0"/>
        <v>402382408</v>
      </c>
      <c r="G25" s="81">
        <v>7341000</v>
      </c>
      <c r="H25" s="190">
        <f t="shared" si="1"/>
        <v>7.525123163386366E-3</v>
      </c>
      <c r="I25" s="190">
        <f t="shared" si="2"/>
        <v>1.8243839328085137E-2</v>
      </c>
    </row>
    <row r="26" spans="1:10" ht="13">
      <c r="A26" s="194">
        <v>128</v>
      </c>
      <c r="B26" s="189" t="s">
        <v>204</v>
      </c>
      <c r="C26" s="81">
        <v>2194854816</v>
      </c>
      <c r="D26" s="81">
        <v>708116252</v>
      </c>
      <c r="E26" s="81">
        <v>391886447</v>
      </c>
      <c r="F26" s="81">
        <f t="shared" si="0"/>
        <v>1094852117</v>
      </c>
      <c r="G26" s="81">
        <v>18046234</v>
      </c>
      <c r="H26" s="190">
        <f t="shared" si="1"/>
        <v>8.2220627389324331E-3</v>
      </c>
      <c r="I26" s="190">
        <f t="shared" si="2"/>
        <v>1.6482805047176977E-2</v>
      </c>
    </row>
    <row r="27" spans="1:10" ht="13">
      <c r="A27" s="192">
        <v>155</v>
      </c>
      <c r="B27" s="189" t="s">
        <v>205</v>
      </c>
      <c r="C27" s="81">
        <v>1550749311</v>
      </c>
      <c r="D27" s="81">
        <v>523225604</v>
      </c>
      <c r="E27" s="81">
        <v>363442241</v>
      </c>
      <c r="F27" s="81">
        <f t="shared" si="0"/>
        <v>664081466</v>
      </c>
      <c r="G27" s="81">
        <v>8671895</v>
      </c>
      <c r="H27" s="190">
        <f t="shared" si="1"/>
        <v>5.5920676143379564E-3</v>
      </c>
      <c r="I27" s="190">
        <f t="shared" si="2"/>
        <v>1.3058480689476131E-2</v>
      </c>
    </row>
    <row r="28" spans="1:10" ht="13">
      <c r="A28" s="192">
        <v>10</v>
      </c>
      <c r="B28" s="193" t="s">
        <v>19</v>
      </c>
      <c r="C28" s="81">
        <v>2107499167</v>
      </c>
      <c r="D28" s="81">
        <v>899466889</v>
      </c>
      <c r="E28" s="81">
        <v>128566297</v>
      </c>
      <c r="F28" s="81">
        <f t="shared" si="0"/>
        <v>1079465981</v>
      </c>
      <c r="G28" s="81">
        <v>12496081</v>
      </c>
      <c r="H28" s="190">
        <f t="shared" si="1"/>
        <v>5.929340896389545E-3</v>
      </c>
      <c r="I28" s="190">
        <f t="shared" si="2"/>
        <v>1.1576169346646599E-2</v>
      </c>
    </row>
    <row r="29" spans="1:10" ht="13">
      <c r="A29" s="192"/>
      <c r="B29" s="195"/>
      <c r="C29" s="196"/>
      <c r="D29" s="196"/>
      <c r="E29" s="196"/>
      <c r="F29" s="196"/>
      <c r="G29" s="90"/>
      <c r="H29" s="197"/>
      <c r="I29" s="197"/>
    </row>
    <row r="30" spans="1:10" ht="13">
      <c r="A30" s="185"/>
      <c r="B30" s="198" t="s">
        <v>20</v>
      </c>
      <c r="C30" s="199">
        <f>SUM(C7:C28)</f>
        <v>23216040584</v>
      </c>
      <c r="D30" s="199">
        <f>SUM(D7:D28)</f>
        <v>8056185475</v>
      </c>
      <c r="E30" s="199">
        <f>SUM(E7:E28)</f>
        <v>4560007687</v>
      </c>
      <c r="F30" s="199">
        <f>SUM(F7:F29)</f>
        <v>10599847422</v>
      </c>
      <c r="G30" s="199">
        <f>SUM(G7:G28)</f>
        <v>217518760</v>
      </c>
      <c r="H30" s="200">
        <f>G30/C30</f>
        <v>9.3693306234961232E-3</v>
      </c>
      <c r="I30" s="200">
        <f>G30/F30</f>
        <v>2.0520933117257847E-2</v>
      </c>
    </row>
    <row r="31" spans="1:10" ht="13">
      <c r="A31" s="192"/>
      <c r="B31" s="201"/>
      <c r="C31" s="202"/>
      <c r="D31" s="202"/>
      <c r="E31" s="202"/>
      <c r="F31" s="202"/>
      <c r="G31" s="202"/>
      <c r="H31" s="190"/>
      <c r="I31" s="190"/>
      <c r="J31" s="203"/>
    </row>
    <row r="32" spans="1:10" ht="13">
      <c r="A32" s="185"/>
      <c r="B32" s="204" t="s">
        <v>206</v>
      </c>
      <c r="C32" s="205"/>
      <c r="D32" s="202"/>
      <c r="E32" s="202"/>
      <c r="F32" s="202"/>
      <c r="G32" s="202"/>
      <c r="H32" s="201"/>
      <c r="I32" s="201"/>
      <c r="J32" s="203"/>
    </row>
    <row r="33" spans="1:10" ht="13">
      <c r="A33" s="192">
        <v>106</v>
      </c>
      <c r="B33" s="206" t="s">
        <v>21</v>
      </c>
      <c r="C33" s="109" t="s">
        <v>169</v>
      </c>
      <c r="D33" s="109"/>
      <c r="E33" s="109"/>
      <c r="F33" s="207">
        <f>C33-D33-E33</f>
        <v>0</v>
      </c>
      <c r="G33" s="112"/>
      <c r="H33" s="208"/>
      <c r="I33" s="208"/>
    </row>
    <row r="34" spans="1:10" ht="13">
      <c r="A34" s="188">
        <v>142</v>
      </c>
      <c r="B34" s="209" t="s">
        <v>207</v>
      </c>
      <c r="C34" s="103">
        <v>1604179392</v>
      </c>
      <c r="D34" s="104">
        <v>823607710</v>
      </c>
      <c r="E34" s="104">
        <v>292858164</v>
      </c>
      <c r="F34" s="104">
        <f>C34-D34-E34</f>
        <v>487713518</v>
      </c>
      <c r="G34" s="104">
        <v>7669635</v>
      </c>
      <c r="H34" s="210">
        <f>G34/C34</f>
        <v>4.7810332424467403E-3</v>
      </c>
      <c r="I34" s="211">
        <f>G34/F34</f>
        <v>1.5725696985909667E-2</v>
      </c>
      <c r="J34" s="203"/>
    </row>
    <row r="35" spans="1:10" ht="13">
      <c r="A35" s="191">
        <v>209</v>
      </c>
      <c r="B35" s="212" t="s">
        <v>208</v>
      </c>
      <c r="C35" s="103">
        <v>568546279</v>
      </c>
      <c r="D35" s="104">
        <v>276803599</v>
      </c>
      <c r="E35" s="104">
        <v>92997461</v>
      </c>
      <c r="F35" s="104">
        <f>C35-D35-E35</f>
        <v>198745219</v>
      </c>
      <c r="G35" s="104">
        <v>2216296</v>
      </c>
      <c r="H35" s="210">
        <f>G35/C35</f>
        <v>3.8981804680846394E-3</v>
      </c>
      <c r="I35" s="211">
        <f>G35/F35</f>
        <v>1.1151443094588353E-2</v>
      </c>
    </row>
    <row r="36" spans="1:10" ht="13">
      <c r="A36" s="191">
        <v>132</v>
      </c>
      <c r="B36" s="209" t="s">
        <v>209</v>
      </c>
      <c r="C36" s="81">
        <v>720758427</v>
      </c>
      <c r="D36" s="81">
        <v>298898160</v>
      </c>
      <c r="E36" s="81">
        <v>213360018</v>
      </c>
      <c r="F36" s="81">
        <f>C36-D36-E36</f>
        <v>208500249</v>
      </c>
      <c r="G36" s="81">
        <v>9094400</v>
      </c>
      <c r="H36" s="190">
        <f>G36/C36</f>
        <v>1.2617819867682241E-2</v>
      </c>
      <c r="I36" s="190">
        <f>G36/F36</f>
        <v>4.3618173328896122E-2</v>
      </c>
      <c r="J36" s="203"/>
    </row>
    <row r="37" spans="1:10" ht="13">
      <c r="A37" s="188">
        <v>32</v>
      </c>
      <c r="B37" s="209" t="s">
        <v>210</v>
      </c>
      <c r="C37" s="81">
        <v>2450746243</v>
      </c>
      <c r="D37" s="81">
        <v>1148620658</v>
      </c>
      <c r="E37" s="81">
        <v>314566682</v>
      </c>
      <c r="F37" s="81">
        <f>C37-D37-E37</f>
        <v>987558903</v>
      </c>
      <c r="G37" s="81">
        <v>17160029</v>
      </c>
      <c r="H37" s="190">
        <f>G37/C37</f>
        <v>7.0019607493079809E-3</v>
      </c>
      <c r="I37" s="190">
        <f>G37/F37</f>
        <v>1.7376208090344156E-2</v>
      </c>
      <c r="J37" s="203"/>
    </row>
    <row r="38" spans="1:10" ht="13">
      <c r="A38" s="192">
        <v>104</v>
      </c>
      <c r="B38" s="206" t="s">
        <v>211</v>
      </c>
      <c r="C38" s="109" t="s">
        <v>169</v>
      </c>
      <c r="D38" s="109"/>
      <c r="E38" s="109"/>
      <c r="F38" s="207">
        <f t="shared" ref="F38:F53" si="3">C38-D38-E38</f>
        <v>0</v>
      </c>
      <c r="G38" s="112"/>
      <c r="H38" s="208"/>
      <c r="I38" s="208"/>
    </row>
    <row r="39" spans="1:10" ht="13">
      <c r="A39" s="191">
        <v>54</v>
      </c>
      <c r="B39" s="213" t="s">
        <v>130</v>
      </c>
      <c r="C39" s="103">
        <v>39955049</v>
      </c>
      <c r="D39" s="104">
        <v>12193582</v>
      </c>
      <c r="E39" s="104">
        <v>8863350</v>
      </c>
      <c r="F39" s="104">
        <f t="shared" si="3"/>
        <v>18898117</v>
      </c>
      <c r="G39" s="104">
        <v>180274</v>
      </c>
      <c r="H39" s="190">
        <f t="shared" ref="H39:H53" si="4">G39/C39</f>
        <v>4.511920383328775E-3</v>
      </c>
      <c r="I39" s="190">
        <f t="shared" ref="I39:I53" si="5">G39/F39</f>
        <v>9.5392572709757269E-3</v>
      </c>
      <c r="J39" s="203"/>
    </row>
    <row r="40" spans="1:10" ht="13">
      <c r="A40" s="191">
        <v>134</v>
      </c>
      <c r="B40" s="213" t="s">
        <v>23</v>
      </c>
      <c r="C40" s="103">
        <v>225545000</v>
      </c>
      <c r="D40" s="104">
        <v>92592850</v>
      </c>
      <c r="E40" s="104">
        <v>13584233</v>
      </c>
      <c r="F40" s="104">
        <f t="shared" si="3"/>
        <v>119367917</v>
      </c>
      <c r="G40" s="104">
        <v>311603</v>
      </c>
      <c r="H40" s="190">
        <f t="shared" si="4"/>
        <v>1.3815557870934846E-3</v>
      </c>
      <c r="I40" s="190">
        <f t="shared" si="5"/>
        <v>2.6104417990304714E-3</v>
      </c>
      <c r="J40" s="203"/>
    </row>
    <row r="41" spans="1:10" ht="13">
      <c r="A41" s="191">
        <v>85</v>
      </c>
      <c r="B41" s="213" t="s">
        <v>101</v>
      </c>
      <c r="C41" s="81">
        <v>164864437</v>
      </c>
      <c r="D41" s="81">
        <v>92843428</v>
      </c>
      <c r="E41" s="81">
        <v>30349902</v>
      </c>
      <c r="F41" s="81">
        <f t="shared" si="3"/>
        <v>41671107</v>
      </c>
      <c r="G41" s="81">
        <v>1007943</v>
      </c>
      <c r="H41" s="190">
        <f t="shared" si="4"/>
        <v>6.1137684896834365E-3</v>
      </c>
      <c r="I41" s="190">
        <f t="shared" si="5"/>
        <v>2.4188054327426434E-2</v>
      </c>
      <c r="J41" s="203"/>
    </row>
    <row r="42" spans="1:10" ht="13">
      <c r="A42" s="188">
        <v>81</v>
      </c>
      <c r="B42" s="209" t="s">
        <v>212</v>
      </c>
      <c r="C42" s="81">
        <v>1702668468</v>
      </c>
      <c r="D42" s="81">
        <v>73929446</v>
      </c>
      <c r="E42" s="81">
        <v>365601432</v>
      </c>
      <c r="F42" s="81">
        <f t="shared" si="3"/>
        <v>1263137590</v>
      </c>
      <c r="G42" s="81">
        <v>22002554</v>
      </c>
      <c r="H42" s="190">
        <f t="shared" si="4"/>
        <v>1.2922394707787587E-2</v>
      </c>
      <c r="I42" s="190">
        <f t="shared" si="5"/>
        <v>1.741896858599545E-2</v>
      </c>
      <c r="J42" s="203"/>
    </row>
    <row r="43" spans="1:10" ht="13">
      <c r="A43" s="191">
        <v>175</v>
      </c>
      <c r="B43" s="209" t="s">
        <v>213</v>
      </c>
      <c r="C43" s="81">
        <v>673133231</v>
      </c>
      <c r="D43" s="81">
        <v>557479</v>
      </c>
      <c r="E43" s="81">
        <v>408232765</v>
      </c>
      <c r="F43" s="81">
        <f t="shared" si="3"/>
        <v>264342987</v>
      </c>
      <c r="G43" s="81">
        <v>3963682</v>
      </c>
      <c r="H43" s="190">
        <f t="shared" si="4"/>
        <v>5.8884063621574495E-3</v>
      </c>
      <c r="I43" s="190">
        <f t="shared" si="5"/>
        <v>1.4994466261365202E-2</v>
      </c>
      <c r="J43" s="203"/>
    </row>
    <row r="44" spans="1:10" ht="13">
      <c r="A44" s="191">
        <v>176</v>
      </c>
      <c r="B44" s="209" t="s">
        <v>282</v>
      </c>
      <c r="C44" s="81">
        <v>2790337060</v>
      </c>
      <c r="D44" s="81">
        <v>1120035497</v>
      </c>
      <c r="E44" s="81">
        <v>732706178</v>
      </c>
      <c r="F44" s="81">
        <f t="shared" si="3"/>
        <v>937595385</v>
      </c>
      <c r="G44" s="81">
        <v>37624390</v>
      </c>
      <c r="H44" s="190">
        <f t="shared" si="4"/>
        <v>1.3483815464214921E-2</v>
      </c>
      <c r="I44" s="190">
        <f t="shared" si="5"/>
        <v>4.0128599822406338E-2</v>
      </c>
      <c r="J44" s="203"/>
    </row>
    <row r="45" spans="1:10" ht="13">
      <c r="A45" s="192">
        <v>38</v>
      </c>
      <c r="B45" s="213" t="s">
        <v>113</v>
      </c>
      <c r="C45" s="81">
        <v>308879814</v>
      </c>
      <c r="D45" s="81">
        <v>181106463</v>
      </c>
      <c r="E45" s="81">
        <v>52358014</v>
      </c>
      <c r="F45" s="81">
        <f t="shared" si="3"/>
        <v>75415337</v>
      </c>
      <c r="G45" s="81">
        <v>1303014</v>
      </c>
      <c r="H45" s="190">
        <f t="shared" si="4"/>
        <v>4.2185145837986037E-3</v>
      </c>
      <c r="I45" s="190">
        <f t="shared" si="5"/>
        <v>1.7277838326174952E-2</v>
      </c>
      <c r="J45" s="203"/>
    </row>
    <row r="46" spans="1:10" ht="13">
      <c r="A46" s="192">
        <v>211</v>
      </c>
      <c r="B46" s="209" t="s">
        <v>215</v>
      </c>
      <c r="C46" s="81">
        <v>18766468</v>
      </c>
      <c r="D46" s="81">
        <v>10097353</v>
      </c>
      <c r="E46" s="81">
        <v>2190385</v>
      </c>
      <c r="F46" s="81">
        <f t="shared" si="3"/>
        <v>6478730</v>
      </c>
      <c r="G46" s="81">
        <v>140745</v>
      </c>
      <c r="H46" s="190">
        <f t="shared" si="4"/>
        <v>7.499812964272233E-3</v>
      </c>
      <c r="I46" s="190">
        <f t="shared" si="5"/>
        <v>2.172416507556265E-2</v>
      </c>
      <c r="J46" s="203"/>
    </row>
    <row r="47" spans="1:10" ht="13">
      <c r="A47" s="188">
        <v>145</v>
      </c>
      <c r="B47" s="209" t="s">
        <v>216</v>
      </c>
      <c r="C47" s="81">
        <v>1172398898</v>
      </c>
      <c r="D47" s="81">
        <v>590364640</v>
      </c>
      <c r="E47" s="81">
        <v>214127953</v>
      </c>
      <c r="F47" s="81">
        <f t="shared" si="3"/>
        <v>367906305</v>
      </c>
      <c r="G47" s="81">
        <v>6671949</v>
      </c>
      <c r="H47" s="190">
        <f t="shared" si="4"/>
        <v>5.6908523296820774E-3</v>
      </c>
      <c r="I47" s="190">
        <f t="shared" si="5"/>
        <v>1.8134913453032558E-2</v>
      </c>
      <c r="J47" s="203"/>
    </row>
    <row r="48" spans="1:10" ht="13">
      <c r="A48" s="191">
        <v>206</v>
      </c>
      <c r="B48" s="209" t="s">
        <v>217</v>
      </c>
      <c r="C48" s="81">
        <v>84221506</v>
      </c>
      <c r="D48" s="81">
        <v>42478245</v>
      </c>
      <c r="E48" s="81">
        <v>19438060</v>
      </c>
      <c r="F48" s="81">
        <f t="shared" si="3"/>
        <v>22305201</v>
      </c>
      <c r="G48" s="81">
        <v>1098171</v>
      </c>
      <c r="H48" s="190">
        <f t="shared" si="4"/>
        <v>1.303908054078254E-2</v>
      </c>
      <c r="I48" s="190">
        <f t="shared" si="5"/>
        <v>4.9233853575226694E-2</v>
      </c>
      <c r="J48" s="203"/>
    </row>
    <row r="49" spans="1:10" ht="13">
      <c r="A49" s="191">
        <v>84</v>
      </c>
      <c r="B49" s="209" t="s">
        <v>218</v>
      </c>
      <c r="C49" s="81">
        <v>1899664541</v>
      </c>
      <c r="D49" s="81">
        <v>844127582</v>
      </c>
      <c r="E49" s="81">
        <v>386227209</v>
      </c>
      <c r="F49" s="81">
        <f t="shared" si="3"/>
        <v>669309750</v>
      </c>
      <c r="G49" s="81">
        <v>25270273</v>
      </c>
      <c r="H49" s="190">
        <f t="shared" si="4"/>
        <v>1.3302492337251032E-2</v>
      </c>
      <c r="I49" s="190">
        <f t="shared" si="5"/>
        <v>3.7755722219794348E-2</v>
      </c>
      <c r="J49" s="203"/>
    </row>
    <row r="50" spans="1:10" ht="13">
      <c r="A50" s="191">
        <v>138</v>
      </c>
      <c r="B50" s="209" t="s">
        <v>219</v>
      </c>
      <c r="C50" s="81">
        <v>720793408</v>
      </c>
      <c r="D50" s="81">
        <v>329573018</v>
      </c>
      <c r="E50" s="81">
        <v>119854714</v>
      </c>
      <c r="F50" s="81">
        <f t="shared" si="3"/>
        <v>271365676</v>
      </c>
      <c r="G50" s="81">
        <v>7853691</v>
      </c>
      <c r="H50" s="190">
        <f t="shared" si="4"/>
        <v>1.0895897372024801E-2</v>
      </c>
      <c r="I50" s="190">
        <f t="shared" si="5"/>
        <v>2.894135734395532E-2</v>
      </c>
      <c r="J50" s="203"/>
    </row>
    <row r="51" spans="1:10" ht="13">
      <c r="A51" s="188">
        <v>207</v>
      </c>
      <c r="B51" s="213" t="s">
        <v>75</v>
      </c>
      <c r="C51" s="81">
        <v>913794508</v>
      </c>
      <c r="D51" s="81">
        <v>447784120</v>
      </c>
      <c r="E51" s="81">
        <v>203698429</v>
      </c>
      <c r="F51" s="81">
        <f t="shared" si="3"/>
        <v>262311959</v>
      </c>
      <c r="G51" s="81">
        <v>4794499</v>
      </c>
      <c r="H51" s="190">
        <f t="shared" si="4"/>
        <v>5.2468021617831833E-3</v>
      </c>
      <c r="I51" s="190">
        <f t="shared" si="5"/>
        <v>1.8277851373143077E-2</v>
      </c>
      <c r="J51" s="203"/>
    </row>
    <row r="52" spans="1:10" ht="13">
      <c r="A52" s="188">
        <v>922</v>
      </c>
      <c r="B52" s="212" t="s">
        <v>220</v>
      </c>
      <c r="C52" s="103">
        <v>27817904</v>
      </c>
      <c r="D52" s="104">
        <v>5227600</v>
      </c>
      <c r="E52" s="104">
        <v>8803200</v>
      </c>
      <c r="F52" s="104">
        <f t="shared" si="3"/>
        <v>13787104</v>
      </c>
      <c r="G52" s="101">
        <v>147786</v>
      </c>
      <c r="H52" s="210">
        <f t="shared" si="4"/>
        <v>5.3126216842217877E-3</v>
      </c>
      <c r="I52" s="211">
        <f t="shared" si="5"/>
        <v>1.0719147400353258E-2</v>
      </c>
    </row>
    <row r="53" spans="1:10" ht="13">
      <c r="A53" s="188">
        <v>156</v>
      </c>
      <c r="B53" s="212" t="s">
        <v>28</v>
      </c>
      <c r="C53" s="103">
        <v>234410493</v>
      </c>
      <c r="D53" s="104">
        <v>107068837</v>
      </c>
      <c r="E53" s="104">
        <v>36345598</v>
      </c>
      <c r="F53" s="104">
        <f t="shared" si="3"/>
        <v>90996058</v>
      </c>
      <c r="G53" s="101">
        <v>851462</v>
      </c>
      <c r="H53" s="210">
        <f t="shared" si="4"/>
        <v>3.6323544611972639E-3</v>
      </c>
      <c r="I53" s="211">
        <f t="shared" si="5"/>
        <v>9.3571306132843694E-3</v>
      </c>
    </row>
    <row r="54" spans="1:10" ht="13">
      <c r="A54" s="191"/>
      <c r="B54" s="195"/>
      <c r="C54" s="196"/>
      <c r="D54" s="196"/>
      <c r="E54" s="196"/>
      <c r="F54" s="196"/>
      <c r="G54" s="196"/>
      <c r="H54" s="197"/>
      <c r="I54" s="197"/>
    </row>
    <row r="55" spans="1:10" ht="13">
      <c r="A55" s="185"/>
      <c r="B55" s="198" t="s">
        <v>29</v>
      </c>
      <c r="C55" s="199">
        <f>SUM(C33:C53)</f>
        <v>16321481126</v>
      </c>
      <c r="D55" s="199">
        <f t="shared" ref="D55:G55" si="6">SUM(D33:D53)</f>
        <v>6497910267</v>
      </c>
      <c r="E55" s="199">
        <f t="shared" si="6"/>
        <v>3516163747</v>
      </c>
      <c r="F55" s="199">
        <f t="shared" si="6"/>
        <v>6307407112</v>
      </c>
      <c r="G55" s="199">
        <f t="shared" si="6"/>
        <v>149362396</v>
      </c>
      <c r="H55" s="200">
        <f>G55/C55</f>
        <v>9.1512770714213421E-3</v>
      </c>
      <c r="I55" s="200">
        <f>G55/F55</f>
        <v>2.3680474931740858E-2</v>
      </c>
    </row>
    <row r="56" spans="1:10" ht="13">
      <c r="A56" s="373"/>
      <c r="B56" s="380"/>
      <c r="C56" s="381"/>
      <c r="D56" s="381"/>
      <c r="E56" s="381"/>
      <c r="F56" s="381"/>
      <c r="G56" s="381"/>
      <c r="H56" s="381"/>
      <c r="I56" s="381"/>
    </row>
    <row r="57" spans="1:10" ht="14">
      <c r="A57" s="373"/>
      <c r="B57" s="375" t="s">
        <v>178</v>
      </c>
      <c r="C57" s="375"/>
      <c r="D57" s="375"/>
      <c r="E57" s="375"/>
      <c r="F57" s="375"/>
      <c r="G57" s="375"/>
      <c r="H57" s="375"/>
      <c r="I57" s="375"/>
    </row>
    <row r="58" spans="1:10" ht="14.5" thickBot="1">
      <c r="A58" s="185"/>
      <c r="B58" s="382" t="s">
        <v>279</v>
      </c>
      <c r="C58" s="383"/>
      <c r="D58" s="383"/>
      <c r="E58" s="383"/>
      <c r="F58" s="383"/>
      <c r="G58" s="383"/>
      <c r="H58" s="383"/>
      <c r="I58" s="384"/>
    </row>
    <row r="59" spans="1:10" ht="13.5" thickBot="1">
      <c r="A59" s="180"/>
      <c r="B59" s="377" t="s">
        <v>180</v>
      </c>
      <c r="C59" s="378"/>
      <c r="D59" s="378"/>
      <c r="E59" s="378"/>
      <c r="F59" s="378"/>
      <c r="G59" s="378"/>
      <c r="H59" s="378"/>
      <c r="I59" s="379"/>
    </row>
    <row r="60" spans="1:10" ht="65">
      <c r="A60" s="181" t="s">
        <v>181</v>
      </c>
      <c r="B60" s="182" t="s">
        <v>182</v>
      </c>
      <c r="C60" s="183" t="s">
        <v>183</v>
      </c>
      <c r="D60" s="183" t="s">
        <v>184</v>
      </c>
      <c r="E60" s="183" t="s">
        <v>185</v>
      </c>
      <c r="F60" s="183" t="s">
        <v>186</v>
      </c>
      <c r="G60" s="184" t="s">
        <v>187</v>
      </c>
      <c r="H60" s="183" t="s">
        <v>280</v>
      </c>
      <c r="I60" s="183" t="s">
        <v>189</v>
      </c>
    </row>
    <row r="61" spans="1:10" ht="13">
      <c r="A61" s="185"/>
      <c r="B61" s="214" t="s">
        <v>79</v>
      </c>
      <c r="C61" s="202"/>
      <c r="D61" s="202"/>
      <c r="E61" s="202"/>
      <c r="F61" s="202"/>
      <c r="G61" s="202"/>
      <c r="H61" s="201"/>
      <c r="I61" s="201"/>
      <c r="J61" s="203"/>
    </row>
    <row r="62" spans="1:10" ht="13">
      <c r="A62" s="192">
        <v>197</v>
      </c>
      <c r="B62" s="209" t="s">
        <v>221</v>
      </c>
      <c r="C62" s="81">
        <v>456192832</v>
      </c>
      <c r="D62" s="81">
        <v>175046912</v>
      </c>
      <c r="E62" s="81">
        <v>11639931</v>
      </c>
      <c r="F62" s="81">
        <f t="shared" ref="F62:F73" si="7">C62-D62-E62</f>
        <v>269505989</v>
      </c>
      <c r="G62" s="81">
        <v>1187656</v>
      </c>
      <c r="H62" s="190">
        <f t="shared" ref="H62:H73" si="8">G62/C62</f>
        <v>2.6034078501259747E-3</v>
      </c>
      <c r="I62" s="190">
        <f t="shared" ref="I62:I75" si="9">G62/F62</f>
        <v>4.4067888969992423E-3</v>
      </c>
      <c r="J62" s="203"/>
    </row>
    <row r="63" spans="1:10" ht="13">
      <c r="A63" s="192">
        <v>63</v>
      </c>
      <c r="B63" s="213" t="s">
        <v>31</v>
      </c>
      <c r="C63" s="81">
        <v>377004651</v>
      </c>
      <c r="D63" s="81">
        <v>161864873</v>
      </c>
      <c r="E63" s="81">
        <v>104918138</v>
      </c>
      <c r="F63" s="81">
        <f t="shared" si="7"/>
        <v>110221640</v>
      </c>
      <c r="G63" s="81">
        <v>1383763</v>
      </c>
      <c r="H63" s="190">
        <f t="shared" si="8"/>
        <v>3.670413604526062E-3</v>
      </c>
      <c r="I63" s="190">
        <f t="shared" si="9"/>
        <v>1.2554367726700492E-2</v>
      </c>
      <c r="J63" s="203"/>
    </row>
    <row r="64" spans="1:10" ht="13">
      <c r="A64" s="191">
        <v>8</v>
      </c>
      <c r="B64" s="209" t="s">
        <v>97</v>
      </c>
      <c r="C64" s="81">
        <v>35638075</v>
      </c>
      <c r="D64" s="81">
        <v>16014077</v>
      </c>
      <c r="E64" s="81">
        <v>9873120</v>
      </c>
      <c r="F64" s="81">
        <f t="shared" si="7"/>
        <v>9750878</v>
      </c>
      <c r="G64" s="81">
        <v>298921</v>
      </c>
      <c r="H64" s="190">
        <f t="shared" si="8"/>
        <v>8.3876864841886094E-3</v>
      </c>
      <c r="I64" s="190">
        <f t="shared" si="9"/>
        <v>3.0655803508155881E-2</v>
      </c>
      <c r="J64" s="203"/>
    </row>
    <row r="65" spans="1:10" ht="13">
      <c r="A65" s="191">
        <v>208</v>
      </c>
      <c r="B65" s="209" t="s">
        <v>222</v>
      </c>
      <c r="C65" s="81">
        <v>745888157</v>
      </c>
      <c r="D65" s="81">
        <v>315480303</v>
      </c>
      <c r="E65" s="81">
        <v>171646822</v>
      </c>
      <c r="F65" s="81">
        <f t="shared" si="7"/>
        <v>258761032</v>
      </c>
      <c r="G65" s="81">
        <v>12966543</v>
      </c>
      <c r="H65" s="190">
        <f t="shared" si="8"/>
        <v>1.7384031209386797E-2</v>
      </c>
      <c r="I65" s="190">
        <f t="shared" si="9"/>
        <v>5.0110106996327022E-2</v>
      </c>
      <c r="J65" s="203"/>
    </row>
    <row r="66" spans="1:10" ht="13">
      <c r="A66" s="191">
        <v>152</v>
      </c>
      <c r="B66" s="213" t="s">
        <v>32</v>
      </c>
      <c r="C66" s="81">
        <v>181123561</v>
      </c>
      <c r="D66" s="81">
        <v>80908810</v>
      </c>
      <c r="E66" s="81">
        <v>54524928</v>
      </c>
      <c r="F66" s="81">
        <f t="shared" si="7"/>
        <v>45689823</v>
      </c>
      <c r="G66" s="81">
        <v>2209564</v>
      </c>
      <c r="H66" s="190">
        <f t="shared" si="8"/>
        <v>1.2199208031251109E-2</v>
      </c>
      <c r="I66" s="190">
        <f t="shared" si="9"/>
        <v>4.8360091042593881E-2</v>
      </c>
      <c r="J66" s="203"/>
    </row>
    <row r="67" spans="1:10" ht="13">
      <c r="A67" s="191">
        <v>173</v>
      </c>
      <c r="B67" s="209" t="s">
        <v>33</v>
      </c>
      <c r="C67" s="81">
        <v>33617299</v>
      </c>
      <c r="D67" s="81">
        <v>19037575</v>
      </c>
      <c r="E67" s="81">
        <v>6349569</v>
      </c>
      <c r="F67" s="81">
        <f t="shared" si="7"/>
        <v>8230155</v>
      </c>
      <c r="G67" s="81">
        <v>95921</v>
      </c>
      <c r="H67" s="190">
        <f t="shared" si="8"/>
        <v>2.85332263011374E-3</v>
      </c>
      <c r="I67" s="190">
        <f t="shared" si="9"/>
        <v>1.1654823025811787E-2</v>
      </c>
      <c r="J67" s="203"/>
    </row>
    <row r="68" spans="1:10" ht="13">
      <c r="A68" s="191">
        <v>79</v>
      </c>
      <c r="B68" s="209" t="s">
        <v>133</v>
      </c>
      <c r="C68" s="81">
        <v>32797644</v>
      </c>
      <c r="D68" s="81">
        <v>24283605</v>
      </c>
      <c r="E68" s="81">
        <v>491598</v>
      </c>
      <c r="F68" s="81">
        <f t="shared" si="7"/>
        <v>8022441</v>
      </c>
      <c r="G68" s="81">
        <v>96387</v>
      </c>
      <c r="H68" s="190">
        <f t="shared" si="8"/>
        <v>2.9388391434457912E-3</v>
      </c>
      <c r="I68" s="190">
        <f t="shared" si="9"/>
        <v>1.2014672342245958E-2</v>
      </c>
      <c r="J68" s="203"/>
    </row>
    <row r="69" spans="1:10" ht="13">
      <c r="A69" s="192">
        <v>26</v>
      </c>
      <c r="B69" s="209" t="s">
        <v>223</v>
      </c>
      <c r="C69" s="81">
        <v>675707379</v>
      </c>
      <c r="D69" s="81">
        <v>327522739</v>
      </c>
      <c r="E69" s="81">
        <v>177196117</v>
      </c>
      <c r="F69" s="81">
        <f t="shared" si="7"/>
        <v>170988523</v>
      </c>
      <c r="G69" s="81">
        <v>4958034</v>
      </c>
      <c r="H69" s="190">
        <f t="shared" si="8"/>
        <v>7.3375460355894675E-3</v>
      </c>
      <c r="I69" s="190">
        <f t="shared" si="9"/>
        <v>2.8996297020473124E-2</v>
      </c>
      <c r="J69" s="203"/>
    </row>
    <row r="70" spans="1:10" ht="13">
      <c r="A70" s="194">
        <v>170</v>
      </c>
      <c r="B70" s="209" t="s">
        <v>224</v>
      </c>
      <c r="C70" s="81">
        <v>1608840057</v>
      </c>
      <c r="D70" s="81">
        <v>655542318</v>
      </c>
      <c r="E70" s="81">
        <v>401330863</v>
      </c>
      <c r="F70" s="81">
        <f t="shared" si="7"/>
        <v>551966876</v>
      </c>
      <c r="G70" s="81">
        <v>15527029</v>
      </c>
      <c r="H70" s="190">
        <f t="shared" si="8"/>
        <v>9.6510706160270604E-3</v>
      </c>
      <c r="I70" s="190">
        <f t="shared" si="9"/>
        <v>2.8130363750305917E-2</v>
      </c>
      <c r="J70" s="203"/>
    </row>
    <row r="71" spans="1:10" ht="13">
      <c r="A71" s="191">
        <v>191</v>
      </c>
      <c r="B71" s="209" t="s">
        <v>225</v>
      </c>
      <c r="C71" s="81">
        <v>569816902</v>
      </c>
      <c r="D71" s="81">
        <v>282503015</v>
      </c>
      <c r="E71" s="81">
        <v>135516735</v>
      </c>
      <c r="F71" s="81">
        <f t="shared" si="7"/>
        <v>151797152</v>
      </c>
      <c r="G71" s="81">
        <v>10258251</v>
      </c>
      <c r="H71" s="190">
        <f t="shared" si="8"/>
        <v>1.8002714493014459E-2</v>
      </c>
      <c r="I71" s="190">
        <f t="shared" si="9"/>
        <v>6.7578678946493012E-2</v>
      </c>
      <c r="J71" s="203"/>
    </row>
    <row r="72" spans="1:10" ht="13">
      <c r="A72" s="188">
        <v>159</v>
      </c>
      <c r="B72" s="209" t="s">
        <v>226</v>
      </c>
      <c r="C72" s="81">
        <v>1604220493</v>
      </c>
      <c r="D72" s="81">
        <v>851833701</v>
      </c>
      <c r="E72" s="81">
        <v>279240243</v>
      </c>
      <c r="F72" s="81">
        <f t="shared" si="7"/>
        <v>473146549</v>
      </c>
      <c r="G72" s="81">
        <v>16773244</v>
      </c>
      <c r="H72" s="190">
        <f t="shared" si="8"/>
        <v>1.0455697376507707E-2</v>
      </c>
      <c r="I72" s="190">
        <f t="shared" si="9"/>
        <v>3.5450420246011347E-2</v>
      </c>
      <c r="J72" s="203"/>
    </row>
    <row r="73" spans="1:10" ht="13">
      <c r="A73" s="191">
        <v>96</v>
      </c>
      <c r="B73" s="213" t="s">
        <v>37</v>
      </c>
      <c r="C73" s="81">
        <v>27956366</v>
      </c>
      <c r="D73" s="81">
        <v>12431417</v>
      </c>
      <c r="E73" s="81">
        <v>5616423</v>
      </c>
      <c r="F73" s="81">
        <f t="shared" si="7"/>
        <v>9908526</v>
      </c>
      <c r="G73" s="81">
        <v>111829</v>
      </c>
      <c r="H73" s="190">
        <f t="shared" si="8"/>
        <v>4.000126482819691E-3</v>
      </c>
      <c r="I73" s="190">
        <f t="shared" si="9"/>
        <v>1.1286138826299693E-2</v>
      </c>
      <c r="J73" s="203"/>
    </row>
    <row r="74" spans="1:10" ht="13">
      <c r="A74" s="191">
        <v>186</v>
      </c>
      <c r="B74" s="209" t="s">
        <v>171</v>
      </c>
      <c r="C74" s="81">
        <v>57982978</v>
      </c>
      <c r="D74" s="81">
        <v>19623200</v>
      </c>
      <c r="E74" s="81">
        <v>17657619</v>
      </c>
      <c r="F74" s="81">
        <f>C74-D74-E74</f>
        <v>20702159</v>
      </c>
      <c r="G74" s="81">
        <v>485792</v>
      </c>
      <c r="H74" s="190">
        <f>G74/C74</f>
        <v>8.3781829901872235E-3</v>
      </c>
      <c r="I74" s="190">
        <f t="shared" si="9"/>
        <v>2.346576509242345E-2</v>
      </c>
      <c r="J74" s="203"/>
    </row>
    <row r="75" spans="1:10" ht="13">
      <c r="A75" s="192">
        <v>56</v>
      </c>
      <c r="B75" s="209" t="s">
        <v>100</v>
      </c>
      <c r="C75" s="81">
        <v>24684025</v>
      </c>
      <c r="D75" s="81">
        <v>13192032</v>
      </c>
      <c r="E75" s="81">
        <v>472326</v>
      </c>
      <c r="F75" s="81">
        <f>C75-D75-E75</f>
        <v>11019667</v>
      </c>
      <c r="G75" s="81">
        <v>376337</v>
      </c>
      <c r="H75" s="190">
        <f t="shared" ref="H75" si="10">G75/C75</f>
        <v>1.524617642382067E-2</v>
      </c>
      <c r="I75" s="190">
        <f t="shared" si="9"/>
        <v>3.4151394955945581E-2</v>
      </c>
      <c r="J75" s="203"/>
    </row>
    <row r="76" spans="1:10" ht="13">
      <c r="A76" s="192"/>
      <c r="B76" s="215"/>
      <c r="C76" s="196"/>
      <c r="D76" s="196"/>
      <c r="E76" s="196"/>
      <c r="F76" s="196"/>
      <c r="G76" s="196"/>
      <c r="H76" s="197"/>
      <c r="I76" s="197"/>
    </row>
    <row r="77" spans="1:10" ht="13">
      <c r="A77" s="192"/>
      <c r="B77" s="216" t="s">
        <v>38</v>
      </c>
      <c r="C77" s="199">
        <f>SUM(C62:C75)</f>
        <v>6431470419</v>
      </c>
      <c r="D77" s="199">
        <f>SUM(D62:D75)</f>
        <v>2955284577</v>
      </c>
      <c r="E77" s="199">
        <f>SUM(E62:E75)</f>
        <v>1376474432</v>
      </c>
      <c r="F77" s="199">
        <f>SUM(F62:F76)</f>
        <v>2099711410</v>
      </c>
      <c r="G77" s="199">
        <f>SUM(G62:G75)</f>
        <v>66729271</v>
      </c>
      <c r="H77" s="200">
        <f>G77/C77</f>
        <v>1.0375429979879381E-2</v>
      </c>
      <c r="I77" s="200">
        <f>G77/F77</f>
        <v>3.1780210690953957E-2</v>
      </c>
    </row>
    <row r="78" spans="1:10" ht="13">
      <c r="A78" s="217"/>
      <c r="B78" s="218"/>
      <c r="C78" s="219"/>
      <c r="D78" s="219"/>
      <c r="E78" s="219"/>
      <c r="F78" s="219"/>
      <c r="G78" s="219"/>
      <c r="H78" s="218"/>
      <c r="I78" s="218"/>
    </row>
    <row r="79" spans="1:10" ht="13">
      <c r="A79" s="192"/>
      <c r="B79" s="214" t="s">
        <v>68</v>
      </c>
      <c r="C79" s="202"/>
      <c r="D79" s="202"/>
      <c r="E79" s="202"/>
      <c r="F79" s="202"/>
      <c r="G79" s="202"/>
      <c r="H79" s="201"/>
      <c r="I79" s="201"/>
      <c r="J79" s="203"/>
    </row>
    <row r="80" spans="1:10" ht="13">
      <c r="A80" s="192">
        <v>915</v>
      </c>
      <c r="B80" s="220" t="s">
        <v>227</v>
      </c>
      <c r="C80" s="81">
        <v>34252756</v>
      </c>
      <c r="D80" s="81">
        <v>6103052</v>
      </c>
      <c r="E80" s="81">
        <v>20168631</v>
      </c>
      <c r="F80" s="81">
        <f>C80-D80-E80</f>
        <v>7981073</v>
      </c>
      <c r="G80" s="81">
        <v>173932</v>
      </c>
      <c r="H80" s="190">
        <f t="shared" ref="H80:H100" si="11">G80/C80</f>
        <v>5.077897965349124E-3</v>
      </c>
      <c r="I80" s="190">
        <f t="shared" ref="I80:I100" si="12">G80/F80</f>
        <v>2.1793059655011299E-2</v>
      </c>
      <c r="J80" s="203"/>
    </row>
    <row r="81" spans="1:10" ht="13">
      <c r="A81" s="192">
        <v>22</v>
      </c>
      <c r="B81" s="220" t="s">
        <v>228</v>
      </c>
      <c r="C81" s="81">
        <v>233108574</v>
      </c>
      <c r="D81" s="81">
        <v>88010801</v>
      </c>
      <c r="E81" s="81">
        <v>50550607</v>
      </c>
      <c r="F81" s="81">
        <f t="shared" ref="F81:F100" si="13">C81-D81-E81</f>
        <v>94547166</v>
      </c>
      <c r="G81" s="81">
        <v>3847632</v>
      </c>
      <c r="H81" s="190">
        <f t="shared" si="11"/>
        <v>1.650575066363711E-2</v>
      </c>
      <c r="I81" s="190">
        <f t="shared" si="12"/>
        <v>4.0695371027831759E-2</v>
      </c>
      <c r="J81" s="203"/>
    </row>
    <row r="82" spans="1:10" ht="13">
      <c r="A82" s="192">
        <v>158</v>
      </c>
      <c r="B82" s="220" t="s">
        <v>102</v>
      </c>
      <c r="C82" s="81">
        <v>16879692</v>
      </c>
      <c r="D82" s="81">
        <v>9272022</v>
      </c>
      <c r="E82" s="81">
        <v>2190212</v>
      </c>
      <c r="F82" s="81">
        <f t="shared" si="13"/>
        <v>5417458</v>
      </c>
      <c r="G82" s="81">
        <v>204078</v>
      </c>
      <c r="H82" s="190">
        <f t="shared" si="11"/>
        <v>1.2090149512206739E-2</v>
      </c>
      <c r="I82" s="190">
        <f t="shared" si="12"/>
        <v>3.7670435100742819E-2</v>
      </c>
      <c r="J82" s="203"/>
    </row>
    <row r="83" spans="1:10" ht="13">
      <c r="A83" s="192">
        <v>199</v>
      </c>
      <c r="B83" s="220" t="s">
        <v>229</v>
      </c>
      <c r="C83" s="103">
        <v>100630801</v>
      </c>
      <c r="D83" s="104">
        <v>18525363</v>
      </c>
      <c r="E83" s="104">
        <v>57470351</v>
      </c>
      <c r="F83" s="81">
        <f t="shared" si="13"/>
        <v>24635087</v>
      </c>
      <c r="G83" s="81">
        <v>561969</v>
      </c>
      <c r="H83" s="190">
        <f t="shared" si="11"/>
        <v>5.5844631506013747E-3</v>
      </c>
      <c r="I83" s="190">
        <f t="shared" si="12"/>
        <v>2.2811731900926512E-2</v>
      </c>
      <c r="J83" s="203"/>
    </row>
    <row r="84" spans="1:10" ht="13">
      <c r="A84" s="192">
        <v>102</v>
      </c>
      <c r="B84" s="220" t="s">
        <v>230</v>
      </c>
      <c r="C84" s="81">
        <v>575960865</v>
      </c>
      <c r="D84" s="81">
        <v>261675642</v>
      </c>
      <c r="E84" s="81">
        <v>138683455</v>
      </c>
      <c r="F84" s="81">
        <f t="shared" si="13"/>
        <v>175601768</v>
      </c>
      <c r="G84" s="81">
        <v>1374246</v>
      </c>
      <c r="H84" s="190">
        <f t="shared" si="11"/>
        <v>2.3860058617003431E-3</v>
      </c>
      <c r="I84" s="190">
        <f t="shared" si="12"/>
        <v>7.8259234838683397E-3</v>
      </c>
      <c r="J84" s="203"/>
    </row>
    <row r="85" spans="1:10" ht="13">
      <c r="A85" s="192">
        <v>45</v>
      </c>
      <c r="B85" s="221" t="s">
        <v>40</v>
      </c>
      <c r="C85" s="81">
        <v>19477007</v>
      </c>
      <c r="D85" s="81">
        <v>7915241</v>
      </c>
      <c r="E85" s="81">
        <v>6125736</v>
      </c>
      <c r="F85" s="81">
        <f t="shared" si="13"/>
        <v>5436030</v>
      </c>
      <c r="G85" s="81">
        <v>57605</v>
      </c>
      <c r="H85" s="190">
        <f t="shared" si="11"/>
        <v>2.9575899418221702E-3</v>
      </c>
      <c r="I85" s="190">
        <f t="shared" si="12"/>
        <v>1.0596887802311614E-2</v>
      </c>
      <c r="J85" s="203"/>
    </row>
    <row r="86" spans="1:10" ht="13">
      <c r="A86" s="192">
        <v>168</v>
      </c>
      <c r="B86" s="220" t="s">
        <v>283</v>
      </c>
      <c r="C86" s="81">
        <v>659632746</v>
      </c>
      <c r="D86" s="81">
        <v>359905146</v>
      </c>
      <c r="E86" s="81">
        <v>121505993</v>
      </c>
      <c r="F86" s="81">
        <f t="shared" si="13"/>
        <v>178221607</v>
      </c>
      <c r="G86" s="81">
        <v>5302615</v>
      </c>
      <c r="H86" s="190">
        <f t="shared" si="11"/>
        <v>8.0387382708862667E-3</v>
      </c>
      <c r="I86" s="190">
        <f t="shared" si="12"/>
        <v>2.9752930013699181E-2</v>
      </c>
      <c r="J86" s="203"/>
    </row>
    <row r="87" spans="1:10" ht="13">
      <c r="A87" s="192">
        <v>205</v>
      </c>
      <c r="B87" s="222" t="s">
        <v>232</v>
      </c>
      <c r="C87" s="109" t="s">
        <v>169</v>
      </c>
      <c r="D87" s="109"/>
      <c r="E87" s="109"/>
      <c r="F87" s="207">
        <f t="shared" si="13"/>
        <v>0</v>
      </c>
      <c r="G87" s="207"/>
      <c r="H87" s="208"/>
      <c r="I87" s="208"/>
      <c r="J87" s="203"/>
    </row>
    <row r="88" spans="1:10" ht="13">
      <c r="A88" s="192">
        <v>150</v>
      </c>
      <c r="B88" s="220" t="s">
        <v>41</v>
      </c>
      <c r="C88" s="81">
        <v>34226660</v>
      </c>
      <c r="D88" s="81">
        <v>12261245</v>
      </c>
      <c r="E88" s="81">
        <v>10292945</v>
      </c>
      <c r="F88" s="81">
        <f>C88-D88-E88</f>
        <v>11672470</v>
      </c>
      <c r="G88" s="81">
        <v>162685</v>
      </c>
      <c r="H88" s="190">
        <f t="shared" si="11"/>
        <v>4.7531660991753212E-3</v>
      </c>
      <c r="I88" s="190">
        <f t="shared" si="12"/>
        <v>1.3937495662871698E-2</v>
      </c>
      <c r="J88" s="203"/>
    </row>
    <row r="89" spans="1:10" ht="13">
      <c r="A89" s="192">
        <v>140</v>
      </c>
      <c r="B89" s="221" t="s">
        <v>119</v>
      </c>
      <c r="C89" s="81">
        <v>119500425</v>
      </c>
      <c r="D89" s="81">
        <v>41358400</v>
      </c>
      <c r="E89" s="81">
        <v>19102603</v>
      </c>
      <c r="F89" s="81">
        <f t="shared" si="13"/>
        <v>59039422</v>
      </c>
      <c r="G89" s="81">
        <v>638704</v>
      </c>
      <c r="H89" s="190">
        <f t="shared" si="11"/>
        <v>5.3447843386331051E-3</v>
      </c>
      <c r="I89" s="190">
        <f t="shared" si="12"/>
        <v>1.081826309207431E-2</v>
      </c>
      <c r="J89" s="203"/>
    </row>
    <row r="90" spans="1:10" ht="13">
      <c r="A90" s="192">
        <v>165</v>
      </c>
      <c r="B90" s="220" t="s">
        <v>44</v>
      </c>
      <c r="C90" s="81">
        <v>42956753</v>
      </c>
      <c r="D90" s="81">
        <v>16548757</v>
      </c>
      <c r="E90" s="81">
        <v>9670359</v>
      </c>
      <c r="F90" s="81">
        <f t="shared" si="13"/>
        <v>16737637</v>
      </c>
      <c r="G90" s="81">
        <v>376248</v>
      </c>
      <c r="H90" s="190">
        <f t="shared" si="11"/>
        <v>8.7587625628966874E-3</v>
      </c>
      <c r="I90" s="190">
        <f t="shared" si="12"/>
        <v>2.2479158796429866E-2</v>
      </c>
      <c r="J90" s="203"/>
    </row>
    <row r="91" spans="1:10" ht="13">
      <c r="A91" s="192">
        <v>147</v>
      </c>
      <c r="B91" s="221" t="s">
        <v>47</v>
      </c>
      <c r="C91" s="81">
        <v>66943002</v>
      </c>
      <c r="D91" s="81">
        <v>28559460</v>
      </c>
      <c r="E91" s="81">
        <v>20408544</v>
      </c>
      <c r="F91" s="81">
        <f t="shared" si="13"/>
        <v>17974998</v>
      </c>
      <c r="G91" s="81">
        <v>742731</v>
      </c>
      <c r="H91" s="190">
        <f t="shared" si="11"/>
        <v>1.1094975991665267E-2</v>
      </c>
      <c r="I91" s="190">
        <f t="shared" si="12"/>
        <v>4.1320227128815258E-2</v>
      </c>
      <c r="J91" s="203"/>
    </row>
    <row r="92" spans="1:10" ht="13">
      <c r="A92" s="192">
        <v>107</v>
      </c>
      <c r="B92" s="221" t="s">
        <v>48</v>
      </c>
      <c r="C92" s="81">
        <v>37526542</v>
      </c>
      <c r="D92" s="81">
        <v>16836065</v>
      </c>
      <c r="E92" s="81">
        <v>11279723</v>
      </c>
      <c r="F92" s="81">
        <f t="shared" si="13"/>
        <v>9410754</v>
      </c>
      <c r="G92" s="81">
        <v>298083</v>
      </c>
      <c r="H92" s="190">
        <f t="shared" si="11"/>
        <v>7.9432578679911412E-3</v>
      </c>
      <c r="I92" s="190">
        <f t="shared" si="12"/>
        <v>3.1674720219017523E-2</v>
      </c>
      <c r="J92" s="203"/>
    </row>
    <row r="93" spans="1:10" ht="13">
      <c r="A93" s="223">
        <v>46</v>
      </c>
      <c r="B93" s="224" t="s">
        <v>172</v>
      </c>
      <c r="C93" s="103">
        <v>91280329</v>
      </c>
      <c r="D93" s="104">
        <v>28251241</v>
      </c>
      <c r="E93" s="104">
        <v>29432965</v>
      </c>
      <c r="F93" s="81">
        <f t="shared" si="13"/>
        <v>33596123</v>
      </c>
      <c r="G93" s="81">
        <v>1391827</v>
      </c>
      <c r="H93" s="190">
        <f t="shared" si="11"/>
        <v>1.5247830668971406E-2</v>
      </c>
      <c r="I93" s="190">
        <f t="shared" si="12"/>
        <v>4.1428202891149075E-2</v>
      </c>
    </row>
    <row r="94" spans="1:10" ht="13">
      <c r="A94" s="192">
        <v>161</v>
      </c>
      <c r="B94" s="220" t="s">
        <v>233</v>
      </c>
      <c r="C94" s="81">
        <v>1433385271</v>
      </c>
      <c r="D94" s="81">
        <v>573018800</v>
      </c>
      <c r="E94" s="81">
        <v>323485049</v>
      </c>
      <c r="F94" s="81">
        <f t="shared" si="13"/>
        <v>536881422</v>
      </c>
      <c r="G94" s="81">
        <v>14547155</v>
      </c>
      <c r="H94" s="190">
        <f t="shared" si="11"/>
        <v>1.0148810158940164E-2</v>
      </c>
      <c r="I94" s="190">
        <f t="shared" si="12"/>
        <v>2.7095657260422023E-2</v>
      </c>
    </row>
    <row r="95" spans="1:10" ht="13">
      <c r="A95" s="192">
        <v>129</v>
      </c>
      <c r="B95" s="225" t="s">
        <v>50</v>
      </c>
      <c r="C95" s="109" t="s">
        <v>169</v>
      </c>
      <c r="D95" s="112"/>
      <c r="E95" s="112"/>
      <c r="F95" s="207">
        <f t="shared" si="13"/>
        <v>0</v>
      </c>
      <c r="G95" s="207"/>
      <c r="H95" s="208"/>
      <c r="I95" s="208"/>
    </row>
    <row r="96" spans="1:10" ht="13">
      <c r="A96" s="192">
        <v>78</v>
      </c>
      <c r="B96" s="221" t="s">
        <v>51</v>
      </c>
      <c r="C96" s="81">
        <v>186248139</v>
      </c>
      <c r="D96" s="81">
        <v>56129769</v>
      </c>
      <c r="E96" s="81">
        <v>11370476</v>
      </c>
      <c r="F96" s="81">
        <f t="shared" si="13"/>
        <v>118747894</v>
      </c>
      <c r="G96" s="81">
        <v>3081965</v>
      </c>
      <c r="H96" s="190">
        <f t="shared" si="11"/>
        <v>1.6547628430263132E-2</v>
      </c>
      <c r="I96" s="190">
        <f t="shared" si="12"/>
        <v>2.5953849758379714E-2</v>
      </c>
    </row>
    <row r="97" spans="1:9" ht="13">
      <c r="A97" s="192">
        <v>198</v>
      </c>
      <c r="B97" s="222" t="s">
        <v>52</v>
      </c>
      <c r="C97" s="109" t="s">
        <v>169</v>
      </c>
      <c r="D97" s="109"/>
      <c r="E97" s="109"/>
      <c r="F97" s="207">
        <f t="shared" si="13"/>
        <v>0</v>
      </c>
      <c r="G97" s="207"/>
      <c r="H97" s="208"/>
      <c r="I97" s="208"/>
    </row>
    <row r="98" spans="1:9" ht="13">
      <c r="A98" s="192">
        <v>23</v>
      </c>
      <c r="B98" s="221" t="s">
        <v>173</v>
      </c>
      <c r="C98" s="81">
        <v>19694182</v>
      </c>
      <c r="D98" s="81">
        <v>6573174</v>
      </c>
      <c r="E98" s="81">
        <v>1598572</v>
      </c>
      <c r="F98" s="81">
        <f t="shared" si="13"/>
        <v>11522436</v>
      </c>
      <c r="G98" s="81">
        <v>363876</v>
      </c>
      <c r="H98" s="190">
        <f t="shared" si="11"/>
        <v>1.8476319554678634E-2</v>
      </c>
      <c r="I98" s="190">
        <f t="shared" si="12"/>
        <v>3.1579780525576362E-2</v>
      </c>
    </row>
    <row r="99" spans="1:9" ht="13">
      <c r="A99" s="192">
        <v>39</v>
      </c>
      <c r="B99" s="220" t="s">
        <v>234</v>
      </c>
      <c r="C99" s="81">
        <v>489223045</v>
      </c>
      <c r="D99" s="81">
        <v>191453319</v>
      </c>
      <c r="E99" s="81">
        <v>118914861</v>
      </c>
      <c r="F99" s="81">
        <f t="shared" si="13"/>
        <v>178854865</v>
      </c>
      <c r="G99" s="81">
        <v>3018675</v>
      </c>
      <c r="H99" s="190">
        <f t="shared" si="11"/>
        <v>6.1703450621382726E-3</v>
      </c>
      <c r="I99" s="190">
        <f t="shared" si="12"/>
        <v>1.6877790827775359E-2</v>
      </c>
    </row>
    <row r="100" spans="1:9" ht="13">
      <c r="A100" s="192">
        <v>58</v>
      </c>
      <c r="B100" s="221" t="s">
        <v>53</v>
      </c>
      <c r="C100" s="81">
        <v>939156729</v>
      </c>
      <c r="D100" s="81">
        <v>403809128</v>
      </c>
      <c r="E100" s="81">
        <v>250508938</v>
      </c>
      <c r="F100" s="81">
        <f t="shared" si="13"/>
        <v>284838663</v>
      </c>
      <c r="G100" s="81">
        <v>7466519</v>
      </c>
      <c r="H100" s="190">
        <f t="shared" si="11"/>
        <v>7.9502374517938425E-3</v>
      </c>
      <c r="I100" s="190">
        <f t="shared" si="12"/>
        <v>2.6213151407749727E-2</v>
      </c>
    </row>
    <row r="101" spans="1:9" ht="13">
      <c r="A101" s="192"/>
      <c r="B101" s="215"/>
      <c r="C101" s="196"/>
      <c r="D101" s="196"/>
      <c r="E101" s="196"/>
      <c r="F101" s="196"/>
      <c r="G101" s="196"/>
      <c r="H101" s="197"/>
      <c r="I101" s="197"/>
    </row>
    <row r="102" spans="1:9" ht="13">
      <c r="A102" s="192"/>
      <c r="B102" s="216" t="s">
        <v>54</v>
      </c>
      <c r="C102" s="199">
        <f>SUM(C80:C100)</f>
        <v>5100083518</v>
      </c>
      <c r="D102" s="199">
        <f>SUM(D80:D100)</f>
        <v>2126206625</v>
      </c>
      <c r="E102" s="199">
        <f>SUM(E80:E100)</f>
        <v>1202760020</v>
      </c>
      <c r="F102" s="199">
        <f>SUM(F80:F100)</f>
        <v>1771116873</v>
      </c>
      <c r="G102" s="199">
        <f>SUM(G80:G100)</f>
        <v>43610545</v>
      </c>
      <c r="H102" s="200">
        <f>G102/C102</f>
        <v>8.5509472239195597E-3</v>
      </c>
      <c r="I102" s="200">
        <f>G102/F102</f>
        <v>2.4623188714887254E-2</v>
      </c>
    </row>
    <row r="103" spans="1:9" ht="13">
      <c r="A103" s="373"/>
      <c r="B103" s="381"/>
      <c r="C103" s="381"/>
      <c r="D103" s="381"/>
      <c r="E103" s="381"/>
      <c r="F103" s="381"/>
      <c r="G103" s="381"/>
      <c r="H103" s="381"/>
      <c r="I103" s="381"/>
    </row>
    <row r="104" spans="1:9" ht="14">
      <c r="A104" s="373" t="s">
        <v>0</v>
      </c>
      <c r="B104" s="375" t="s">
        <v>178</v>
      </c>
      <c r="C104" s="375"/>
      <c r="D104" s="375"/>
      <c r="E104" s="375"/>
      <c r="F104" s="375"/>
      <c r="G104" s="375"/>
      <c r="H104" s="375"/>
      <c r="I104" s="375"/>
    </row>
    <row r="105" spans="1:9" ht="14.5" thickBot="1">
      <c r="A105" s="185"/>
      <c r="B105" s="376" t="s">
        <v>279</v>
      </c>
      <c r="C105" s="376"/>
      <c r="D105" s="376"/>
      <c r="E105" s="376"/>
      <c r="F105" s="376"/>
      <c r="G105" s="376"/>
      <c r="H105" s="376"/>
      <c r="I105" s="376"/>
    </row>
    <row r="106" spans="1:9" ht="13.5" thickBot="1">
      <c r="A106" s="180"/>
      <c r="B106" s="377" t="s">
        <v>180</v>
      </c>
      <c r="C106" s="378"/>
      <c r="D106" s="378"/>
      <c r="E106" s="378"/>
      <c r="F106" s="378"/>
      <c r="G106" s="378"/>
      <c r="H106" s="378"/>
      <c r="I106" s="379"/>
    </row>
    <row r="107" spans="1:9" ht="65">
      <c r="A107" s="181" t="s">
        <v>181</v>
      </c>
      <c r="B107" s="182" t="s">
        <v>182</v>
      </c>
      <c r="C107" s="183" t="s">
        <v>183</v>
      </c>
      <c r="D107" s="183" t="s">
        <v>184</v>
      </c>
      <c r="E107" s="183" t="s">
        <v>185</v>
      </c>
      <c r="F107" s="183" t="s">
        <v>186</v>
      </c>
      <c r="G107" s="184" t="s">
        <v>187</v>
      </c>
      <c r="H107" s="183" t="s">
        <v>280</v>
      </c>
      <c r="I107" s="183" t="s">
        <v>189</v>
      </c>
    </row>
    <row r="108" spans="1:9" ht="13">
      <c r="A108" s="185"/>
      <c r="B108" s="204" t="s">
        <v>147</v>
      </c>
      <c r="C108" s="202"/>
      <c r="D108" s="202"/>
      <c r="E108" s="202"/>
      <c r="F108" s="202"/>
      <c r="G108" s="202"/>
      <c r="H108" s="201"/>
      <c r="I108" s="201"/>
    </row>
    <row r="109" spans="1:9" ht="13">
      <c r="A109" s="226">
        <v>43</v>
      </c>
      <c r="B109" s="227" t="s">
        <v>284</v>
      </c>
      <c r="C109" s="81">
        <v>146145896</v>
      </c>
      <c r="D109" s="81">
        <v>57432415</v>
      </c>
      <c r="E109" s="81">
        <v>32272011</v>
      </c>
      <c r="F109" s="81">
        <f>C109-D109-E109</f>
        <v>56441470</v>
      </c>
      <c r="G109" s="81">
        <v>2306608</v>
      </c>
      <c r="H109" s="190">
        <f>G109/C109</f>
        <v>1.5782913260869124E-2</v>
      </c>
      <c r="I109" s="190">
        <f>G109/F109</f>
        <v>4.0867255937876885E-2</v>
      </c>
    </row>
    <row r="110" spans="1:9" ht="13">
      <c r="A110" s="226">
        <v>37</v>
      </c>
      <c r="B110" s="220" t="s">
        <v>236</v>
      </c>
      <c r="C110" s="103">
        <v>1167493910</v>
      </c>
      <c r="D110" s="104">
        <v>579593059</v>
      </c>
      <c r="E110" s="104">
        <v>260050939</v>
      </c>
      <c r="F110" s="81">
        <f t="shared" ref="F110:F129" si="14">C110-D110-E110</f>
        <v>327849912</v>
      </c>
      <c r="G110" s="81">
        <v>2361694</v>
      </c>
      <c r="H110" s="190">
        <f t="shared" ref="H110:H128" si="15">G110/C110</f>
        <v>2.022874791698057E-3</v>
      </c>
      <c r="I110" s="190">
        <f t="shared" ref="I110:I128" si="16">G110/F110</f>
        <v>7.2035828394549032E-3</v>
      </c>
    </row>
    <row r="111" spans="1:9" ht="13">
      <c r="A111" s="226">
        <v>180</v>
      </c>
      <c r="B111" s="220" t="s">
        <v>237</v>
      </c>
      <c r="C111" s="81">
        <v>509116270</v>
      </c>
      <c r="D111" s="81">
        <v>228012615</v>
      </c>
      <c r="E111" s="81">
        <v>112887090</v>
      </c>
      <c r="F111" s="81">
        <f t="shared" si="14"/>
        <v>168216565</v>
      </c>
      <c r="G111" s="81">
        <v>2069346</v>
      </c>
      <c r="H111" s="190">
        <f t="shared" si="15"/>
        <v>4.0645843040922657E-3</v>
      </c>
      <c r="I111" s="190">
        <f t="shared" si="16"/>
        <v>1.2301677899557632E-2</v>
      </c>
    </row>
    <row r="112" spans="1:9" ht="13">
      <c r="A112" s="226">
        <v>141</v>
      </c>
      <c r="B112" s="228" t="s">
        <v>55</v>
      </c>
      <c r="C112" s="229">
        <v>14661464</v>
      </c>
      <c r="D112" s="101">
        <v>6091612</v>
      </c>
      <c r="E112" s="101">
        <v>2587373</v>
      </c>
      <c r="F112" s="81">
        <f t="shared" si="14"/>
        <v>5982479</v>
      </c>
      <c r="G112" s="81">
        <v>44389</v>
      </c>
      <c r="H112" s="190">
        <f t="shared" si="15"/>
        <v>3.0275966983924663E-3</v>
      </c>
      <c r="I112" s="190">
        <f t="shared" si="16"/>
        <v>7.419833818054355E-3</v>
      </c>
    </row>
    <row r="113" spans="1:9" ht="13">
      <c r="A113" s="226">
        <v>111</v>
      </c>
      <c r="B113" s="220" t="s">
        <v>105</v>
      </c>
      <c r="C113" s="81">
        <v>10600417</v>
      </c>
      <c r="D113" s="81">
        <v>3980772</v>
      </c>
      <c r="E113" s="81">
        <v>1587868</v>
      </c>
      <c r="F113" s="81">
        <f t="shared" si="14"/>
        <v>5031777</v>
      </c>
      <c r="G113" s="81">
        <v>26008</v>
      </c>
      <c r="H113" s="190">
        <f t="shared" si="15"/>
        <v>2.4534883863531029E-3</v>
      </c>
      <c r="I113" s="190">
        <f t="shared" si="16"/>
        <v>5.1687505229265924E-3</v>
      </c>
    </row>
    <row r="114" spans="1:9" ht="13">
      <c r="A114" s="230">
        <v>167</v>
      </c>
      <c r="B114" s="225" t="s">
        <v>56</v>
      </c>
      <c r="C114" s="109" t="s">
        <v>169</v>
      </c>
      <c r="D114" s="112"/>
      <c r="E114" s="112"/>
      <c r="F114" s="207">
        <f t="shared" si="14"/>
        <v>0</v>
      </c>
      <c r="G114" s="207"/>
      <c r="H114" s="208"/>
      <c r="I114" s="208"/>
    </row>
    <row r="115" spans="1:9" ht="13">
      <c r="A115" s="226">
        <v>82</v>
      </c>
      <c r="B115" s="222" t="s">
        <v>57</v>
      </c>
      <c r="C115" s="109" t="s">
        <v>169</v>
      </c>
      <c r="D115" s="207"/>
      <c r="E115" s="207"/>
      <c r="F115" s="207">
        <f t="shared" si="14"/>
        <v>0</v>
      </c>
      <c r="G115" s="207"/>
      <c r="H115" s="208"/>
      <c r="I115" s="208"/>
    </row>
    <row r="116" spans="1:9" ht="13">
      <c r="A116" s="226">
        <v>137</v>
      </c>
      <c r="B116" s="220" t="s">
        <v>106</v>
      </c>
      <c r="C116" s="103">
        <v>19263993</v>
      </c>
      <c r="D116" s="104">
        <v>10190286</v>
      </c>
      <c r="E116" s="104">
        <v>4041689</v>
      </c>
      <c r="F116" s="81">
        <f t="shared" si="14"/>
        <v>5032018</v>
      </c>
      <c r="G116" s="81">
        <v>200103</v>
      </c>
      <c r="H116" s="190">
        <f t="shared" si="15"/>
        <v>1.0387410335956828E-2</v>
      </c>
      <c r="I116" s="190">
        <f t="shared" si="16"/>
        <v>3.9765954732276391E-2</v>
      </c>
    </row>
    <row r="117" spans="1:9" ht="13">
      <c r="A117" s="226">
        <v>21</v>
      </c>
      <c r="B117" s="212" t="s">
        <v>58</v>
      </c>
      <c r="C117" s="103">
        <v>41779985</v>
      </c>
      <c r="D117" s="104">
        <v>17279144</v>
      </c>
      <c r="E117" s="104">
        <v>13141722</v>
      </c>
      <c r="F117" s="81">
        <f t="shared" si="14"/>
        <v>11359119</v>
      </c>
      <c r="G117" s="81">
        <v>431044</v>
      </c>
      <c r="H117" s="190">
        <f t="shared" si="15"/>
        <v>1.0316997480970853E-2</v>
      </c>
      <c r="I117" s="190">
        <f t="shared" si="16"/>
        <v>3.7946956977913518E-2</v>
      </c>
    </row>
    <row r="118" spans="1:9" ht="13">
      <c r="A118" s="226">
        <v>80</v>
      </c>
      <c r="B118" s="221" t="s">
        <v>59</v>
      </c>
      <c r="C118" s="103">
        <v>5510518</v>
      </c>
      <c r="D118" s="104">
        <v>1134898</v>
      </c>
      <c r="E118" s="104">
        <v>1655237</v>
      </c>
      <c r="F118" s="81">
        <f t="shared" si="14"/>
        <v>2720383</v>
      </c>
      <c r="G118" s="81">
        <v>26613</v>
      </c>
      <c r="H118" s="190">
        <f t="shared" si="15"/>
        <v>4.8294915287455734E-3</v>
      </c>
      <c r="I118" s="190">
        <f t="shared" si="16"/>
        <v>9.7828136699869093E-3</v>
      </c>
    </row>
    <row r="119" spans="1:9" ht="13">
      <c r="A119" s="226">
        <v>125</v>
      </c>
      <c r="B119" s="225" t="s">
        <v>60</v>
      </c>
      <c r="C119" s="109" t="s">
        <v>169</v>
      </c>
      <c r="D119" s="109"/>
      <c r="E119" s="109"/>
      <c r="F119" s="207">
        <f t="shared" si="14"/>
        <v>0</v>
      </c>
      <c r="G119" s="207"/>
      <c r="H119" s="208"/>
      <c r="I119" s="208"/>
    </row>
    <row r="120" spans="1:9" ht="13">
      <c r="A120" s="230">
        <v>139</v>
      </c>
      <c r="B120" s="220" t="s">
        <v>238</v>
      </c>
      <c r="C120" s="81">
        <v>626691910</v>
      </c>
      <c r="D120" s="81">
        <v>273588615</v>
      </c>
      <c r="E120" s="81">
        <v>170435568</v>
      </c>
      <c r="F120" s="81">
        <f t="shared" si="14"/>
        <v>182667727</v>
      </c>
      <c r="G120" s="81">
        <v>9471514</v>
      </c>
      <c r="H120" s="190">
        <f t="shared" si="15"/>
        <v>1.511350928401166E-2</v>
      </c>
      <c r="I120" s="190">
        <f t="shared" si="16"/>
        <v>5.1851053032482303E-2</v>
      </c>
    </row>
    <row r="121" spans="1:9" ht="13">
      <c r="A121" s="230">
        <v>193</v>
      </c>
      <c r="B121" s="220" t="s">
        <v>239</v>
      </c>
      <c r="C121" s="81">
        <v>99762218</v>
      </c>
      <c r="D121" s="81">
        <v>48013172</v>
      </c>
      <c r="E121" s="81">
        <v>24124597</v>
      </c>
      <c r="F121" s="81">
        <f t="shared" si="14"/>
        <v>27624449</v>
      </c>
      <c r="G121" s="81">
        <v>1581675</v>
      </c>
      <c r="H121" s="190">
        <f t="shared" si="15"/>
        <v>1.5854449025982962E-2</v>
      </c>
      <c r="I121" s="190">
        <f t="shared" si="16"/>
        <v>5.7256345637880415E-2</v>
      </c>
    </row>
    <row r="122" spans="1:9" ht="13">
      <c r="A122" s="226">
        <v>162</v>
      </c>
      <c r="B122" s="220" t="s">
        <v>240</v>
      </c>
      <c r="C122" s="81">
        <v>2255877755</v>
      </c>
      <c r="D122" s="81">
        <v>933228736</v>
      </c>
      <c r="E122" s="81">
        <v>573059032</v>
      </c>
      <c r="F122" s="81">
        <f t="shared" si="14"/>
        <v>749589987</v>
      </c>
      <c r="G122" s="81">
        <v>24730105</v>
      </c>
      <c r="H122" s="190">
        <f t="shared" si="15"/>
        <v>1.0962519997011097E-2</v>
      </c>
      <c r="I122" s="190">
        <f t="shared" si="16"/>
        <v>3.2991509263583588E-2</v>
      </c>
    </row>
    <row r="123" spans="1:9" ht="13">
      <c r="A123" s="230">
        <v>194</v>
      </c>
      <c r="B123" s="220" t="s">
        <v>241</v>
      </c>
      <c r="C123" s="81">
        <v>41031348</v>
      </c>
      <c r="D123" s="81">
        <v>20767469</v>
      </c>
      <c r="E123" s="81">
        <v>11902543</v>
      </c>
      <c r="F123" s="81">
        <f t="shared" si="14"/>
        <v>8361336</v>
      </c>
      <c r="G123" s="81">
        <v>584343</v>
      </c>
      <c r="H123" s="190">
        <f t="shared" si="15"/>
        <v>1.424137954229532E-2</v>
      </c>
      <c r="I123" s="190">
        <f t="shared" si="16"/>
        <v>6.9886319602513278E-2</v>
      </c>
    </row>
    <row r="124" spans="1:9" ht="13">
      <c r="A124" s="226">
        <v>50</v>
      </c>
      <c r="B124" s="220" t="s">
        <v>242</v>
      </c>
      <c r="C124" s="81">
        <v>408539589</v>
      </c>
      <c r="D124" s="81">
        <v>210240526</v>
      </c>
      <c r="E124" s="81">
        <v>64911132</v>
      </c>
      <c r="F124" s="81">
        <f t="shared" si="14"/>
        <v>133387931</v>
      </c>
      <c r="G124" s="81">
        <v>6226551</v>
      </c>
      <c r="H124" s="190">
        <f t="shared" si="15"/>
        <v>1.5240997855901793E-2</v>
      </c>
      <c r="I124" s="190">
        <f t="shared" si="16"/>
        <v>4.6680017849590902E-2</v>
      </c>
    </row>
    <row r="125" spans="1:9" ht="13">
      <c r="A125" s="226">
        <v>172</v>
      </c>
      <c r="B125" s="221" t="s">
        <v>89</v>
      </c>
      <c r="C125" s="81">
        <v>98855020</v>
      </c>
      <c r="D125" s="81">
        <v>34650235</v>
      </c>
      <c r="E125" s="81">
        <v>11965075</v>
      </c>
      <c r="F125" s="81">
        <f t="shared" si="14"/>
        <v>52239710</v>
      </c>
      <c r="G125" s="81">
        <v>385497</v>
      </c>
      <c r="H125" s="190">
        <f t="shared" si="15"/>
        <v>3.8996198675595836E-3</v>
      </c>
      <c r="I125" s="190">
        <f t="shared" si="16"/>
        <v>7.3793862944491846E-3</v>
      </c>
    </row>
    <row r="126" spans="1:9" ht="13">
      <c r="A126" s="231">
        <v>157</v>
      </c>
      <c r="B126" s="221" t="s">
        <v>61</v>
      </c>
      <c r="C126" s="81">
        <v>70399379</v>
      </c>
      <c r="D126" s="81">
        <v>39812985</v>
      </c>
      <c r="E126" s="81">
        <v>10809221</v>
      </c>
      <c r="F126" s="81">
        <f t="shared" si="14"/>
        <v>19777173</v>
      </c>
      <c r="G126" s="81">
        <v>270257</v>
      </c>
      <c r="H126" s="190">
        <f t="shared" si="15"/>
        <v>3.8389117040364801E-3</v>
      </c>
      <c r="I126" s="190">
        <f t="shared" si="16"/>
        <v>1.3665097635541744E-2</v>
      </c>
    </row>
    <row r="127" spans="1:9" ht="13">
      <c r="A127" s="231">
        <v>42</v>
      </c>
      <c r="B127" s="220" t="s">
        <v>243</v>
      </c>
      <c r="C127" s="81">
        <v>35017530</v>
      </c>
      <c r="D127" s="81">
        <v>0</v>
      </c>
      <c r="E127" s="81">
        <v>15309125</v>
      </c>
      <c r="F127" s="81">
        <f t="shared" si="14"/>
        <v>19708405</v>
      </c>
      <c r="G127" s="81">
        <v>3448819</v>
      </c>
      <c r="H127" s="190">
        <f t="shared" si="15"/>
        <v>9.8488357117135328E-2</v>
      </c>
      <c r="I127" s="190">
        <f t="shared" si="16"/>
        <v>0.17499229389694396</v>
      </c>
    </row>
    <row r="128" spans="1:9" ht="13">
      <c r="A128" s="231">
        <v>108</v>
      </c>
      <c r="B128" s="220" t="s">
        <v>126</v>
      </c>
      <c r="C128" s="81">
        <v>119527461</v>
      </c>
      <c r="D128" s="81">
        <v>65999793</v>
      </c>
      <c r="E128" s="81">
        <v>12123996</v>
      </c>
      <c r="F128" s="81">
        <f t="shared" si="14"/>
        <v>41403672</v>
      </c>
      <c r="G128" s="81">
        <v>1040211</v>
      </c>
      <c r="H128" s="190">
        <f t="shared" si="15"/>
        <v>8.7026946887125804E-3</v>
      </c>
      <c r="I128" s="190">
        <f t="shared" si="16"/>
        <v>2.5123641207475511E-2</v>
      </c>
    </row>
    <row r="129" spans="1:9" ht="13">
      <c r="A129" s="226">
        <v>153</v>
      </c>
      <c r="B129" s="232" t="s">
        <v>117</v>
      </c>
      <c r="C129" s="109" t="s">
        <v>169</v>
      </c>
      <c r="D129" s="207"/>
      <c r="E129" s="207"/>
      <c r="F129" s="207">
        <f t="shared" si="14"/>
        <v>0</v>
      </c>
      <c r="G129" s="207"/>
      <c r="H129" s="208"/>
      <c r="I129" s="208"/>
    </row>
    <row r="130" spans="1:9" ht="13">
      <c r="A130" s="220"/>
      <c r="B130" s="215"/>
      <c r="C130" s="196"/>
      <c r="D130" s="196"/>
      <c r="E130" s="196"/>
      <c r="F130" s="196"/>
      <c r="G130" s="196"/>
      <c r="H130" s="197"/>
      <c r="I130" s="197"/>
    </row>
    <row r="131" spans="1:9" ht="13">
      <c r="A131" s="220"/>
      <c r="B131" s="216" t="s">
        <v>63</v>
      </c>
      <c r="C131" s="199">
        <f>SUM(C109:C129)</f>
        <v>5670274663</v>
      </c>
      <c r="D131" s="199">
        <f>SUM(D109:D129)</f>
        <v>2530016332</v>
      </c>
      <c r="E131" s="199">
        <f>SUM(E109:E129)</f>
        <v>1322864218</v>
      </c>
      <c r="F131" s="199">
        <f>SUM(F109:F129)</f>
        <v>1817394113</v>
      </c>
      <c r="G131" s="199">
        <f>SUM(G109:G129)</f>
        <v>55204777</v>
      </c>
      <c r="H131" s="200">
        <f>G131/C131</f>
        <v>9.7358206226279241E-3</v>
      </c>
      <c r="I131" s="200">
        <f>G131/F131</f>
        <v>3.0375787290777913E-2</v>
      </c>
    </row>
    <row r="132" spans="1:9" ht="13">
      <c r="A132" s="220" t="s">
        <v>0</v>
      </c>
      <c r="B132" s="216"/>
      <c r="C132" s="199"/>
      <c r="D132" s="199"/>
      <c r="E132" s="199"/>
      <c r="F132" s="199"/>
      <c r="G132" s="199"/>
      <c r="H132" s="200"/>
      <c r="I132" s="200"/>
    </row>
    <row r="133" spans="1:9" ht="13">
      <c r="A133" s="220"/>
      <c r="B133" s="233" t="s">
        <v>244</v>
      </c>
      <c r="C133" s="199">
        <f>C30+C55+C77+C102+C131</f>
        <v>56739350310</v>
      </c>
      <c r="D133" s="199">
        <f>D30+D55+D77+D102+D131</f>
        <v>22165603276</v>
      </c>
      <c r="E133" s="199">
        <f>E30+E55+E77+E102+E131</f>
        <v>11978270104</v>
      </c>
      <c r="F133" s="199">
        <f>F30+F55+F77+F102+F131</f>
        <v>22595476930</v>
      </c>
      <c r="G133" s="199">
        <f>G30+G55+G77+G102+G131</f>
        <v>532425749</v>
      </c>
      <c r="H133" s="200">
        <f>G133/C133</f>
        <v>9.3837124692307747E-3</v>
      </c>
      <c r="I133" s="200">
        <f>G133/F133</f>
        <v>2.3563377336510153E-2</v>
      </c>
    </row>
    <row r="134" spans="1:9" ht="13">
      <c r="A134" s="220"/>
      <c r="B134" s="220" t="s">
        <v>285</v>
      </c>
      <c r="C134" s="202"/>
      <c r="D134" s="202"/>
      <c r="E134" s="202"/>
      <c r="F134" s="202"/>
      <c r="G134" s="202"/>
      <c r="H134" s="190"/>
      <c r="I134" s="190"/>
    </row>
  </sheetData>
  <mergeCells count="14">
    <mergeCell ref="B106:I106"/>
    <mergeCell ref="B58:I58"/>
    <mergeCell ref="B59:I59"/>
    <mergeCell ref="A103:A104"/>
    <mergeCell ref="B103:I103"/>
    <mergeCell ref="B104:I104"/>
    <mergeCell ref="B105:I105"/>
    <mergeCell ref="A2:A3"/>
    <mergeCell ref="B2:I2"/>
    <mergeCell ref="B3:I3"/>
    <mergeCell ref="B4:I4"/>
    <mergeCell ref="A56:A57"/>
    <mergeCell ref="B56:I56"/>
    <mergeCell ref="B57:I57"/>
  </mergeCells>
  <conditionalFormatting sqref="G29">
    <cfRule type="top10" dxfId="2" priority="1" rank="10"/>
  </conditionalFormatting>
  <printOptions gridLines="1" gridLinesSet="0"/>
  <pageMargins left="0.25" right="0.21" top="0.51" bottom="0.53" header="0.5" footer="0.42"/>
  <pageSetup scale="77" fitToHeight="0" orientation="portrait" r:id="rId1"/>
  <headerFooter alignWithMargins="0">
    <oddFooter>&amp;L&amp;"Times New Roman,Italic"&amp;9 21&amp;R&amp;"Times New Roman,Italic"&amp;9Charity Care in Washington Hospitals</oddFooter>
  </headerFooter>
  <rowBreaks count="2" manualBreakCount="2">
    <brk id="55" max="16383" man="1"/>
    <brk id="10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2023-Region</vt:lpstr>
      <vt:lpstr>2022-Region</vt:lpstr>
      <vt:lpstr>2021-Region</vt:lpstr>
      <vt:lpstr>2020-Region</vt:lpstr>
      <vt:lpstr>2019-Region</vt:lpstr>
      <vt:lpstr>2018-Region</vt:lpstr>
      <vt:lpstr>2017-Region</vt:lpstr>
      <vt:lpstr>2016-Region</vt:lpstr>
      <vt:lpstr>2015-Region</vt:lpstr>
      <vt:lpstr>2014-Region</vt:lpstr>
      <vt:lpstr>2013-Region</vt:lpstr>
      <vt:lpstr>2012-Region</vt:lpstr>
      <vt:lpstr>2011-Region</vt:lpstr>
      <vt:lpstr>2010-Region</vt:lpstr>
      <vt:lpstr>2009-Region</vt:lpstr>
      <vt:lpstr>2008-Region</vt:lpstr>
      <vt:lpstr>'2010-Region'!Print_Area</vt:lpstr>
      <vt:lpstr>'2011-Region'!Print_Area</vt:lpstr>
      <vt:lpstr>'2012-Region'!Print_Area</vt:lpstr>
      <vt:lpstr>'2013-Region'!Print_Area</vt:lpstr>
      <vt:lpstr>'2014-Region'!Print_Area</vt:lpstr>
      <vt:lpstr>'2015-Region'!Print_Area</vt:lpstr>
      <vt:lpstr>'2016-Region'!Print_Area</vt:lpstr>
      <vt:lpstr>'2017-Region'!Print_Area</vt:lpstr>
      <vt:lpstr>'2018-Region'!Print_Area</vt:lpstr>
      <vt:lpstr>'2019-Region'!Print_Area</vt:lpstr>
      <vt:lpstr>'2020-Region'!Print_Area</vt:lpstr>
      <vt:lpstr>'2021-Region'!Print_Area</vt:lpstr>
      <vt:lpstr>'2022-Region'!Print_Area</vt:lpstr>
      <vt:lpstr>'2023-Region'!Print_Area</vt:lpstr>
      <vt:lpstr>'2008-Region'!Print_Titles</vt:lpstr>
      <vt:lpstr>'2009-Region'!Print_Titles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Washington Charity Care 2023-2008</dc:title>
  <dc:subject>Washington Charity Care 2023-2008</dc:subject>
  <dc:creator>Washington State Department of Health, Health Systems Quality Assurance, Community Health Systems</dc:creator>
  <cp:keywords>Washington Charity Care 2023-2008</cp:keywords>
  <cp:lastModifiedBy>Baranowski, Carrie (DOH)</cp:lastModifiedBy>
  <cp:lastPrinted>2021-11-15T17:13:40Z</cp:lastPrinted>
  <dcterms:created xsi:type="dcterms:W3CDTF">1999-11-08T21:45:24Z</dcterms:created>
  <dcterms:modified xsi:type="dcterms:W3CDTF">2025-01-07T18:26:42Z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2023-01-17T22:29:47Z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443e489f-0cac-4eee-9cdc-3838d0aed9af</vt:lpwstr>
  </property>
  <property fmtid="{D5CDD505-2E9C-101B-9397-08002B2CF9AE}" pid="8" name="MSIP_Label_1520fa42-cf58-4c22-8b93-58cf1d3bd1cb_ContentBits">
    <vt:lpwstr>0</vt:lpwstr>
  </property>
</Properties>
</file>